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dp-my.sharepoint.com/personal/hector_bercian_undp_org/Documents/001_Attachments/"/>
    </mc:Choice>
  </mc:AlternateContent>
  <xr:revisionPtr revIDLastSave="71" documentId="13_ncr:1_{D5432CC5-2E7F-4C7F-A894-F26F336538D8}" xr6:coauthVersionLast="47" xr6:coauthVersionMax="47" xr10:uidLastSave="{6FF650E1-9195-49DF-AF50-85F0628AD3C8}"/>
  <bookViews>
    <workbookView xWindow="-98" yWindow="-98" windowWidth="19396" windowHeight="11475" firstSheet="1" activeTab="2"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4" i="1" l="1"/>
  <c r="S13" i="1"/>
  <c r="S12" i="1"/>
  <c r="S11" i="1"/>
  <c r="S10" i="1"/>
  <c r="S9" i="1"/>
  <c r="S8" i="1"/>
  <c r="S7" i="1"/>
  <c r="S170" i="1" l="1"/>
  <c r="T169" i="1"/>
  <c r="T168" i="1"/>
  <c r="T167" i="1"/>
  <c r="T166" i="1"/>
  <c r="S168" i="1"/>
  <c r="S166" i="1"/>
  <c r="T55" i="1"/>
  <c r="T54" i="1"/>
  <c r="T53" i="1"/>
  <c r="T52" i="1"/>
  <c r="T51" i="1"/>
  <c r="T50" i="1"/>
  <c r="S55" i="1"/>
  <c r="S54" i="1"/>
  <c r="S52" i="1"/>
  <c r="S51" i="1"/>
  <c r="T43" i="1"/>
  <c r="T42" i="1"/>
  <c r="T41" i="1"/>
  <c r="T40" i="1"/>
  <c r="T31" i="1"/>
  <c r="S43" i="1"/>
  <c r="S42" i="1"/>
  <c r="T30" i="1"/>
  <c r="T29" i="1"/>
  <c r="T28" i="1"/>
  <c r="T27" i="1"/>
  <c r="S31" i="1"/>
  <c r="S30" i="1"/>
  <c r="S28" i="1"/>
  <c r="T20" i="1"/>
  <c r="T19" i="1"/>
  <c r="T18" i="1"/>
  <c r="T17" i="1"/>
  <c r="S20" i="1"/>
  <c r="S19" i="1"/>
  <c r="S18" i="1"/>
  <c r="T9" i="1"/>
  <c r="T10" i="1"/>
  <c r="T11" i="1"/>
  <c r="T12" i="1"/>
  <c r="T13" i="1"/>
  <c r="T170" i="1" l="1"/>
  <c r="D7" i="5" l="1"/>
  <c r="J43" i="1"/>
  <c r="K208" i="5"/>
  <c r="K206" i="5"/>
  <c r="L201" i="5"/>
  <c r="L204" i="5"/>
  <c r="L199" i="5"/>
  <c r="F6" i="4"/>
  <c r="G6" i="4"/>
  <c r="H6" i="4"/>
  <c r="F22" i="4"/>
  <c r="G22" i="4"/>
  <c r="H22" i="4"/>
  <c r="F23" i="4"/>
  <c r="G23" i="4"/>
  <c r="H23" i="4"/>
  <c r="F24" i="4"/>
  <c r="G24" i="4"/>
  <c r="H24" i="4"/>
  <c r="F25" i="4"/>
  <c r="G25" i="4"/>
  <c r="H25" i="4"/>
  <c r="G15" i="4"/>
  <c r="G14" i="4"/>
  <c r="F14" i="4"/>
  <c r="H13" i="4"/>
  <c r="G13" i="4"/>
  <c r="F13" i="4"/>
  <c r="G12" i="4"/>
  <c r="G11" i="4"/>
  <c r="H10" i="4"/>
  <c r="G10" i="4"/>
  <c r="H9" i="4"/>
  <c r="G9" i="4"/>
  <c r="H8" i="4"/>
  <c r="G8" i="4"/>
  <c r="F8" i="4"/>
  <c r="J201" i="5"/>
  <c r="J204" i="5"/>
  <c r="J199" i="5"/>
  <c r="G199" i="5"/>
  <c r="H199" i="5"/>
  <c r="I199" i="5"/>
  <c r="G200" i="5"/>
  <c r="F9" i="4" s="1"/>
  <c r="H200" i="5"/>
  <c r="H206" i="5" s="1"/>
  <c r="I200" i="5"/>
  <c r="G201" i="5"/>
  <c r="F10" i="4" s="1"/>
  <c r="H201" i="5"/>
  <c r="I201" i="5"/>
  <c r="G202" i="5"/>
  <c r="H202" i="5"/>
  <c r="I202" i="5"/>
  <c r="H11" i="4" s="1"/>
  <c r="G203" i="5"/>
  <c r="F12" i="4" s="1"/>
  <c r="H203" i="5"/>
  <c r="I203" i="5"/>
  <c r="G204" i="5"/>
  <c r="H204" i="5"/>
  <c r="I204" i="5"/>
  <c r="G205" i="5"/>
  <c r="H205" i="5"/>
  <c r="I205" i="5"/>
  <c r="H14" i="4" s="1"/>
  <c r="J187" i="5"/>
  <c r="J188" i="5"/>
  <c r="J189" i="5"/>
  <c r="J190" i="5"/>
  <c r="J191" i="5"/>
  <c r="J192" i="5"/>
  <c r="J193" i="5"/>
  <c r="J186" i="5"/>
  <c r="G194" i="5"/>
  <c r="J194" i="5" s="1"/>
  <c r="H194" i="5"/>
  <c r="I194" i="5"/>
  <c r="G186" i="5"/>
  <c r="H186" i="5"/>
  <c r="I186" i="5"/>
  <c r="G71" i="5"/>
  <c r="H71" i="5"/>
  <c r="I71" i="5"/>
  <c r="F71" i="5"/>
  <c r="J65" i="5"/>
  <c r="J66" i="5"/>
  <c r="J67" i="5"/>
  <c r="J68" i="5"/>
  <c r="J69" i="5"/>
  <c r="J70" i="5"/>
  <c r="J64" i="5"/>
  <c r="J63" i="5"/>
  <c r="I63" i="5"/>
  <c r="G63" i="5"/>
  <c r="H63" i="5"/>
  <c r="J60" i="5"/>
  <c r="G60" i="5"/>
  <c r="H60" i="5"/>
  <c r="I60" i="5"/>
  <c r="J54" i="5"/>
  <c r="J55" i="5"/>
  <c r="J56" i="5"/>
  <c r="J57" i="5"/>
  <c r="J58" i="5"/>
  <c r="J59" i="5"/>
  <c r="J53" i="5"/>
  <c r="J52" i="5"/>
  <c r="E52" i="5"/>
  <c r="F52" i="5"/>
  <c r="G52" i="5"/>
  <c r="H52" i="5"/>
  <c r="I52" i="5"/>
  <c r="J71" i="5" l="1"/>
  <c r="J203" i="5"/>
  <c r="L203" i="5" s="1"/>
  <c r="H12" i="4"/>
  <c r="I206" i="5"/>
  <c r="I207" i="5" s="1"/>
  <c r="J200" i="5"/>
  <c r="L200" i="5" s="1"/>
  <c r="G206" i="5"/>
  <c r="F11" i="4"/>
  <c r="G16" i="4"/>
  <c r="G17" i="4" s="1"/>
  <c r="H207" i="5"/>
  <c r="H208" i="5"/>
  <c r="G48" i="5"/>
  <c r="H48" i="5"/>
  <c r="I48" i="5"/>
  <c r="J40" i="5"/>
  <c r="G37" i="5"/>
  <c r="H37" i="5"/>
  <c r="I37" i="5"/>
  <c r="J31" i="5"/>
  <c r="J32" i="5"/>
  <c r="J33" i="5"/>
  <c r="J34" i="5"/>
  <c r="J35" i="5"/>
  <c r="J36" i="5"/>
  <c r="J30" i="5"/>
  <c r="J29" i="5"/>
  <c r="G29" i="5"/>
  <c r="H29" i="5"/>
  <c r="I29" i="5"/>
  <c r="G26" i="5"/>
  <c r="H26" i="5"/>
  <c r="I26" i="5"/>
  <c r="J20" i="5"/>
  <c r="J21" i="5"/>
  <c r="J22" i="5"/>
  <c r="J23" i="5"/>
  <c r="J24" i="5"/>
  <c r="J25" i="5"/>
  <c r="J19" i="5"/>
  <c r="J18" i="5"/>
  <c r="G18" i="5"/>
  <c r="H18" i="5"/>
  <c r="I18" i="5"/>
  <c r="I7" i="5"/>
  <c r="H7" i="5"/>
  <c r="G7" i="5"/>
  <c r="J9" i="5"/>
  <c r="J8" i="5"/>
  <c r="J10" i="5"/>
  <c r="J11" i="5"/>
  <c r="J12" i="5"/>
  <c r="J13" i="5"/>
  <c r="J14" i="5"/>
  <c r="J37" i="5" l="1"/>
  <c r="H15" i="4"/>
  <c r="H16" i="4" s="1"/>
  <c r="H17" i="4" s="1"/>
  <c r="I208" i="5"/>
  <c r="J26" i="5"/>
  <c r="G207" i="5"/>
  <c r="G208" i="5" s="1"/>
  <c r="F15" i="4"/>
  <c r="G15" i="5"/>
  <c r="H15" i="5"/>
  <c r="I15" i="5"/>
  <c r="D197" i="1"/>
  <c r="G190" i="1"/>
  <c r="I192" i="1"/>
  <c r="G191" i="1"/>
  <c r="H191" i="1"/>
  <c r="I191" i="1"/>
  <c r="I190" i="1"/>
  <c r="H190" i="1"/>
  <c r="I189" i="1"/>
  <c r="H189" i="1"/>
  <c r="H192" i="1" s="1"/>
  <c r="G189" i="1"/>
  <c r="G192" i="1" s="1"/>
  <c r="I187" i="1"/>
  <c r="H187" i="1"/>
  <c r="G187" i="1"/>
  <c r="E189" i="1"/>
  <c r="E190" i="1"/>
  <c r="E191" i="1"/>
  <c r="E181" i="1"/>
  <c r="G181" i="1"/>
  <c r="H181" i="1"/>
  <c r="H182" i="1" s="1"/>
  <c r="I181" i="1"/>
  <c r="I182" i="1" s="1"/>
  <c r="D181" i="1"/>
  <c r="G170" i="1"/>
  <c r="H170" i="1"/>
  <c r="I170" i="1"/>
  <c r="J169" i="1"/>
  <c r="J168" i="1"/>
  <c r="J167" i="1"/>
  <c r="J166" i="1"/>
  <c r="J61" i="1"/>
  <c r="J62" i="1"/>
  <c r="J63" i="1"/>
  <c r="J64" i="1"/>
  <c r="J65" i="1"/>
  <c r="J66" i="1"/>
  <c r="J67" i="1"/>
  <c r="J68" i="1"/>
  <c r="D69" i="1"/>
  <c r="E69" i="1"/>
  <c r="F69" i="1"/>
  <c r="L69" i="1"/>
  <c r="J71" i="1"/>
  <c r="J72" i="1"/>
  <c r="J73" i="1"/>
  <c r="J74" i="1"/>
  <c r="J75" i="1"/>
  <c r="J76" i="1"/>
  <c r="J77" i="1"/>
  <c r="J78" i="1"/>
  <c r="D79" i="1"/>
  <c r="E79" i="1"/>
  <c r="F79" i="1"/>
  <c r="L79" i="1"/>
  <c r="H58" i="1"/>
  <c r="I58" i="1"/>
  <c r="O55" i="1"/>
  <c r="G55" i="1"/>
  <c r="J55" i="1" s="1"/>
  <c r="O54" i="1"/>
  <c r="J54" i="1"/>
  <c r="O53" i="1"/>
  <c r="J53" i="1"/>
  <c r="O52" i="1"/>
  <c r="J52" i="1"/>
  <c r="O51" i="1"/>
  <c r="O50" i="1"/>
  <c r="G48" i="1"/>
  <c r="H48" i="1"/>
  <c r="I48" i="1"/>
  <c r="O43" i="1"/>
  <c r="O42" i="1"/>
  <c r="J42" i="1"/>
  <c r="O41" i="1"/>
  <c r="J41" i="1"/>
  <c r="O40" i="1"/>
  <c r="J40" i="1"/>
  <c r="G35" i="1"/>
  <c r="H35" i="1"/>
  <c r="I35" i="1"/>
  <c r="O31" i="1"/>
  <c r="J31" i="1"/>
  <c r="O30" i="1"/>
  <c r="J30" i="1"/>
  <c r="O29" i="1"/>
  <c r="J29" i="1"/>
  <c r="O28" i="1"/>
  <c r="J28" i="1"/>
  <c r="O27" i="1"/>
  <c r="J27" i="1"/>
  <c r="J34" i="1"/>
  <c r="J33" i="1"/>
  <c r="J32" i="1"/>
  <c r="H25" i="1"/>
  <c r="I25" i="1"/>
  <c r="O20" i="1"/>
  <c r="O19" i="1"/>
  <c r="O18" i="1"/>
  <c r="O17" i="1"/>
  <c r="G19" i="1"/>
  <c r="J19" i="1" s="1"/>
  <c r="J24" i="1"/>
  <c r="J23" i="1"/>
  <c r="J22" i="1"/>
  <c r="J21" i="1"/>
  <c r="J20" i="1"/>
  <c r="J18" i="1"/>
  <c r="J17" i="1"/>
  <c r="H15" i="1"/>
  <c r="I15" i="1"/>
  <c r="O13" i="1"/>
  <c r="O12" i="1"/>
  <c r="O11" i="1"/>
  <c r="O10" i="1"/>
  <c r="O9" i="1"/>
  <c r="O8" i="1"/>
  <c r="O7" i="1"/>
  <c r="J8" i="1"/>
  <c r="J9" i="1"/>
  <c r="J10" i="1"/>
  <c r="J11" i="1"/>
  <c r="J14" i="1"/>
  <c r="O196" i="1" l="1"/>
  <c r="F16" i="4"/>
  <c r="E192" i="1"/>
  <c r="I183" i="1"/>
  <c r="H183" i="1"/>
  <c r="G182" i="1"/>
  <c r="G183" i="1" s="1"/>
  <c r="K79" i="1"/>
  <c r="J79" i="1"/>
  <c r="J69" i="1"/>
  <c r="K69" i="1"/>
  <c r="I59" i="1"/>
  <c r="H59" i="1"/>
  <c r="I36" i="1"/>
  <c r="H36" i="1"/>
  <c r="G25" i="1"/>
  <c r="G58" i="1"/>
  <c r="G59" i="1" s="1"/>
  <c r="F17" i="4" l="1"/>
  <c r="G13" i="1"/>
  <c r="J13" i="1" s="1"/>
  <c r="G12" i="1"/>
  <c r="G15" i="1" l="1"/>
  <c r="G36" i="1" s="1"/>
  <c r="J12" i="1"/>
  <c r="L170" i="1"/>
  <c r="L48" i="1"/>
  <c r="L35" i="1"/>
  <c r="D31" i="10"/>
  <c r="D20" i="4"/>
  <c r="E20" i="4"/>
  <c r="C20" i="4"/>
  <c r="D6" i="4"/>
  <c r="E6" i="4"/>
  <c r="C6" i="4"/>
  <c r="E197" i="5"/>
  <c r="F197" i="5"/>
  <c r="D197" i="5"/>
  <c r="E4" i="5"/>
  <c r="F4" i="5"/>
  <c r="D4" i="5"/>
  <c r="F187" i="1"/>
  <c r="E187" i="1"/>
  <c r="D187" i="1"/>
  <c r="D179" i="1"/>
  <c r="F179" i="1"/>
  <c r="E179" i="1"/>
  <c r="J24" i="4"/>
  <c r="J23" i="4"/>
  <c r="J22" i="4"/>
  <c r="L25" i="1"/>
  <c r="L58" i="1"/>
  <c r="L91" i="1"/>
  <c r="L101" i="1"/>
  <c r="L111" i="1"/>
  <c r="L121" i="1"/>
  <c r="L133" i="1"/>
  <c r="L143" i="1"/>
  <c r="L153" i="1"/>
  <c r="L163" i="1"/>
  <c r="K192" i="1"/>
  <c r="D199" i="5"/>
  <c r="C8" i="4" s="1"/>
  <c r="E205" i="5"/>
  <c r="D14" i="4" s="1"/>
  <c r="F205" i="5"/>
  <c r="E204" i="5"/>
  <c r="D13" i="4" s="1"/>
  <c r="F204" i="5"/>
  <c r="E13" i="4" s="1"/>
  <c r="E203" i="5"/>
  <c r="D12" i="4" s="1"/>
  <c r="F203" i="5"/>
  <c r="E12" i="4" s="1"/>
  <c r="E202" i="5"/>
  <c r="D11" i="4" s="1"/>
  <c r="F202" i="5"/>
  <c r="J202" i="5" s="1"/>
  <c r="L202" i="5" s="1"/>
  <c r="E201" i="5"/>
  <c r="D10" i="4" s="1"/>
  <c r="F201" i="5"/>
  <c r="E200" i="5"/>
  <c r="D9" i="4" s="1"/>
  <c r="F200" i="5"/>
  <c r="D201" i="5"/>
  <c r="D202" i="5"/>
  <c r="D203" i="5"/>
  <c r="C12" i="4" s="1"/>
  <c r="I12" i="4" s="1"/>
  <c r="D204" i="5"/>
  <c r="C13" i="4" s="1"/>
  <c r="I13" i="4" s="1"/>
  <c r="D205" i="5"/>
  <c r="C14" i="4" s="1"/>
  <c r="D200" i="5"/>
  <c r="C9" i="4" s="1"/>
  <c r="E199" i="5"/>
  <c r="F199" i="5"/>
  <c r="D143" i="1"/>
  <c r="D153" i="5" s="1"/>
  <c r="E143" i="1"/>
  <c r="E153" i="5" s="1"/>
  <c r="J159" i="1"/>
  <c r="J162" i="1"/>
  <c r="J161" i="1"/>
  <c r="J160" i="1"/>
  <c r="J158" i="1"/>
  <c r="J157" i="1"/>
  <c r="J156" i="1"/>
  <c r="J155" i="1"/>
  <c r="J152" i="1"/>
  <c r="J151" i="1"/>
  <c r="J150" i="1"/>
  <c r="J149" i="1"/>
  <c r="J148" i="1"/>
  <c r="J147" i="1"/>
  <c r="J146" i="1"/>
  <c r="J145" i="1"/>
  <c r="J142" i="1"/>
  <c r="J141" i="1"/>
  <c r="J140" i="1"/>
  <c r="J139" i="1"/>
  <c r="J138" i="1"/>
  <c r="J137" i="1"/>
  <c r="J136" i="1"/>
  <c r="J135" i="1"/>
  <c r="J132" i="1"/>
  <c r="J131" i="1"/>
  <c r="J130" i="1"/>
  <c r="J129" i="1"/>
  <c r="J128" i="1"/>
  <c r="J127" i="1"/>
  <c r="J126" i="1"/>
  <c r="J125" i="1"/>
  <c r="J120" i="1"/>
  <c r="J119" i="1"/>
  <c r="J118" i="1"/>
  <c r="J117" i="1"/>
  <c r="J116" i="1"/>
  <c r="J115" i="1"/>
  <c r="J114" i="1"/>
  <c r="J113" i="1"/>
  <c r="J110" i="1"/>
  <c r="J109" i="1"/>
  <c r="J108" i="1"/>
  <c r="J107" i="1"/>
  <c r="J106" i="1"/>
  <c r="J105" i="1"/>
  <c r="J104" i="1"/>
  <c r="J103" i="1"/>
  <c r="J100" i="1"/>
  <c r="J99" i="1"/>
  <c r="J98" i="1"/>
  <c r="J97" i="1"/>
  <c r="J96" i="1"/>
  <c r="J95" i="1"/>
  <c r="J94" i="1"/>
  <c r="J93" i="1"/>
  <c r="J90" i="1"/>
  <c r="J89" i="1"/>
  <c r="J88" i="1"/>
  <c r="J87" i="1"/>
  <c r="J86" i="1"/>
  <c r="J85" i="1"/>
  <c r="J84" i="1"/>
  <c r="J83" i="1"/>
  <c r="J57" i="1"/>
  <c r="J56" i="1"/>
  <c r="J47" i="1"/>
  <c r="J46" i="1"/>
  <c r="J45" i="1"/>
  <c r="J44" i="1"/>
  <c r="J25" i="1"/>
  <c r="F194" i="5"/>
  <c r="E194" i="5"/>
  <c r="D194" i="5"/>
  <c r="E170" i="1"/>
  <c r="E186" i="5" s="1"/>
  <c r="F170" i="1"/>
  <c r="F186" i="5" s="1"/>
  <c r="D170" i="1"/>
  <c r="D186" i="5" s="1"/>
  <c r="E10" i="4"/>
  <c r="E9" i="4"/>
  <c r="C10" i="4"/>
  <c r="E8" i="4"/>
  <c r="J154" i="5"/>
  <c r="J155" i="5"/>
  <c r="J156" i="5"/>
  <c r="J157" i="5"/>
  <c r="J158" i="5"/>
  <c r="J159" i="5"/>
  <c r="J160" i="5"/>
  <c r="D161" i="5"/>
  <c r="J161" i="5" s="1"/>
  <c r="E161" i="5"/>
  <c r="F161" i="5"/>
  <c r="J165" i="5"/>
  <c r="J166" i="5"/>
  <c r="J167" i="5"/>
  <c r="J168" i="5"/>
  <c r="J169" i="5"/>
  <c r="J170" i="5"/>
  <c r="J171" i="5"/>
  <c r="D172" i="5"/>
  <c r="E172" i="5"/>
  <c r="F172" i="5"/>
  <c r="J176" i="5"/>
  <c r="J177" i="5"/>
  <c r="J178" i="5"/>
  <c r="J179" i="5"/>
  <c r="J180" i="5"/>
  <c r="J181" i="5"/>
  <c r="J182" i="5"/>
  <c r="D183" i="5"/>
  <c r="E183" i="5"/>
  <c r="F183" i="5"/>
  <c r="F150" i="5"/>
  <c r="E150" i="5"/>
  <c r="D150" i="5"/>
  <c r="J150" i="5" s="1"/>
  <c r="J149" i="5"/>
  <c r="J148" i="5"/>
  <c r="J147" i="5"/>
  <c r="J146" i="5"/>
  <c r="J145" i="5"/>
  <c r="J144" i="5"/>
  <c r="J143" i="5"/>
  <c r="J109" i="5"/>
  <c r="J110" i="5"/>
  <c r="J111" i="5"/>
  <c r="J112" i="5"/>
  <c r="J113" i="5"/>
  <c r="J114" i="5"/>
  <c r="J115" i="5"/>
  <c r="D116" i="5"/>
  <c r="J116" i="5" s="1"/>
  <c r="E116" i="5"/>
  <c r="F116" i="5"/>
  <c r="J120" i="5"/>
  <c r="J121" i="5"/>
  <c r="J122" i="5"/>
  <c r="J123" i="5"/>
  <c r="J124" i="5"/>
  <c r="J125" i="5"/>
  <c r="J126" i="5"/>
  <c r="D127" i="5"/>
  <c r="J127" i="5" s="1"/>
  <c r="E127" i="5"/>
  <c r="F127" i="5"/>
  <c r="J131" i="5"/>
  <c r="J132" i="5"/>
  <c r="J133" i="5"/>
  <c r="J134" i="5"/>
  <c r="J135" i="5"/>
  <c r="J136" i="5"/>
  <c r="J137" i="5"/>
  <c r="D138" i="5"/>
  <c r="E138" i="5"/>
  <c r="F138" i="5"/>
  <c r="F105" i="5"/>
  <c r="E105" i="5"/>
  <c r="D105" i="5"/>
  <c r="J104" i="5"/>
  <c r="J103" i="5"/>
  <c r="J102" i="5"/>
  <c r="J101" i="5"/>
  <c r="J100" i="5"/>
  <c r="J99" i="5"/>
  <c r="J98" i="5"/>
  <c r="D71" i="5"/>
  <c r="E71" i="5"/>
  <c r="J75" i="5"/>
  <c r="J76" i="5"/>
  <c r="J77" i="5"/>
  <c r="J78" i="5"/>
  <c r="J79" i="5"/>
  <c r="J80" i="5"/>
  <c r="J81" i="5"/>
  <c r="D82" i="5"/>
  <c r="J82" i="5" s="1"/>
  <c r="E82" i="5"/>
  <c r="F82" i="5"/>
  <c r="J86" i="5"/>
  <c r="J87" i="5"/>
  <c r="J88" i="5"/>
  <c r="J89" i="5"/>
  <c r="J90" i="5"/>
  <c r="J91" i="5"/>
  <c r="J92" i="5"/>
  <c r="D93" i="5"/>
  <c r="J93" i="5" s="1"/>
  <c r="E93" i="5"/>
  <c r="F93" i="5"/>
  <c r="D60" i="5"/>
  <c r="E60" i="5"/>
  <c r="F60" i="5"/>
  <c r="D26" i="5"/>
  <c r="E26" i="5"/>
  <c r="F26" i="5"/>
  <c r="D37" i="5"/>
  <c r="E37" i="5"/>
  <c r="F37" i="5"/>
  <c r="J41" i="5"/>
  <c r="J42" i="5"/>
  <c r="J43" i="5"/>
  <c r="J44" i="5"/>
  <c r="J45" i="5"/>
  <c r="J46" i="5"/>
  <c r="J47" i="5"/>
  <c r="D48" i="5"/>
  <c r="E48" i="5"/>
  <c r="F48" i="5"/>
  <c r="J48" i="5" s="1"/>
  <c r="E15" i="5"/>
  <c r="F15" i="5"/>
  <c r="J15" i="5" s="1"/>
  <c r="D15" i="5"/>
  <c r="J172" i="5"/>
  <c r="J138" i="5"/>
  <c r="J183" i="5"/>
  <c r="J105" i="5"/>
  <c r="E163" i="1"/>
  <c r="E175" i="5" s="1"/>
  <c r="F163" i="1"/>
  <c r="F175" i="5" s="1"/>
  <c r="E153" i="1"/>
  <c r="E164" i="5" s="1"/>
  <c r="F153" i="1"/>
  <c r="F164" i="5" s="1"/>
  <c r="F143" i="1"/>
  <c r="F153" i="5" s="1"/>
  <c r="E133" i="1"/>
  <c r="E142" i="5" s="1"/>
  <c r="F133" i="1"/>
  <c r="F142" i="5" s="1"/>
  <c r="E121" i="1"/>
  <c r="E130" i="5" s="1"/>
  <c r="F121" i="1"/>
  <c r="F130" i="5" s="1"/>
  <c r="E111" i="1"/>
  <c r="E119" i="5" s="1"/>
  <c r="F111" i="1"/>
  <c r="F119" i="5" s="1"/>
  <c r="E101" i="1"/>
  <c r="E108" i="5" s="1"/>
  <c r="F101" i="1"/>
  <c r="F108" i="5" s="1"/>
  <c r="E91" i="1"/>
  <c r="E97" i="5" s="1"/>
  <c r="F91" i="1"/>
  <c r="F97" i="5" s="1"/>
  <c r="E85" i="5"/>
  <c r="F85" i="5"/>
  <c r="E74" i="5"/>
  <c r="F74" i="5"/>
  <c r="E58" i="1"/>
  <c r="F58" i="1"/>
  <c r="E48" i="1"/>
  <c r="F48" i="1"/>
  <c r="E35" i="1"/>
  <c r="F35" i="1"/>
  <c r="E25" i="1"/>
  <c r="E18" i="5" s="1"/>
  <c r="F25" i="1"/>
  <c r="F18" i="5" s="1"/>
  <c r="D25" i="1"/>
  <c r="D18" i="5" s="1"/>
  <c r="F15" i="1"/>
  <c r="F181" i="1" s="1"/>
  <c r="J181" i="1" s="1"/>
  <c r="E15" i="1"/>
  <c r="E7" i="5" s="1"/>
  <c r="D163" i="1"/>
  <c r="D175" i="5" s="1"/>
  <c r="D153" i="1"/>
  <c r="D164" i="5" s="1"/>
  <c r="D133" i="1"/>
  <c r="D142" i="5" s="1"/>
  <c r="D121" i="1"/>
  <c r="D130" i="5" s="1"/>
  <c r="D111" i="1"/>
  <c r="D119" i="5" s="1"/>
  <c r="D101" i="1"/>
  <c r="D108" i="5" s="1"/>
  <c r="D91" i="1"/>
  <c r="D97" i="5" s="1"/>
  <c r="D85" i="5"/>
  <c r="D74" i="5"/>
  <c r="D58" i="1"/>
  <c r="D48" i="1"/>
  <c r="D52" i="5" s="1"/>
  <c r="D35" i="1"/>
  <c r="D15" i="1"/>
  <c r="E14" i="4" l="1"/>
  <c r="I14" i="4" s="1"/>
  <c r="J205" i="5"/>
  <c r="L205" i="5" s="1"/>
  <c r="I10" i="4"/>
  <c r="I9" i="4"/>
  <c r="L59" i="1"/>
  <c r="D59" i="1"/>
  <c r="F29" i="5"/>
  <c r="F36" i="1"/>
  <c r="F63" i="5"/>
  <c r="F59" i="1"/>
  <c r="E59" i="1"/>
  <c r="D29" i="5"/>
  <c r="D36" i="1"/>
  <c r="E29" i="5"/>
  <c r="E36" i="1"/>
  <c r="K121" i="1"/>
  <c r="K143" i="1"/>
  <c r="K163" i="1"/>
  <c r="J170" i="1"/>
  <c r="L15" i="1"/>
  <c r="L194" i="1" s="1"/>
  <c r="J58" i="1"/>
  <c r="J101" i="1"/>
  <c r="J111" i="1"/>
  <c r="K153" i="1"/>
  <c r="J175" i="5"/>
  <c r="G25" i="6"/>
  <c r="H30" i="6" s="1"/>
  <c r="G34" i="6"/>
  <c r="H38" i="6" s="1"/>
  <c r="J133" i="1"/>
  <c r="J130" i="5"/>
  <c r="J85" i="5"/>
  <c r="J164" i="5"/>
  <c r="J142" i="5"/>
  <c r="J153" i="5"/>
  <c r="J119" i="5"/>
  <c r="J108" i="5"/>
  <c r="J74" i="5"/>
  <c r="K111" i="1"/>
  <c r="E182" i="1"/>
  <c r="J97" i="5"/>
  <c r="J163" i="1"/>
  <c r="J143" i="1"/>
  <c r="C34" i="6"/>
  <c r="C25" i="6"/>
  <c r="D28" i="6" s="1"/>
  <c r="J153" i="1"/>
  <c r="K101" i="1"/>
  <c r="J15" i="1"/>
  <c r="K25" i="1"/>
  <c r="K133" i="1"/>
  <c r="J121" i="1"/>
  <c r="K91" i="1"/>
  <c r="G16" i="6"/>
  <c r="H21" i="6" s="1"/>
  <c r="C16" i="6"/>
  <c r="D20" i="6" s="1"/>
  <c r="K58" i="1"/>
  <c r="E63" i="5"/>
  <c r="J35" i="1"/>
  <c r="K35" i="1"/>
  <c r="D8" i="4"/>
  <c r="I8" i="4" s="1"/>
  <c r="E206" i="5"/>
  <c r="E207" i="5" s="1"/>
  <c r="E208" i="5" s="1"/>
  <c r="D206" i="5"/>
  <c r="D207" i="5" s="1"/>
  <c r="E11" i="4"/>
  <c r="D15" i="4"/>
  <c r="D16" i="4" s="1"/>
  <c r="D17" i="4" s="1"/>
  <c r="C11" i="4"/>
  <c r="F206" i="5"/>
  <c r="J206" i="5" s="1"/>
  <c r="L206" i="5" s="1"/>
  <c r="K170" i="1"/>
  <c r="D63" i="5"/>
  <c r="J48" i="1"/>
  <c r="F7" i="5"/>
  <c r="J7" i="5" s="1"/>
  <c r="K15" i="1"/>
  <c r="D194" i="1" s="1"/>
  <c r="K48" i="1"/>
  <c r="F182" i="1"/>
  <c r="J91" i="1"/>
  <c r="E15" i="4" l="1"/>
  <c r="E16" i="4" s="1"/>
  <c r="I11" i="4"/>
  <c r="K59" i="1"/>
  <c r="L36" i="1"/>
  <c r="H29" i="6"/>
  <c r="H28" i="6"/>
  <c r="J59" i="1"/>
  <c r="C7" i="6"/>
  <c r="D11" i="6" s="1"/>
  <c r="J36" i="1"/>
  <c r="K36" i="1"/>
  <c r="G7" i="6"/>
  <c r="H10" i="6" s="1"/>
  <c r="H37" i="6"/>
  <c r="H39" i="6"/>
  <c r="D30" i="6"/>
  <c r="D29" i="6"/>
  <c r="H19" i="6"/>
  <c r="D21" i="6"/>
  <c r="D19" i="6"/>
  <c r="E183" i="1"/>
  <c r="D23" i="4" s="1"/>
  <c r="D37" i="6"/>
  <c r="D39" i="6"/>
  <c r="D38" i="6"/>
  <c r="H20" i="6"/>
  <c r="D208" i="5"/>
  <c r="C15" i="4"/>
  <c r="F207" i="5"/>
  <c r="E17" i="4"/>
  <c r="D182" i="1"/>
  <c r="D183" i="1" s="1"/>
  <c r="F183" i="1"/>
  <c r="F208" i="5" l="1"/>
  <c r="J207" i="5"/>
  <c r="F189" i="1"/>
  <c r="F190" i="1"/>
  <c r="F191" i="1"/>
  <c r="J191" i="1" s="1"/>
  <c r="H11" i="6"/>
  <c r="D12" i="6"/>
  <c r="I15" i="4"/>
  <c r="L195" i="1"/>
  <c r="G26" i="6"/>
  <c r="H12" i="6"/>
  <c r="C26" i="6"/>
  <c r="D10" i="6"/>
  <c r="G35" i="6"/>
  <c r="C17" i="6"/>
  <c r="C8" i="6"/>
  <c r="D22" i="4"/>
  <c r="G17" i="6"/>
  <c r="D24" i="4"/>
  <c r="C35" i="6"/>
  <c r="C16" i="4"/>
  <c r="E23" i="4"/>
  <c r="D191" i="1"/>
  <c r="C24" i="4" s="1"/>
  <c r="D190" i="1"/>
  <c r="D189" i="1"/>
  <c r="J182" i="1"/>
  <c r="J183" i="1" s="1"/>
  <c r="D198" i="1" s="1"/>
  <c r="F192" i="1" l="1"/>
  <c r="G8" i="6"/>
  <c r="E24" i="4"/>
  <c r="L207" i="5"/>
  <c r="J208" i="5"/>
  <c r="J189" i="1"/>
  <c r="E22" i="4"/>
  <c r="C17" i="4"/>
  <c r="I16" i="4"/>
  <c r="I17" i="4" s="1"/>
  <c r="C23" i="4"/>
  <c r="J190" i="1"/>
  <c r="I23" i="4" s="1"/>
  <c r="D25" i="4"/>
  <c r="I24" i="4"/>
  <c r="D195" i="1"/>
  <c r="E25" i="4"/>
  <c r="C22" i="4"/>
  <c r="D192" i="1"/>
  <c r="C25" i="4" s="1"/>
  <c r="J192" i="1" l="1"/>
  <c r="I25" i="4" s="1"/>
  <c r="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<sst xmlns="http://schemas.openxmlformats.org/spreadsheetml/2006/main" count="1259" uniqueCount="913">
  <si>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</si>
  <si>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</si>
  <si>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</si>
  <si>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</si>
  <si>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</si>
  <si>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</si>
  <si>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</si>
  <si>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</si>
  <si>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</si>
  <si>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</si>
  <si>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</si>
  <si>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</si>
  <si>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</si>
  <si>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</si>
  <si>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</si>
  <si>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</si>
  <si>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</si>
  <si>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</si>
  <si>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</si>
  <si>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</si>
  <si>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</si>
  <si>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</si>
  <si>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</si>
  <si>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</si>
  <si>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</si>
  <si>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</si>
  <si>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</si>
  <si>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</si>
  <si>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</si>
  <si>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</si>
  <si>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</si>
  <si>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</si>
  <si>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</si>
  <si>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</si>
  <si>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</si>
  <si>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</si>
  <si>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</si>
  <si>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</si>
  <si>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</si>
  <si>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</si>
  <si>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</si>
  <si>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</si>
  <si>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</si>
  <si>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</si>
  <si>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</si>
  <si>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</si>
  <si>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</si>
  <si>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</si>
  <si>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</si>
  <si>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</si>
  <si>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</si>
  <si>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</si>
  <si>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</si>
  <si>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</si>
  <si>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</si>
  <si>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</si>
  <si>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</si>
  <si>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</si>
  <si>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</si>
  <si>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</si>
  <si>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</si>
  <si>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</si>
  <si>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</si>
  <si>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</si>
  <si>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</si>
  <si>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</si>
  <si>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</si>
  <si>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</si>
  <si>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</si>
  <si>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</si>
  <si>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</si>
  <si>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</si>
  <si>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</si>
  <si>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</si>
  <si>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</si>
  <si>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</si>
  <si>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</si>
  <si>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</si>
  <si>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</si>
  <si>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</si>
  <si>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</si>
  <si>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</si>
  <si>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</si>
  <si>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</si>
  <si>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</si>
  <si>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</si>
  <si>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</si>
  <si>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</si>
  <si>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</si>
  <si>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</si>
  <si>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</si>
  <si>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</si>
  <si>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</si>
  <si>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</si>
  <si>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</si>
  <si>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</si>
  <si>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</si>
  <si>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</si>
  <si>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</si>
  <si>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</si>
  <si>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</si>
  <si>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</si>
  <si>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</si>
  <si>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</si>
  <si>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</si>
  <si>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</si>
  <si>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</si>
  <si>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</si>
  <si>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</si>
  <si>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</si>
  <si>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</si>
  <si>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</si>
  <si>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</si>
  <si>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</si>
  <si>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</si>
  <si>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</si>
  <si>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</si>
  <si>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</si>
  <si>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</si>
  <si>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</si>
  <si>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</si>
  <si>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</si>
  <si>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</si>
  <si>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</si>
  <si>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</si>
  <si>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</si>
  <si>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</si>
  <si>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</si>
  <si>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</si>
  <si>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</si>
  <si>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</si>
  <si>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</si>
  <si>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</si>
  <si>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</si>
  <si>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</si>
  <si>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</si>
  <si>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</si>
  <si>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</si>
  <si>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</si>
  <si>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</si>
  <si>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</si>
  <si>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</si>
  <si>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</si>
  <si>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</si>
  <si>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</si>
  <si>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</si>
  <si>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</si>
  <si>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</si>
  <si>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</si>
  <si>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</si>
  <si>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</si>
  <si>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</si>
  <si>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</si>
  <si>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</si>
  <si>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</si>
  <si>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</si>
  <si>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</si>
  <si>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</si>
  <si>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</si>
  <si>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</si>
  <si>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</si>
  <si>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</si>
  <si>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</si>
  <si>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</si>
  <si>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</si>
  <si>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</si>
  <si>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</si>
  <si>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</si>
  <si>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</si>
  <si>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</si>
  <si>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</si>
  <si>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</si>
  <si>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</si>
  <si>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</si>
  <si>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</si>
  <si>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</si>
  <si>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</si>
  <si>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</si>
  <si>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</si>
  <si>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</si>
  <si>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</si>
  <si>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</si>
  <si>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</si>
  <si>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</si>
  <si>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</si>
  <si>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</si>
  <si>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</si>
  <si>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</si>
  <si>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</si>
  <si>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</si>
  <si>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</si>
  <si>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</si>
  <si>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</si>
  <si>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</si>
  <si>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</si>
  <si>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</si>
  <si>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</si>
  <si>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</si>
  <si>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</si>
  <si>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</si>
  <si>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</si>
  <si>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</si>
  <si>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</si>
  <si>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</si>
  <si>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</si>
  <si>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</si>
  <si>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</si>
  <si>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</si>
  <si>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</si>
  <si>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</si>
  <si>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</si>
  <si>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</si>
  <si>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</si>
  <si>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</si>
  <si>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</si>
  <si>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</si>
  <si>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</si>
  <si>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</si>
  <si>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</si>
  <si>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</si>
  <si>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</si>
  <si>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</si>
  <si>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</si>
  <si>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</si>
  <si>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</si>
  <si>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</si>
  <si>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</si>
  <si>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</si>
  <si>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</si>
  <si>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</si>
  <si>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</si>
  <si>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</si>
  <si>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</si>
  <si>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</si>
  <si>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</si>
  <si>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</si>
  <si>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</si>
  <si>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</si>
  <si>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</si>
  <si>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</si>
  <si>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</si>
  <si>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</si>
  <si>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</si>
  <si>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</si>
  <si>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</si>
  <si>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</si>
  <si>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</si>
  <si>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</si>
  <si>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</si>
  <si>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</si>
  <si>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</si>
  <si>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</si>
  <si>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</si>
  <si>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</si>
  <si>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</si>
  <si>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</si>
  <si>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</si>
  <si>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</si>
  <si>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</si>
  <si>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</si>
  <si>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</si>
  <si>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</si>
  <si>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</si>
  <si>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</si>
  <si>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</si>
  <si>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</si>
  <si>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</si>
  <si>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</si>
  <si>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</si>
  <si>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</si>
  <si>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</si>
  <si>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</si>
  <si>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</si>
  <si>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</si>
  <si>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</si>
  <si>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</si>
  <si>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</si>
  <si>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</si>
  <si>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</si>
  <si>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</si>
  <si>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</si>
  <si>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</si>
  <si>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</si>
  <si>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</si>
  <si>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</si>
  <si>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</si>
  <si>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</si>
  <si>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</si>
  <si>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</si>
  <si>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</si>
  <si>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</si>
  <si>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</si>
  <si>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</si>
  <si>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</si>
  <si>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</si>
  <si>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</si>
  <si>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</si>
  <si>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</si>
  <si>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</si>
  <si>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</si>
  <si>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</si>
  <si>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</si>
  <si>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</si>
  <si>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</si>
  <si>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</si>
  <si>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</si>
  <si>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</si>
  <si>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</si>
  <si>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</si>
  <si>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</si>
  <si>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</si>
  <si>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</si>
  <si>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</si>
  <si>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</si>
  <si>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</si>
  <si>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</si>
  <si>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</si>
  <si>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</si>
  <si>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</si>
  <si>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</si>
  <si>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</si>
  <si>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</si>
  <si>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</si>
  <si>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</si>
  <si>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</si>
  <si>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</si>
  <si>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</si>
  <si>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</si>
  <si>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</si>
  <si>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</si>
  <si>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</si>
  <si>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</si>
  <si>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</si>
  <si>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</si>
  <si>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</si>
  <si>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</si>
  <si>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</si>
  <si>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</si>
  <si>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</si>
  <si>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</si>
  <si>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</si>
  <si>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</si>
  <si>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</si>
  <si>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</si>
  <si>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</si>
  <si>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</si>
  <si>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</si>
  <si>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</si>
  <si>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</si>
  <si>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</si>
  <si>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</si>
  <si>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</si>
  <si>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</si>
  <si>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</si>
  <si>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</si>
  <si>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</si>
  <si>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</si>
  <si>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</si>
  <si>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</si>
  <si>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</si>
  <si>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</si>
  <si>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</si>
  <si>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</si>
  <si>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</si>
  <si>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</si>
  <si>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</si>
  <si>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</si>
  <si>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</si>
  <si>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</si>
  <si>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</si>
  <si>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</si>
  <si>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</si>
  <si>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</si>
  <si>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</si>
  <si>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</si>
  <si>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</si>
  <si>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</si>
  <si>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</si>
  <si>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</si>
  <si>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</si>
  <si>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</si>
  <si>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</si>
  <si>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</si>
  <si>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</si>
  <si>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</si>
  <si>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</si>
  <si>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</si>
  <si>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</si>
  <si>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</si>
  <si>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</si>
  <si>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</si>
  <si>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</si>
  <si>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</si>
  <si>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</si>
  <si>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</si>
  <si>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</si>
  <si>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</si>
  <si>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</si>
  <si>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</si>
  <si>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</si>
  <si>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</si>
  <si>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</si>
  <si>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</si>
  <si>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</si>
  <si>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</si>
  <si>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</si>
  <si>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</si>
  <si>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</si>
  <si>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</si>
  <si>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</si>
  <si>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</si>
  <si>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</si>
  <si>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</si>
  <si>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</si>
  <si>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</si>
  <si>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</si>
  <si>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</si>
  <si>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</si>
  <si>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</si>
  <si>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</si>
  <si>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</si>
  <si>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</si>
  <si>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</si>
  <si>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</si>
  <si>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</si>
  <si>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</si>
  <si>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</si>
  <si>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</si>
  <si>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</si>
  <si>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</si>
  <si>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</si>
  <si>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</si>
  <si>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</si>
  <si>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</si>
  <si>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</si>
  <si>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</si>
  <si>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</si>
  <si>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</si>
  <si>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</si>
  <si>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</si>
  <si>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</si>
  <si>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</si>
  <si>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</si>
  <si>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</si>
  <si>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</si>
  <si>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</si>
  <si>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</si>
  <si>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</si>
  <si>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</si>
  <si>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</si>
  <si>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</si>
  <si>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</si>
  <si>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</si>
  <si>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</si>
  <si>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</si>
  <si>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</si>
  <si>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</si>
  <si>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</si>
  <si>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</si>
  <si>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</si>
  <si>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</si>
  <si>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</si>
  <si>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</si>
  <si>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</si>
  <si>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</si>
  <si>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</si>
  <si>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</si>
  <si>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</si>
  <si>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</si>
  <si>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</si>
  <si>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</si>
  <si>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</si>
  <si>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</si>
  <si>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</si>
  <si>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</si>
  <si>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</si>
  <si>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</si>
  <si>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</si>
  <si>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</si>
  <si>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</si>
  <si>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</si>
  <si>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</si>
  <si>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</si>
  <si>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</si>
  <si>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</si>
  <si>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</si>
  <si>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</si>
  <si>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</si>
  <si>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</si>
  <si>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</si>
  <si>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</si>
  <si>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</si>
  <si>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</si>
  <si>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</si>
  <si>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</si>
  <si>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</si>
  <si>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</si>
  <si>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</si>
  <si>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</si>
  <si>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</si>
  <si>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</si>
  <si>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</si>
  <si>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</si>
  <si>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</si>
  <si>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</si>
  <si>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</si>
  <si>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</si>
  <si>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</si>
  <si>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</si>
  <si>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</si>
  <si>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</si>
  <si>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</si>
  <si>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</si>
  <si>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</si>
  <si>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</si>
  <si>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</si>
  <si>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</si>
  <si>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</si>
  <si>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</si>
  <si>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</si>
  <si>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</si>
  <si>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</si>
  <si>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</si>
  <si>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</si>
  <si>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</si>
  <si>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</si>
  <si>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</si>
  <si>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</si>
  <si>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</si>
  <si>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</si>
  <si>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</si>
  <si>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</si>
  <si>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</si>
  <si>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</si>
  <si>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</si>
  <si>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</si>
  <si>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</si>
  <si>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</si>
  <si>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</si>
  <si>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</si>
  <si>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</si>
  <si>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</si>
  <si>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</si>
  <si>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</si>
  <si>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</si>
  <si>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</si>
  <si>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</si>
  <si>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</si>
  <si>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</si>
  <si>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</si>
  <si>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</si>
  <si>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</si>
  <si>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</si>
  <si>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</si>
  <si>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</si>
  <si>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</si>
  <si>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</si>
  <si>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</si>
  <si>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</si>
  <si>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</si>
  <si>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</si>
  <si>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</si>
  <si>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</si>
  <si>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</si>
  <si>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</si>
  <si>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</si>
  <si>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</si>
  <si>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</si>
  <si>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</si>
  <si>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</si>
  <si>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</si>
  <si>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</si>
  <si>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</si>
  <si>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</si>
  <si>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</si>
  <si>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</si>
  <si>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</si>
  <si>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</si>
  <si>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</si>
  <si>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</si>
  <si>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</si>
  <si>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</si>
  <si>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</si>
  <si>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</si>
  <si>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</si>
  <si>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</si>
  <si>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</si>
  <si>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</si>
  <si>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</si>
  <si>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</si>
  <si>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</si>
  <si>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</si>
  <si>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</si>
  <si>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</si>
  <si>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</si>
  <si>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</si>
  <si>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</si>
  <si>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</si>
  <si>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</si>
  <si>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</si>
  <si>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</si>
  <si>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</si>
  <si>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</si>
  <si>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</si>
  <si>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</si>
  <si>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</si>
  <si>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</si>
  <si>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</si>
  <si>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</si>
  <si>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</si>
  <si>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</si>
  <si>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</si>
  <si>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</si>
  <si>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</si>
  <si>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</si>
  <si>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</si>
  <si>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</si>
  <si>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</si>
  <si>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</si>
  <si>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</si>
  <si>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</si>
  <si>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</si>
  <si>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</si>
  <si>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</si>
  <si>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</si>
  <si>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</si>
  <si>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</si>
  <si>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</si>
  <si>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</si>
  <si>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</si>
  <si>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</si>
  <si>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</si>
  <si>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</si>
  <si>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</si>
  <si>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</si>
  <si>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</si>
  <si>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</si>
  <si>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</si>
  <si>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</si>
  <si>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</si>
  <si>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</si>
  <si>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</si>
  <si>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</si>
  <si>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</si>
  <si>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</si>
  <si>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</si>
  <si>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</si>
  <si>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</si>
  <si>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</si>
  <si>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</si>
  <si>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</si>
  <si>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</si>
  <si>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</si>
  <si>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</si>
  <si>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</si>
  <si>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</si>
  <si>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</si>
  <si>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</si>
  <si>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</si>
  <si>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</si>
  <si>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</si>
  <si>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</si>
  <si>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</si>
  <si>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</si>
  <si>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</si>
  <si>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</si>
  <si>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</si>
  <si>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</si>
  <si>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</si>
  <si>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</si>
  <si>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</si>
  <si>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</si>
  <si>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</si>
  <si>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</si>
  <si>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</si>
  <si>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</si>
  <si>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</si>
  <si>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</si>
  <si>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</si>
  <si>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</si>
  <si>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</si>
  <si>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</si>
  <si>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</si>
  <si>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</si>
  <si>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</si>
  <si>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</si>
  <si>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</si>
  <si>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</si>
  <si>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</si>
  <si>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</si>
  <si>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</si>
  <si>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</si>
  <si>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</si>
  <si>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</si>
  <si>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</si>
  <si>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</si>
  <si>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</si>
  <si>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</si>
  <si>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</si>
  <si>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</si>
  <si>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</si>
  <si>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</si>
  <si>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</si>
  <si>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</si>
  <si>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</si>
  <si>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</si>
  <si>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</si>
  <si>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</si>
  <si>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</si>
  <si>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</si>
  <si>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</si>
  <si>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</si>
  <si>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</si>
  <si>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</si>
  <si>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</si>
  <si>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</si>
  <si>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</si>
  <si>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</si>
  <si>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</si>
  <si>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</si>
  <si>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</si>
  <si>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</si>
  <si>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</si>
  <si>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</si>
  <si>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</si>
  <si>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</si>
  <si>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</si>
  <si>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</si>
  <si>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</si>
  <si>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</si>
  <si>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</si>
  <si>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</si>
  <si>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</si>
  <si>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</si>
  <si>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</si>
  <si>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</si>
  <si>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</si>
  <si>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</si>
  <si>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</si>
  <si>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</si>
  <si>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</si>
  <si>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</si>
  <si>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</si>
  <si>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</si>
  <si>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</si>
  <si>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</si>
  <si>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</si>
  <si>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</si>
  <si>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</si>
  <si>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</si>
  <si>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</si>
  <si>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</si>
  <si>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</si>
  <si>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</si>
  <si>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</si>
  <si>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</si>
  <si>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</si>
  <si>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</si>
  <si>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</si>
  <si>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</si>
  <si>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</si>
  <si>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</si>
  <si>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</si>
  <si>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</si>
  <si>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</si>
  <si>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</si>
  <si>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</si>
  <si>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</si>
  <si>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</si>
  <si>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</si>
  <si>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</si>
  <si>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</si>
  <si>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</si>
  <si>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</si>
  <si>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</si>
  <si>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</si>
  <si>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</si>
  <si>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</si>
  <si>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</si>
  <si>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</si>
  <si>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</si>
  <si>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</si>
  <si>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</si>
  <si>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</si>
  <si>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</si>
  <si>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</si>
  <si>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</si>
  <si>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</si>
  <si>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</si>
  <si>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</si>
  <si>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</si>
  <si>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</si>
  <si>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</si>
  <si>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</si>
  <si>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</si>
  <si>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</si>
  <si>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</si>
  <si>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</si>
  <si>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</si>
  <si>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</si>
  <si>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</si>
  <si>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</si>
  <si>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</si>
  <si>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</si>
  <si>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</si>
  <si>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</si>
  <si>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</si>
  <si>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</si>
  <si>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</si>
  <si>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</si>
  <si>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</si>
  <si>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</si>
  <si>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</si>
  <si>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</si>
  <si>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</si>
  <si>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</si>
  <si>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</si>
  <si>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</si>
  <si>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</si>
  <si>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</si>
  <si>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</si>
  <si>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</si>
  <si>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</si>
  <si>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</si>
  <si>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</si>
  <si>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</si>
  <si>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</si>
  <si>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</si>
  <si>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</si>
  <si>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</si>
  <si>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</si>
  <si>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</si>
  <si>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</si>
  <si>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</si>
  <si>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</si>
  <si>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</si>
  <si>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</si>
  <si>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</si>
  <si>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</si>
  <si>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</si>
  <si>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</si>
  <si>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</si>
  <si>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</si>
  <si>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</si>
  <si>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</si>
  <si>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</si>
  <si>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</si>
  <si>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</si>
  <si>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PNUD</t>
  </si>
  <si>
    <t>UNESCO</t>
  </si>
  <si>
    <t>ONU MUJERES</t>
  </si>
  <si>
    <t>Las instituciones estatales que conforman las infraestructuras de paz, coordinadas por COPADEH, mejoran el abordaje para la prevención y transformación de los conflictos sociales</t>
  </si>
  <si>
    <t>Incrementados los conocimientos y competencias para el abordaje para la prevención y transformación de los conflictos sociales por parte de COPADEH y las instituciones estatales que conforman las infraestructuras de la paz.</t>
  </si>
  <si>
    <t>Apoyar a COPADEH y las instituciones estatales que conforman las infraestructuras de la paz en la elaboración y desarrollo de herramientas, instrumentos normativos, metodologías y formaciones para la prevención y transformación de la conflictividad con enfoque de igualdad de género, interculturalidad, derechos humanos, diálogo y cultura de paz.</t>
  </si>
  <si>
    <t xml:space="preserve">Desarrollar competencias interculturales dirigidas a una cultura de paz a nivel nacional para fortalecer los procesos de diálogo y el entendimiento mutuo </t>
  </si>
  <si>
    <t>Apoyar a COPADEH y las instituciones estatales que conforman las infraestructuras de la paz para el fortalecimiento de sistemas y herramientas de monitoreo de acuerdos, alerta y respuesta temprana para el análisis y toma de decisiones para el abordaje de la conflictividad social</t>
  </si>
  <si>
    <t>Apoyar a COPADEH y las instituciones estatales que conforman las infraestructuras de la paz en la elaboración de investigaciones y estudios técnicos (registrales y catastrales) que generen información y evidencias que permitan tanto analizar las dinámicas de conflictividad y documentar casos, como prevenir y abordar conflictos relacionados con temas de tierra y agrarios</t>
  </si>
  <si>
    <t>Fortalecidas las estrategias y mecanismos de coordinación y articulación interinstitucional para la prevención y transformación de la conflictividad social.</t>
  </si>
  <si>
    <t>Apoyar a COPADEH, la Mesa Temática de Pueblos Indígenas y el Ministerio de Energía y Minas y nuevos espacios que puedan ser creados por la institucionalidad pública en sus roles de coordinación y articulación en materia de prevención y transformación  de conflictos, así como de derechos de pueblos indígenas, especialmente en temas de consulta previa, libre e informada y participación de pueblos indígenas en espacios de toma de decisiones.</t>
  </si>
  <si>
    <t xml:space="preserve">Fortalecer a COPADEH y las instituciones estatales que conforman las infraestructuras de la paz para la coordinación y articulación interinstitucional que facilite la generación y adopción de marcos regulatorios para la participación igualitaria de las mujeres en espacios de toma de decisión, mediación y resolución de conflictos </t>
  </si>
  <si>
    <t>Establecidos procesos de participación y diálogo inclusivos por COPADEH y las instituciones estatales que conforman las infraestructuras de la paz.</t>
  </si>
  <si>
    <t>Apoyar a COPADEH y las instituciones estatales que conforman las infraestructuras de la paz en el diseño e implementación de procesos de participación y diálogo multiactor para prevenir los conflictos sociales</t>
  </si>
  <si>
    <t xml:space="preserve">Apoyar a COPADEH y las instituciones estatales que conforman las infraestructuras de la paz en el establecimiento de espacios permanentes de acercamiento, diálogo intercultural y toma de decisiones para el abordaje de los conflictos relacionados con la tierra, energía eléctrica, recursos naturales, entre otros. </t>
  </si>
  <si>
    <t>Apoyar a COPADEH y las instituciones estatales que conforman las infraestructuras de la paz en el desarrollo de procesos de participación con un enfoque intercultural dirigidos a promover la cultura de paz a nivel nacional para superar los conflictos y contribuir al desarrollo inclusivo y la paz</t>
  </si>
  <si>
    <t xml:space="preserve">La sociedad civil organizada como parte de las infraestructuras para la paz, incrementa la calidad de su participación informada en procesos dialógicos y de toma de decisiones para la prevención y transformación de los conflictos sociales.  
</t>
  </si>
  <si>
    <t xml:space="preserve">
Desarrollados los conocimientos y competencias en la sociedad civil para su participación informada en procesos de abordaje para la prevención y transformación de la conflictividad social.n</t>
  </si>
  <si>
    <t>Desarrollar competencias de organizaciones de mujeres, jóvenes, pueblos indígenas, campesinos y sector privado para participar en procesos de diálogo, consulta y participación inclusivos</t>
  </si>
  <si>
    <t xml:space="preserve">Desarrollar competencias interculturales de organizaciones de sociedad civil dirigidas a una cultura de paz a nivel nacional y comunitario para fortalecer los procesos de diálogo y el entendimiento mutuo </t>
  </si>
  <si>
    <t>Fortalecer las capacidades organizativas y de incidencia de la ciudadanía para la promoción de normativa para la participación igualitaria de las mujeres en la toma de decisiones</t>
  </si>
  <si>
    <t>Generados y/o consolidados espacios dialógicos de encuentro e intercambio estratégico entre sociedad civil organizada.</t>
  </si>
  <si>
    <t>Desarrollar procesos de participación y diálogo intra e inter sectorial entre mujeres, jóvenes, pueblos indígenas y sector privado para abordar diversas temáticas de interés común como la planificación inclusiva del desarrollo, temas de tierra y recursos naturales, entre otros</t>
  </si>
  <si>
    <t>Utilizar el arte y la cultura como medios para establecer intercambios interculturales, intergeneracionales y de género para la transformación de los conflictos y la construcción de paz.</t>
  </si>
  <si>
    <t>Apoyar estrategias de comunicación de social sociedad civil que promuevan el entendimiento mutuo, las relaciones respetuosas de la diversidad y la convivencia pacífica</t>
  </si>
  <si>
    <t xml:space="preserve">PNUD
 Cost Extensión Budget </t>
  </si>
  <si>
    <t xml:space="preserve">UNESCO
 Cost Extensión Budget </t>
  </si>
  <si>
    <t xml:space="preserve">ONU MUJERES
 Cost Extensión Budget </t>
  </si>
  <si>
    <t>Los marcos regulatorios, instrumentos normativos, metodologías y formaciones incluyeron el enfoque de género.</t>
  </si>
  <si>
    <t>Se realizó  análisis sobre la incorporación del enfoque de género en la actualización del sistema de Alerta Temprana SART.</t>
  </si>
  <si>
    <t xml:space="preserve"> En el fortalecimiento de capacidades se incrementaron los conocimientos de funcionarios/as para la incorporación del enfoque de género en procesos de diálogo y resolución de conflictos. </t>
  </si>
  <si>
    <t>Talleres, consultorias con informacion desagregada y enfoque de genero aplicado para Asistencia técncia para la inclusión del enfoque de género en la estrategia de descentralización.</t>
  </si>
  <si>
    <t xml:space="preserve">Se busca la participación de un 50% de funcionarias al igual que será transfocalizado el género con el fin de buscar cambios de comportamiento que favorezcan la transofrmación de las normas sociales de género para la paz. </t>
  </si>
  <si>
    <t>El sistema cuente con la capacidad de producir datos desagregados para uso de la institucionalidad publica</t>
  </si>
  <si>
    <t>Asignacion de porcentaje especifico para la inclusion del enfoque de genero asegurando en la elaboracion de tdrs</t>
  </si>
  <si>
    <t>Apoyar a SPP y las instituciones estatales que conforman las infraestructuras de la paz prevención y transformación de la conflictividad con enfoque de igualdad de género, interculturalidad y cultura de paz, incluyendo la escuela de gobierno para el diálogo intercultural.</t>
  </si>
  <si>
    <t xml:space="preserve">Apoyar a SPP y las instituciones estatales que conforman las infraestructuras de la paz para el fortalecimiento de sistemas y herramientas de monitoreo de acuerdos, alerta y respuesta temprana para el análisis y toma de decisiones para el abordaje de la conflictividad social.                                                      </t>
  </si>
  <si>
    <t>Apoyar a SPP y las instituciones estatales que conforman las infraestructuras de la paz en la elaboración de investigaciones y estudios técnicos para la prevención y la transformación de los conflictos.</t>
  </si>
  <si>
    <t>Apoyo en el diseño, desarrollo de capacidades e implementación de las estrategias nacionales y departamentales de descentralización del abordaje de la conflictividad</t>
  </si>
  <si>
    <t>Acompañamiento para asegurar la inclusión y la participación de las mujeres en el abordaje descentralizado de la conflictividad.</t>
  </si>
  <si>
    <t xml:space="preserve">Se prevé desarrollar guías para promover la participación igualitaria de las mujeres en espacios de toma de decisión, mediación y resolución de conflictos. </t>
  </si>
  <si>
    <t xml:space="preserve">Aplicación del enfoque de genero en el diseno de los instrumentos generados y búsqueda de participación de un 50% de funcionarias al igual que será transfocalizado el género con el fin de buscar cambios de comportamiento que favorezcan la transofrmación de las normas sociales de género para la paz. </t>
  </si>
  <si>
    <t xml:space="preserve">Talleres, consultorias con informacion desagregada y enfoque de genero aplicado para Asistencia técncia para la inclusión del enfoque de género en la estrategia de descentralización para el abordaje de la conflicitividad; incluyendo el desarrollo de lineamientos orientativos, entre otros </t>
  </si>
  <si>
    <t>Se prevé ppromover la participación igualitaria de las mujeres en espacios de toma de decisión, mediación y resolución de conflictos por medio de talleres y consultorías para la inclusión del enfoque de género.</t>
  </si>
  <si>
    <t>Talleres, consultorias con informacion desagregada y enfoque de genero aplicado.</t>
  </si>
  <si>
    <t xml:space="preserve">Funcionarias y funcionarios reciben el acompañamiento técnico para el seguimiento de acuerdos. </t>
  </si>
  <si>
    <t xml:space="preserve">En avance diplomado en transformación de conflictos a funcionarias/os para una cultura de paz y DDHH. El diplomado contiene un módulo de teoría de género.  </t>
  </si>
  <si>
    <t>Apoyar a SPP, COPADEH y las instituciones estatales que conforman las infraestructuras de la paz en los procesos de diálogos sectoriales y pactos estrategicos.</t>
  </si>
  <si>
    <t>Talleres, consultorias con informacion desagregada y enfoque de genero aplicado con la juventud que incluyan una participación de al menos el 50% de las mujeres para la generación de condicions para apoyar los procesos de diálogo asi como asistencia técnica para la incorporación de metodologías/orientaciones para la integración del enfoque de género y partipación de las mujeres en espacios de diálogos sectoriales y pactos estrategicos..</t>
  </si>
  <si>
    <t xml:space="preserve">Apoyar a SPP y las instituciones estatales que conforman las infraestructuras de la paz en el abordaje de los casos emblemáticos priorizados. </t>
  </si>
  <si>
    <t xml:space="preserve">Talleres, consultorias con informacion desagregada y enfoque de genero aplicado y se realizarán talleres específicos con la juventud que incluyan una participación de al menos el 50% de las mujeres para la generación de condicions para apoyar los procesos de diálogo. </t>
  </si>
  <si>
    <t>Se definió estrategia de acompañamiento a las alcaldías indígenas de Chajul y Cotzal que conllevará actividades de formación para lideresas.</t>
  </si>
  <si>
    <t xml:space="preserve">En avance diplomado en transformación de conflictos a OSC para una cultura de paz y DDHH. El diplomado ha incrementado conocimientos para la incorporación de la perspectiva de género en procesos de diálogo y resolución de conflictos. </t>
  </si>
  <si>
    <t xml:space="preserve">Desarrollar competencias de mujeres, jóvenes, pueblos indígenas, campesinos, y sus organizaciones y sector privado, para participar en procesos de diálogo, consulta y participación inclusivos.	</t>
  </si>
  <si>
    <t>Talleres, consultorias con informacion desagregada y enfoque de genero aplicado y Aistencia técnica y transferencia de fondos a organizaciones para el desarrollo e implementación de estrategias para la participacón de las mujeres en procesos diálogo, consulta y particpación inclusivos</t>
  </si>
  <si>
    <t>Promover procesos de diálogo e intercambio intra en inter sectorial para la regulación e implementación de la consulta previa, libre e informada entre pueblos indígenas, sociedad civil y sector privado como paso previo a la generación de acuerdos con las instituciones públicas.</t>
  </si>
  <si>
    <t>Como resultado del acompañamiento a la MEDESACH y CODESAC se llevó a cabo un diagnóstico participativo con lideresas a fin de identificar y definir acciones específicas que fortalezcan su participación.</t>
  </si>
  <si>
    <t xml:space="preserve">Participación de al menos el 50% de mujeres en los espacios de intercambio. Talleres sobre masculinidades positivas y participación de la mujer en la comunidad. </t>
  </si>
  <si>
    <t>Talleres de dialogo para la generación de condiciones que habiliten la participación activa de las mujeres y mujeres jóvenes en los procesos de diálogo.</t>
  </si>
  <si>
    <t xml:space="preserve">Promover procesos de diálogo e intercambio intra e intersectorial para apoyar la participación concertada de las organizaciones de sociedad civil en los diálogos sectoriales y pactos estratégicos </t>
  </si>
  <si>
    <t>Talleres de dialogo para generación de condiciones que habiliten la participación activa de las mujeres y mujeres jóvenes en los procesos de diálogo y asistencia técnica y transferencia de fondos a organizaciones para el desarrollo e implementación para la participación concertada de las mujeres en diálogos sectoriales y pactos estratégicos.</t>
  </si>
  <si>
    <t>Promover procesos de diálogo e intercambio intra e intersectorial para apoyar la participación concertada de las organizaciones de sociedad civil, sector privado para su participación en los casos emblematicos.</t>
  </si>
  <si>
    <t>Talleres de dialogo para la generación de condiciones que habiliten la participación activa de las mujeres y mujeres jóvenes en los procesos de diálogo y transferencia de fondos a organizaciones para el desarrollo e implementación de estrategias para la participación concertada de las mujeres en casos emblemáticos.</t>
  </si>
  <si>
    <t>Outcome total</t>
  </si>
  <si>
    <t>Compromisos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</si>
</sst>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409]#,##0.00;\([$$-409]#,##0.00\);[$$-409]#,##0.00;@"/>
    <numFmt numFmtId="166" formatCode="_([$$-409]* #,##0.00_);_([$$-409]* \(#,##0.00\);_([$$-409]* &quot;-&quot;??_);_(@_)"/>
  </numFmts>
  <fonts count="3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sz val="12"/>
      <color theme="0"/>
      <name val="Calibri"/>
      <family val="2"/>
      <scheme val="minor"/>
    </font>
    <font>
      <b/>
      <sz val="12"/>
      <color theme="0"/>
      <name val="Calibri"/>
      <family val="2"/>
      <scheme val="minor"/>
    </font>
    <font>
      <sz val="12"/>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3" tint="0.79998168889431442"/>
        <bgColor indexed="64"/>
      </patternFill>
    </fill>
  </fills>
  <borders count="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24" fillId="0" borderId="0" applyNumberFormat="0" applyFill="0" applyBorder="0" applyAlignment="0" applyProtection="0"/>
    <xf numFmtId="43" fontId="4" fillId="0" borderId="0" applyFont="0" applyFill="0" applyBorder="0" applyAlignment="0" applyProtection="0"/>
  </cellStyleXfs>
  <cellXfs count="373">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164" fontId="2" fillId="2" borderId="3" xfId="0" applyNumberFormat="1" applyFont="1" applyFill="1" applyBorder="1" applyAlignment="1">
      <alignment wrapText="1"/>
    </xf>
    <xf numFmtId="0" fontId="6" fillId="2" borderId="39" xfId="0" applyFont="1" applyFill="1" applyBorder="1" applyAlignment="1">
      <alignment vertical="center" wrapText="1"/>
    </xf>
    <xf numFmtId="164" fontId="2" fillId="2" borderId="39"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4" xfId="0" applyNumberFormat="1" applyFont="1" applyFill="1" applyBorder="1" applyAlignment="1">
      <alignment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16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4" fontId="2" fillId="2" borderId="52" xfId="1" applyFont="1" applyFill="1" applyBorder="1" applyAlignment="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10" fontId="2" fillId="2" borderId="9" xfId="2" applyNumberFormat="1" applyFont="1" applyFill="1" applyBorder="1" applyAlignment="1" applyProtection="1">
      <alignment wrapText="1"/>
    </xf>
    <xf numFmtId="164" fontId="14" fillId="0" borderId="0" xfId="1" applyFont="1" applyBorder="1" applyAlignment="1">
      <alignment wrapText="1"/>
    </xf>
    <xf numFmtId="164" fontId="0" fillId="0" borderId="0" xfId="1" applyFont="1" applyBorder="1" applyAlignment="1">
      <alignment wrapText="1"/>
    </xf>
    <xf numFmtId="164" fontId="0" fillId="0" borderId="0" xfId="1" applyFont="1" applyFill="1" applyBorder="1" applyAlignment="1">
      <alignment wrapText="1"/>
    </xf>
    <xf numFmtId="164" fontId="2" fillId="3" borderId="0" xfId="1" applyFont="1" applyFill="1" applyBorder="1" applyAlignment="1" applyProtection="1">
      <alignment vertical="center" wrapText="1"/>
      <protection locked="0"/>
    </xf>
    <xf numFmtId="164" fontId="2" fillId="3" borderId="0" xfId="1" applyFont="1" applyFill="1" applyBorder="1" applyAlignment="1">
      <alignment vertical="center" wrapText="1"/>
    </xf>
    <xf numFmtId="164" fontId="2" fillId="3" borderId="0" xfId="1" applyFont="1" applyFill="1" applyBorder="1" applyAlignment="1" applyProtection="1">
      <alignment horizontal="right" vertical="center" wrapText="1"/>
      <protection locked="0"/>
    </xf>
    <xf numFmtId="164" fontId="2" fillId="0" borderId="0" xfId="1" applyFont="1" applyFill="1" applyBorder="1" applyAlignment="1">
      <alignment vertical="center" wrapText="1"/>
    </xf>
    <xf numFmtId="164" fontId="17" fillId="8" borderId="3" xfId="0" applyNumberFormat="1" applyFont="1" applyFill="1" applyBorder="1" applyAlignment="1">
      <alignment horizontal="center"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12" fillId="3" borderId="0" xfId="1" applyFont="1" applyFill="1" applyBorder="1" applyAlignment="1">
      <alignment horizontal="left" wrapText="1"/>
    </xf>
    <xf numFmtId="164" fontId="2" fillId="2" borderId="28"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164" fontId="14" fillId="3" borderId="0" xfId="1" applyFont="1" applyFill="1" applyBorder="1" applyAlignment="1">
      <alignment wrapText="1"/>
    </xf>
    <xf numFmtId="164" fontId="0" fillId="3" borderId="0" xfId="1" applyFont="1" applyFill="1" applyBorder="1" applyAlignment="1">
      <alignment wrapText="1"/>
    </xf>
    <xf numFmtId="164" fontId="2" fillId="3" borderId="3" xfId="1" applyFont="1" applyFill="1" applyBorder="1" applyAlignment="1" applyProtection="1">
      <alignment horizontal="center" vertical="center" wrapText="1"/>
    </xf>
    <xf numFmtId="164" fontId="17" fillId="9" borderId="3" xfId="0" applyNumberFormat="1" applyFont="1" applyFill="1" applyBorder="1" applyAlignment="1">
      <alignment horizontal="center" vertical="center" wrapText="1"/>
    </xf>
    <xf numFmtId="16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0" fontId="3" fillId="0" borderId="3" xfId="0" applyFont="1" applyBorder="1" applyAlignment="1">
      <alignment horizontal="center" vertical="center"/>
    </xf>
    <xf numFmtId="0" fontId="24"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5" fillId="14" borderId="40" xfId="0" applyFont="1" applyFill="1" applyBorder="1" applyAlignment="1">
      <alignment horizontal="right" vertical="top"/>
    </xf>
    <xf numFmtId="0" fontId="25"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5" fillId="14" borderId="56" xfId="0" applyFont="1" applyFill="1" applyBorder="1" applyAlignment="1">
      <alignment horizontal="right" vertical="top"/>
    </xf>
    <xf numFmtId="0" fontId="25" fillId="14" borderId="57" xfId="0" applyFont="1" applyFill="1" applyBorder="1" applyAlignment="1">
      <alignment vertical="top" wrapText="1"/>
    </xf>
    <xf numFmtId="0" fontId="25" fillId="14" borderId="46" xfId="0" applyFont="1" applyFill="1" applyBorder="1" applyAlignment="1">
      <alignment horizontal="right" vertical="top"/>
    </xf>
    <xf numFmtId="0" fontId="25"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5" fillId="14" borderId="3" xfId="0" applyFont="1" applyFill="1" applyBorder="1" applyAlignment="1">
      <alignment horizontal="right" vertical="top"/>
    </xf>
    <xf numFmtId="0" fontId="25" fillId="14" borderId="3" xfId="0" applyFont="1" applyFill="1" applyBorder="1" applyAlignment="1">
      <alignment vertical="top" wrapText="1"/>
    </xf>
    <xf numFmtId="0" fontId="3" fillId="11" borderId="3" xfId="0" applyFont="1" applyFill="1" applyBorder="1" applyAlignment="1">
      <alignment horizontal="center" vertical="top"/>
    </xf>
    <xf numFmtId="0" fontId="25" fillId="14" borderId="3" xfId="0" applyFont="1" applyFill="1" applyBorder="1" applyAlignment="1">
      <alignment horizontal="left" vertical="top" wrapText="1"/>
    </xf>
    <xf numFmtId="0" fontId="16" fillId="12" borderId="3" xfId="0" applyFont="1" applyFill="1" applyBorder="1" applyAlignment="1">
      <alignment vertical="center"/>
    </xf>
    <xf numFmtId="0" fontId="26" fillId="12" borderId="3" xfId="0" applyFont="1" applyFill="1" applyBorder="1" applyAlignment="1">
      <alignment vertical="center"/>
    </xf>
    <xf numFmtId="0" fontId="26"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6" fillId="14" borderId="3" xfId="0" applyFont="1" applyFill="1" applyBorder="1" applyAlignment="1">
      <alignment vertical="center"/>
    </xf>
    <xf numFmtId="0" fontId="25" fillId="14" borderId="5" xfId="0" applyFont="1" applyFill="1" applyBorder="1" applyAlignment="1">
      <alignment horizontal="right" vertical="top"/>
    </xf>
    <xf numFmtId="0" fontId="25"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9" xfId="0" applyNumberFormat="1" applyFont="1" applyBorder="1" applyAlignment="1" applyProtection="1">
      <alignment wrapText="1"/>
      <protection locked="0"/>
    </xf>
    <xf numFmtId="164" fontId="1" fillId="3" borderId="39"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164" fontId="1" fillId="2" borderId="39"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8" xfId="1" applyFont="1" applyFill="1" applyBorder="1" applyAlignment="1" applyProtection="1">
      <alignment wrapText="1"/>
    </xf>
    <xf numFmtId="164" fontId="1" fillId="2" borderId="3" xfId="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1" xfId="1" applyFont="1" applyFill="1" applyBorder="1" applyAlignment="1" applyProtection="1">
      <alignment wrapText="1"/>
    </xf>
    <xf numFmtId="0" fontId="1" fillId="2" borderId="16" xfId="0" applyFont="1" applyFill="1" applyBorder="1"/>
    <xf numFmtId="16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16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5"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6" fillId="0" borderId="0" xfId="0" applyNumberFormat="1" applyFont="1" applyAlignment="1">
      <alignment horizontal="left" vertical="top"/>
    </xf>
    <xf numFmtId="0" fontId="23" fillId="10" borderId="0" xfId="0" applyFont="1" applyFill="1" applyAlignment="1">
      <alignment horizontal="left" vertical="top"/>
    </xf>
    <xf numFmtId="0" fontId="23" fillId="0" borderId="0" xfId="0" applyFont="1" applyAlignment="1">
      <alignment horizontal="left" vertical="top"/>
    </xf>
    <xf numFmtId="49" fontId="16"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7" fillId="17" borderId="8" xfId="0" applyFont="1" applyFill="1" applyBorder="1" applyAlignment="1">
      <alignment vertical="center" wrapText="1"/>
    </xf>
    <xf numFmtId="0" fontId="27" fillId="18" borderId="8" xfId="0" applyFont="1" applyFill="1" applyBorder="1" applyAlignment="1">
      <alignment vertical="center" wrapText="1"/>
    </xf>
    <xf numFmtId="0" fontId="30" fillId="18" borderId="11" xfId="0" applyFont="1" applyFill="1" applyBorder="1" applyAlignment="1">
      <alignment vertical="center" wrapText="1"/>
    </xf>
    <xf numFmtId="0" fontId="32" fillId="18" borderId="8" xfId="0" applyFont="1" applyFill="1" applyBorder="1" applyAlignment="1">
      <alignment vertical="center" wrapText="1"/>
    </xf>
    <xf numFmtId="0" fontId="2" fillId="3" borderId="59" xfId="0" applyFont="1" applyFill="1" applyBorder="1" applyAlignment="1" applyProtection="1">
      <alignment horizontal="center" vertical="center" wrapText="1"/>
      <protection locked="0"/>
    </xf>
    <xf numFmtId="0" fontId="1" fillId="3" borderId="59" xfId="0" applyFont="1" applyFill="1" applyBorder="1" applyAlignment="1" applyProtection="1">
      <alignment horizontal="left" vertical="top" wrapText="1"/>
      <protection locked="0"/>
    </xf>
    <xf numFmtId="164" fontId="1" fillId="3" borderId="59" xfId="1" applyFont="1" applyFill="1" applyBorder="1" applyAlignment="1" applyProtection="1">
      <alignment horizontal="center" vertical="center" wrapText="1"/>
      <protection locked="0"/>
    </xf>
    <xf numFmtId="0" fontId="1" fillId="0" borderId="59" xfId="0" applyFont="1" applyBorder="1" applyAlignment="1" applyProtection="1">
      <alignment horizontal="left" vertical="top" wrapText="1"/>
      <protection locked="0"/>
    </xf>
    <xf numFmtId="164" fontId="1" fillId="0" borderId="59" xfId="1" applyFont="1" applyFill="1" applyBorder="1" applyAlignment="1" applyProtection="1">
      <alignment horizontal="center" vertical="center" wrapText="1"/>
      <protection locked="0"/>
    </xf>
    <xf numFmtId="164" fontId="1" fillId="0" borderId="59" xfId="1" applyFont="1" applyBorder="1" applyAlignment="1" applyProtection="1">
      <alignment horizontal="center" vertical="center" wrapText="1"/>
      <protection locked="0"/>
    </xf>
    <xf numFmtId="9" fontId="1" fillId="3" borderId="59" xfId="2" applyFont="1" applyFill="1" applyBorder="1" applyAlignment="1" applyProtection="1">
      <alignment horizontal="center" vertical="center" wrapText="1"/>
      <protection locked="0"/>
    </xf>
    <xf numFmtId="9" fontId="1" fillId="0" borderId="59" xfId="2" applyFont="1" applyBorder="1" applyAlignment="1" applyProtection="1">
      <alignment horizontal="center" vertical="center" wrapText="1"/>
      <protection locked="0"/>
    </xf>
    <xf numFmtId="9" fontId="1" fillId="0" borderId="59" xfId="1" applyNumberFormat="1" applyFont="1" applyBorder="1" applyAlignment="1" applyProtection="1">
      <alignment horizontal="center" vertical="center" wrapText="1"/>
      <protection locked="0"/>
    </xf>
    <xf numFmtId="164" fontId="1" fillId="3" borderId="59" xfId="1" applyFont="1" applyFill="1" applyBorder="1" applyAlignment="1" applyProtection="1">
      <alignment vertical="center" wrapText="1"/>
      <protection locked="0"/>
    </xf>
    <xf numFmtId="164" fontId="1" fillId="0" borderId="59" xfId="1" applyFont="1" applyFill="1" applyBorder="1" applyAlignment="1" applyProtection="1">
      <alignment vertical="center" wrapText="1"/>
      <protection locked="0"/>
    </xf>
    <xf numFmtId="165" fontId="0" fillId="0" borderId="3" xfId="0" applyNumberFormat="1" applyBorder="1"/>
    <xf numFmtId="164" fontId="2" fillId="2" borderId="40" xfId="1" applyFont="1" applyFill="1" applyBorder="1" applyAlignment="1" applyProtection="1">
      <alignment horizontal="center" vertical="center" wrapText="1"/>
      <protection locked="0"/>
    </xf>
    <xf numFmtId="164" fontId="2" fillId="2" borderId="46" xfId="1" applyFont="1" applyFill="1" applyBorder="1" applyAlignment="1" applyProtection="1">
      <alignment horizontal="center" vertical="center" wrapText="1"/>
      <protection locked="0"/>
    </xf>
    <xf numFmtId="0" fontId="2" fillId="19" borderId="59" xfId="0" applyFont="1" applyFill="1" applyBorder="1" applyAlignment="1" applyProtection="1">
      <alignment horizontal="center" vertical="center" wrapText="1"/>
      <protection locked="0"/>
    </xf>
    <xf numFmtId="166" fontId="1" fillId="0" borderId="59" xfId="1" applyNumberFormat="1" applyFont="1" applyFill="1" applyBorder="1" applyAlignment="1" applyProtection="1">
      <alignment horizontal="center" vertical="center" wrapText="1"/>
      <protection locked="0"/>
    </xf>
    <xf numFmtId="0" fontId="20" fillId="0" borderId="0" xfId="0" applyFont="1" applyAlignment="1">
      <alignment horizontal="left" vertical="top" wrapText="1"/>
    </xf>
    <xf numFmtId="49" fontId="1" fillId="0" borderId="59" xfId="1" applyNumberFormat="1" applyFont="1" applyBorder="1" applyAlignment="1" applyProtection="1">
      <alignment horizontal="left" wrapText="1"/>
      <protection locked="0"/>
    </xf>
    <xf numFmtId="49" fontId="1" fillId="3" borderId="59" xfId="1" applyNumberFormat="1" applyFont="1" applyFill="1" applyBorder="1" applyAlignment="1" applyProtection="1">
      <alignment horizontal="left" wrapText="1"/>
      <protection locked="0"/>
    </xf>
    <xf numFmtId="0" fontId="2" fillId="3" borderId="59" xfId="0" applyFont="1" applyFill="1" applyBorder="1" applyAlignment="1" applyProtection="1">
      <alignment horizontal="left" vertical="top" wrapText="1"/>
      <protection locked="0"/>
    </xf>
    <xf numFmtId="0" fontId="2" fillId="0" borderId="59" xfId="0" applyFont="1" applyBorder="1" applyAlignment="1" applyProtection="1">
      <alignment horizontal="left" vertical="top" wrapText="1"/>
      <protection locked="0"/>
    </xf>
    <xf numFmtId="0" fontId="1" fillId="3" borderId="59" xfId="1" applyNumberFormat="1" applyFont="1" applyFill="1" applyBorder="1" applyAlignment="1" applyProtection="1">
      <alignment horizontal="center" vertical="center" wrapText="1"/>
      <protection locked="0"/>
    </xf>
    <xf numFmtId="164" fontId="1" fillId="2" borderId="59" xfId="1" applyFont="1" applyFill="1" applyBorder="1" applyAlignment="1" applyProtection="1">
      <alignment horizontal="center" vertical="center" wrapText="1"/>
    </xf>
    <xf numFmtId="164" fontId="2" fillId="0" borderId="59" xfId="1" applyFont="1" applyBorder="1" applyAlignment="1" applyProtection="1">
      <alignment horizontal="center" vertical="center" wrapText="1"/>
      <protection locked="0"/>
    </xf>
    <xf numFmtId="9" fontId="1" fillId="0" borderId="59" xfId="1" applyNumberFormat="1" applyFont="1" applyFill="1" applyBorder="1" applyAlignment="1" applyProtection="1">
      <alignment horizontal="center" vertical="center" wrapText="1"/>
      <protection locked="0"/>
    </xf>
    <xf numFmtId="0" fontId="1" fillId="0" borderId="59" xfId="1" applyNumberFormat="1" applyFont="1" applyBorder="1" applyAlignment="1" applyProtection="1">
      <alignment horizontal="center" vertical="center" wrapText="1"/>
      <protection locked="0"/>
    </xf>
    <xf numFmtId="164" fontId="4" fillId="3" borderId="59" xfId="1" applyFont="1" applyFill="1" applyBorder="1" applyAlignment="1" applyProtection="1">
      <alignment horizontal="center" vertical="center" wrapText="1"/>
      <protection locked="0"/>
    </xf>
    <xf numFmtId="0" fontId="2" fillId="2" borderId="59" xfId="0" applyFont="1" applyFill="1" applyBorder="1" applyAlignment="1">
      <alignment vertical="center" wrapText="1"/>
    </xf>
    <xf numFmtId="164" fontId="2" fillId="2" borderId="59" xfId="1" applyFont="1" applyFill="1" applyBorder="1" applyAlignment="1" applyProtection="1">
      <alignment horizontal="center" vertical="center" wrapText="1"/>
    </xf>
    <xf numFmtId="0" fontId="1" fillId="3" borderId="59" xfId="0" applyFont="1" applyFill="1" applyBorder="1" applyAlignment="1" applyProtection="1">
      <alignment vertical="center" wrapText="1"/>
      <protection locked="0"/>
    </xf>
    <xf numFmtId="164" fontId="1" fillId="0" borderId="59" xfId="1" applyFont="1" applyBorder="1" applyAlignment="1" applyProtection="1">
      <alignment vertical="center" wrapText="1"/>
      <protection locked="0"/>
    </xf>
    <xf numFmtId="164" fontId="1" fillId="2" borderId="59" xfId="1" applyFont="1" applyFill="1" applyBorder="1" applyAlignment="1" applyProtection="1">
      <alignment vertical="center" wrapText="1"/>
    </xf>
    <xf numFmtId="9" fontId="1" fillId="0" borderId="59" xfId="2" applyFont="1" applyBorder="1" applyAlignment="1" applyProtection="1">
      <alignment vertical="center" wrapText="1"/>
      <protection locked="0"/>
    </xf>
    <xf numFmtId="164" fontId="0" fillId="0" borderId="0" xfId="0" applyNumberFormat="1" applyAlignment="1">
      <alignment wrapText="1"/>
    </xf>
    <xf numFmtId="164" fontId="1" fillId="2" borderId="46" xfId="0" applyNumberFormat="1" applyFont="1" applyFill="1" applyBorder="1" applyAlignment="1">
      <alignment wrapText="1"/>
    </xf>
    <xf numFmtId="164" fontId="1" fillId="2" borderId="53" xfId="0" applyNumberFormat="1" applyFont="1" applyFill="1" applyBorder="1" applyAlignment="1">
      <alignment wrapText="1"/>
    </xf>
    <xf numFmtId="164" fontId="2" fillId="2" borderId="56" xfId="1" applyFont="1" applyFill="1" applyBorder="1" applyAlignment="1">
      <alignment wrapText="1"/>
    </xf>
    <xf numFmtId="165" fontId="3" fillId="0" borderId="3" xfId="0" applyNumberFormat="1" applyFont="1" applyBorder="1"/>
    <xf numFmtId="164" fontId="2" fillId="0" borderId="3" xfId="0" applyNumberFormat="1" applyFont="1" applyBorder="1" applyAlignment="1" applyProtection="1">
      <alignment wrapText="1"/>
      <protection locked="0"/>
    </xf>
    <xf numFmtId="164" fontId="2" fillId="3" borderId="39" xfId="1" applyFont="1" applyFill="1" applyBorder="1" applyAlignment="1" applyProtection="1">
      <alignment horizontal="center" vertical="center" wrapText="1"/>
      <protection locked="0"/>
    </xf>
    <xf numFmtId="43" fontId="33" fillId="0" borderId="0" xfId="5" applyFont="1" applyBorder="1" applyAlignment="1">
      <alignment wrapText="1"/>
    </xf>
    <xf numFmtId="43" fontId="33" fillId="0" borderId="0" xfId="0" applyNumberFormat="1" applyFont="1" applyAlignment="1">
      <alignment wrapText="1"/>
    </xf>
    <xf numFmtId="43" fontId="33" fillId="3" borderId="0" xfId="5" applyFont="1" applyFill="1" applyBorder="1" applyAlignment="1" applyProtection="1">
      <alignment vertical="center" wrapText="1"/>
      <protection locked="0"/>
    </xf>
    <xf numFmtId="43" fontId="34" fillId="3" borderId="0" xfId="5" applyFont="1" applyFill="1" applyBorder="1" applyAlignment="1">
      <alignment vertical="center" wrapText="1"/>
    </xf>
    <xf numFmtId="164" fontId="34" fillId="3" borderId="0" xfId="0" applyNumberFormat="1" applyFont="1" applyFill="1" applyAlignment="1">
      <alignment vertical="center" wrapText="1"/>
    </xf>
    <xf numFmtId="164" fontId="2" fillId="2" borderId="59" xfId="1" applyFont="1" applyFill="1" applyBorder="1" applyAlignment="1" applyProtection="1">
      <alignment vertical="center" wrapText="1"/>
    </xf>
    <xf numFmtId="0" fontId="8" fillId="0" borderId="0" xfId="0" applyFont="1" applyAlignment="1">
      <alignment wrapText="1"/>
    </xf>
    <xf numFmtId="164" fontId="35" fillId="3" borderId="59" xfId="1" applyFont="1" applyFill="1" applyBorder="1" applyAlignment="1" applyProtection="1">
      <alignment horizontal="center" vertical="center" wrapText="1"/>
      <protection locked="0"/>
    </xf>
    <xf numFmtId="164" fontId="35" fillId="0" borderId="59" xfId="1" applyFont="1" applyBorder="1" applyAlignment="1" applyProtection="1">
      <alignment horizontal="center" vertical="center" wrapText="1"/>
      <protection locked="0"/>
    </xf>
    <xf numFmtId="0" fontId="3" fillId="0" borderId="0" xfId="0" applyFont="1" applyAlignment="1">
      <alignment wrapText="1"/>
    </xf>
    <xf numFmtId="164" fontId="35" fillId="0" borderId="59" xfId="1" applyFont="1" applyBorder="1" applyAlignment="1" applyProtection="1">
      <alignment vertical="center" wrapText="1"/>
      <protection locked="0"/>
    </xf>
    <xf numFmtId="43" fontId="0" fillId="0" borderId="0" xfId="0" applyNumberFormat="1" applyAlignment="1">
      <alignment wrapText="1"/>
    </xf>
    <xf numFmtId="164" fontId="1" fillId="15" borderId="3" xfId="1" applyFont="1" applyFill="1" applyBorder="1" applyAlignment="1">
      <alignment wrapText="1"/>
    </xf>
    <xf numFmtId="164" fontId="2" fillId="15" borderId="3" xfId="1" applyFont="1" applyFill="1" applyBorder="1" applyAlignment="1">
      <alignmen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0" fillId="0" borderId="0" xfId="0" applyFont="1" applyAlignment="1">
      <alignment horizontal="left" vertical="top" wrapText="1"/>
    </xf>
    <xf numFmtId="0" fontId="18" fillId="0" borderId="55" xfId="0" applyFont="1" applyBorder="1" applyAlignment="1">
      <alignment horizontal="left" wrapText="1"/>
    </xf>
    <xf numFmtId="0" fontId="2" fillId="19" borderId="64" xfId="0" applyFont="1" applyFill="1" applyBorder="1" applyAlignment="1" applyProtection="1">
      <alignment horizontal="center" vertical="center" wrapText="1"/>
      <protection locked="0"/>
    </xf>
    <xf numFmtId="0" fontId="2" fillId="19" borderId="46" xfId="0" applyFont="1" applyFill="1" applyBorder="1" applyAlignment="1" applyProtection="1">
      <alignment horizontal="center" vertical="center" wrapText="1"/>
      <protection locked="0"/>
    </xf>
    <xf numFmtId="0" fontId="2" fillId="19" borderId="15" xfId="0" applyFont="1" applyFill="1" applyBorder="1" applyAlignment="1" applyProtection="1">
      <alignment horizontal="center" vertical="center" wrapText="1"/>
      <protection locked="0"/>
    </xf>
    <xf numFmtId="0" fontId="2" fillId="19" borderId="55" xfId="0" applyFont="1" applyFill="1" applyBorder="1" applyAlignment="1" applyProtection="1">
      <alignment horizontal="center" vertical="center" wrapText="1"/>
      <protection locked="0"/>
    </xf>
    <xf numFmtId="0" fontId="2" fillId="19" borderId="65" xfId="0" applyFont="1" applyFill="1" applyBorder="1" applyAlignment="1" applyProtection="1">
      <alignment horizontal="center" vertical="center" wrapText="1"/>
      <protection locked="0"/>
    </xf>
    <xf numFmtId="0" fontId="2" fillId="19" borderId="58"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3" fillId="0" borderId="0" xfId="0" applyFont="1" applyAlignment="1">
      <alignment horizontal="center" wrapText="1"/>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31" xfId="1" applyFont="1" applyFill="1" applyBorder="1" applyAlignment="1" applyProtection="1">
      <alignment horizontal="center" vertical="center" wrapText="1"/>
    </xf>
    <xf numFmtId="16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164" fontId="2" fillId="2" borderId="39" xfId="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3" borderId="59" xfId="0" applyFont="1" applyFill="1" applyBorder="1" applyAlignment="1" applyProtection="1">
      <alignment horizontal="left" vertical="center" wrapText="1"/>
      <protection locked="0"/>
    </xf>
    <xf numFmtId="49" fontId="2" fillId="3" borderId="59" xfId="0" applyNumberFormat="1" applyFont="1" applyFill="1" applyBorder="1" applyAlignment="1" applyProtection="1">
      <alignment horizontal="left" vertical="center" wrapText="1"/>
      <protection locked="0"/>
    </xf>
    <xf numFmtId="49" fontId="2" fillId="3" borderId="60"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 fillId="3" borderId="61" xfId="0" applyFont="1" applyFill="1" applyBorder="1" applyAlignment="1" applyProtection="1">
      <alignment horizontal="left" vertical="top" wrapText="1"/>
      <protection locked="0"/>
    </xf>
    <xf numFmtId="0" fontId="1" fillId="3" borderId="62" xfId="0" applyFont="1" applyFill="1" applyBorder="1" applyAlignment="1" applyProtection="1">
      <alignment horizontal="left" vertical="top" wrapText="1"/>
      <protection locked="0"/>
    </xf>
    <xf numFmtId="0" fontId="1" fillId="3" borderId="63" xfId="0" applyFont="1" applyFill="1" applyBorder="1" applyAlignment="1" applyProtection="1">
      <alignment horizontal="left" vertical="top" wrapText="1"/>
      <protection locked="0"/>
    </xf>
    <xf numFmtId="164" fontId="3" fillId="2" borderId="4"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164"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19" borderId="40" xfId="0" applyFont="1" applyFill="1" applyBorder="1" applyAlignment="1" applyProtection="1">
      <alignment horizontal="center" vertical="center" wrapText="1"/>
      <protection locked="0"/>
    </xf>
    <xf numFmtId="0" fontId="2" fillId="19" borderId="41" xfId="0" applyFont="1" applyFill="1" applyBorder="1" applyAlignment="1" applyProtection="1">
      <alignment horizontal="center" vertical="center" wrapText="1"/>
      <protection locked="0"/>
    </xf>
    <xf numFmtId="0" fontId="2" fillId="19" borderId="42" xfId="0" applyFont="1" applyFill="1" applyBorder="1" applyAlignment="1" applyProtection="1">
      <alignment horizontal="center" vertical="center" wrapText="1"/>
      <protection locked="0"/>
    </xf>
    <xf numFmtId="165" fontId="0" fillId="0" borderId="3" xfId="0" applyNumberFormat="1" applyFont="1" applyBorder="1"/>
  </cellXfs>
  <cellStyles count="6">
    <cellStyle name="Comma" xfId="5" builtinId="3"/>
    <cellStyle name="Currency" xfId="1" builtinId="4"/>
    <cellStyle name="Hyperlink" xfId="4" builtinId="8"/>
    <cellStyle name="Normal" xfId="0" builtinId="0"/>
    <cellStyle name="Normal 2" xfId="3" xr:uid="{EB150EEC-D351-48F3-A913-7E6E1242FFB4}"/>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ColWidth="8.86328125" defaultRowHeight="14.25" x14ac:dyDescent="0.45"/>
  <cols>
    <col min="2" max="2" width="127.1328125" customWidth="1"/>
  </cols>
  <sheetData>
    <row r="2" spans="2:5" ht="36.75" customHeight="1" thickBot="1" x14ac:dyDescent="0.5">
      <c r="B2" s="285" t="s">
        <v>0</v>
      </c>
      <c r="C2" s="285"/>
      <c r="D2" s="285"/>
      <c r="E2" s="285"/>
    </row>
    <row r="3" spans="2:5" ht="295.5" customHeight="1" thickBot="1" x14ac:dyDescent="0.5">
      <c r="B3" s="118"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U213"/>
  <sheetViews>
    <sheetView showGridLines="0" showZeros="0" zoomScale="64" zoomScaleNormal="70" workbookViewId="0">
      <selection activeCell="O195" sqref="O195"/>
    </sheetView>
  </sheetViews>
  <sheetFormatPr defaultColWidth="9.1328125" defaultRowHeight="14.25" x14ac:dyDescent="0.45"/>
  <cols>
    <col min="1" max="1" width="9.1328125" style="20"/>
    <col min="2" max="2" width="30.86328125" style="20" customWidth="1"/>
    <col min="3" max="3" width="32.3984375" style="20" customWidth="1"/>
    <col min="4" max="4" width="25.1328125" style="20" customWidth="1"/>
    <col min="5" max="9" width="25.86328125" style="20" customWidth="1"/>
    <col min="10" max="10" width="23.1328125" style="20" customWidth="1"/>
    <col min="11" max="11" width="22.3984375" style="20" customWidth="1"/>
    <col min="12" max="12" width="22.3984375" style="91" customWidth="1"/>
    <col min="13" max="13" width="25.86328125" style="111" customWidth="1"/>
    <col min="14" max="14" width="30.1328125" style="20" customWidth="1"/>
    <col min="15" max="15" width="18.86328125" style="20" customWidth="1"/>
    <col min="16" max="16" width="9.1328125" style="20"/>
    <col min="17" max="17" width="30.1328125" style="20" hidden="1" customWidth="1"/>
    <col min="18" max="20" width="16.265625" style="20" customWidth="1"/>
    <col min="21" max="21" width="10.1328125" style="20" customWidth="1"/>
    <col min="22" max="22" width="18.3984375" style="20" customWidth="1"/>
    <col min="23" max="23" width="17.3984375" style="20" customWidth="1"/>
    <col min="24" max="24" width="25.1328125" style="20" customWidth="1"/>
    <col min="25" max="16384" width="9.1328125" style="20"/>
  </cols>
  <sheetData>
    <row r="1" spans="1:21" ht="30.75" customHeight="1" x14ac:dyDescent="1.35">
      <c r="B1" s="285" t="s">
        <v>0</v>
      </c>
      <c r="C1" s="285"/>
      <c r="D1" s="285"/>
      <c r="E1" s="285"/>
      <c r="F1" s="18"/>
      <c r="G1" s="18"/>
      <c r="H1" s="18"/>
      <c r="I1" s="18"/>
      <c r="J1" s="18"/>
      <c r="K1" s="19"/>
      <c r="L1" s="90"/>
      <c r="M1" s="110"/>
      <c r="N1" s="19"/>
      <c r="Q1" s="19"/>
    </row>
    <row r="2" spans="1:21" ht="16.5" customHeight="1" x14ac:dyDescent="0.75">
      <c r="B2" s="286" t="s">
        <v>2</v>
      </c>
      <c r="C2" s="286"/>
      <c r="D2" s="286"/>
      <c r="E2" s="286"/>
      <c r="F2" s="119"/>
      <c r="G2" s="119"/>
      <c r="H2" s="119"/>
      <c r="I2" s="119"/>
      <c r="J2" s="119"/>
      <c r="K2" s="119"/>
      <c r="L2" s="100"/>
      <c r="M2" s="100"/>
    </row>
    <row r="4" spans="1:21" ht="119.25" customHeight="1" x14ac:dyDescent="0.45">
      <c r="B4" s="116" t="s">
        <v>3</v>
      </c>
      <c r="C4" s="116" t="s">
        <v>4</v>
      </c>
      <c r="D4" s="228" t="s">
        <v>848</v>
      </c>
      <c r="E4" s="228" t="s">
        <v>849</v>
      </c>
      <c r="F4" s="228" t="s">
        <v>850</v>
      </c>
      <c r="G4" s="242" t="s">
        <v>873</v>
      </c>
      <c r="H4" s="242" t="s">
        <v>874</v>
      </c>
      <c r="I4" s="242" t="s">
        <v>875</v>
      </c>
      <c r="J4" s="58" t="s">
        <v>5</v>
      </c>
      <c r="K4" s="116" t="s">
        <v>6</v>
      </c>
      <c r="L4" s="116" t="s">
        <v>7</v>
      </c>
      <c r="M4" s="116" t="s">
        <v>8</v>
      </c>
      <c r="N4" s="116" t="s">
        <v>9</v>
      </c>
      <c r="O4" s="26"/>
      <c r="Q4" s="116" t="s">
        <v>912</v>
      </c>
    </row>
    <row r="5" spans="1:21" ht="51" customHeight="1" x14ac:dyDescent="0.45">
      <c r="B5" s="56" t="s">
        <v>10</v>
      </c>
      <c r="C5" s="327" t="s">
        <v>851</v>
      </c>
      <c r="D5" s="327"/>
      <c r="E5" s="327"/>
      <c r="F5" s="327"/>
      <c r="G5" s="327"/>
      <c r="H5" s="327"/>
      <c r="I5" s="327"/>
      <c r="J5" s="327"/>
      <c r="K5" s="327"/>
      <c r="L5" s="327"/>
      <c r="M5" s="327"/>
      <c r="N5" s="327"/>
      <c r="O5" s="9"/>
      <c r="R5" s="300"/>
      <c r="S5" s="300"/>
      <c r="T5" s="300"/>
      <c r="U5" s="300"/>
    </row>
    <row r="6" spans="1:21" ht="51" customHeight="1" x14ac:dyDescent="0.45">
      <c r="B6" s="56" t="s">
        <v>11</v>
      </c>
      <c r="C6" s="327" t="s">
        <v>852</v>
      </c>
      <c r="D6" s="327"/>
      <c r="E6" s="327"/>
      <c r="F6" s="327"/>
      <c r="G6" s="328"/>
      <c r="H6" s="328"/>
      <c r="I6" s="328"/>
      <c r="J6" s="327"/>
      <c r="K6" s="327"/>
      <c r="L6" s="327"/>
      <c r="M6" s="327"/>
      <c r="N6" s="327"/>
      <c r="O6" s="28"/>
    </row>
    <row r="7" spans="1:21" ht="173.25" x14ac:dyDescent="0.5">
      <c r="B7" s="159" t="s">
        <v>12</v>
      </c>
      <c r="C7" s="229" t="s">
        <v>853</v>
      </c>
      <c r="D7" s="233">
        <v>53000</v>
      </c>
      <c r="E7" s="230">
        <v>17000</v>
      </c>
      <c r="F7" s="233">
        <v>30350.22</v>
      </c>
      <c r="G7" s="233"/>
      <c r="H7" s="232"/>
      <c r="I7" s="233"/>
      <c r="J7" s="10">
        <v>100350.22</v>
      </c>
      <c r="K7" s="235">
        <v>0.31052631578947371</v>
      </c>
      <c r="L7" s="276">
        <v>100350.22</v>
      </c>
      <c r="M7" s="230" t="s">
        <v>876</v>
      </c>
      <c r="N7" s="245"/>
      <c r="O7" s="166">
        <f>L7*K7</f>
        <v>31161.384105263161</v>
      </c>
      <c r="Q7" s="245"/>
      <c r="S7" s="276">
        <f>J7-L7</f>
        <v>0</v>
      </c>
      <c r="T7" s="279"/>
    </row>
    <row r="8" spans="1:21" ht="78.75" x14ac:dyDescent="0.5">
      <c r="B8" s="159" t="s">
        <v>13</v>
      </c>
      <c r="C8" s="231" t="s">
        <v>854</v>
      </c>
      <c r="D8" s="232"/>
      <c r="E8" s="275">
        <v>61000</v>
      </c>
      <c r="F8" s="233"/>
      <c r="G8" s="233"/>
      <c r="H8" s="232"/>
      <c r="I8" s="233"/>
      <c r="J8" s="10">
        <f t="shared" ref="J8:J14" si="0">SUM(D8:I8)</f>
        <v>61000</v>
      </c>
      <c r="K8" s="235">
        <v>0.4</v>
      </c>
      <c r="L8" s="276">
        <v>61000</v>
      </c>
      <c r="M8" s="230" t="s">
        <v>877</v>
      </c>
      <c r="N8" s="245"/>
      <c r="O8" s="166">
        <f t="shared" ref="O8:O13" si="1">L8*K8</f>
        <v>24400</v>
      </c>
      <c r="Q8" s="245"/>
      <c r="S8" s="276">
        <f t="shared" ref="S8:S13" si="2">J8-L8</f>
        <v>0</v>
      </c>
      <c r="T8" s="279"/>
    </row>
    <row r="9" spans="1:21" ht="141.75" x14ac:dyDescent="0.5">
      <c r="B9" s="159" t="s">
        <v>14</v>
      </c>
      <c r="C9" s="229" t="s">
        <v>855</v>
      </c>
      <c r="D9" s="232">
        <v>50000</v>
      </c>
      <c r="E9" s="230">
        <v>0</v>
      </c>
      <c r="F9" s="233">
        <v>15000</v>
      </c>
      <c r="G9" s="233"/>
      <c r="H9" s="232"/>
      <c r="I9" s="233"/>
      <c r="J9" s="10">
        <f t="shared" si="0"/>
        <v>65000</v>
      </c>
      <c r="K9" s="235">
        <v>0.30769200000000002</v>
      </c>
      <c r="L9" s="276">
        <v>65000</v>
      </c>
      <c r="M9" s="230" t="s">
        <v>878</v>
      </c>
      <c r="N9" s="245"/>
      <c r="O9" s="166">
        <f t="shared" si="1"/>
        <v>19999.98</v>
      </c>
      <c r="Q9" s="245"/>
      <c r="R9" s="274"/>
      <c r="S9" s="276">
        <f t="shared" si="2"/>
        <v>0</v>
      </c>
      <c r="T9" s="279">
        <f t="shared" ref="T9:T13" si="3">L9-S9</f>
        <v>65000</v>
      </c>
    </row>
    <row r="10" spans="1:21" ht="189" x14ac:dyDescent="0.5">
      <c r="B10" s="159" t="s">
        <v>15</v>
      </c>
      <c r="C10" s="229" t="s">
        <v>856</v>
      </c>
      <c r="D10" s="233">
        <v>20000</v>
      </c>
      <c r="E10" s="230">
        <v>0</v>
      </c>
      <c r="F10" s="233">
        <v>14649.78</v>
      </c>
      <c r="G10" s="233"/>
      <c r="H10" s="232"/>
      <c r="I10" s="233"/>
      <c r="J10" s="10">
        <f t="shared" si="0"/>
        <v>34649.78</v>
      </c>
      <c r="K10" s="235">
        <v>0.55000000000000004</v>
      </c>
      <c r="L10" s="276">
        <v>34649.78</v>
      </c>
      <c r="M10" s="230" t="s">
        <v>879</v>
      </c>
      <c r="N10" s="245"/>
      <c r="O10" s="166">
        <f t="shared" si="1"/>
        <v>19057.379000000001</v>
      </c>
      <c r="Q10" s="245"/>
      <c r="R10" s="274"/>
      <c r="S10" s="276">
        <f t="shared" si="2"/>
        <v>0</v>
      </c>
      <c r="T10" s="279">
        <f t="shared" si="3"/>
        <v>34649.78</v>
      </c>
    </row>
    <row r="11" spans="1:21" ht="157.5" x14ac:dyDescent="0.5">
      <c r="B11" s="159" t="s">
        <v>16</v>
      </c>
      <c r="C11" s="247" t="s">
        <v>883</v>
      </c>
      <c r="D11" s="233"/>
      <c r="E11" s="232"/>
      <c r="F11" s="233"/>
      <c r="G11" s="243">
        <v>12000</v>
      </c>
      <c r="H11" s="243">
        <v>50000</v>
      </c>
      <c r="I11" s="243">
        <v>0</v>
      </c>
      <c r="J11" s="10">
        <f t="shared" si="0"/>
        <v>62000</v>
      </c>
      <c r="K11" s="235">
        <v>0.48126951092611864</v>
      </c>
      <c r="L11" s="276">
        <v>62000</v>
      </c>
      <c r="M11" s="230" t="s">
        <v>880</v>
      </c>
      <c r="N11" s="245"/>
      <c r="O11" s="166">
        <f t="shared" si="1"/>
        <v>29838.709677419356</v>
      </c>
      <c r="Q11" s="245"/>
      <c r="S11" s="276">
        <f t="shared" si="2"/>
        <v>0</v>
      </c>
      <c r="T11" s="279">
        <f t="shared" si="3"/>
        <v>62000</v>
      </c>
    </row>
    <row r="12" spans="1:21" ht="141.75" x14ac:dyDescent="0.5">
      <c r="B12" s="159" t="s">
        <v>17</v>
      </c>
      <c r="C12" s="247" t="s">
        <v>884</v>
      </c>
      <c r="D12" s="233"/>
      <c r="E12" s="232"/>
      <c r="F12" s="233"/>
      <c r="G12" s="243">
        <f>21000-5000</f>
        <v>16000</v>
      </c>
      <c r="H12" s="243">
        <v>0</v>
      </c>
      <c r="I12" s="243">
        <v>0</v>
      </c>
      <c r="J12" s="10">
        <f t="shared" si="0"/>
        <v>16000</v>
      </c>
      <c r="K12" s="235">
        <v>0.2</v>
      </c>
      <c r="L12" s="276">
        <v>16000</v>
      </c>
      <c r="M12" s="230" t="s">
        <v>881</v>
      </c>
      <c r="N12" s="245"/>
      <c r="O12" s="166">
        <f t="shared" si="1"/>
        <v>3200</v>
      </c>
      <c r="Q12" s="245"/>
      <c r="S12" s="276">
        <f t="shared" si="2"/>
        <v>0</v>
      </c>
      <c r="T12" s="279">
        <f t="shared" si="3"/>
        <v>16000</v>
      </c>
    </row>
    <row r="13" spans="1:21" ht="110.25" x14ac:dyDescent="0.5">
      <c r="B13" s="159" t="s">
        <v>18</v>
      </c>
      <c r="C13" s="247" t="s">
        <v>885</v>
      </c>
      <c r="D13" s="230"/>
      <c r="E13" s="232"/>
      <c r="F13" s="230"/>
      <c r="G13" s="243">
        <f>26000</f>
        <v>26000</v>
      </c>
      <c r="H13" s="243">
        <v>0</v>
      </c>
      <c r="I13" s="243">
        <v>0</v>
      </c>
      <c r="J13" s="10">
        <f t="shared" si="0"/>
        <v>26000</v>
      </c>
      <c r="K13" s="234">
        <v>0.5</v>
      </c>
      <c r="L13" s="275">
        <v>26000</v>
      </c>
      <c r="M13" s="230" t="s">
        <v>882</v>
      </c>
      <c r="N13" s="246"/>
      <c r="O13" s="166">
        <f t="shared" si="1"/>
        <v>13000</v>
      </c>
      <c r="Q13" s="246"/>
      <c r="S13" s="276">
        <f t="shared" si="2"/>
        <v>0</v>
      </c>
      <c r="T13" s="279">
        <f t="shared" si="3"/>
        <v>26000</v>
      </c>
    </row>
    <row r="14" spans="1:21" ht="15.75" x14ac:dyDescent="0.5">
      <c r="A14" s="21"/>
      <c r="B14" s="159" t="s">
        <v>19</v>
      </c>
      <c r="C14" s="167"/>
      <c r="D14" s="164"/>
      <c r="E14" s="164"/>
      <c r="F14" s="164"/>
      <c r="G14" s="164"/>
      <c r="H14" s="164"/>
      <c r="I14" s="164"/>
      <c r="J14" s="162">
        <f t="shared" si="0"/>
        <v>0</v>
      </c>
      <c r="K14" s="168"/>
      <c r="L14" s="164"/>
      <c r="M14" s="164"/>
      <c r="N14" s="169"/>
      <c r="Q14" s="169"/>
    </row>
    <row r="15" spans="1:21" ht="15.75" x14ac:dyDescent="0.5">
      <c r="A15" s="21"/>
      <c r="C15" s="56" t="s">
        <v>20</v>
      </c>
      <c r="D15" s="10">
        <f>SUM(D7:D14)</f>
        <v>123000</v>
      </c>
      <c r="E15" s="10">
        <f>SUM(E7:E14)</f>
        <v>78000</v>
      </c>
      <c r="F15" s="10">
        <f>SUM(F7:F14)</f>
        <v>60000</v>
      </c>
      <c r="G15" s="10">
        <f t="shared" ref="G15:I15" si="4">SUM(G7:G14)</f>
        <v>54000</v>
      </c>
      <c r="H15" s="10">
        <f t="shared" si="4"/>
        <v>50000</v>
      </c>
      <c r="I15" s="10">
        <f t="shared" si="4"/>
        <v>0</v>
      </c>
      <c r="J15" s="10">
        <f>SUM(J7:J14)</f>
        <v>365000</v>
      </c>
      <c r="K15" s="10">
        <f>(K7*J7)+(K8*J8)+(K9*J9)+(K10*J10)+(K11*J11)+(K12*J12)+(K13*J13)+(K14*J14)</f>
        <v>140657.45278268252</v>
      </c>
      <c r="L15" s="10">
        <f>SUM(L7:L14)</f>
        <v>365000</v>
      </c>
      <c r="M15" s="112"/>
      <c r="N15" s="169"/>
      <c r="O15" s="29"/>
      <c r="Q15" s="169"/>
    </row>
    <row r="16" spans="1:21" ht="51" customHeight="1" x14ac:dyDescent="0.45">
      <c r="A16" s="21"/>
      <c r="B16" s="56" t="s">
        <v>21</v>
      </c>
      <c r="C16" s="326" t="s">
        <v>857</v>
      </c>
      <c r="D16" s="326"/>
      <c r="E16" s="326"/>
      <c r="F16" s="326"/>
      <c r="G16" s="326"/>
      <c r="H16" s="326"/>
      <c r="I16" s="326"/>
      <c r="J16" s="326"/>
      <c r="K16" s="326"/>
      <c r="L16" s="326"/>
      <c r="M16" s="326"/>
      <c r="N16" s="326"/>
      <c r="O16" s="28"/>
    </row>
    <row r="17" spans="1:21" ht="236.25" x14ac:dyDescent="0.5">
      <c r="A17" s="21"/>
      <c r="B17" s="159" t="s">
        <v>22</v>
      </c>
      <c r="C17" s="248" t="s">
        <v>858</v>
      </c>
      <c r="D17" s="233">
        <v>25000</v>
      </c>
      <c r="E17" s="230">
        <v>19400</v>
      </c>
      <c r="F17" s="233">
        <v>18000</v>
      </c>
      <c r="G17" s="233"/>
      <c r="H17" s="232"/>
      <c r="I17" s="233"/>
      <c r="J17" s="10">
        <f t="shared" ref="J17:J24" si="5">SUM(D17:I17)</f>
        <v>62400</v>
      </c>
      <c r="K17" s="235">
        <v>0.349379</v>
      </c>
      <c r="L17" s="276">
        <v>62400</v>
      </c>
      <c r="M17" s="230" t="s">
        <v>891</v>
      </c>
      <c r="N17" s="245"/>
      <c r="O17" s="166">
        <f t="shared" ref="O17:O20" si="6">L17*K17</f>
        <v>21801.249599999999</v>
      </c>
      <c r="Q17" s="245"/>
      <c r="S17" s="276">
        <v>62400</v>
      </c>
      <c r="T17" s="279">
        <f t="shared" ref="T17:T20" si="7">L17-S17</f>
        <v>0</v>
      </c>
    </row>
    <row r="18" spans="1:21" ht="173.25" x14ac:dyDescent="0.5">
      <c r="A18" s="21"/>
      <c r="B18" s="159" t="s">
        <v>23</v>
      </c>
      <c r="C18" s="248" t="s">
        <v>859</v>
      </c>
      <c r="D18" s="233">
        <v>0</v>
      </c>
      <c r="E18" s="230">
        <v>0</v>
      </c>
      <c r="F18" s="233">
        <v>52000</v>
      </c>
      <c r="G18" s="233"/>
      <c r="H18" s="232"/>
      <c r="I18" s="233"/>
      <c r="J18" s="10">
        <f t="shared" si="5"/>
        <v>52000</v>
      </c>
      <c r="K18" s="235">
        <v>1</v>
      </c>
      <c r="L18" s="276">
        <v>52000</v>
      </c>
      <c r="M18" s="230" t="s">
        <v>888</v>
      </c>
      <c r="N18" s="245"/>
      <c r="O18" s="166">
        <f t="shared" si="6"/>
        <v>52000</v>
      </c>
      <c r="Q18" s="245"/>
      <c r="R18" s="277"/>
      <c r="S18" s="276">
        <f>51200+800</f>
        <v>52000</v>
      </c>
      <c r="T18" s="279">
        <f t="shared" si="7"/>
        <v>0</v>
      </c>
    </row>
    <row r="19" spans="1:21" ht="204.75" x14ac:dyDescent="0.5">
      <c r="A19" s="21"/>
      <c r="B19" s="159" t="s">
        <v>24</v>
      </c>
      <c r="C19" s="248" t="s">
        <v>886</v>
      </c>
      <c r="D19" s="233">
        <v>0</v>
      </c>
      <c r="E19" s="233">
        <v>0</v>
      </c>
      <c r="F19" s="233">
        <v>0</v>
      </c>
      <c r="G19" s="243">
        <f>56000-5000-2274.28</f>
        <v>48725.72</v>
      </c>
      <c r="H19" s="243">
        <v>18600</v>
      </c>
      <c r="I19" s="243"/>
      <c r="J19" s="10">
        <f t="shared" si="5"/>
        <v>67325.72</v>
      </c>
      <c r="K19" s="235">
        <v>0.46</v>
      </c>
      <c r="L19" s="276">
        <v>67325.72</v>
      </c>
      <c r="M19" s="249" t="s">
        <v>889</v>
      </c>
      <c r="N19" s="245"/>
      <c r="O19" s="166">
        <f t="shared" si="6"/>
        <v>30969.831200000001</v>
      </c>
      <c r="Q19" s="245"/>
      <c r="S19" s="276">
        <f>26574.37+14000</f>
        <v>40574.369999999995</v>
      </c>
      <c r="T19" s="279">
        <f t="shared" si="7"/>
        <v>26751.350000000006</v>
      </c>
    </row>
    <row r="20" spans="1:21" ht="173.25" x14ac:dyDescent="0.5">
      <c r="A20" s="21"/>
      <c r="B20" s="159" t="s">
        <v>25</v>
      </c>
      <c r="C20" s="248" t="s">
        <v>887</v>
      </c>
      <c r="D20" s="233">
        <v>0</v>
      </c>
      <c r="E20" s="233">
        <v>0</v>
      </c>
      <c r="F20" s="233">
        <v>0</v>
      </c>
      <c r="G20" s="243">
        <v>0</v>
      </c>
      <c r="H20" s="243"/>
      <c r="I20" s="243">
        <v>41645</v>
      </c>
      <c r="J20" s="10">
        <f t="shared" si="5"/>
        <v>41645</v>
      </c>
      <c r="K20" s="235">
        <v>1</v>
      </c>
      <c r="L20" s="276">
        <v>41645</v>
      </c>
      <c r="M20" s="249" t="s">
        <v>890</v>
      </c>
      <c r="N20" s="245"/>
      <c r="O20" s="166">
        <f t="shared" si="6"/>
        <v>41645</v>
      </c>
      <c r="Q20" s="245"/>
      <c r="R20" s="277"/>
      <c r="S20" s="276">
        <f>6521.02+21002.43</f>
        <v>27523.45</v>
      </c>
      <c r="T20" s="279">
        <f t="shared" si="7"/>
        <v>14121.55</v>
      </c>
    </row>
    <row r="21" spans="1:21" ht="15.75" x14ac:dyDescent="0.5">
      <c r="A21" s="21"/>
      <c r="B21" s="159" t="s">
        <v>26</v>
      </c>
      <c r="C21" s="160"/>
      <c r="D21" s="161"/>
      <c r="E21" s="161"/>
      <c r="F21" s="161"/>
      <c r="G21" s="161"/>
      <c r="H21" s="161"/>
      <c r="I21" s="161"/>
      <c r="J21" s="162">
        <f t="shared" si="5"/>
        <v>0</v>
      </c>
      <c r="K21" s="163"/>
      <c r="L21" s="161"/>
      <c r="M21" s="164"/>
      <c r="N21" s="165"/>
      <c r="O21" s="166"/>
      <c r="Q21" s="165"/>
    </row>
    <row r="22" spans="1:21" ht="15.75" x14ac:dyDescent="0.5">
      <c r="A22" s="21"/>
      <c r="B22" s="159" t="s">
        <v>27</v>
      </c>
      <c r="C22" s="160"/>
      <c r="D22" s="161"/>
      <c r="E22" s="161"/>
      <c r="F22" s="161"/>
      <c r="G22" s="161"/>
      <c r="H22" s="161"/>
      <c r="I22" s="161"/>
      <c r="J22" s="162">
        <f t="shared" si="5"/>
        <v>0</v>
      </c>
      <c r="K22" s="163"/>
      <c r="L22" s="161"/>
      <c r="M22" s="164"/>
      <c r="N22" s="165"/>
      <c r="O22" s="166"/>
      <c r="Q22" s="165"/>
    </row>
    <row r="23" spans="1:21" ht="15.75" x14ac:dyDescent="0.5">
      <c r="A23" s="21"/>
      <c r="B23" s="159" t="s">
        <v>28</v>
      </c>
      <c r="C23" s="167"/>
      <c r="D23" s="164"/>
      <c r="E23" s="164"/>
      <c r="F23" s="164"/>
      <c r="G23" s="164"/>
      <c r="H23" s="164"/>
      <c r="I23" s="164"/>
      <c r="J23" s="162">
        <f t="shared" si="5"/>
        <v>0</v>
      </c>
      <c r="K23" s="168"/>
      <c r="L23" s="164"/>
      <c r="M23" s="164"/>
      <c r="N23" s="169"/>
      <c r="O23" s="166"/>
      <c r="Q23" s="169"/>
    </row>
    <row r="24" spans="1:21" ht="15.75" x14ac:dyDescent="0.5">
      <c r="A24" s="21"/>
      <c r="B24" s="159" t="s">
        <v>29</v>
      </c>
      <c r="C24" s="167"/>
      <c r="D24" s="164"/>
      <c r="E24" s="164"/>
      <c r="F24" s="164"/>
      <c r="G24" s="164"/>
      <c r="H24" s="164"/>
      <c r="I24" s="164"/>
      <c r="J24" s="162">
        <f t="shared" si="5"/>
        <v>0</v>
      </c>
      <c r="K24" s="168"/>
      <c r="L24" s="164"/>
      <c r="M24" s="164"/>
      <c r="N24" s="169"/>
      <c r="O24" s="166"/>
      <c r="Q24" s="169"/>
    </row>
    <row r="25" spans="1:21" ht="15.75" x14ac:dyDescent="0.5">
      <c r="A25" s="21"/>
      <c r="C25" s="56" t="s">
        <v>20</v>
      </c>
      <c r="D25" s="13">
        <f>SUM(D17:D24)</f>
        <v>25000</v>
      </c>
      <c r="E25" s="13">
        <f>SUM(E17:E24)</f>
        <v>19400</v>
      </c>
      <c r="F25" s="13">
        <f>SUM(F17:F24)</f>
        <v>70000</v>
      </c>
      <c r="G25" s="13">
        <f t="shared" ref="G25:I25" si="8">SUM(G17:G24)</f>
        <v>48725.72</v>
      </c>
      <c r="H25" s="13">
        <f t="shared" si="8"/>
        <v>18600</v>
      </c>
      <c r="I25" s="13">
        <f t="shared" si="8"/>
        <v>41645</v>
      </c>
      <c r="J25" s="13">
        <f>SUM(J17:J24)</f>
        <v>223370.72</v>
      </c>
      <c r="K25" s="10">
        <f>(K17*J17)+(K18*J18)+(K19*J19)+(K20*J20)+(K21*J21)+(K22*J22)+(K23*J23)+(K24*J24)</f>
        <v>146416.0808</v>
      </c>
      <c r="L25" s="10">
        <f>SUM(L17:L24)</f>
        <v>223370.72</v>
      </c>
      <c r="M25" s="112"/>
      <c r="N25" s="169"/>
      <c r="O25" s="29"/>
      <c r="Q25" s="169"/>
    </row>
    <row r="26" spans="1:21" ht="51" customHeight="1" x14ac:dyDescent="0.45">
      <c r="A26" s="21"/>
      <c r="B26" s="56" t="s">
        <v>30</v>
      </c>
      <c r="C26" s="326" t="s">
        <v>860</v>
      </c>
      <c r="D26" s="326"/>
      <c r="E26" s="326"/>
      <c r="F26" s="326"/>
      <c r="G26" s="326"/>
      <c r="H26" s="326"/>
      <c r="I26" s="326"/>
      <c r="J26" s="326"/>
      <c r="K26" s="326"/>
      <c r="L26" s="326"/>
      <c r="M26" s="326"/>
      <c r="N26" s="326"/>
      <c r="O26" s="28"/>
    </row>
    <row r="27" spans="1:21" ht="110.25" x14ac:dyDescent="0.5">
      <c r="A27" s="21"/>
      <c r="B27" s="159" t="s">
        <v>31</v>
      </c>
      <c r="C27" s="248" t="s">
        <v>861</v>
      </c>
      <c r="D27" s="233">
        <v>76000</v>
      </c>
      <c r="E27" s="230"/>
      <c r="F27" s="233">
        <v>15000</v>
      </c>
      <c r="G27" s="233"/>
      <c r="H27" s="232"/>
      <c r="I27" s="233"/>
      <c r="J27" s="256">
        <f>SUM(D27:I27)</f>
        <v>91000</v>
      </c>
      <c r="K27" s="235">
        <v>0.28999999999999998</v>
      </c>
      <c r="L27" s="276">
        <v>91000</v>
      </c>
      <c r="M27" s="230" t="s">
        <v>892</v>
      </c>
      <c r="N27" s="245"/>
      <c r="O27" s="166">
        <f t="shared" ref="O27:O31" si="9">L27*K27</f>
        <v>26390</v>
      </c>
      <c r="Q27" s="245"/>
      <c r="R27" s="274"/>
      <c r="S27" s="276">
        <v>91000</v>
      </c>
      <c r="T27" s="279">
        <f t="shared" ref="T27:T31" si="10">L27-S27</f>
        <v>0</v>
      </c>
    </row>
    <row r="28" spans="1:21" ht="173.25" x14ac:dyDescent="0.5">
      <c r="A28" s="21"/>
      <c r="B28" s="159" t="s">
        <v>32</v>
      </c>
      <c r="C28" s="248" t="s">
        <v>862</v>
      </c>
      <c r="D28" s="233">
        <v>76000</v>
      </c>
      <c r="E28" s="230"/>
      <c r="F28" s="233">
        <v>25000</v>
      </c>
      <c r="G28" s="233"/>
      <c r="H28" s="232"/>
      <c r="I28" s="233"/>
      <c r="J28" s="256">
        <f t="shared" ref="J28:J31" si="11">SUM(D28:I28)</f>
        <v>101000</v>
      </c>
      <c r="K28" s="235">
        <v>0.21</v>
      </c>
      <c r="L28" s="276">
        <v>101000</v>
      </c>
      <c r="M28" s="230" t="s">
        <v>893</v>
      </c>
      <c r="N28" s="245"/>
      <c r="O28" s="166">
        <f t="shared" si="9"/>
        <v>21210</v>
      </c>
      <c r="Q28" s="245"/>
      <c r="S28" s="276">
        <f>76000+25000</f>
        <v>101000</v>
      </c>
      <c r="T28" s="279">
        <f t="shared" si="10"/>
        <v>0</v>
      </c>
    </row>
    <row r="29" spans="1:21" ht="157.5" x14ac:dyDescent="0.5">
      <c r="A29" s="21"/>
      <c r="B29" s="159" t="s">
        <v>33</v>
      </c>
      <c r="C29" s="248" t="s">
        <v>863</v>
      </c>
      <c r="D29" s="233">
        <v>0</v>
      </c>
      <c r="E29" s="230">
        <v>50000</v>
      </c>
      <c r="F29" s="233"/>
      <c r="G29" s="233"/>
      <c r="H29" s="232"/>
      <c r="I29" s="233"/>
      <c r="J29" s="256">
        <f t="shared" si="11"/>
        <v>50000</v>
      </c>
      <c r="K29" s="235">
        <v>0.2</v>
      </c>
      <c r="L29" s="276">
        <v>50000</v>
      </c>
      <c r="M29" s="230" t="s">
        <v>894</v>
      </c>
      <c r="N29" s="245"/>
      <c r="O29" s="166">
        <f t="shared" si="9"/>
        <v>10000</v>
      </c>
      <c r="Q29" s="245"/>
      <c r="S29" s="276">
        <v>50000</v>
      </c>
      <c r="T29" s="279">
        <f t="shared" si="10"/>
        <v>0</v>
      </c>
    </row>
    <row r="30" spans="1:21" ht="283.5" x14ac:dyDescent="0.5">
      <c r="A30" s="21"/>
      <c r="B30" s="159" t="s">
        <v>34</v>
      </c>
      <c r="C30" s="248" t="s">
        <v>895</v>
      </c>
      <c r="D30" s="233"/>
      <c r="E30" s="230"/>
      <c r="F30" s="233"/>
      <c r="G30" s="251">
        <v>25000</v>
      </c>
      <c r="H30" s="232">
        <v>15000</v>
      </c>
      <c r="I30" s="233">
        <v>15000</v>
      </c>
      <c r="J30" s="256">
        <f t="shared" si="11"/>
        <v>55000</v>
      </c>
      <c r="K30" s="235">
        <v>0.5</v>
      </c>
      <c r="L30" s="276">
        <v>55000</v>
      </c>
      <c r="M30" s="249" t="s">
        <v>896</v>
      </c>
      <c r="N30" s="245"/>
      <c r="O30" s="166">
        <f t="shared" si="9"/>
        <v>27500</v>
      </c>
      <c r="Q30" s="245"/>
      <c r="R30" s="277"/>
      <c r="S30" s="276">
        <f>31058.87+5535.87</f>
        <v>36594.74</v>
      </c>
      <c r="T30" s="279">
        <f t="shared" si="10"/>
        <v>18405.260000000002</v>
      </c>
    </row>
    <row r="31" spans="1:21" s="21" customFormat="1" ht="173.25" x14ac:dyDescent="0.5">
      <c r="B31" s="159" t="s">
        <v>35</v>
      </c>
      <c r="C31" s="248" t="s">
        <v>897</v>
      </c>
      <c r="D31" s="233"/>
      <c r="E31" s="230"/>
      <c r="F31" s="233"/>
      <c r="G31" s="251">
        <v>25000</v>
      </c>
      <c r="H31" s="232">
        <v>20000</v>
      </c>
      <c r="I31" s="233">
        <v>20000</v>
      </c>
      <c r="J31" s="250">
        <f t="shared" si="11"/>
        <v>65000</v>
      </c>
      <c r="K31" s="235">
        <v>0.56538461538461537</v>
      </c>
      <c r="L31" s="276">
        <v>65000</v>
      </c>
      <c r="M31" s="249" t="s">
        <v>898</v>
      </c>
      <c r="N31" s="245"/>
      <c r="O31" s="166">
        <f t="shared" si="9"/>
        <v>36750</v>
      </c>
      <c r="Q31" s="245"/>
      <c r="S31" s="276">
        <f>54411.65+2456.48</f>
        <v>56868.130000000005</v>
      </c>
      <c r="T31" s="279">
        <f t="shared" si="10"/>
        <v>8131.8699999999953</v>
      </c>
      <c r="U31" s="20"/>
    </row>
    <row r="32" spans="1:21" s="21" customFormat="1" ht="15.75" x14ac:dyDescent="0.5">
      <c r="B32" s="159" t="s">
        <v>36</v>
      </c>
      <c r="C32" s="160"/>
      <c r="D32" s="161"/>
      <c r="E32" s="161"/>
      <c r="F32" s="161"/>
      <c r="G32" s="161"/>
      <c r="H32" s="161"/>
      <c r="I32" s="161"/>
      <c r="J32" s="162">
        <f t="shared" ref="J32:J34" si="12">SUM(D32:I32)</f>
        <v>0</v>
      </c>
      <c r="K32" s="163"/>
      <c r="L32" s="161"/>
      <c r="M32" s="164"/>
      <c r="N32" s="165"/>
      <c r="O32" s="166"/>
      <c r="Q32" s="165"/>
      <c r="U32" s="20"/>
    </row>
    <row r="33" spans="1:21" s="21" customFormat="1" ht="15.75" x14ac:dyDescent="0.5">
      <c r="A33" s="20"/>
      <c r="B33" s="159" t="s">
        <v>37</v>
      </c>
      <c r="C33" s="167"/>
      <c r="D33" s="164"/>
      <c r="E33" s="164"/>
      <c r="F33" s="164"/>
      <c r="G33" s="164"/>
      <c r="H33" s="164"/>
      <c r="I33" s="164"/>
      <c r="J33" s="162">
        <f t="shared" si="12"/>
        <v>0</v>
      </c>
      <c r="K33" s="168"/>
      <c r="L33" s="164"/>
      <c r="M33" s="164"/>
      <c r="N33" s="169"/>
      <c r="O33" s="166"/>
      <c r="Q33" s="169"/>
      <c r="U33" s="20"/>
    </row>
    <row r="34" spans="1:21" ht="15.75" x14ac:dyDescent="0.5">
      <c r="B34" s="159" t="s">
        <v>38</v>
      </c>
      <c r="C34" s="167"/>
      <c r="D34" s="164"/>
      <c r="E34" s="164"/>
      <c r="F34" s="164"/>
      <c r="G34" s="164"/>
      <c r="H34" s="164"/>
      <c r="I34" s="164"/>
      <c r="J34" s="162">
        <f t="shared" si="12"/>
        <v>0</v>
      </c>
      <c r="K34" s="168"/>
      <c r="L34" s="164"/>
      <c r="M34" s="164"/>
      <c r="N34" s="169"/>
      <c r="O34" s="166"/>
      <c r="Q34" s="169"/>
    </row>
    <row r="35" spans="1:21" ht="15.75" x14ac:dyDescent="0.5">
      <c r="C35" s="56" t="s">
        <v>20</v>
      </c>
      <c r="D35" s="13">
        <f>SUM(D27:D34)</f>
        <v>152000</v>
      </c>
      <c r="E35" s="13">
        <f>SUM(E27:E34)</f>
        <v>50000</v>
      </c>
      <c r="F35" s="13">
        <f>SUM(F27:F34)</f>
        <v>40000</v>
      </c>
      <c r="G35" s="13">
        <f t="shared" ref="G35:I35" si="13">SUM(G27:G34)</f>
        <v>50000</v>
      </c>
      <c r="H35" s="13">
        <f t="shared" si="13"/>
        <v>35000</v>
      </c>
      <c r="I35" s="13">
        <f t="shared" si="13"/>
        <v>35000</v>
      </c>
      <c r="J35" s="13">
        <f>SUM(J27:J34)</f>
        <v>362000</v>
      </c>
      <c r="K35" s="10">
        <f>(K27*J27)+(K28*J28)+(K29*J29)+(K30*J30)+(K31*J31)+(K32*J32)+(K33*J33)+(K34*J34)</f>
        <v>121850</v>
      </c>
      <c r="L35" s="10">
        <f>SUM(L27:L34)</f>
        <v>362000</v>
      </c>
      <c r="M35" s="112"/>
      <c r="N35" s="169"/>
      <c r="O35" s="29"/>
      <c r="Q35" s="169"/>
    </row>
    <row r="36" spans="1:21" ht="15.75" x14ac:dyDescent="0.5">
      <c r="C36" s="56" t="s">
        <v>20</v>
      </c>
      <c r="D36" s="10">
        <f>+D35+D25+D15</f>
        <v>300000</v>
      </c>
      <c r="E36" s="10">
        <f t="shared" ref="E36:L36" si="14">+E35+E25+E15</f>
        <v>147400</v>
      </c>
      <c r="F36" s="10">
        <f t="shared" si="14"/>
        <v>170000</v>
      </c>
      <c r="G36" s="10">
        <f t="shared" si="14"/>
        <v>152725.72</v>
      </c>
      <c r="H36" s="10">
        <f t="shared" si="14"/>
        <v>103600</v>
      </c>
      <c r="I36" s="10">
        <f t="shared" si="14"/>
        <v>76645</v>
      </c>
      <c r="J36" s="10">
        <f t="shared" si="14"/>
        <v>950370.72</v>
      </c>
      <c r="K36" s="10">
        <f t="shared" si="14"/>
        <v>408923.53358268249</v>
      </c>
      <c r="L36" s="10">
        <f t="shared" si="14"/>
        <v>950370.72</v>
      </c>
      <c r="M36" s="112"/>
      <c r="N36" s="169"/>
      <c r="O36" s="29"/>
      <c r="Q36" s="169"/>
    </row>
    <row r="37" spans="1:21" ht="15.75" x14ac:dyDescent="0.45">
      <c r="B37" s="170"/>
      <c r="C37" s="171"/>
      <c r="D37" s="172"/>
      <c r="E37" s="172"/>
      <c r="F37" s="172"/>
      <c r="G37" s="172"/>
      <c r="H37" s="172"/>
      <c r="I37" s="172"/>
      <c r="J37" s="172"/>
      <c r="K37" s="172"/>
      <c r="L37" s="172"/>
      <c r="M37" s="172"/>
      <c r="N37" s="172"/>
      <c r="O37" s="166"/>
      <c r="Q37" s="172"/>
    </row>
    <row r="38" spans="1:21" ht="51" customHeight="1" x14ac:dyDescent="0.45">
      <c r="B38" s="56" t="s">
        <v>39</v>
      </c>
      <c r="C38" s="326" t="s">
        <v>864</v>
      </c>
      <c r="D38" s="326"/>
      <c r="E38" s="326"/>
      <c r="F38" s="326"/>
      <c r="G38" s="326"/>
      <c r="H38" s="326"/>
      <c r="I38" s="326"/>
      <c r="J38" s="326"/>
      <c r="K38" s="326"/>
      <c r="L38" s="326"/>
      <c r="M38" s="326"/>
      <c r="N38" s="326"/>
      <c r="O38" s="9"/>
    </row>
    <row r="39" spans="1:21" ht="51" customHeight="1" x14ac:dyDescent="0.45">
      <c r="B39" s="56" t="s">
        <v>40</v>
      </c>
      <c r="C39" s="326" t="s">
        <v>865</v>
      </c>
      <c r="D39" s="326"/>
      <c r="E39" s="326"/>
      <c r="F39" s="326"/>
      <c r="G39" s="326"/>
      <c r="H39" s="326"/>
      <c r="I39" s="326"/>
      <c r="J39" s="326"/>
      <c r="K39" s="326"/>
      <c r="L39" s="326"/>
      <c r="M39" s="326"/>
      <c r="N39" s="326"/>
      <c r="O39" s="28"/>
    </row>
    <row r="40" spans="1:21" ht="94.5" x14ac:dyDescent="0.5">
      <c r="B40" s="159" t="s">
        <v>41</v>
      </c>
      <c r="C40" s="231" t="s">
        <v>866</v>
      </c>
      <c r="D40" s="233">
        <v>40000</v>
      </c>
      <c r="E40" s="230"/>
      <c r="F40" s="233">
        <v>76000</v>
      </c>
      <c r="G40" s="233"/>
      <c r="H40" s="232"/>
      <c r="I40" s="233"/>
      <c r="J40" s="256">
        <f>SUM(D40:I40)</f>
        <v>116000</v>
      </c>
      <c r="K40" s="235">
        <v>0.66820299999999999</v>
      </c>
      <c r="L40" s="276">
        <v>116000</v>
      </c>
      <c r="M40" s="230" t="s">
        <v>899</v>
      </c>
      <c r="N40" s="245"/>
      <c r="O40" s="166">
        <f t="shared" ref="O40:O43" si="15">L40*K40</f>
        <v>77511.547999999995</v>
      </c>
      <c r="Q40" s="245"/>
      <c r="R40" s="277"/>
      <c r="S40" s="276">
        <v>116000</v>
      </c>
      <c r="T40" s="279">
        <f t="shared" ref="T40:T43" si="16">L40-S40</f>
        <v>0</v>
      </c>
    </row>
    <row r="41" spans="1:21" ht="157.5" x14ac:dyDescent="0.5">
      <c r="B41" s="159" t="s">
        <v>42</v>
      </c>
      <c r="C41" s="231" t="s">
        <v>867</v>
      </c>
      <c r="D41" s="233">
        <v>0</v>
      </c>
      <c r="E41" s="230">
        <v>60000</v>
      </c>
      <c r="F41" s="236"/>
      <c r="G41" s="236"/>
      <c r="H41" s="252"/>
      <c r="I41" s="236"/>
      <c r="J41" s="256">
        <f t="shared" ref="J41:J43" si="17">SUM(D41:I41)</f>
        <v>60000</v>
      </c>
      <c r="K41" s="235">
        <v>0.4</v>
      </c>
      <c r="L41" s="276">
        <v>60000</v>
      </c>
      <c r="M41" s="230" t="s">
        <v>900</v>
      </c>
      <c r="N41" s="245"/>
      <c r="O41" s="166">
        <f t="shared" si="15"/>
        <v>24000</v>
      </c>
      <c r="Q41" s="245"/>
      <c r="S41" s="276">
        <v>60000</v>
      </c>
      <c r="T41" s="279">
        <f t="shared" si="16"/>
        <v>0</v>
      </c>
    </row>
    <row r="42" spans="1:21" ht="94.5" x14ac:dyDescent="0.5">
      <c r="B42" s="159" t="s">
        <v>43</v>
      </c>
      <c r="C42" s="231" t="s">
        <v>868</v>
      </c>
      <c r="D42" s="233">
        <v>0</v>
      </c>
      <c r="E42" s="230"/>
      <c r="F42" s="233">
        <v>61000</v>
      </c>
      <c r="G42" s="233"/>
      <c r="H42" s="232"/>
      <c r="I42" s="233"/>
      <c r="J42" s="256">
        <f t="shared" si="17"/>
        <v>61000</v>
      </c>
      <c r="K42" s="235">
        <v>0.05</v>
      </c>
      <c r="L42" s="276">
        <v>61000</v>
      </c>
      <c r="M42" s="230" t="s">
        <v>892</v>
      </c>
      <c r="N42" s="245"/>
      <c r="O42" s="166">
        <f t="shared" si="15"/>
        <v>3050</v>
      </c>
      <c r="Q42" s="245"/>
      <c r="R42" s="277"/>
      <c r="S42" s="276">
        <f>59126.1+1873.9</f>
        <v>61000</v>
      </c>
      <c r="T42" s="279">
        <f t="shared" si="16"/>
        <v>0</v>
      </c>
    </row>
    <row r="43" spans="1:21" ht="204.75" x14ac:dyDescent="0.5">
      <c r="B43" s="159" t="s">
        <v>44</v>
      </c>
      <c r="C43" s="231" t="s">
        <v>901</v>
      </c>
      <c r="D43" s="233"/>
      <c r="E43" s="233"/>
      <c r="F43" s="233"/>
      <c r="G43" s="233">
        <v>76500</v>
      </c>
      <c r="H43" s="232"/>
      <c r="I43" s="233">
        <v>65000</v>
      </c>
      <c r="J43" s="250">
        <f t="shared" si="17"/>
        <v>141500</v>
      </c>
      <c r="K43" s="235">
        <v>0.67561837455830387</v>
      </c>
      <c r="L43" s="276">
        <v>141500</v>
      </c>
      <c r="M43" s="253" t="s">
        <v>902</v>
      </c>
      <c r="N43" s="245"/>
      <c r="O43" s="166">
        <f t="shared" si="15"/>
        <v>95600</v>
      </c>
      <c r="Q43" s="245"/>
      <c r="R43" s="277"/>
      <c r="S43" s="276">
        <f>71353.88+65000</f>
        <v>136353.88</v>
      </c>
      <c r="T43" s="279">
        <f t="shared" si="16"/>
        <v>5146.1199999999953</v>
      </c>
    </row>
    <row r="44" spans="1:21" ht="15.75" x14ac:dyDescent="0.5">
      <c r="B44" s="159" t="s">
        <v>45</v>
      </c>
      <c r="C44" s="160"/>
      <c r="D44" s="161"/>
      <c r="E44" s="161"/>
      <c r="F44" s="161"/>
      <c r="G44" s="161"/>
      <c r="H44" s="161"/>
      <c r="I44" s="161"/>
      <c r="J44" s="162">
        <f t="shared" ref="J44:J47" si="18">SUM(D44:F44)</f>
        <v>0</v>
      </c>
      <c r="K44" s="163"/>
      <c r="L44" s="161"/>
      <c r="M44" s="164"/>
      <c r="N44" s="165"/>
      <c r="O44" s="166"/>
      <c r="Q44" s="165"/>
    </row>
    <row r="45" spans="1:21" ht="15.75" x14ac:dyDescent="0.5">
      <c r="B45" s="159" t="s">
        <v>46</v>
      </c>
      <c r="C45" s="160"/>
      <c r="D45" s="161"/>
      <c r="E45" s="161"/>
      <c r="F45" s="161"/>
      <c r="G45" s="161"/>
      <c r="H45" s="161"/>
      <c r="I45" s="161"/>
      <c r="J45" s="162">
        <f t="shared" si="18"/>
        <v>0</v>
      </c>
      <c r="K45" s="163"/>
      <c r="L45" s="161"/>
      <c r="M45" s="164"/>
      <c r="N45" s="165"/>
      <c r="O45" s="166"/>
      <c r="Q45" s="165"/>
    </row>
    <row r="46" spans="1:21" ht="15.75" x14ac:dyDescent="0.5">
      <c r="A46" s="21"/>
      <c r="B46" s="159" t="s">
        <v>47</v>
      </c>
      <c r="C46" s="167"/>
      <c r="D46" s="164"/>
      <c r="E46" s="164"/>
      <c r="F46" s="164"/>
      <c r="G46" s="164"/>
      <c r="H46" s="164"/>
      <c r="I46" s="164"/>
      <c r="J46" s="162">
        <f t="shared" si="18"/>
        <v>0</v>
      </c>
      <c r="K46" s="168"/>
      <c r="L46" s="164"/>
      <c r="M46" s="164"/>
      <c r="N46" s="169"/>
      <c r="O46" s="166"/>
      <c r="Q46" s="169"/>
    </row>
    <row r="47" spans="1:21" s="21" customFormat="1" ht="15.75" x14ac:dyDescent="0.5">
      <c r="B47" s="159" t="s">
        <v>48</v>
      </c>
      <c r="C47" s="167"/>
      <c r="D47" s="164"/>
      <c r="E47" s="164"/>
      <c r="F47" s="164"/>
      <c r="G47" s="164"/>
      <c r="H47" s="164"/>
      <c r="I47" s="164"/>
      <c r="J47" s="162">
        <f t="shared" si="18"/>
        <v>0</v>
      </c>
      <c r="K47" s="168"/>
      <c r="L47" s="164"/>
      <c r="M47" s="164"/>
      <c r="N47" s="169"/>
      <c r="O47" s="166"/>
      <c r="Q47" s="169"/>
      <c r="U47" s="20"/>
    </row>
    <row r="48" spans="1:21" s="21" customFormat="1" ht="15.75" x14ac:dyDescent="0.5">
      <c r="A48" s="20"/>
      <c r="B48" s="20"/>
      <c r="C48" s="56" t="s">
        <v>20</v>
      </c>
      <c r="D48" s="10">
        <f>SUM(D40:D47)</f>
        <v>40000</v>
      </c>
      <c r="E48" s="10">
        <f>SUM(E40:E47)</f>
        <v>60000</v>
      </c>
      <c r="F48" s="10">
        <f>SUM(F40:F47)</f>
        <v>137000</v>
      </c>
      <c r="G48" s="10">
        <f t="shared" ref="G48:I48" si="19">SUM(G40:G47)</f>
        <v>76500</v>
      </c>
      <c r="H48" s="10">
        <f t="shared" si="19"/>
        <v>0</v>
      </c>
      <c r="I48" s="10">
        <f t="shared" si="19"/>
        <v>65000</v>
      </c>
      <c r="J48" s="13">
        <f>SUM(J40:J47)</f>
        <v>378500</v>
      </c>
      <c r="K48" s="10">
        <f>(K40*J40)+(K41*J41)+(K42*J42)+(K43*J43)+(K44*J44)+(K45*J45)+(K46*J46)+(K47*J47)</f>
        <v>200161.54800000001</v>
      </c>
      <c r="L48" s="10">
        <f>SUM(L40:L47)</f>
        <v>378500</v>
      </c>
      <c r="M48" s="112"/>
      <c r="N48" s="169"/>
      <c r="O48" s="29"/>
      <c r="Q48" s="169"/>
      <c r="U48" s="20"/>
    </row>
    <row r="49" spans="1:20" ht="51" customHeight="1" x14ac:dyDescent="0.45">
      <c r="B49" s="56" t="s">
        <v>49</v>
      </c>
      <c r="C49" s="326" t="s">
        <v>869</v>
      </c>
      <c r="D49" s="326"/>
      <c r="E49" s="326"/>
      <c r="F49" s="326"/>
      <c r="G49" s="326"/>
      <c r="H49" s="326"/>
      <c r="I49" s="326"/>
      <c r="J49" s="326"/>
      <c r="K49" s="326"/>
      <c r="L49" s="326"/>
      <c r="M49" s="326"/>
      <c r="N49" s="326"/>
      <c r="O49" s="28"/>
    </row>
    <row r="50" spans="1:20" ht="141.75" x14ac:dyDescent="0.5">
      <c r="B50" s="159" t="s">
        <v>50</v>
      </c>
      <c r="C50" s="231" t="s">
        <v>903</v>
      </c>
      <c r="D50" s="233">
        <v>64000</v>
      </c>
      <c r="E50" s="230"/>
      <c r="F50" s="233">
        <v>28500</v>
      </c>
      <c r="G50" s="233"/>
      <c r="H50" s="232"/>
      <c r="I50" s="233"/>
      <c r="J50" s="256">
        <v>92704.57</v>
      </c>
      <c r="K50" s="235">
        <v>0.37837799999999999</v>
      </c>
      <c r="L50" s="276">
        <v>92704.57</v>
      </c>
      <c r="M50" s="230" t="s">
        <v>892</v>
      </c>
      <c r="N50" s="245"/>
      <c r="O50" s="166">
        <f t="shared" ref="O50:O55" si="20">L50*K50</f>
        <v>35077.369787460004</v>
      </c>
      <c r="Q50" s="245"/>
      <c r="S50" s="276">
        <v>92704.57</v>
      </c>
      <c r="T50" s="279">
        <f t="shared" ref="T50:T55" si="21">L50-S50</f>
        <v>0</v>
      </c>
    </row>
    <row r="51" spans="1:20" ht="141.75" x14ac:dyDescent="0.5">
      <c r="B51" s="159" t="s">
        <v>51</v>
      </c>
      <c r="C51" s="231" t="s">
        <v>870</v>
      </c>
      <c r="D51" s="233">
        <v>56000</v>
      </c>
      <c r="E51" s="232"/>
      <c r="F51" s="233">
        <v>33900</v>
      </c>
      <c r="G51" s="233"/>
      <c r="H51" s="232"/>
      <c r="I51" s="233"/>
      <c r="J51" s="256">
        <v>89695.43</v>
      </c>
      <c r="K51" s="235">
        <v>0.34627200000000002</v>
      </c>
      <c r="L51" s="276">
        <v>89695.43</v>
      </c>
      <c r="M51" s="254" t="s">
        <v>904</v>
      </c>
      <c r="N51" s="245"/>
      <c r="O51" s="166">
        <f t="shared" si="20"/>
        <v>31059.015936960001</v>
      </c>
      <c r="Q51" s="245"/>
      <c r="R51" s="277"/>
      <c r="S51" s="276">
        <f>87242.34</f>
        <v>87242.34</v>
      </c>
      <c r="T51" s="279">
        <f t="shared" si="21"/>
        <v>2453.0899999999965</v>
      </c>
    </row>
    <row r="52" spans="1:20" ht="110.25" x14ac:dyDescent="0.5">
      <c r="B52" s="159" t="s">
        <v>52</v>
      </c>
      <c r="C52" s="231" t="s">
        <v>871</v>
      </c>
      <c r="D52" s="233"/>
      <c r="E52" s="232">
        <v>55000</v>
      </c>
      <c r="F52" s="233"/>
      <c r="G52" s="233"/>
      <c r="H52" s="243">
        <v>60000</v>
      </c>
      <c r="I52" s="233"/>
      <c r="J52" s="256">
        <f t="shared" ref="J52:J55" si="22">SUM(D52:I52)</f>
        <v>115000</v>
      </c>
      <c r="K52" s="235">
        <v>0.2608695652173913</v>
      </c>
      <c r="L52" s="276">
        <v>115000</v>
      </c>
      <c r="M52" s="230" t="s">
        <v>905</v>
      </c>
      <c r="N52" s="245"/>
      <c r="O52" s="166">
        <f t="shared" si="20"/>
        <v>30000</v>
      </c>
      <c r="Q52" s="245"/>
      <c r="S52" s="276">
        <f>70093.84+17000</f>
        <v>87093.84</v>
      </c>
      <c r="T52" s="279">
        <f t="shared" si="21"/>
        <v>27906.160000000003</v>
      </c>
    </row>
    <row r="53" spans="1:20" ht="94.5" x14ac:dyDescent="0.5">
      <c r="B53" s="159" t="s">
        <v>53</v>
      </c>
      <c r="C53" s="231" t="s">
        <v>872</v>
      </c>
      <c r="D53" s="233"/>
      <c r="E53" s="232">
        <v>30000</v>
      </c>
      <c r="F53" s="233"/>
      <c r="G53" s="233"/>
      <c r="H53" s="232"/>
      <c r="I53" s="233"/>
      <c r="J53" s="256">
        <f t="shared" si="22"/>
        <v>30000</v>
      </c>
      <c r="K53" s="235">
        <v>1</v>
      </c>
      <c r="L53" s="276">
        <v>30000</v>
      </c>
      <c r="M53" s="230" t="s">
        <v>906</v>
      </c>
      <c r="N53" s="245"/>
      <c r="O53" s="166">
        <f t="shared" si="20"/>
        <v>30000</v>
      </c>
      <c r="Q53" s="245"/>
      <c r="S53" s="276">
        <v>30000</v>
      </c>
      <c r="T53" s="279">
        <f t="shared" si="21"/>
        <v>0</v>
      </c>
    </row>
    <row r="54" spans="1:20" ht="236.25" x14ac:dyDescent="0.5">
      <c r="B54" s="159" t="s">
        <v>54</v>
      </c>
      <c r="C54" s="231" t="s">
        <v>907</v>
      </c>
      <c r="D54" s="233"/>
      <c r="E54" s="233"/>
      <c r="F54" s="233"/>
      <c r="G54" s="251">
        <v>27400</v>
      </c>
      <c r="H54" s="232">
        <v>15000</v>
      </c>
      <c r="I54" s="233">
        <v>15000</v>
      </c>
      <c r="J54" s="256">
        <f t="shared" si="22"/>
        <v>57400</v>
      </c>
      <c r="K54" s="235">
        <v>0.37212543554006966</v>
      </c>
      <c r="L54" s="276">
        <v>57400</v>
      </c>
      <c r="M54" s="249" t="s">
        <v>908</v>
      </c>
      <c r="N54" s="245"/>
      <c r="O54" s="166">
        <f t="shared" si="20"/>
        <v>21360</v>
      </c>
      <c r="Q54" s="245"/>
      <c r="R54" s="277"/>
      <c r="S54" s="276">
        <f>32287.63+5779.88</f>
        <v>38067.51</v>
      </c>
      <c r="T54" s="279">
        <f t="shared" si="21"/>
        <v>19332.489999999998</v>
      </c>
    </row>
    <row r="55" spans="1:20" ht="220.5" x14ac:dyDescent="0.5">
      <c r="B55" s="159" t="s">
        <v>55</v>
      </c>
      <c r="C55" s="231" t="s">
        <v>909</v>
      </c>
      <c r="D55" s="233"/>
      <c r="E55" s="233"/>
      <c r="F55" s="233"/>
      <c r="G55" s="251">
        <f>53464-10000</f>
        <v>43464</v>
      </c>
      <c r="H55" s="232">
        <v>15000</v>
      </c>
      <c r="I55" s="233">
        <v>15000</v>
      </c>
      <c r="J55" s="256">
        <f t="shared" si="22"/>
        <v>73464</v>
      </c>
      <c r="K55" s="235">
        <v>0.32355439398889252</v>
      </c>
      <c r="L55" s="276">
        <v>73464</v>
      </c>
      <c r="M55" s="249" t="s">
        <v>910</v>
      </c>
      <c r="N55" s="245"/>
      <c r="O55" s="166">
        <f t="shared" si="20"/>
        <v>23769.599999999999</v>
      </c>
      <c r="Q55" s="245"/>
      <c r="R55" s="277"/>
      <c r="S55" s="276">
        <f>18818.24+7380.22</f>
        <v>26198.460000000003</v>
      </c>
      <c r="T55" s="279">
        <f t="shared" si="21"/>
        <v>47265.539999999994</v>
      </c>
    </row>
    <row r="56" spans="1:20" ht="15.75" x14ac:dyDescent="0.5">
      <c r="B56" s="159" t="s">
        <v>56</v>
      </c>
      <c r="C56" s="167"/>
      <c r="D56" s="164"/>
      <c r="E56" s="164"/>
      <c r="F56" s="164"/>
      <c r="G56" s="164"/>
      <c r="H56" s="164"/>
      <c r="I56" s="164"/>
      <c r="J56" s="162">
        <f t="shared" ref="J56:J57" si="23">SUM(D56:F56)</f>
        <v>0</v>
      </c>
      <c r="K56" s="168"/>
      <c r="L56" s="164"/>
      <c r="M56" s="164"/>
      <c r="N56" s="169"/>
      <c r="O56" s="166"/>
      <c r="Q56" s="169"/>
    </row>
    <row r="57" spans="1:20" ht="15.75" x14ac:dyDescent="0.5">
      <c r="B57" s="159" t="s">
        <v>57</v>
      </c>
      <c r="C57" s="167"/>
      <c r="D57" s="164"/>
      <c r="E57" s="164"/>
      <c r="F57" s="164"/>
      <c r="G57" s="164"/>
      <c r="H57" s="164"/>
      <c r="I57" s="164"/>
      <c r="J57" s="162">
        <f t="shared" si="23"/>
        <v>0</v>
      </c>
      <c r="K57" s="168"/>
      <c r="L57" s="164"/>
      <c r="M57" s="164"/>
      <c r="N57" s="169"/>
      <c r="O57" s="166"/>
      <c r="Q57" s="169"/>
    </row>
    <row r="58" spans="1:20" ht="15.75" x14ac:dyDescent="0.5">
      <c r="C58" s="56" t="s">
        <v>20</v>
      </c>
      <c r="D58" s="13">
        <f>SUM(D50:D57)</f>
        <v>120000</v>
      </c>
      <c r="E58" s="13">
        <f>SUM(E50:E57)</f>
        <v>85000</v>
      </c>
      <c r="F58" s="13">
        <f>SUM(F50:F57)</f>
        <v>62400</v>
      </c>
      <c r="G58" s="13">
        <f t="shared" ref="G58:I58" si="24">SUM(G50:G57)</f>
        <v>70864</v>
      </c>
      <c r="H58" s="13">
        <f t="shared" si="24"/>
        <v>90000</v>
      </c>
      <c r="I58" s="13">
        <f t="shared" si="24"/>
        <v>30000</v>
      </c>
      <c r="J58" s="13">
        <f>SUM(J50:J57)</f>
        <v>458264</v>
      </c>
      <c r="K58" s="10">
        <f>(K50*J50)+(K51*J51)+(K52*J52)+(K53*J53)+(K54*J54)+(K55*J55)+(K56*J56)+(K57*J57)</f>
        <v>171265.98572442002</v>
      </c>
      <c r="L58" s="97">
        <f>SUM(L50:L57)</f>
        <v>458264</v>
      </c>
      <c r="M58" s="113"/>
      <c r="N58" s="169"/>
      <c r="O58" s="29"/>
      <c r="Q58" s="169"/>
    </row>
    <row r="59" spans="1:20" ht="15.75" x14ac:dyDescent="0.45">
      <c r="C59" s="255" t="s">
        <v>911</v>
      </c>
      <c r="D59" s="256">
        <f>+D58+D48</f>
        <v>160000</v>
      </c>
      <c r="E59" s="256">
        <f t="shared" ref="E59:L59" si="25">+E58+E48</f>
        <v>145000</v>
      </c>
      <c r="F59" s="256">
        <f t="shared" si="25"/>
        <v>199400</v>
      </c>
      <c r="G59" s="256">
        <f t="shared" si="25"/>
        <v>147364</v>
      </c>
      <c r="H59" s="256">
        <f t="shared" si="25"/>
        <v>90000</v>
      </c>
      <c r="I59" s="256">
        <f t="shared" si="25"/>
        <v>95000</v>
      </c>
      <c r="J59" s="256">
        <f t="shared" si="25"/>
        <v>836764</v>
      </c>
      <c r="K59" s="256">
        <f t="shared" si="25"/>
        <v>371427.53372442001</v>
      </c>
      <c r="L59" s="256">
        <f t="shared" si="25"/>
        <v>836764</v>
      </c>
      <c r="M59" s="230"/>
      <c r="N59" s="257"/>
      <c r="O59" s="29"/>
      <c r="Q59" s="257"/>
    </row>
    <row r="60" spans="1:20" ht="51" hidden="1" customHeight="1" x14ac:dyDescent="0.45">
      <c r="B60" s="56" t="s">
        <v>58</v>
      </c>
      <c r="C60" s="332"/>
      <c r="D60" s="333"/>
      <c r="E60" s="333"/>
      <c r="F60" s="333"/>
      <c r="G60" s="333"/>
      <c r="H60" s="333"/>
      <c r="I60" s="333"/>
      <c r="J60" s="333"/>
      <c r="K60" s="333"/>
      <c r="L60" s="333"/>
      <c r="M60" s="333"/>
      <c r="N60" s="334"/>
      <c r="O60" s="28"/>
    </row>
    <row r="61" spans="1:20" ht="15.75" hidden="1" x14ac:dyDescent="0.5">
      <c r="B61" s="159" t="s">
        <v>59</v>
      </c>
      <c r="C61" s="160"/>
      <c r="D61" s="161"/>
      <c r="E61" s="161"/>
      <c r="F61" s="161"/>
      <c r="G61" s="161"/>
      <c r="H61" s="161"/>
      <c r="I61" s="161"/>
      <c r="J61" s="162">
        <f>SUM(D61:F61)</f>
        <v>0</v>
      </c>
      <c r="K61" s="163"/>
      <c r="L61" s="161"/>
      <c r="M61" s="164"/>
      <c r="N61" s="165"/>
      <c r="O61" s="166"/>
      <c r="Q61" s="165"/>
    </row>
    <row r="62" spans="1:20" ht="15.75" hidden="1" x14ac:dyDescent="0.5">
      <c r="B62" s="159" t="s">
        <v>60</v>
      </c>
      <c r="C62" s="160"/>
      <c r="D62" s="161"/>
      <c r="E62" s="161"/>
      <c r="F62" s="161"/>
      <c r="G62" s="161"/>
      <c r="H62" s="161"/>
      <c r="I62" s="161"/>
      <c r="J62" s="162">
        <f t="shared" ref="J62:J68" si="26">SUM(D62:F62)</f>
        <v>0</v>
      </c>
      <c r="K62" s="163"/>
      <c r="L62" s="161"/>
      <c r="M62" s="164"/>
      <c r="N62" s="165"/>
      <c r="O62" s="166"/>
      <c r="Q62" s="165"/>
    </row>
    <row r="63" spans="1:20" ht="15.75" hidden="1" x14ac:dyDescent="0.5">
      <c r="B63" s="159" t="s">
        <v>61</v>
      </c>
      <c r="C63" s="160"/>
      <c r="D63" s="161"/>
      <c r="E63" s="161"/>
      <c r="F63" s="161"/>
      <c r="G63" s="161"/>
      <c r="H63" s="161"/>
      <c r="I63" s="161"/>
      <c r="J63" s="162">
        <f t="shared" si="26"/>
        <v>0</v>
      </c>
      <c r="K63" s="163"/>
      <c r="L63" s="161"/>
      <c r="M63" s="164"/>
      <c r="N63" s="165"/>
      <c r="O63" s="166"/>
      <c r="Q63" s="165"/>
    </row>
    <row r="64" spans="1:20" ht="15.75" hidden="1" x14ac:dyDescent="0.5">
      <c r="A64" s="21"/>
      <c r="B64" s="159" t="s">
        <v>62</v>
      </c>
      <c r="C64" s="160"/>
      <c r="D64" s="161"/>
      <c r="E64" s="161"/>
      <c r="F64" s="161"/>
      <c r="G64" s="161"/>
      <c r="H64" s="161"/>
      <c r="I64" s="161"/>
      <c r="J64" s="162">
        <f t="shared" si="26"/>
        <v>0</v>
      </c>
      <c r="K64" s="163"/>
      <c r="L64" s="161"/>
      <c r="M64" s="164"/>
      <c r="N64" s="165"/>
      <c r="O64" s="166"/>
      <c r="Q64" s="165"/>
    </row>
    <row r="65" spans="1:21" s="21" customFormat="1" ht="15.75" hidden="1" x14ac:dyDescent="0.5">
      <c r="A65" s="20"/>
      <c r="B65" s="159" t="s">
        <v>63</v>
      </c>
      <c r="C65" s="160"/>
      <c r="D65" s="161"/>
      <c r="E65" s="161"/>
      <c r="F65" s="161"/>
      <c r="G65" s="161"/>
      <c r="H65" s="161"/>
      <c r="I65" s="161"/>
      <c r="J65" s="162">
        <f t="shared" si="26"/>
        <v>0</v>
      </c>
      <c r="K65" s="163"/>
      <c r="L65" s="161"/>
      <c r="M65" s="164"/>
      <c r="N65" s="165"/>
      <c r="O65" s="166"/>
      <c r="Q65" s="165"/>
      <c r="U65" s="20"/>
    </row>
    <row r="66" spans="1:21" ht="15.75" hidden="1" x14ac:dyDescent="0.5">
      <c r="B66" s="159" t="s">
        <v>64</v>
      </c>
      <c r="C66" s="160"/>
      <c r="D66" s="161"/>
      <c r="E66" s="161"/>
      <c r="F66" s="161"/>
      <c r="G66" s="161"/>
      <c r="H66" s="161"/>
      <c r="I66" s="161"/>
      <c r="J66" s="162">
        <f t="shared" si="26"/>
        <v>0</v>
      </c>
      <c r="K66" s="163"/>
      <c r="L66" s="161"/>
      <c r="M66" s="164"/>
      <c r="N66" s="165"/>
      <c r="O66" s="166"/>
      <c r="Q66" s="165"/>
    </row>
    <row r="67" spans="1:21" ht="15.75" hidden="1" x14ac:dyDescent="0.5">
      <c r="B67" s="159" t="s">
        <v>65</v>
      </c>
      <c r="C67" s="167"/>
      <c r="D67" s="164"/>
      <c r="E67" s="164"/>
      <c r="F67" s="164"/>
      <c r="G67" s="164"/>
      <c r="H67" s="164"/>
      <c r="I67" s="164"/>
      <c r="J67" s="162">
        <f t="shared" si="26"/>
        <v>0</v>
      </c>
      <c r="K67" s="168"/>
      <c r="L67" s="164"/>
      <c r="M67" s="164"/>
      <c r="N67" s="169"/>
      <c r="O67" s="166"/>
      <c r="Q67" s="169"/>
    </row>
    <row r="68" spans="1:21" ht="15.75" hidden="1" x14ac:dyDescent="0.5">
      <c r="B68" s="159" t="s">
        <v>66</v>
      </c>
      <c r="C68" s="167"/>
      <c r="D68" s="164"/>
      <c r="E68" s="164"/>
      <c r="F68" s="164"/>
      <c r="G68" s="164"/>
      <c r="H68" s="164"/>
      <c r="I68" s="164"/>
      <c r="J68" s="162">
        <f t="shared" si="26"/>
        <v>0</v>
      </c>
      <c r="K68" s="168"/>
      <c r="L68" s="164"/>
      <c r="M68" s="164"/>
      <c r="N68" s="169"/>
      <c r="O68" s="166"/>
      <c r="Q68" s="169"/>
    </row>
    <row r="69" spans="1:21" ht="15.75" hidden="1" x14ac:dyDescent="0.5">
      <c r="C69" s="56" t="s">
        <v>20</v>
      </c>
      <c r="D69" s="13">
        <f>SUM(D61:D68)</f>
        <v>0</v>
      </c>
      <c r="E69" s="13">
        <f>SUM(E61:E68)</f>
        <v>0</v>
      </c>
      <c r="F69" s="13">
        <f>SUM(F61:F68)</f>
        <v>0</v>
      </c>
      <c r="G69" s="13"/>
      <c r="H69" s="13"/>
      <c r="I69" s="13"/>
      <c r="J69" s="13">
        <f>SUM(J61:J68)</f>
        <v>0</v>
      </c>
      <c r="K69" s="10">
        <f>(K61*J61)+(K62*J62)+(K63*J63)+(K64*J64)+(K65*J65)+(K66*J66)+(K67*J67)+(K68*J68)</f>
        <v>0</v>
      </c>
      <c r="L69" s="97">
        <f>SUM(L61:L68)</f>
        <v>0</v>
      </c>
      <c r="M69" s="113"/>
      <c r="N69" s="169"/>
      <c r="O69" s="29"/>
      <c r="Q69" s="169"/>
    </row>
    <row r="70" spans="1:21" ht="51" hidden="1" customHeight="1" x14ac:dyDescent="0.45">
      <c r="B70" s="56" t="s">
        <v>67</v>
      </c>
      <c r="C70" s="320"/>
      <c r="D70" s="321"/>
      <c r="E70" s="321"/>
      <c r="F70" s="321"/>
      <c r="G70" s="321"/>
      <c r="H70" s="321"/>
      <c r="I70" s="321"/>
      <c r="J70" s="321"/>
      <c r="K70" s="321"/>
      <c r="L70" s="321"/>
      <c r="M70" s="321"/>
      <c r="N70" s="322"/>
      <c r="O70" s="28"/>
    </row>
    <row r="71" spans="1:21" ht="15.75" hidden="1" x14ac:dyDescent="0.5">
      <c r="B71" s="159" t="s">
        <v>68</v>
      </c>
      <c r="C71" s="160"/>
      <c r="D71" s="161"/>
      <c r="E71" s="161"/>
      <c r="F71" s="161"/>
      <c r="G71" s="161"/>
      <c r="H71" s="161"/>
      <c r="I71" s="161"/>
      <c r="J71" s="162">
        <f>SUM(D71:F71)</f>
        <v>0</v>
      </c>
      <c r="K71" s="163">
        <v>0</v>
      </c>
      <c r="L71" s="161"/>
      <c r="M71" s="164"/>
      <c r="N71" s="165"/>
      <c r="O71" s="166"/>
      <c r="Q71" s="165"/>
    </row>
    <row r="72" spans="1:21" ht="15.75" hidden="1" x14ac:dyDescent="0.5">
      <c r="B72" s="159" t="s">
        <v>69</v>
      </c>
      <c r="C72" s="160"/>
      <c r="D72" s="161"/>
      <c r="E72" s="161"/>
      <c r="F72" s="161"/>
      <c r="G72" s="161"/>
      <c r="H72" s="161"/>
      <c r="I72" s="161"/>
      <c r="J72" s="162">
        <f t="shared" ref="J72:J78" si="27">SUM(D72:F72)</f>
        <v>0</v>
      </c>
      <c r="K72" s="163"/>
      <c r="L72" s="161"/>
      <c r="M72" s="164"/>
      <c r="N72" s="165"/>
      <c r="O72" s="166"/>
      <c r="Q72" s="165"/>
    </row>
    <row r="73" spans="1:21" ht="15.75" hidden="1" x14ac:dyDescent="0.5">
      <c r="B73" s="159" t="s">
        <v>70</v>
      </c>
      <c r="C73" s="160"/>
      <c r="D73" s="161"/>
      <c r="E73" s="161"/>
      <c r="F73" s="161"/>
      <c r="G73" s="161"/>
      <c r="H73" s="161"/>
      <c r="I73" s="161"/>
      <c r="J73" s="162">
        <f t="shared" si="27"/>
        <v>0</v>
      </c>
      <c r="K73" s="163"/>
      <c r="L73" s="161"/>
      <c r="M73" s="164"/>
      <c r="N73" s="165"/>
      <c r="O73" s="166"/>
      <c r="Q73" s="165"/>
    </row>
    <row r="74" spans="1:21" ht="15.75" hidden="1" x14ac:dyDescent="0.5">
      <c r="B74" s="159" t="s">
        <v>71</v>
      </c>
      <c r="C74" s="160"/>
      <c r="D74" s="161"/>
      <c r="E74" s="161"/>
      <c r="F74" s="161"/>
      <c r="G74" s="161"/>
      <c r="H74" s="161"/>
      <c r="I74" s="161"/>
      <c r="J74" s="162">
        <f t="shared" si="27"/>
        <v>0</v>
      </c>
      <c r="K74" s="163"/>
      <c r="L74" s="161"/>
      <c r="M74" s="164"/>
      <c r="N74" s="165"/>
      <c r="O74" s="166"/>
      <c r="Q74" s="165"/>
    </row>
    <row r="75" spans="1:21" ht="15.75" hidden="1" x14ac:dyDescent="0.5">
      <c r="B75" s="159" t="s">
        <v>72</v>
      </c>
      <c r="C75" s="160"/>
      <c r="D75" s="161"/>
      <c r="E75" s="161"/>
      <c r="F75" s="161"/>
      <c r="G75" s="161"/>
      <c r="H75" s="161"/>
      <c r="I75" s="161"/>
      <c r="J75" s="162">
        <f t="shared" si="27"/>
        <v>0</v>
      </c>
      <c r="K75" s="163"/>
      <c r="L75" s="161"/>
      <c r="M75" s="164"/>
      <c r="N75" s="165"/>
      <c r="O75" s="166"/>
      <c r="Q75" s="165"/>
    </row>
    <row r="76" spans="1:21" ht="15.75" hidden="1" x14ac:dyDescent="0.5">
      <c r="B76" s="159" t="s">
        <v>73</v>
      </c>
      <c r="C76" s="160"/>
      <c r="D76" s="161"/>
      <c r="E76" s="161"/>
      <c r="F76" s="161"/>
      <c r="G76" s="161"/>
      <c r="H76" s="161"/>
      <c r="I76" s="161"/>
      <c r="J76" s="162">
        <f t="shared" si="27"/>
        <v>0</v>
      </c>
      <c r="K76" s="163"/>
      <c r="L76" s="161"/>
      <c r="M76" s="164"/>
      <c r="N76" s="165"/>
      <c r="O76" s="166"/>
      <c r="Q76" s="165"/>
    </row>
    <row r="77" spans="1:21" ht="15.75" hidden="1" x14ac:dyDescent="0.5">
      <c r="B77" s="159" t="s">
        <v>74</v>
      </c>
      <c r="C77" s="167"/>
      <c r="D77" s="164"/>
      <c r="E77" s="164"/>
      <c r="F77" s="164"/>
      <c r="G77" s="164"/>
      <c r="H77" s="164"/>
      <c r="I77" s="164"/>
      <c r="J77" s="162">
        <f t="shared" si="27"/>
        <v>0</v>
      </c>
      <c r="K77" s="168"/>
      <c r="L77" s="164"/>
      <c r="M77" s="164"/>
      <c r="N77" s="169"/>
      <c r="O77" s="166"/>
      <c r="Q77" s="169"/>
    </row>
    <row r="78" spans="1:21" ht="15.75" hidden="1" x14ac:dyDescent="0.5">
      <c r="B78" s="159" t="s">
        <v>75</v>
      </c>
      <c r="C78" s="167"/>
      <c r="D78" s="164"/>
      <c r="E78" s="164"/>
      <c r="F78" s="164"/>
      <c r="G78" s="164"/>
      <c r="H78" s="164"/>
      <c r="I78" s="164"/>
      <c r="J78" s="162">
        <f t="shared" si="27"/>
        <v>0</v>
      </c>
      <c r="K78" s="168"/>
      <c r="L78" s="164"/>
      <c r="M78" s="164"/>
      <c r="N78" s="169"/>
      <c r="O78" s="166"/>
      <c r="Q78" s="169"/>
    </row>
    <row r="79" spans="1:21" ht="15.75" hidden="1" x14ac:dyDescent="0.5">
      <c r="C79" s="56" t="s">
        <v>20</v>
      </c>
      <c r="D79" s="10">
        <f>SUM(D71:D78)</f>
        <v>0</v>
      </c>
      <c r="E79" s="10">
        <f>SUM(E71:E78)</f>
        <v>0</v>
      </c>
      <c r="F79" s="10">
        <f>SUM(F71:F78)</f>
        <v>0</v>
      </c>
      <c r="G79" s="10"/>
      <c r="H79" s="10"/>
      <c r="I79" s="10"/>
      <c r="J79" s="10">
        <f>SUM(J71:J78)</f>
        <v>0</v>
      </c>
      <c r="K79" s="10">
        <f>(K71*J71)+(K72*J72)+(K73*J73)+(K74*J74)+(K75*J75)+(K76*J76)+(K77*J77)+(K78*J78)</f>
        <v>0</v>
      </c>
      <c r="L79" s="97">
        <f>SUM(L71:L78)</f>
        <v>0</v>
      </c>
      <c r="M79" s="113"/>
      <c r="N79" s="169"/>
      <c r="O79" s="29"/>
      <c r="Q79" s="169"/>
    </row>
    <row r="80" spans="1:21" ht="15.75" customHeight="1" x14ac:dyDescent="0.45">
      <c r="B80" s="4"/>
      <c r="C80" s="170"/>
      <c r="D80" s="173"/>
      <c r="E80" s="173"/>
      <c r="F80" s="173"/>
      <c r="G80" s="173"/>
      <c r="H80" s="173"/>
      <c r="I80" s="173"/>
      <c r="J80" s="173"/>
      <c r="K80" s="173"/>
      <c r="L80" s="173"/>
      <c r="M80" s="173"/>
      <c r="N80" s="170"/>
      <c r="O80" s="2"/>
      <c r="Q80" s="170"/>
    </row>
    <row r="81" spans="2:17" ht="51" hidden="1" customHeight="1" x14ac:dyDescent="0.45">
      <c r="B81" s="56" t="s">
        <v>76</v>
      </c>
      <c r="C81" s="329"/>
      <c r="D81" s="330"/>
      <c r="E81" s="330"/>
      <c r="F81" s="330"/>
      <c r="G81" s="330"/>
      <c r="H81" s="330"/>
      <c r="I81" s="330"/>
      <c r="J81" s="330"/>
      <c r="K81" s="330"/>
      <c r="L81" s="330"/>
      <c r="M81" s="330"/>
      <c r="N81" s="331"/>
      <c r="O81" s="9"/>
    </row>
    <row r="82" spans="2:17" ht="51" hidden="1" customHeight="1" x14ac:dyDescent="0.45">
      <c r="B82" s="56" t="s">
        <v>77</v>
      </c>
      <c r="C82" s="320"/>
      <c r="D82" s="321"/>
      <c r="E82" s="321"/>
      <c r="F82" s="321"/>
      <c r="G82" s="321"/>
      <c r="H82" s="321"/>
      <c r="I82" s="321"/>
      <c r="J82" s="321"/>
      <c r="K82" s="321"/>
      <c r="L82" s="321"/>
      <c r="M82" s="321"/>
      <c r="N82" s="322"/>
      <c r="O82" s="28"/>
    </row>
    <row r="83" spans="2:17" ht="15.75" hidden="1" x14ac:dyDescent="0.5">
      <c r="B83" s="159" t="s">
        <v>78</v>
      </c>
      <c r="C83" s="160"/>
      <c r="D83" s="161"/>
      <c r="E83" s="161"/>
      <c r="F83" s="161"/>
      <c r="G83" s="161"/>
      <c r="H83" s="161"/>
      <c r="I83" s="161"/>
      <c r="J83" s="162">
        <f>SUM(D83:F83)</f>
        <v>0</v>
      </c>
      <c r="K83" s="163"/>
      <c r="L83" s="161"/>
      <c r="M83" s="164"/>
      <c r="N83" s="165"/>
      <c r="O83" s="166"/>
      <c r="Q83" s="165"/>
    </row>
    <row r="84" spans="2:17" ht="15.75" hidden="1" x14ac:dyDescent="0.5">
      <c r="B84" s="159" t="s">
        <v>79</v>
      </c>
      <c r="C84" s="160"/>
      <c r="D84" s="161"/>
      <c r="E84" s="161"/>
      <c r="F84" s="161"/>
      <c r="G84" s="161"/>
      <c r="H84" s="161"/>
      <c r="I84" s="161"/>
      <c r="J84" s="162">
        <f t="shared" ref="J84:J90" si="28">SUM(D84:F84)</f>
        <v>0</v>
      </c>
      <c r="K84" s="163"/>
      <c r="L84" s="161"/>
      <c r="M84" s="164"/>
      <c r="N84" s="165"/>
      <c r="O84" s="166"/>
      <c r="Q84" s="165"/>
    </row>
    <row r="85" spans="2:17" ht="15.75" hidden="1" x14ac:dyDescent="0.5">
      <c r="B85" s="159" t="s">
        <v>80</v>
      </c>
      <c r="C85" s="160"/>
      <c r="D85" s="161"/>
      <c r="E85" s="161"/>
      <c r="F85" s="161"/>
      <c r="G85" s="161"/>
      <c r="H85" s="161"/>
      <c r="I85" s="161"/>
      <c r="J85" s="162">
        <f t="shared" si="28"/>
        <v>0</v>
      </c>
      <c r="K85" s="163"/>
      <c r="L85" s="161"/>
      <c r="M85" s="164"/>
      <c r="N85" s="165"/>
      <c r="O85" s="166"/>
      <c r="Q85" s="165"/>
    </row>
    <row r="86" spans="2:17" ht="15.75" hidden="1" x14ac:dyDescent="0.5">
      <c r="B86" s="159" t="s">
        <v>81</v>
      </c>
      <c r="C86" s="160"/>
      <c r="D86" s="161"/>
      <c r="E86" s="161"/>
      <c r="F86" s="161"/>
      <c r="G86" s="161"/>
      <c r="H86" s="161"/>
      <c r="I86" s="161"/>
      <c r="J86" s="162">
        <f t="shared" si="28"/>
        <v>0</v>
      </c>
      <c r="K86" s="163"/>
      <c r="L86" s="161"/>
      <c r="M86" s="164"/>
      <c r="N86" s="165"/>
      <c r="O86" s="166"/>
      <c r="Q86" s="165"/>
    </row>
    <row r="87" spans="2:17" ht="15.75" hidden="1" x14ac:dyDescent="0.5">
      <c r="B87" s="159" t="s">
        <v>82</v>
      </c>
      <c r="C87" s="160"/>
      <c r="D87" s="161"/>
      <c r="E87" s="161"/>
      <c r="F87" s="161"/>
      <c r="G87" s="161"/>
      <c r="H87" s="161"/>
      <c r="I87" s="161"/>
      <c r="J87" s="162">
        <f t="shared" si="28"/>
        <v>0</v>
      </c>
      <c r="K87" s="163"/>
      <c r="L87" s="161"/>
      <c r="M87" s="164"/>
      <c r="N87" s="165"/>
      <c r="O87" s="166"/>
      <c r="Q87" s="165"/>
    </row>
    <row r="88" spans="2:17" ht="15.75" hidden="1" x14ac:dyDescent="0.5">
      <c r="B88" s="159" t="s">
        <v>83</v>
      </c>
      <c r="C88" s="160"/>
      <c r="D88" s="161"/>
      <c r="E88" s="161"/>
      <c r="F88" s="161"/>
      <c r="G88" s="161"/>
      <c r="H88" s="161"/>
      <c r="I88" s="161"/>
      <c r="J88" s="162">
        <f t="shared" si="28"/>
        <v>0</v>
      </c>
      <c r="K88" s="163"/>
      <c r="L88" s="161"/>
      <c r="M88" s="164"/>
      <c r="N88" s="165"/>
      <c r="O88" s="166"/>
      <c r="Q88" s="165"/>
    </row>
    <row r="89" spans="2:17" ht="15.75" hidden="1" x14ac:dyDescent="0.5">
      <c r="B89" s="159" t="s">
        <v>84</v>
      </c>
      <c r="C89" s="167"/>
      <c r="D89" s="164"/>
      <c r="E89" s="164"/>
      <c r="F89" s="164"/>
      <c r="G89" s="164"/>
      <c r="H89" s="164"/>
      <c r="I89" s="164"/>
      <c r="J89" s="162">
        <f t="shared" si="28"/>
        <v>0</v>
      </c>
      <c r="K89" s="168"/>
      <c r="L89" s="164"/>
      <c r="M89" s="164"/>
      <c r="N89" s="169"/>
      <c r="O89" s="166"/>
      <c r="Q89" s="169"/>
    </row>
    <row r="90" spans="2:17" ht="15.75" hidden="1" x14ac:dyDescent="0.5">
      <c r="B90" s="159" t="s">
        <v>85</v>
      </c>
      <c r="C90" s="167"/>
      <c r="D90" s="164"/>
      <c r="E90" s="164"/>
      <c r="F90" s="164"/>
      <c r="G90" s="164"/>
      <c r="H90" s="164"/>
      <c r="I90" s="164"/>
      <c r="J90" s="162">
        <f t="shared" si="28"/>
        <v>0</v>
      </c>
      <c r="K90" s="168"/>
      <c r="L90" s="164"/>
      <c r="M90" s="164"/>
      <c r="N90" s="169"/>
      <c r="O90" s="166"/>
      <c r="Q90" s="169"/>
    </row>
    <row r="91" spans="2:17" ht="15.75" hidden="1" x14ac:dyDescent="0.5">
      <c r="C91" s="56" t="s">
        <v>20</v>
      </c>
      <c r="D91" s="10">
        <f>SUM(D83:D90)</f>
        <v>0</v>
      </c>
      <c r="E91" s="10">
        <f>SUM(E83:E90)</f>
        <v>0</v>
      </c>
      <c r="F91" s="10">
        <f>SUM(F83:F90)</f>
        <v>0</v>
      </c>
      <c r="G91" s="13"/>
      <c r="H91" s="13"/>
      <c r="I91" s="13"/>
      <c r="J91" s="13">
        <f>SUM(J83:J90)</f>
        <v>0</v>
      </c>
      <c r="K91" s="10">
        <f>(K83*J83)+(K84*J84)+(K85*J85)+(K86*J86)+(K87*J87)+(K88*J88)+(K89*J89)+(K90*J90)</f>
        <v>0</v>
      </c>
      <c r="L91" s="97">
        <f>SUM(L83:L90)</f>
        <v>0</v>
      </c>
      <c r="M91" s="113"/>
      <c r="N91" s="169"/>
      <c r="O91" s="29"/>
      <c r="Q91" s="169"/>
    </row>
    <row r="92" spans="2:17" ht="51" hidden="1" customHeight="1" x14ac:dyDescent="0.45">
      <c r="B92" s="56" t="s">
        <v>86</v>
      </c>
      <c r="C92" s="320"/>
      <c r="D92" s="321"/>
      <c r="E92" s="321"/>
      <c r="F92" s="321"/>
      <c r="G92" s="321"/>
      <c r="H92" s="321"/>
      <c r="I92" s="321"/>
      <c r="J92" s="321"/>
      <c r="K92" s="321"/>
      <c r="L92" s="321"/>
      <c r="M92" s="321"/>
      <c r="N92" s="322"/>
      <c r="O92" s="28"/>
    </row>
    <row r="93" spans="2:17" ht="15.75" hidden="1" x14ac:dyDescent="0.5">
      <c r="B93" s="159" t="s">
        <v>87</v>
      </c>
      <c r="C93" s="160"/>
      <c r="D93" s="161"/>
      <c r="E93" s="161"/>
      <c r="F93" s="161"/>
      <c r="G93" s="161"/>
      <c r="H93" s="161"/>
      <c r="I93" s="161"/>
      <c r="J93" s="162">
        <f>SUM(D93:F93)</f>
        <v>0</v>
      </c>
      <c r="K93" s="163"/>
      <c r="L93" s="161"/>
      <c r="M93" s="164"/>
      <c r="N93" s="165"/>
      <c r="O93" s="166"/>
      <c r="Q93" s="165"/>
    </row>
    <row r="94" spans="2:17" ht="15.75" hidden="1" x14ac:dyDescent="0.5">
      <c r="B94" s="159" t="s">
        <v>88</v>
      </c>
      <c r="C94" s="160"/>
      <c r="D94" s="161"/>
      <c r="E94" s="161"/>
      <c r="F94" s="161"/>
      <c r="G94" s="161"/>
      <c r="H94" s="161"/>
      <c r="I94" s="161"/>
      <c r="J94" s="162">
        <f t="shared" ref="J94:J100" si="29">SUM(D94:F94)</f>
        <v>0</v>
      </c>
      <c r="K94" s="163"/>
      <c r="L94" s="161"/>
      <c r="M94" s="164"/>
      <c r="N94" s="165"/>
      <c r="O94" s="166"/>
      <c r="Q94" s="165"/>
    </row>
    <row r="95" spans="2:17" ht="15.75" hidden="1" x14ac:dyDescent="0.5">
      <c r="B95" s="159" t="s">
        <v>89</v>
      </c>
      <c r="C95" s="160"/>
      <c r="D95" s="161"/>
      <c r="E95" s="161"/>
      <c r="F95" s="161"/>
      <c r="G95" s="161"/>
      <c r="H95" s="161"/>
      <c r="I95" s="161"/>
      <c r="J95" s="162">
        <f t="shared" si="29"/>
        <v>0</v>
      </c>
      <c r="K95" s="163"/>
      <c r="L95" s="161"/>
      <c r="M95" s="164"/>
      <c r="N95" s="165"/>
      <c r="O95" s="166"/>
      <c r="Q95" s="165"/>
    </row>
    <row r="96" spans="2:17" ht="15.75" hidden="1" x14ac:dyDescent="0.5">
      <c r="B96" s="159" t="s">
        <v>90</v>
      </c>
      <c r="C96" s="160"/>
      <c r="D96" s="161"/>
      <c r="E96" s="161"/>
      <c r="F96" s="161"/>
      <c r="G96" s="161"/>
      <c r="H96" s="161"/>
      <c r="I96" s="161"/>
      <c r="J96" s="162">
        <f t="shared" si="29"/>
        <v>0</v>
      </c>
      <c r="K96" s="163"/>
      <c r="L96" s="161"/>
      <c r="M96" s="164"/>
      <c r="N96" s="165"/>
      <c r="O96" s="166"/>
      <c r="Q96" s="165"/>
    </row>
    <row r="97" spans="2:17" ht="15.75" hidden="1" x14ac:dyDescent="0.5">
      <c r="B97" s="159" t="s">
        <v>91</v>
      </c>
      <c r="C97" s="160"/>
      <c r="D97" s="161"/>
      <c r="E97" s="161"/>
      <c r="F97" s="161"/>
      <c r="G97" s="161"/>
      <c r="H97" s="161"/>
      <c r="I97" s="161"/>
      <c r="J97" s="162">
        <f t="shared" si="29"/>
        <v>0</v>
      </c>
      <c r="K97" s="163"/>
      <c r="L97" s="161"/>
      <c r="M97" s="164"/>
      <c r="N97" s="165"/>
      <c r="O97" s="166"/>
      <c r="Q97" s="165"/>
    </row>
    <row r="98" spans="2:17" ht="15.75" hidden="1" x14ac:dyDescent="0.5">
      <c r="B98" s="159" t="s">
        <v>92</v>
      </c>
      <c r="C98" s="160"/>
      <c r="D98" s="161"/>
      <c r="E98" s="161"/>
      <c r="F98" s="161"/>
      <c r="G98" s="161"/>
      <c r="H98" s="161"/>
      <c r="I98" s="161"/>
      <c r="J98" s="162">
        <f t="shared" si="29"/>
        <v>0</v>
      </c>
      <c r="K98" s="163"/>
      <c r="L98" s="161"/>
      <c r="M98" s="164"/>
      <c r="N98" s="165"/>
      <c r="O98" s="166"/>
      <c r="Q98" s="165"/>
    </row>
    <row r="99" spans="2:17" ht="15.75" hidden="1" x14ac:dyDescent="0.5">
      <c r="B99" s="159" t="s">
        <v>93</v>
      </c>
      <c r="C99" s="167"/>
      <c r="D99" s="164"/>
      <c r="E99" s="164"/>
      <c r="F99" s="164"/>
      <c r="G99" s="164"/>
      <c r="H99" s="164"/>
      <c r="I99" s="164"/>
      <c r="J99" s="162">
        <f t="shared" si="29"/>
        <v>0</v>
      </c>
      <c r="K99" s="168"/>
      <c r="L99" s="164"/>
      <c r="M99" s="164"/>
      <c r="N99" s="169"/>
      <c r="O99" s="166"/>
      <c r="Q99" s="169"/>
    </row>
    <row r="100" spans="2:17" ht="15.75" hidden="1" x14ac:dyDescent="0.5">
      <c r="B100" s="159" t="s">
        <v>94</v>
      </c>
      <c r="C100" s="167"/>
      <c r="D100" s="164"/>
      <c r="E100" s="164"/>
      <c r="F100" s="164"/>
      <c r="G100" s="164"/>
      <c r="H100" s="164"/>
      <c r="I100" s="164"/>
      <c r="J100" s="162">
        <f t="shared" si="29"/>
        <v>0</v>
      </c>
      <c r="K100" s="168"/>
      <c r="L100" s="164"/>
      <c r="M100" s="164"/>
      <c r="N100" s="169"/>
      <c r="O100" s="166"/>
      <c r="Q100" s="169"/>
    </row>
    <row r="101" spans="2:17" ht="15.75" hidden="1" x14ac:dyDescent="0.5">
      <c r="C101" s="56" t="s">
        <v>20</v>
      </c>
      <c r="D101" s="13">
        <f>SUM(D93:D100)</f>
        <v>0</v>
      </c>
      <c r="E101" s="13">
        <f>SUM(E93:E100)</f>
        <v>0</v>
      </c>
      <c r="F101" s="13">
        <f>SUM(F93:F100)</f>
        <v>0</v>
      </c>
      <c r="G101" s="13"/>
      <c r="H101" s="13"/>
      <c r="I101" s="13"/>
      <c r="J101" s="13">
        <f>SUM(J93:J100)</f>
        <v>0</v>
      </c>
      <c r="K101" s="10">
        <f>(K93*J93)+(K94*J94)+(K95*J95)+(K96*J96)+(K97*J97)+(K98*J98)+(K99*J99)+(K100*J100)</f>
        <v>0</v>
      </c>
      <c r="L101" s="97">
        <f>SUM(L93:L100)</f>
        <v>0</v>
      </c>
      <c r="M101" s="113"/>
      <c r="N101" s="169"/>
      <c r="O101" s="29"/>
      <c r="Q101" s="169"/>
    </row>
    <row r="102" spans="2:17" ht="51" hidden="1" customHeight="1" x14ac:dyDescent="0.45">
      <c r="B102" s="56" t="s">
        <v>95</v>
      </c>
      <c r="C102" s="320"/>
      <c r="D102" s="321"/>
      <c r="E102" s="321"/>
      <c r="F102" s="321"/>
      <c r="G102" s="321"/>
      <c r="H102" s="321"/>
      <c r="I102" s="321"/>
      <c r="J102" s="321"/>
      <c r="K102" s="321"/>
      <c r="L102" s="321"/>
      <c r="M102" s="321"/>
      <c r="N102" s="322"/>
      <c r="O102" s="28"/>
    </row>
    <row r="103" spans="2:17" ht="15.75" hidden="1" x14ac:dyDescent="0.5">
      <c r="B103" s="159" t="s">
        <v>96</v>
      </c>
      <c r="C103" s="160"/>
      <c r="D103" s="161"/>
      <c r="E103" s="161"/>
      <c r="F103" s="161"/>
      <c r="G103" s="161"/>
      <c r="H103" s="161"/>
      <c r="I103" s="161"/>
      <c r="J103" s="162">
        <f>SUM(D103:F103)</f>
        <v>0</v>
      </c>
      <c r="K103" s="163"/>
      <c r="L103" s="161"/>
      <c r="M103" s="164"/>
      <c r="N103" s="165"/>
      <c r="O103" s="166"/>
      <c r="Q103" s="165"/>
    </row>
    <row r="104" spans="2:17" ht="15.75" hidden="1" x14ac:dyDescent="0.5">
      <c r="B104" s="159" t="s">
        <v>97</v>
      </c>
      <c r="C104" s="160"/>
      <c r="D104" s="161"/>
      <c r="E104" s="161"/>
      <c r="F104" s="161"/>
      <c r="G104" s="161"/>
      <c r="H104" s="161"/>
      <c r="I104" s="161"/>
      <c r="J104" s="162">
        <f t="shared" ref="J104:J110" si="30">SUM(D104:F104)</f>
        <v>0</v>
      </c>
      <c r="K104" s="163"/>
      <c r="L104" s="161"/>
      <c r="M104" s="164"/>
      <c r="N104" s="165"/>
      <c r="O104" s="166"/>
      <c r="Q104" s="165"/>
    </row>
    <row r="105" spans="2:17" ht="15.75" hidden="1" x14ac:dyDescent="0.5">
      <c r="B105" s="159" t="s">
        <v>98</v>
      </c>
      <c r="C105" s="160"/>
      <c r="D105" s="161"/>
      <c r="E105" s="161"/>
      <c r="F105" s="161"/>
      <c r="G105" s="161"/>
      <c r="H105" s="161"/>
      <c r="I105" s="161"/>
      <c r="J105" s="162">
        <f t="shared" si="30"/>
        <v>0</v>
      </c>
      <c r="K105" s="163"/>
      <c r="L105" s="161"/>
      <c r="M105" s="164"/>
      <c r="N105" s="165"/>
      <c r="O105" s="166"/>
      <c r="Q105" s="165"/>
    </row>
    <row r="106" spans="2:17" ht="15.75" hidden="1" x14ac:dyDescent="0.5">
      <c r="B106" s="159" t="s">
        <v>99</v>
      </c>
      <c r="C106" s="160"/>
      <c r="D106" s="161"/>
      <c r="E106" s="161"/>
      <c r="F106" s="161"/>
      <c r="G106" s="161"/>
      <c r="H106" s="161"/>
      <c r="I106" s="161"/>
      <c r="J106" s="162">
        <f t="shared" si="30"/>
        <v>0</v>
      </c>
      <c r="K106" s="163"/>
      <c r="L106" s="161"/>
      <c r="M106" s="164"/>
      <c r="N106" s="165"/>
      <c r="O106" s="166"/>
      <c r="Q106" s="165"/>
    </row>
    <row r="107" spans="2:17" ht="15.75" hidden="1" x14ac:dyDescent="0.5">
      <c r="B107" s="159" t="s">
        <v>100</v>
      </c>
      <c r="C107" s="160"/>
      <c r="D107" s="161"/>
      <c r="E107" s="161"/>
      <c r="F107" s="161"/>
      <c r="G107" s="161"/>
      <c r="H107" s="161"/>
      <c r="I107" s="161"/>
      <c r="J107" s="162">
        <f t="shared" si="30"/>
        <v>0</v>
      </c>
      <c r="K107" s="163"/>
      <c r="L107" s="161"/>
      <c r="M107" s="164"/>
      <c r="N107" s="165"/>
      <c r="O107" s="166"/>
      <c r="Q107" s="165"/>
    </row>
    <row r="108" spans="2:17" ht="15.75" hidden="1" x14ac:dyDescent="0.5">
      <c r="B108" s="159" t="s">
        <v>101</v>
      </c>
      <c r="C108" s="160"/>
      <c r="D108" s="161"/>
      <c r="E108" s="161"/>
      <c r="F108" s="161"/>
      <c r="G108" s="161"/>
      <c r="H108" s="161"/>
      <c r="I108" s="161"/>
      <c r="J108" s="162">
        <f t="shared" si="30"/>
        <v>0</v>
      </c>
      <c r="K108" s="163"/>
      <c r="L108" s="161"/>
      <c r="M108" s="164"/>
      <c r="N108" s="165"/>
      <c r="O108" s="166"/>
      <c r="Q108" s="165"/>
    </row>
    <row r="109" spans="2:17" ht="15.75" hidden="1" x14ac:dyDescent="0.5">
      <c r="B109" s="159" t="s">
        <v>102</v>
      </c>
      <c r="C109" s="167"/>
      <c r="D109" s="164"/>
      <c r="E109" s="164"/>
      <c r="F109" s="164"/>
      <c r="G109" s="164"/>
      <c r="H109" s="164"/>
      <c r="I109" s="164"/>
      <c r="J109" s="162">
        <f t="shared" si="30"/>
        <v>0</v>
      </c>
      <c r="K109" s="168"/>
      <c r="L109" s="164"/>
      <c r="M109" s="164"/>
      <c r="N109" s="169"/>
      <c r="O109" s="166"/>
      <c r="Q109" s="169"/>
    </row>
    <row r="110" spans="2:17" ht="15.75" hidden="1" x14ac:dyDescent="0.5">
      <c r="B110" s="159" t="s">
        <v>103</v>
      </c>
      <c r="C110" s="167"/>
      <c r="D110" s="164"/>
      <c r="E110" s="164"/>
      <c r="F110" s="164"/>
      <c r="G110" s="164"/>
      <c r="H110" s="164"/>
      <c r="I110" s="164"/>
      <c r="J110" s="162">
        <f t="shared" si="30"/>
        <v>0</v>
      </c>
      <c r="K110" s="168"/>
      <c r="L110" s="164"/>
      <c r="M110" s="164"/>
      <c r="N110" s="169"/>
      <c r="O110" s="166"/>
      <c r="Q110" s="169"/>
    </row>
    <row r="111" spans="2:17" ht="15.75" hidden="1" x14ac:dyDescent="0.5">
      <c r="C111" s="56" t="s">
        <v>20</v>
      </c>
      <c r="D111" s="13">
        <f>SUM(D103:D110)</f>
        <v>0</v>
      </c>
      <c r="E111" s="13">
        <f>SUM(E103:E110)</f>
        <v>0</v>
      </c>
      <c r="F111" s="13">
        <f>SUM(F103:F110)</f>
        <v>0</v>
      </c>
      <c r="G111" s="13"/>
      <c r="H111" s="13"/>
      <c r="I111" s="13"/>
      <c r="J111" s="13">
        <f>SUM(J103:J110)</f>
        <v>0</v>
      </c>
      <c r="K111" s="10">
        <f>(K103*J103)+(K104*J104)+(K105*J105)+(K106*J106)+(K107*J107)+(K108*J108)+(K109*J109)+(K110*J110)</f>
        <v>0</v>
      </c>
      <c r="L111" s="97">
        <f>SUM(L103:L110)</f>
        <v>0</v>
      </c>
      <c r="M111" s="113"/>
      <c r="N111" s="169"/>
      <c r="O111" s="29"/>
      <c r="Q111" s="169"/>
    </row>
    <row r="112" spans="2:17" ht="51" hidden="1" customHeight="1" x14ac:dyDescent="0.45">
      <c r="B112" s="56" t="s">
        <v>104</v>
      </c>
      <c r="C112" s="320"/>
      <c r="D112" s="321"/>
      <c r="E112" s="321"/>
      <c r="F112" s="321"/>
      <c r="G112" s="321"/>
      <c r="H112" s="321"/>
      <c r="I112" s="321"/>
      <c r="J112" s="321"/>
      <c r="K112" s="321"/>
      <c r="L112" s="321"/>
      <c r="M112" s="321"/>
      <c r="N112" s="322"/>
      <c r="O112" s="28"/>
    </row>
    <row r="113" spans="2:17" ht="15.75" hidden="1" x14ac:dyDescent="0.5">
      <c r="B113" s="159" t="s">
        <v>105</v>
      </c>
      <c r="C113" s="160"/>
      <c r="D113" s="161"/>
      <c r="E113" s="161"/>
      <c r="F113" s="161"/>
      <c r="G113" s="161"/>
      <c r="H113" s="161"/>
      <c r="I113" s="161"/>
      <c r="J113" s="162">
        <f>SUM(D113:F113)</f>
        <v>0</v>
      </c>
      <c r="K113" s="163"/>
      <c r="L113" s="161"/>
      <c r="M113" s="164"/>
      <c r="N113" s="165"/>
      <c r="O113" s="166"/>
      <c r="Q113" s="165"/>
    </row>
    <row r="114" spans="2:17" ht="15.75" hidden="1" x14ac:dyDescent="0.5">
      <c r="B114" s="159" t="s">
        <v>106</v>
      </c>
      <c r="C114" s="160"/>
      <c r="D114" s="161"/>
      <c r="E114" s="161"/>
      <c r="F114" s="161"/>
      <c r="G114" s="161"/>
      <c r="H114" s="161"/>
      <c r="I114" s="161"/>
      <c r="J114" s="162">
        <f t="shared" ref="J114:J120" si="31">SUM(D114:F114)</f>
        <v>0</v>
      </c>
      <c r="K114" s="163"/>
      <c r="L114" s="161"/>
      <c r="M114" s="164"/>
      <c r="N114" s="165"/>
      <c r="O114" s="166"/>
      <c r="Q114" s="165"/>
    </row>
    <row r="115" spans="2:17" ht="15.75" hidden="1" x14ac:dyDescent="0.5">
      <c r="B115" s="159" t="s">
        <v>107</v>
      </c>
      <c r="C115" s="160"/>
      <c r="D115" s="161"/>
      <c r="E115" s="161"/>
      <c r="F115" s="161"/>
      <c r="G115" s="161"/>
      <c r="H115" s="161"/>
      <c r="I115" s="161"/>
      <c r="J115" s="162">
        <f t="shared" si="31"/>
        <v>0</v>
      </c>
      <c r="K115" s="163"/>
      <c r="L115" s="161"/>
      <c r="M115" s="164"/>
      <c r="N115" s="165"/>
      <c r="O115" s="166"/>
      <c r="Q115" s="165"/>
    </row>
    <row r="116" spans="2:17" ht="15.75" hidden="1" x14ac:dyDescent="0.5">
      <c r="B116" s="159" t="s">
        <v>108</v>
      </c>
      <c r="C116" s="160"/>
      <c r="D116" s="161"/>
      <c r="E116" s="161"/>
      <c r="F116" s="161"/>
      <c r="G116" s="161"/>
      <c r="H116" s="161"/>
      <c r="I116" s="161"/>
      <c r="J116" s="162">
        <f t="shared" si="31"/>
        <v>0</v>
      </c>
      <c r="K116" s="163"/>
      <c r="L116" s="161"/>
      <c r="M116" s="164"/>
      <c r="N116" s="165"/>
      <c r="O116" s="166"/>
      <c r="Q116" s="165"/>
    </row>
    <row r="117" spans="2:17" ht="15.75" hidden="1" x14ac:dyDescent="0.5">
      <c r="B117" s="159" t="s">
        <v>109</v>
      </c>
      <c r="C117" s="160"/>
      <c r="D117" s="161"/>
      <c r="E117" s="161"/>
      <c r="F117" s="161"/>
      <c r="G117" s="161"/>
      <c r="H117" s="161"/>
      <c r="I117" s="161"/>
      <c r="J117" s="162">
        <f t="shared" si="31"/>
        <v>0</v>
      </c>
      <c r="K117" s="163"/>
      <c r="L117" s="161"/>
      <c r="M117" s="164"/>
      <c r="N117" s="165"/>
      <c r="O117" s="166"/>
      <c r="Q117" s="165"/>
    </row>
    <row r="118" spans="2:17" ht="15.75" hidden="1" x14ac:dyDescent="0.5">
      <c r="B118" s="159" t="s">
        <v>110</v>
      </c>
      <c r="C118" s="160"/>
      <c r="D118" s="161"/>
      <c r="E118" s="161"/>
      <c r="F118" s="161"/>
      <c r="G118" s="161"/>
      <c r="H118" s="161"/>
      <c r="I118" s="161"/>
      <c r="J118" s="162">
        <f t="shared" si="31"/>
        <v>0</v>
      </c>
      <c r="K118" s="163"/>
      <c r="L118" s="161"/>
      <c r="M118" s="164"/>
      <c r="N118" s="165"/>
      <c r="O118" s="166"/>
      <c r="Q118" s="165"/>
    </row>
    <row r="119" spans="2:17" ht="15.75" hidden="1" x14ac:dyDescent="0.5">
      <c r="B119" s="159" t="s">
        <v>111</v>
      </c>
      <c r="C119" s="167"/>
      <c r="D119" s="164"/>
      <c r="E119" s="164"/>
      <c r="F119" s="164"/>
      <c r="G119" s="164"/>
      <c r="H119" s="164"/>
      <c r="I119" s="164"/>
      <c r="J119" s="162">
        <f t="shared" si="31"/>
        <v>0</v>
      </c>
      <c r="K119" s="168"/>
      <c r="L119" s="164"/>
      <c r="M119" s="164"/>
      <c r="N119" s="169"/>
      <c r="O119" s="166"/>
      <c r="Q119" s="169"/>
    </row>
    <row r="120" spans="2:17" ht="15.75" hidden="1" x14ac:dyDescent="0.5">
      <c r="B120" s="159" t="s">
        <v>112</v>
      </c>
      <c r="C120" s="167"/>
      <c r="D120" s="164"/>
      <c r="E120" s="164"/>
      <c r="F120" s="164"/>
      <c r="G120" s="164"/>
      <c r="H120" s="164"/>
      <c r="I120" s="164"/>
      <c r="J120" s="162">
        <f t="shared" si="31"/>
        <v>0</v>
      </c>
      <c r="K120" s="168"/>
      <c r="L120" s="164"/>
      <c r="M120" s="164"/>
      <c r="N120" s="169"/>
      <c r="O120" s="166"/>
      <c r="Q120" s="169"/>
    </row>
    <row r="121" spans="2:17" ht="15.75" hidden="1" x14ac:dyDescent="0.5">
      <c r="C121" s="56" t="s">
        <v>20</v>
      </c>
      <c r="D121" s="10">
        <f>SUM(D113:D120)</f>
        <v>0</v>
      </c>
      <c r="E121" s="10">
        <f>SUM(E113:E120)</f>
        <v>0</v>
      </c>
      <c r="F121" s="10">
        <f>SUM(F113:F120)</f>
        <v>0</v>
      </c>
      <c r="G121" s="10"/>
      <c r="H121" s="10"/>
      <c r="I121" s="10"/>
      <c r="J121" s="10">
        <f>SUM(J113:J120)</f>
        <v>0</v>
      </c>
      <c r="K121" s="10">
        <f>(K113*J113)+(K114*J114)+(K115*J115)+(K116*J116)+(K117*J117)+(K118*J118)+(K119*J119)+(K120*J120)</f>
        <v>0</v>
      </c>
      <c r="L121" s="97">
        <f>SUM(L113:L120)</f>
        <v>0</v>
      </c>
      <c r="M121" s="113"/>
      <c r="N121" s="169"/>
      <c r="O121" s="29"/>
      <c r="Q121" s="169"/>
    </row>
    <row r="122" spans="2:17" ht="15.75" hidden="1" customHeight="1" x14ac:dyDescent="0.45">
      <c r="B122" s="4"/>
      <c r="C122" s="170"/>
      <c r="D122" s="173"/>
      <c r="E122" s="173"/>
      <c r="F122" s="173"/>
      <c r="G122" s="173"/>
      <c r="H122" s="173"/>
      <c r="I122" s="173"/>
      <c r="J122" s="173"/>
      <c r="K122" s="173"/>
      <c r="L122" s="173"/>
      <c r="M122" s="173"/>
      <c r="N122" s="174"/>
      <c r="O122" s="2"/>
      <c r="Q122" s="174"/>
    </row>
    <row r="123" spans="2:17" ht="51" hidden="1" customHeight="1" x14ac:dyDescent="0.45">
      <c r="B123" s="56" t="s">
        <v>113</v>
      </c>
      <c r="C123" s="329"/>
      <c r="D123" s="330"/>
      <c r="E123" s="330"/>
      <c r="F123" s="330"/>
      <c r="G123" s="330"/>
      <c r="H123" s="330"/>
      <c r="I123" s="330"/>
      <c r="J123" s="330"/>
      <c r="K123" s="330"/>
      <c r="L123" s="330"/>
      <c r="M123" s="330"/>
      <c r="N123" s="331"/>
      <c r="O123" s="9"/>
    </row>
    <row r="124" spans="2:17" ht="51" hidden="1" customHeight="1" x14ac:dyDescent="0.45">
      <c r="B124" s="56" t="s">
        <v>114</v>
      </c>
      <c r="C124" s="320"/>
      <c r="D124" s="321"/>
      <c r="E124" s="321"/>
      <c r="F124" s="321"/>
      <c r="G124" s="321"/>
      <c r="H124" s="321"/>
      <c r="I124" s="321"/>
      <c r="J124" s="321"/>
      <c r="K124" s="321"/>
      <c r="L124" s="321"/>
      <c r="M124" s="321"/>
      <c r="N124" s="322"/>
      <c r="O124" s="28"/>
    </row>
    <row r="125" spans="2:17" ht="15.75" hidden="1" x14ac:dyDescent="0.5">
      <c r="B125" s="159" t="s">
        <v>115</v>
      </c>
      <c r="C125" s="160"/>
      <c r="D125" s="161"/>
      <c r="E125" s="161"/>
      <c r="F125" s="161"/>
      <c r="G125" s="161"/>
      <c r="H125" s="161"/>
      <c r="I125" s="161"/>
      <c r="J125" s="162">
        <f>SUM(D125:F125)</f>
        <v>0</v>
      </c>
      <c r="K125" s="163"/>
      <c r="L125" s="161"/>
      <c r="M125" s="164"/>
      <c r="N125" s="165"/>
      <c r="O125" s="166"/>
      <c r="Q125" s="165"/>
    </row>
    <row r="126" spans="2:17" ht="15.75" hidden="1" x14ac:dyDescent="0.5">
      <c r="B126" s="159" t="s">
        <v>116</v>
      </c>
      <c r="C126" s="160"/>
      <c r="D126" s="161"/>
      <c r="E126" s="161"/>
      <c r="F126" s="161"/>
      <c r="G126" s="161"/>
      <c r="H126" s="161"/>
      <c r="I126" s="161"/>
      <c r="J126" s="162">
        <f t="shared" ref="J126:J132" si="32">SUM(D126:F126)</f>
        <v>0</v>
      </c>
      <c r="K126" s="163"/>
      <c r="L126" s="161"/>
      <c r="M126" s="164"/>
      <c r="N126" s="165"/>
      <c r="O126" s="166"/>
      <c r="Q126" s="165"/>
    </row>
    <row r="127" spans="2:17" ht="15.75" hidden="1" x14ac:dyDescent="0.5">
      <c r="B127" s="159" t="s">
        <v>117</v>
      </c>
      <c r="C127" s="160"/>
      <c r="D127" s="161"/>
      <c r="E127" s="161"/>
      <c r="F127" s="161"/>
      <c r="G127" s="161"/>
      <c r="H127" s="161"/>
      <c r="I127" s="161"/>
      <c r="J127" s="162">
        <f t="shared" si="32"/>
        <v>0</v>
      </c>
      <c r="K127" s="163"/>
      <c r="L127" s="161"/>
      <c r="M127" s="164"/>
      <c r="N127" s="165"/>
      <c r="O127" s="166"/>
      <c r="Q127" s="165"/>
    </row>
    <row r="128" spans="2:17" ht="15.75" hidden="1" x14ac:dyDescent="0.5">
      <c r="B128" s="159" t="s">
        <v>118</v>
      </c>
      <c r="C128" s="160"/>
      <c r="D128" s="161"/>
      <c r="E128" s="161"/>
      <c r="F128" s="161"/>
      <c r="G128" s="161"/>
      <c r="H128" s="161"/>
      <c r="I128" s="161"/>
      <c r="J128" s="162">
        <f t="shared" si="32"/>
        <v>0</v>
      </c>
      <c r="K128" s="163"/>
      <c r="L128" s="161"/>
      <c r="M128" s="164"/>
      <c r="N128" s="165"/>
      <c r="O128" s="166"/>
      <c r="Q128" s="165"/>
    </row>
    <row r="129" spans="2:17" ht="15.75" hidden="1" x14ac:dyDescent="0.5">
      <c r="B129" s="159" t="s">
        <v>119</v>
      </c>
      <c r="C129" s="160"/>
      <c r="D129" s="161"/>
      <c r="E129" s="161"/>
      <c r="F129" s="161"/>
      <c r="G129" s="161"/>
      <c r="H129" s="161"/>
      <c r="I129" s="161"/>
      <c r="J129" s="162">
        <f t="shared" si="32"/>
        <v>0</v>
      </c>
      <c r="K129" s="163"/>
      <c r="L129" s="161"/>
      <c r="M129" s="164"/>
      <c r="N129" s="165"/>
      <c r="O129" s="166"/>
      <c r="Q129" s="165"/>
    </row>
    <row r="130" spans="2:17" ht="15.75" hidden="1" x14ac:dyDescent="0.5">
      <c r="B130" s="159" t="s">
        <v>120</v>
      </c>
      <c r="C130" s="160"/>
      <c r="D130" s="161"/>
      <c r="E130" s="161"/>
      <c r="F130" s="161"/>
      <c r="G130" s="161"/>
      <c r="H130" s="161"/>
      <c r="I130" s="161"/>
      <c r="J130" s="162">
        <f t="shared" si="32"/>
        <v>0</v>
      </c>
      <c r="K130" s="163"/>
      <c r="L130" s="161"/>
      <c r="M130" s="164"/>
      <c r="N130" s="165"/>
      <c r="O130" s="166"/>
      <c r="Q130" s="165"/>
    </row>
    <row r="131" spans="2:17" ht="15.75" hidden="1" x14ac:dyDescent="0.5">
      <c r="B131" s="159" t="s">
        <v>121</v>
      </c>
      <c r="C131" s="167"/>
      <c r="D131" s="164"/>
      <c r="E131" s="164"/>
      <c r="F131" s="164"/>
      <c r="G131" s="164"/>
      <c r="H131" s="164"/>
      <c r="I131" s="164"/>
      <c r="J131" s="162">
        <f t="shared" si="32"/>
        <v>0</v>
      </c>
      <c r="K131" s="168"/>
      <c r="L131" s="164"/>
      <c r="M131" s="164"/>
      <c r="N131" s="169"/>
      <c r="O131" s="166"/>
      <c r="Q131" s="169"/>
    </row>
    <row r="132" spans="2:17" ht="15.75" hidden="1" x14ac:dyDescent="0.5">
      <c r="B132" s="159" t="s">
        <v>122</v>
      </c>
      <c r="C132" s="167"/>
      <c r="D132" s="164"/>
      <c r="E132" s="164"/>
      <c r="F132" s="164"/>
      <c r="G132" s="164"/>
      <c r="H132" s="164"/>
      <c r="I132" s="164"/>
      <c r="J132" s="162">
        <f t="shared" si="32"/>
        <v>0</v>
      </c>
      <c r="K132" s="168"/>
      <c r="L132" s="164"/>
      <c r="M132" s="164"/>
      <c r="N132" s="169"/>
      <c r="O132" s="166"/>
      <c r="Q132" s="169"/>
    </row>
    <row r="133" spans="2:17" ht="15.75" hidden="1" x14ac:dyDescent="0.5">
      <c r="C133" s="56" t="s">
        <v>20</v>
      </c>
      <c r="D133" s="10">
        <f>SUM(D125:D132)</f>
        <v>0</v>
      </c>
      <c r="E133" s="10">
        <f>SUM(E125:E132)</f>
        <v>0</v>
      </c>
      <c r="F133" s="10">
        <f>SUM(F125:F132)</f>
        <v>0</v>
      </c>
      <c r="G133" s="13"/>
      <c r="H133" s="13"/>
      <c r="I133" s="13"/>
      <c r="J133" s="13">
        <f>SUM(J125:J132)</f>
        <v>0</v>
      </c>
      <c r="K133" s="10">
        <f>(K125*J125)+(K126*J126)+(K127*J127)+(K128*J128)+(K129*J129)+(K130*J130)+(K131*J131)+(K132*J132)</f>
        <v>0</v>
      </c>
      <c r="L133" s="97">
        <f>SUM(L125:L132)</f>
        <v>0</v>
      </c>
      <c r="M133" s="113"/>
      <c r="N133" s="169"/>
      <c r="O133" s="29"/>
      <c r="Q133" s="169"/>
    </row>
    <row r="134" spans="2:17" ht="51" hidden="1" customHeight="1" x14ac:dyDescent="0.45">
      <c r="B134" s="56" t="s">
        <v>123</v>
      </c>
      <c r="C134" s="320"/>
      <c r="D134" s="321"/>
      <c r="E134" s="321"/>
      <c r="F134" s="321"/>
      <c r="G134" s="321"/>
      <c r="H134" s="321"/>
      <c r="I134" s="321"/>
      <c r="J134" s="321"/>
      <c r="K134" s="321"/>
      <c r="L134" s="321"/>
      <c r="M134" s="321"/>
      <c r="N134" s="322"/>
      <c r="O134" s="28"/>
    </row>
    <row r="135" spans="2:17" ht="15.75" hidden="1" x14ac:dyDescent="0.5">
      <c r="B135" s="159" t="s">
        <v>124</v>
      </c>
      <c r="C135" s="160"/>
      <c r="D135" s="161"/>
      <c r="E135" s="161"/>
      <c r="F135" s="161"/>
      <c r="G135" s="161"/>
      <c r="H135" s="161"/>
      <c r="I135" s="161"/>
      <c r="J135" s="162">
        <f>SUM(D135:F135)</f>
        <v>0</v>
      </c>
      <c r="K135" s="163"/>
      <c r="L135" s="161"/>
      <c r="M135" s="164"/>
      <c r="N135" s="165"/>
      <c r="O135" s="166"/>
      <c r="Q135" s="165"/>
    </row>
    <row r="136" spans="2:17" ht="15.75" hidden="1" x14ac:dyDescent="0.5">
      <c r="B136" s="159" t="s">
        <v>125</v>
      </c>
      <c r="C136" s="160"/>
      <c r="D136" s="161"/>
      <c r="E136" s="161"/>
      <c r="F136" s="161"/>
      <c r="G136" s="161"/>
      <c r="H136" s="161"/>
      <c r="I136" s="161"/>
      <c r="J136" s="162">
        <f t="shared" ref="J136:J142" si="33">SUM(D136:F136)</f>
        <v>0</v>
      </c>
      <c r="K136" s="163"/>
      <c r="L136" s="161"/>
      <c r="M136" s="164"/>
      <c r="N136" s="165"/>
      <c r="O136" s="166"/>
      <c r="Q136" s="165"/>
    </row>
    <row r="137" spans="2:17" ht="15.75" hidden="1" x14ac:dyDescent="0.5">
      <c r="B137" s="159" t="s">
        <v>126</v>
      </c>
      <c r="C137" s="160"/>
      <c r="D137" s="161"/>
      <c r="E137" s="161"/>
      <c r="F137" s="161"/>
      <c r="G137" s="161"/>
      <c r="H137" s="161"/>
      <c r="I137" s="161"/>
      <c r="J137" s="162">
        <f t="shared" si="33"/>
        <v>0</v>
      </c>
      <c r="K137" s="163"/>
      <c r="L137" s="161"/>
      <c r="M137" s="164"/>
      <c r="N137" s="165"/>
      <c r="O137" s="166"/>
      <c r="Q137" s="165"/>
    </row>
    <row r="138" spans="2:17" ht="15.75" hidden="1" x14ac:dyDescent="0.5">
      <c r="B138" s="159" t="s">
        <v>127</v>
      </c>
      <c r="C138" s="160"/>
      <c r="D138" s="161"/>
      <c r="E138" s="161"/>
      <c r="F138" s="161"/>
      <c r="G138" s="161"/>
      <c r="H138" s="161"/>
      <c r="I138" s="161"/>
      <c r="J138" s="162">
        <f t="shared" si="33"/>
        <v>0</v>
      </c>
      <c r="K138" s="163"/>
      <c r="L138" s="161"/>
      <c r="M138" s="164"/>
      <c r="N138" s="165"/>
      <c r="O138" s="166"/>
      <c r="Q138" s="165"/>
    </row>
    <row r="139" spans="2:17" ht="15.75" hidden="1" x14ac:dyDescent="0.5">
      <c r="B139" s="159" t="s">
        <v>128</v>
      </c>
      <c r="C139" s="160"/>
      <c r="D139" s="161"/>
      <c r="E139" s="161"/>
      <c r="F139" s="161"/>
      <c r="G139" s="161"/>
      <c r="H139" s="161"/>
      <c r="I139" s="161"/>
      <c r="J139" s="162">
        <f t="shared" si="33"/>
        <v>0</v>
      </c>
      <c r="K139" s="163"/>
      <c r="L139" s="161"/>
      <c r="M139" s="164"/>
      <c r="N139" s="165"/>
      <c r="O139" s="166"/>
      <c r="Q139" s="165"/>
    </row>
    <row r="140" spans="2:17" ht="15.75" hidden="1" x14ac:dyDescent="0.5">
      <c r="B140" s="159" t="s">
        <v>129</v>
      </c>
      <c r="C140" s="160"/>
      <c r="D140" s="161"/>
      <c r="E140" s="161"/>
      <c r="F140" s="161"/>
      <c r="G140" s="161"/>
      <c r="H140" s="161"/>
      <c r="I140" s="161"/>
      <c r="J140" s="162">
        <f t="shared" si="33"/>
        <v>0</v>
      </c>
      <c r="K140" s="163"/>
      <c r="L140" s="161"/>
      <c r="M140" s="164"/>
      <c r="N140" s="165"/>
      <c r="O140" s="166"/>
      <c r="Q140" s="165"/>
    </row>
    <row r="141" spans="2:17" ht="15.75" hidden="1" x14ac:dyDescent="0.5">
      <c r="B141" s="159" t="s">
        <v>130</v>
      </c>
      <c r="C141" s="167"/>
      <c r="D141" s="164"/>
      <c r="E141" s="164"/>
      <c r="F141" s="164"/>
      <c r="G141" s="164"/>
      <c r="H141" s="164"/>
      <c r="I141" s="164"/>
      <c r="J141" s="162">
        <f t="shared" si="33"/>
        <v>0</v>
      </c>
      <c r="K141" s="168"/>
      <c r="L141" s="164"/>
      <c r="M141" s="164"/>
      <c r="N141" s="169"/>
      <c r="O141" s="166"/>
      <c r="Q141" s="169"/>
    </row>
    <row r="142" spans="2:17" ht="15.75" hidden="1" x14ac:dyDescent="0.5">
      <c r="B142" s="159" t="s">
        <v>131</v>
      </c>
      <c r="C142" s="167"/>
      <c r="D142" s="164"/>
      <c r="E142" s="164"/>
      <c r="F142" s="164"/>
      <c r="G142" s="164"/>
      <c r="H142" s="164"/>
      <c r="I142" s="164"/>
      <c r="J142" s="162">
        <f t="shared" si="33"/>
        <v>0</v>
      </c>
      <c r="K142" s="168"/>
      <c r="L142" s="164"/>
      <c r="M142" s="164"/>
      <c r="N142" s="169"/>
      <c r="O142" s="166"/>
      <c r="Q142" s="169"/>
    </row>
    <row r="143" spans="2:17" ht="15.75" hidden="1" x14ac:dyDescent="0.5">
      <c r="C143" s="56" t="s">
        <v>20</v>
      </c>
      <c r="D143" s="13">
        <f>SUM(D135:D142)</f>
        <v>0</v>
      </c>
      <c r="E143" s="13">
        <f>SUM(E135:E142)</f>
        <v>0</v>
      </c>
      <c r="F143" s="13">
        <f>SUM(F135:F142)</f>
        <v>0</v>
      </c>
      <c r="G143" s="13"/>
      <c r="H143" s="13"/>
      <c r="I143" s="13"/>
      <c r="J143" s="13">
        <f>SUM(J135:J142)</f>
        <v>0</v>
      </c>
      <c r="K143" s="10">
        <f>(K135*J135)+(K136*J136)+(K137*J137)+(K138*J138)+(K139*J139)+(K140*J140)+(K141*J141)+(K142*J142)</f>
        <v>0</v>
      </c>
      <c r="L143" s="97">
        <f>SUM(L135:L142)</f>
        <v>0</v>
      </c>
      <c r="M143" s="113"/>
      <c r="N143" s="169"/>
      <c r="O143" s="29"/>
      <c r="Q143" s="169"/>
    </row>
    <row r="144" spans="2:17" ht="51" hidden="1" customHeight="1" x14ac:dyDescent="0.45">
      <c r="B144" s="56" t="s">
        <v>132</v>
      </c>
      <c r="C144" s="320"/>
      <c r="D144" s="321"/>
      <c r="E144" s="321"/>
      <c r="F144" s="321"/>
      <c r="G144" s="321"/>
      <c r="H144" s="321"/>
      <c r="I144" s="321"/>
      <c r="J144" s="321"/>
      <c r="K144" s="321"/>
      <c r="L144" s="321"/>
      <c r="M144" s="321"/>
      <c r="N144" s="322"/>
      <c r="O144" s="28"/>
    </row>
    <row r="145" spans="2:17" ht="15.75" hidden="1" x14ac:dyDescent="0.5">
      <c r="B145" s="159" t="s">
        <v>133</v>
      </c>
      <c r="C145" s="160"/>
      <c r="D145" s="161"/>
      <c r="E145" s="161"/>
      <c r="F145" s="161"/>
      <c r="G145" s="161"/>
      <c r="H145" s="161"/>
      <c r="I145" s="161"/>
      <c r="J145" s="162">
        <f>SUM(D145:F145)</f>
        <v>0</v>
      </c>
      <c r="K145" s="163"/>
      <c r="L145" s="161"/>
      <c r="M145" s="164"/>
      <c r="N145" s="165"/>
      <c r="O145" s="166"/>
      <c r="Q145" s="165"/>
    </row>
    <row r="146" spans="2:17" ht="15.75" hidden="1" x14ac:dyDescent="0.5">
      <c r="B146" s="159" t="s">
        <v>134</v>
      </c>
      <c r="C146" s="160"/>
      <c r="D146" s="161"/>
      <c r="E146" s="161"/>
      <c r="F146" s="161"/>
      <c r="G146" s="161"/>
      <c r="H146" s="161"/>
      <c r="I146" s="161"/>
      <c r="J146" s="162">
        <f t="shared" ref="J146:J152" si="34">SUM(D146:F146)</f>
        <v>0</v>
      </c>
      <c r="K146" s="163"/>
      <c r="L146" s="161"/>
      <c r="M146" s="164"/>
      <c r="N146" s="165"/>
      <c r="O146" s="166"/>
      <c r="Q146" s="165"/>
    </row>
    <row r="147" spans="2:17" ht="15.75" hidden="1" x14ac:dyDescent="0.5">
      <c r="B147" s="159" t="s">
        <v>135</v>
      </c>
      <c r="C147" s="160"/>
      <c r="D147" s="161"/>
      <c r="E147" s="161"/>
      <c r="F147" s="161"/>
      <c r="G147" s="161"/>
      <c r="H147" s="161"/>
      <c r="I147" s="161"/>
      <c r="J147" s="162">
        <f t="shared" si="34"/>
        <v>0</v>
      </c>
      <c r="K147" s="163"/>
      <c r="L147" s="161"/>
      <c r="M147" s="164"/>
      <c r="N147" s="165"/>
      <c r="O147" s="166"/>
      <c r="Q147" s="165"/>
    </row>
    <row r="148" spans="2:17" ht="15.75" hidden="1" x14ac:dyDescent="0.5">
      <c r="B148" s="159" t="s">
        <v>136</v>
      </c>
      <c r="C148" s="160"/>
      <c r="D148" s="161"/>
      <c r="E148" s="161"/>
      <c r="F148" s="161"/>
      <c r="G148" s="161"/>
      <c r="H148" s="161"/>
      <c r="I148" s="161"/>
      <c r="J148" s="162">
        <f t="shared" si="34"/>
        <v>0</v>
      </c>
      <c r="K148" s="163"/>
      <c r="L148" s="161"/>
      <c r="M148" s="164"/>
      <c r="N148" s="165"/>
      <c r="O148" s="166"/>
      <c r="Q148" s="165"/>
    </row>
    <row r="149" spans="2:17" ht="15.75" hidden="1" x14ac:dyDescent="0.5">
      <c r="B149" s="159" t="s">
        <v>137</v>
      </c>
      <c r="C149" s="160"/>
      <c r="D149" s="161"/>
      <c r="E149" s="161"/>
      <c r="F149" s="161"/>
      <c r="G149" s="161"/>
      <c r="H149" s="161"/>
      <c r="I149" s="161"/>
      <c r="J149" s="162">
        <f t="shared" si="34"/>
        <v>0</v>
      </c>
      <c r="K149" s="163"/>
      <c r="L149" s="161"/>
      <c r="M149" s="164"/>
      <c r="N149" s="165"/>
      <c r="O149" s="166"/>
      <c r="Q149" s="165"/>
    </row>
    <row r="150" spans="2:17" ht="15.75" hidden="1" x14ac:dyDescent="0.5">
      <c r="B150" s="159" t="s">
        <v>138</v>
      </c>
      <c r="C150" s="160"/>
      <c r="D150" s="161"/>
      <c r="E150" s="161"/>
      <c r="F150" s="161"/>
      <c r="G150" s="161"/>
      <c r="H150" s="161"/>
      <c r="I150" s="161"/>
      <c r="J150" s="162">
        <f t="shared" si="34"/>
        <v>0</v>
      </c>
      <c r="K150" s="163"/>
      <c r="L150" s="161"/>
      <c r="M150" s="164"/>
      <c r="N150" s="165"/>
      <c r="O150" s="166"/>
      <c r="Q150" s="165"/>
    </row>
    <row r="151" spans="2:17" ht="15.75" hidden="1" x14ac:dyDescent="0.5">
      <c r="B151" s="159" t="s">
        <v>139</v>
      </c>
      <c r="C151" s="167"/>
      <c r="D151" s="164"/>
      <c r="E151" s="164"/>
      <c r="F151" s="164"/>
      <c r="G151" s="164"/>
      <c r="H151" s="164"/>
      <c r="I151" s="164"/>
      <c r="J151" s="162">
        <f t="shared" si="34"/>
        <v>0</v>
      </c>
      <c r="K151" s="168"/>
      <c r="L151" s="164"/>
      <c r="M151" s="164"/>
      <c r="N151" s="169"/>
      <c r="O151" s="166"/>
      <c r="Q151" s="169"/>
    </row>
    <row r="152" spans="2:17" ht="15.75" hidden="1" x14ac:dyDescent="0.5">
      <c r="B152" s="159" t="s">
        <v>140</v>
      </c>
      <c r="C152" s="167"/>
      <c r="D152" s="164"/>
      <c r="E152" s="164"/>
      <c r="F152" s="164"/>
      <c r="G152" s="164"/>
      <c r="H152" s="164"/>
      <c r="I152" s="164"/>
      <c r="J152" s="162">
        <f t="shared" si="34"/>
        <v>0</v>
      </c>
      <c r="K152" s="168"/>
      <c r="L152" s="164"/>
      <c r="M152" s="164"/>
      <c r="N152" s="169"/>
      <c r="O152" s="166"/>
      <c r="Q152" s="169"/>
    </row>
    <row r="153" spans="2:17" ht="15.75" hidden="1" x14ac:dyDescent="0.5">
      <c r="C153" s="56" t="s">
        <v>20</v>
      </c>
      <c r="D153" s="13">
        <f>SUM(D145:D152)</f>
        <v>0</v>
      </c>
      <c r="E153" s="13">
        <f>SUM(E145:E152)</f>
        <v>0</v>
      </c>
      <c r="F153" s="13">
        <f>SUM(F145:F152)</f>
        <v>0</v>
      </c>
      <c r="G153" s="13"/>
      <c r="H153" s="13"/>
      <c r="I153" s="13"/>
      <c r="J153" s="13">
        <f>SUM(J145:J152)</f>
        <v>0</v>
      </c>
      <c r="K153" s="10">
        <f>(K145*J145)+(K146*J146)+(K147*J147)+(K148*J148)+(K149*J149)+(K150*J150)+(K151*J151)+(K152*J152)</f>
        <v>0</v>
      </c>
      <c r="L153" s="97">
        <f>SUM(L145:L152)</f>
        <v>0</v>
      </c>
      <c r="M153" s="113"/>
      <c r="N153" s="169"/>
      <c r="O153" s="29"/>
      <c r="Q153" s="169"/>
    </row>
    <row r="154" spans="2:17" ht="51" hidden="1" customHeight="1" x14ac:dyDescent="0.45">
      <c r="B154" s="56" t="s">
        <v>141</v>
      </c>
      <c r="C154" s="320"/>
      <c r="D154" s="321"/>
      <c r="E154" s="321"/>
      <c r="F154" s="321"/>
      <c r="G154" s="321"/>
      <c r="H154" s="321"/>
      <c r="I154" s="321"/>
      <c r="J154" s="321"/>
      <c r="K154" s="321"/>
      <c r="L154" s="321"/>
      <c r="M154" s="321"/>
      <c r="N154" s="322"/>
      <c r="O154" s="28"/>
    </row>
    <row r="155" spans="2:17" ht="15.75" hidden="1" x14ac:dyDescent="0.5">
      <c r="B155" s="159" t="s">
        <v>142</v>
      </c>
      <c r="C155" s="160"/>
      <c r="D155" s="161"/>
      <c r="E155" s="161"/>
      <c r="F155" s="161"/>
      <c r="G155" s="161"/>
      <c r="H155" s="161"/>
      <c r="I155" s="161"/>
      <c r="J155" s="162">
        <f>SUM(D155:F155)</f>
        <v>0</v>
      </c>
      <c r="K155" s="163"/>
      <c r="L155" s="161"/>
      <c r="M155" s="164"/>
      <c r="N155" s="165"/>
      <c r="O155" s="166"/>
      <c r="Q155" s="165"/>
    </row>
    <row r="156" spans="2:17" ht="15.75" hidden="1" x14ac:dyDescent="0.5">
      <c r="B156" s="159" t="s">
        <v>143</v>
      </c>
      <c r="C156" s="160"/>
      <c r="D156" s="161"/>
      <c r="E156" s="161"/>
      <c r="F156" s="161"/>
      <c r="G156" s="161"/>
      <c r="H156" s="161"/>
      <c r="I156" s="161"/>
      <c r="J156" s="162">
        <f t="shared" ref="J156:J162" si="35">SUM(D156:F156)</f>
        <v>0</v>
      </c>
      <c r="K156" s="163"/>
      <c r="L156" s="161"/>
      <c r="M156" s="164"/>
      <c r="N156" s="165"/>
      <c r="O156" s="166"/>
      <c r="Q156" s="165"/>
    </row>
    <row r="157" spans="2:17" ht="15.75" hidden="1" x14ac:dyDescent="0.5">
      <c r="B157" s="159" t="s">
        <v>144</v>
      </c>
      <c r="C157" s="160"/>
      <c r="D157" s="161"/>
      <c r="E157" s="161"/>
      <c r="F157" s="161"/>
      <c r="G157" s="161"/>
      <c r="H157" s="161"/>
      <c r="I157" s="161"/>
      <c r="J157" s="162">
        <f t="shared" si="35"/>
        <v>0</v>
      </c>
      <c r="K157" s="163"/>
      <c r="L157" s="161"/>
      <c r="M157" s="164"/>
      <c r="N157" s="165"/>
      <c r="O157" s="166"/>
      <c r="Q157" s="165"/>
    </row>
    <row r="158" spans="2:17" ht="15.75" hidden="1" x14ac:dyDescent="0.5">
      <c r="B158" s="159" t="s">
        <v>145</v>
      </c>
      <c r="C158" s="160"/>
      <c r="D158" s="161"/>
      <c r="E158" s="161"/>
      <c r="F158" s="161"/>
      <c r="G158" s="161"/>
      <c r="H158" s="161"/>
      <c r="I158" s="161"/>
      <c r="J158" s="162">
        <f t="shared" si="35"/>
        <v>0</v>
      </c>
      <c r="K158" s="163"/>
      <c r="L158" s="161"/>
      <c r="M158" s="164"/>
      <c r="N158" s="165"/>
      <c r="O158" s="166"/>
      <c r="Q158" s="165"/>
    </row>
    <row r="159" spans="2:17" ht="15.75" hidden="1" x14ac:dyDescent="0.5">
      <c r="B159" s="159" t="s">
        <v>146</v>
      </c>
      <c r="C159" s="160"/>
      <c r="D159" s="161"/>
      <c r="E159" s="161"/>
      <c r="F159" s="161"/>
      <c r="G159" s="161"/>
      <c r="H159" s="161"/>
      <c r="I159" s="161"/>
      <c r="J159" s="162">
        <f>SUM(D159:F159)</f>
        <v>0</v>
      </c>
      <c r="K159" s="163"/>
      <c r="L159" s="161"/>
      <c r="M159" s="164"/>
      <c r="N159" s="165"/>
      <c r="O159" s="166"/>
      <c r="Q159" s="165"/>
    </row>
    <row r="160" spans="2:17" ht="15.75" hidden="1" x14ac:dyDescent="0.5">
      <c r="B160" s="159" t="s">
        <v>147</v>
      </c>
      <c r="C160" s="160"/>
      <c r="D160" s="161"/>
      <c r="E160" s="161"/>
      <c r="F160" s="161"/>
      <c r="G160" s="161"/>
      <c r="H160" s="161"/>
      <c r="I160" s="161"/>
      <c r="J160" s="162">
        <f t="shared" si="35"/>
        <v>0</v>
      </c>
      <c r="K160" s="163"/>
      <c r="L160" s="161"/>
      <c r="M160" s="164"/>
      <c r="N160" s="165"/>
      <c r="O160" s="166"/>
      <c r="Q160" s="165"/>
    </row>
    <row r="161" spans="2:20" ht="15.75" hidden="1" x14ac:dyDescent="0.5">
      <c r="B161" s="159" t="s">
        <v>148</v>
      </c>
      <c r="C161" s="167"/>
      <c r="D161" s="164"/>
      <c r="E161" s="164"/>
      <c r="F161" s="164"/>
      <c r="G161" s="164"/>
      <c r="H161" s="164"/>
      <c r="I161" s="164"/>
      <c r="J161" s="162">
        <f t="shared" si="35"/>
        <v>0</v>
      </c>
      <c r="K161" s="168"/>
      <c r="L161" s="164"/>
      <c r="M161" s="164"/>
      <c r="N161" s="169"/>
      <c r="O161" s="166"/>
      <c r="Q161" s="169"/>
    </row>
    <row r="162" spans="2:20" ht="15.75" hidden="1" x14ac:dyDescent="0.5">
      <c r="B162" s="159" t="s">
        <v>149</v>
      </c>
      <c r="C162" s="167"/>
      <c r="D162" s="164"/>
      <c r="E162" s="164"/>
      <c r="F162" s="164"/>
      <c r="G162" s="164"/>
      <c r="H162" s="164"/>
      <c r="I162" s="164"/>
      <c r="J162" s="162">
        <f t="shared" si="35"/>
        <v>0</v>
      </c>
      <c r="K162" s="168"/>
      <c r="L162" s="164"/>
      <c r="M162" s="164"/>
      <c r="N162" s="169"/>
      <c r="O162" s="166"/>
      <c r="Q162" s="169"/>
    </row>
    <row r="163" spans="2:20" ht="15.75" hidden="1" x14ac:dyDescent="0.5">
      <c r="C163" s="56" t="s">
        <v>20</v>
      </c>
      <c r="D163" s="10">
        <f>SUM(D155:D162)</f>
        <v>0</v>
      </c>
      <c r="E163" s="10">
        <f>SUM(E155:E162)</f>
        <v>0</v>
      </c>
      <c r="F163" s="10">
        <f>SUM(F155:F162)</f>
        <v>0</v>
      </c>
      <c r="G163" s="10"/>
      <c r="H163" s="10"/>
      <c r="I163" s="10"/>
      <c r="J163" s="10">
        <f>SUM(J155:J162)</f>
        <v>0</v>
      </c>
      <c r="K163" s="10">
        <f>(K155*J155)+(K156*J156)+(K157*J157)+(K158*J158)+(K159*J159)+(K160*J160)+(K161*J161)+(K162*J162)</f>
        <v>0</v>
      </c>
      <c r="L163" s="97">
        <f>SUM(L155:L162)</f>
        <v>0</v>
      </c>
      <c r="M163" s="113"/>
      <c r="N163" s="169"/>
      <c r="O163" s="29"/>
      <c r="Q163" s="169"/>
    </row>
    <row r="164" spans="2:20" ht="15.75" hidden="1" customHeight="1" x14ac:dyDescent="0.45">
      <c r="B164" s="4"/>
      <c r="C164" s="170"/>
      <c r="D164" s="173"/>
      <c r="E164" s="173"/>
      <c r="F164" s="173"/>
      <c r="G164" s="173"/>
      <c r="H164" s="173"/>
      <c r="I164" s="173"/>
      <c r="J164" s="173"/>
      <c r="K164" s="173"/>
      <c r="L164" s="173"/>
      <c r="M164" s="173"/>
      <c r="N164" s="170"/>
      <c r="O164" s="2"/>
      <c r="Q164" s="170"/>
    </row>
    <row r="165" spans="2:20" ht="15.75" customHeight="1" x14ac:dyDescent="0.45">
      <c r="B165" s="4"/>
      <c r="C165" s="170"/>
      <c r="D165" s="173"/>
      <c r="E165" s="173"/>
      <c r="F165" s="173"/>
      <c r="G165" s="173"/>
      <c r="H165" s="173"/>
      <c r="I165" s="173"/>
      <c r="J165" s="173"/>
      <c r="K165" s="173"/>
      <c r="L165" s="173"/>
      <c r="M165" s="173"/>
      <c r="N165" s="170"/>
      <c r="O165" s="2"/>
      <c r="Q165" s="170"/>
    </row>
    <row r="166" spans="2:20" ht="63.75" customHeight="1" x14ac:dyDescent="0.5">
      <c r="B166" s="56" t="s">
        <v>150</v>
      </c>
      <c r="C166" s="175"/>
      <c r="D166" s="258">
        <v>175069.16</v>
      </c>
      <c r="E166" s="237"/>
      <c r="F166" s="258"/>
      <c r="G166" s="258">
        <v>98000</v>
      </c>
      <c r="H166" s="238">
        <v>40044.86</v>
      </c>
      <c r="I166" s="258">
        <v>50999.86</v>
      </c>
      <c r="J166" s="273">
        <f>SUM(D166:I166)</f>
        <v>364113.88</v>
      </c>
      <c r="K166" s="260"/>
      <c r="L166" s="278">
        <v>364113.88</v>
      </c>
      <c r="M166" s="176"/>
      <c r="N166" s="177"/>
      <c r="O166" s="29"/>
      <c r="Q166" s="177"/>
      <c r="R166" s="277"/>
      <c r="S166" s="278">
        <f>239445.09+101993.69</f>
        <v>341438.78</v>
      </c>
      <c r="T166" s="279">
        <f t="shared" ref="T166:T169" si="36">L166-S166</f>
        <v>22675.099999999977</v>
      </c>
    </row>
    <row r="167" spans="2:20" ht="69.75" customHeight="1" x14ac:dyDescent="0.5">
      <c r="B167" s="56" t="s">
        <v>151</v>
      </c>
      <c r="C167" s="175"/>
      <c r="D167" s="258"/>
      <c r="E167" s="237"/>
      <c r="F167" s="258"/>
      <c r="G167" s="258">
        <v>0</v>
      </c>
      <c r="H167" s="238">
        <v>0</v>
      </c>
      <c r="I167" s="258">
        <v>0</v>
      </c>
      <c r="J167" s="259">
        <f t="shared" ref="J167:J169" si="37">SUM(D167:I167)</f>
        <v>0</v>
      </c>
      <c r="K167" s="260"/>
      <c r="L167" s="258">
        <v>0</v>
      </c>
      <c r="M167" s="176"/>
      <c r="N167" s="177"/>
      <c r="O167" s="29"/>
      <c r="Q167" s="177"/>
      <c r="S167" s="258">
        <v>0</v>
      </c>
      <c r="T167" s="279">
        <f t="shared" si="36"/>
        <v>0</v>
      </c>
    </row>
    <row r="168" spans="2:20" ht="57" customHeight="1" x14ac:dyDescent="0.5">
      <c r="B168" s="56" t="s">
        <v>152</v>
      </c>
      <c r="C168" s="178"/>
      <c r="D168" s="258">
        <v>30000</v>
      </c>
      <c r="E168" s="237">
        <v>20000</v>
      </c>
      <c r="F168" s="258">
        <v>20000</v>
      </c>
      <c r="G168" s="258">
        <v>19200</v>
      </c>
      <c r="H168" s="238">
        <v>0</v>
      </c>
      <c r="I168" s="258">
        <v>11000</v>
      </c>
      <c r="J168" s="273">
        <f t="shared" si="37"/>
        <v>100200</v>
      </c>
      <c r="K168" s="260"/>
      <c r="L168" s="278">
        <v>100200</v>
      </c>
      <c r="M168" s="176"/>
      <c r="N168" s="177"/>
      <c r="O168" s="29"/>
      <c r="Q168" s="177"/>
      <c r="R168" s="277"/>
      <c r="S168" s="278">
        <f>83369.25+11000</f>
        <v>94369.25</v>
      </c>
      <c r="T168" s="279">
        <f t="shared" si="36"/>
        <v>5830.75</v>
      </c>
    </row>
    <row r="169" spans="2:20" ht="65.25" customHeight="1" x14ac:dyDescent="0.5">
      <c r="B169" s="68" t="s">
        <v>153</v>
      </c>
      <c r="C169" s="175"/>
      <c r="D169" s="258">
        <v>35000</v>
      </c>
      <c r="E169" s="237"/>
      <c r="F169" s="258"/>
      <c r="G169" s="258">
        <v>50000</v>
      </c>
      <c r="H169" s="238"/>
      <c r="I169" s="258"/>
      <c r="J169" s="273">
        <f t="shared" si="37"/>
        <v>85000</v>
      </c>
      <c r="K169" s="260"/>
      <c r="L169" s="278">
        <v>85000</v>
      </c>
      <c r="M169" s="176"/>
      <c r="N169" s="177"/>
      <c r="O169" s="29"/>
      <c r="Q169" s="177"/>
      <c r="S169" s="278">
        <v>35000</v>
      </c>
      <c r="T169" s="279">
        <f t="shared" si="36"/>
        <v>50000</v>
      </c>
    </row>
    <row r="170" spans="2:20" ht="21.75" customHeight="1" x14ac:dyDescent="0.45">
      <c r="B170" s="4"/>
      <c r="C170" s="69" t="s">
        <v>154</v>
      </c>
      <c r="D170" s="71">
        <f>SUM(D166:D169)</f>
        <v>240069.16</v>
      </c>
      <c r="E170" s="71">
        <f>SUM(E166:E169)</f>
        <v>20000</v>
      </c>
      <c r="F170" s="71">
        <f>SUM(F166:F169)</f>
        <v>20000</v>
      </c>
      <c r="G170" s="71">
        <f t="shared" ref="G170:I170" si="38">SUM(G166:G169)</f>
        <v>167200</v>
      </c>
      <c r="H170" s="71">
        <f t="shared" si="38"/>
        <v>40044.86</v>
      </c>
      <c r="I170" s="71">
        <f t="shared" si="38"/>
        <v>61999.86</v>
      </c>
      <c r="J170" s="71">
        <f>SUM(J166:J169)</f>
        <v>549313.88</v>
      </c>
      <c r="K170" s="10">
        <f>(K166*J166)+(K167*J167)+(K168*J168)+(K169*J169)</f>
        <v>0</v>
      </c>
      <c r="L170" s="97">
        <f>SUM(L166:L169)</f>
        <v>549313.88</v>
      </c>
      <c r="M170" s="113"/>
      <c r="N170" s="175"/>
      <c r="O170" s="8"/>
      <c r="Q170" s="175"/>
      <c r="S170" s="261">
        <f>SUM(S7:S169)</f>
        <v>1723429.32</v>
      </c>
      <c r="T170" s="261">
        <f>SUM(T7:T169)</f>
        <v>451669.06</v>
      </c>
    </row>
    <row r="171" spans="2:20" ht="15.75" customHeight="1" x14ac:dyDescent="0.45">
      <c r="B171" s="4"/>
      <c r="C171" s="170"/>
      <c r="D171" s="173"/>
      <c r="E171" s="173"/>
      <c r="F171" s="173"/>
      <c r="G171" s="173"/>
      <c r="H171" s="173"/>
      <c r="I171" s="173"/>
      <c r="J171" s="173"/>
      <c r="K171" s="173"/>
      <c r="L171" s="173"/>
      <c r="M171" s="173"/>
      <c r="N171" s="170"/>
      <c r="O171" s="8"/>
      <c r="Q171" s="170"/>
      <c r="T171" s="279"/>
    </row>
    <row r="172" spans="2:20" ht="15.75" customHeight="1" x14ac:dyDescent="0.45">
      <c r="B172" s="4"/>
      <c r="C172" s="170"/>
      <c r="D172" s="173"/>
      <c r="E172" s="173"/>
      <c r="F172" s="173"/>
      <c r="G172" s="173"/>
      <c r="H172" s="173"/>
      <c r="I172" s="173"/>
      <c r="J172" s="173"/>
      <c r="K172" s="173"/>
      <c r="L172" s="173"/>
      <c r="M172" s="173"/>
      <c r="N172" s="170"/>
      <c r="O172" s="8"/>
      <c r="Q172" s="170"/>
    </row>
    <row r="173" spans="2:20" ht="15.75" customHeight="1" x14ac:dyDescent="0.45">
      <c r="B173" s="4"/>
      <c r="C173" s="170"/>
      <c r="D173" s="173"/>
      <c r="E173" s="173"/>
      <c r="F173" s="173"/>
      <c r="G173" s="173"/>
      <c r="H173" s="173"/>
      <c r="I173" s="173"/>
      <c r="J173" s="173"/>
      <c r="K173" s="173"/>
      <c r="L173" s="173"/>
      <c r="M173" s="173"/>
      <c r="N173" s="170"/>
      <c r="O173" s="8"/>
      <c r="Q173" s="170"/>
    </row>
    <row r="174" spans="2:20" ht="15.75" customHeight="1" x14ac:dyDescent="0.45">
      <c r="B174" s="4"/>
      <c r="C174" s="170"/>
      <c r="D174" s="173"/>
      <c r="E174" s="173"/>
      <c r="F174" s="173"/>
      <c r="G174" s="173"/>
      <c r="H174" s="173"/>
      <c r="I174" s="173"/>
      <c r="J174" s="173"/>
      <c r="K174" s="173"/>
      <c r="L174" s="173"/>
      <c r="M174" s="173"/>
      <c r="N174" s="170"/>
      <c r="O174" s="8"/>
      <c r="Q174" s="170"/>
    </row>
    <row r="175" spans="2:20" ht="15.75" customHeight="1" x14ac:dyDescent="0.45">
      <c r="B175" s="4"/>
      <c r="C175" s="170"/>
      <c r="D175" s="173"/>
      <c r="E175" s="173"/>
      <c r="F175" s="173"/>
      <c r="G175" s="173"/>
      <c r="H175" s="173"/>
      <c r="I175" s="173"/>
      <c r="J175" s="173"/>
      <c r="K175" s="173"/>
      <c r="L175" s="173"/>
      <c r="M175" s="173"/>
      <c r="N175" s="170"/>
      <c r="O175" s="8"/>
      <c r="Q175" s="170"/>
    </row>
    <row r="176" spans="2:20" ht="15.75" customHeight="1" x14ac:dyDescent="0.45">
      <c r="B176" s="4"/>
      <c r="C176" s="170"/>
      <c r="D176" s="173"/>
      <c r="E176" s="173"/>
      <c r="F176" s="173"/>
      <c r="G176" s="173"/>
      <c r="H176" s="173"/>
      <c r="I176" s="173"/>
      <c r="J176" s="173"/>
      <c r="K176" s="173"/>
      <c r="L176" s="173"/>
      <c r="M176" s="173"/>
      <c r="N176" s="170"/>
      <c r="O176" s="8"/>
      <c r="Q176" s="170"/>
    </row>
    <row r="177" spans="2:17" ht="15.75" customHeight="1" thickBot="1" x14ac:dyDescent="0.5">
      <c r="B177" s="4"/>
      <c r="C177" s="170"/>
      <c r="D177" s="173"/>
      <c r="E177" s="173"/>
      <c r="F177" s="173"/>
      <c r="G177" s="173"/>
      <c r="H177" s="173"/>
      <c r="I177" s="173"/>
      <c r="J177" s="173"/>
      <c r="K177" s="173"/>
      <c r="L177" s="173"/>
      <c r="M177" s="173"/>
      <c r="N177" s="170"/>
      <c r="O177" s="8"/>
      <c r="Q177" s="170"/>
    </row>
    <row r="178" spans="2:17" ht="15.75" x14ac:dyDescent="0.45">
      <c r="B178" s="4"/>
      <c r="C178" s="323" t="s">
        <v>155</v>
      </c>
      <c r="D178" s="324"/>
      <c r="E178" s="324"/>
      <c r="F178" s="324"/>
      <c r="G178" s="324"/>
      <c r="H178" s="324"/>
      <c r="I178" s="324"/>
      <c r="J178" s="325"/>
      <c r="K178" s="8"/>
      <c r="L178" s="173"/>
      <c r="M178" s="173"/>
      <c r="N178" s="8"/>
      <c r="Q178" s="8"/>
    </row>
    <row r="179" spans="2:17" ht="40.5" customHeight="1" x14ac:dyDescent="0.45">
      <c r="B179" s="4"/>
      <c r="C179" s="307"/>
      <c r="D179" s="316" t="str">
        <f>D4</f>
        <v>PNUD</v>
      </c>
      <c r="E179" s="316" t="str">
        <f>E4</f>
        <v>UNESCO</v>
      </c>
      <c r="F179" s="316" t="str">
        <f>F4</f>
        <v>ONU MUJERES</v>
      </c>
      <c r="G179" s="240" t="s">
        <v>873</v>
      </c>
      <c r="H179" s="240" t="s">
        <v>874</v>
      </c>
      <c r="I179" s="240" t="s">
        <v>875</v>
      </c>
      <c r="J179" s="309" t="s">
        <v>5</v>
      </c>
      <c r="K179" s="170"/>
      <c r="L179" s="173"/>
      <c r="M179" s="173"/>
      <c r="N179" s="8"/>
      <c r="Q179" s="8"/>
    </row>
    <row r="180" spans="2:17" ht="24.75" customHeight="1" x14ac:dyDescent="0.45">
      <c r="B180" s="4"/>
      <c r="C180" s="308"/>
      <c r="D180" s="317"/>
      <c r="E180" s="317"/>
      <c r="F180" s="317"/>
      <c r="G180" s="241"/>
      <c r="H180" s="241"/>
      <c r="I180" s="241"/>
      <c r="J180" s="310"/>
      <c r="K180" s="170"/>
      <c r="L180" s="173"/>
      <c r="M180" s="173"/>
      <c r="N180" s="8"/>
      <c r="Q180" s="8"/>
    </row>
    <row r="181" spans="2:17" ht="41.25" customHeight="1" x14ac:dyDescent="0.45">
      <c r="B181" s="179"/>
      <c r="C181" s="180" t="s">
        <v>156</v>
      </c>
      <c r="D181" s="181">
        <f>SUM(D15,D25,D35,D48,D58,D69,D79,D91,D101,D111,D121,D133,D143,D153,D163,D166,D167,D168,D169)</f>
        <v>700069.16</v>
      </c>
      <c r="E181" s="181">
        <f t="shared" ref="E181:I181" si="39">SUM(E15,E25,E35,E48,E58,E69,E79,E91,E101,E111,E121,E133,E143,E153,E163,E166,E167,E168,E169)</f>
        <v>312400</v>
      </c>
      <c r="F181" s="181">
        <f t="shared" si="39"/>
        <v>389400</v>
      </c>
      <c r="G181" s="181">
        <f t="shared" si="39"/>
        <v>467289.72</v>
      </c>
      <c r="H181" s="181">
        <f t="shared" si="39"/>
        <v>233644.86</v>
      </c>
      <c r="I181" s="181">
        <f t="shared" si="39"/>
        <v>233644.86</v>
      </c>
      <c r="J181" s="182">
        <f>SUM(D181:I181)</f>
        <v>2336448.6</v>
      </c>
      <c r="K181" s="170"/>
      <c r="L181" s="183"/>
      <c r="M181" s="173"/>
      <c r="N181" s="179"/>
      <c r="Q181" s="179"/>
    </row>
    <row r="182" spans="2:17" ht="51.75" customHeight="1" x14ac:dyDescent="0.45">
      <c r="B182" s="184"/>
      <c r="C182" s="180" t="s">
        <v>157</v>
      </c>
      <c r="D182" s="181">
        <f>D181*0.07</f>
        <v>49004.84120000001</v>
      </c>
      <c r="E182" s="181">
        <f>E181*0.07</f>
        <v>21868.000000000004</v>
      </c>
      <c r="F182" s="181">
        <f>F181*0.07</f>
        <v>27258.000000000004</v>
      </c>
      <c r="G182" s="181">
        <f t="shared" ref="G182:I182" si="40">G181*0.07</f>
        <v>32710.2804</v>
      </c>
      <c r="H182" s="181">
        <f t="shared" si="40"/>
        <v>16355.1402</v>
      </c>
      <c r="I182" s="181">
        <f t="shared" si="40"/>
        <v>16355.1402</v>
      </c>
      <c r="J182" s="182">
        <f>J181*0.07</f>
        <v>163551.40200000003</v>
      </c>
      <c r="K182" s="184"/>
      <c r="L182" s="183"/>
      <c r="M182" s="173"/>
      <c r="N182" s="185"/>
      <c r="Q182" s="185"/>
    </row>
    <row r="183" spans="2:17" ht="51.75" customHeight="1" thickBot="1" x14ac:dyDescent="0.5">
      <c r="B183" s="184"/>
      <c r="C183" s="7" t="s">
        <v>5</v>
      </c>
      <c r="D183" s="61">
        <f>SUM(D181:D182)</f>
        <v>749074.00120000006</v>
      </c>
      <c r="E183" s="61">
        <f>SUM(E181:E182)</f>
        <v>334268</v>
      </c>
      <c r="F183" s="61">
        <f>SUM(F181:F182)</f>
        <v>416658</v>
      </c>
      <c r="G183" s="61">
        <f t="shared" ref="G183:I183" si="41">SUM(G181:G182)</f>
        <v>500000.00039999996</v>
      </c>
      <c r="H183" s="61">
        <f t="shared" si="41"/>
        <v>250000.00019999998</v>
      </c>
      <c r="I183" s="61">
        <f t="shared" si="41"/>
        <v>250000.00019999998</v>
      </c>
      <c r="J183" s="67">
        <f>SUM(J181:J182)</f>
        <v>2500000.0020000003</v>
      </c>
      <c r="K183" s="184"/>
      <c r="N183" s="185"/>
      <c r="Q183" s="185"/>
    </row>
    <row r="184" spans="2:17" ht="42" customHeight="1" x14ac:dyDescent="0.45">
      <c r="B184" s="184"/>
      <c r="L184" s="94"/>
      <c r="M184" s="94"/>
      <c r="N184" s="2"/>
      <c r="O184" s="185"/>
      <c r="Q184" s="2"/>
    </row>
    <row r="185" spans="2:17" s="21" customFormat="1" ht="29.25" customHeight="1" thickBot="1" x14ac:dyDescent="0.5">
      <c r="B185" s="170"/>
      <c r="C185" s="4"/>
      <c r="D185" s="16"/>
      <c r="E185" s="16"/>
      <c r="F185" s="16"/>
      <c r="G185" s="16"/>
      <c r="H185" s="16"/>
      <c r="I185" s="16"/>
      <c r="J185" s="16"/>
      <c r="K185" s="16"/>
      <c r="L185" s="98"/>
      <c r="M185" s="98"/>
      <c r="N185" s="8"/>
      <c r="O185" s="179"/>
      <c r="Q185" s="8"/>
    </row>
    <row r="186" spans="2:17" ht="23.25" customHeight="1" x14ac:dyDescent="0.45">
      <c r="B186" s="185"/>
      <c r="C186" s="302" t="s">
        <v>158</v>
      </c>
      <c r="D186" s="303"/>
      <c r="E186" s="303"/>
      <c r="F186" s="303"/>
      <c r="G186" s="303"/>
      <c r="H186" s="303"/>
      <c r="I186" s="303"/>
      <c r="J186" s="303"/>
      <c r="K186" s="304"/>
      <c r="L186" s="98"/>
      <c r="M186" s="98"/>
      <c r="N186" s="185"/>
      <c r="Q186" s="185"/>
    </row>
    <row r="187" spans="2:17" ht="41.25" customHeight="1" x14ac:dyDescent="0.45">
      <c r="B187" s="185"/>
      <c r="C187" s="57"/>
      <c r="D187" s="318" t="str">
        <f t="shared" ref="D187:I187" si="42">D4</f>
        <v>PNUD</v>
      </c>
      <c r="E187" s="318" t="str">
        <f t="shared" si="42"/>
        <v>UNESCO</v>
      </c>
      <c r="F187" s="318" t="str">
        <f t="shared" si="42"/>
        <v>ONU MUJERES</v>
      </c>
      <c r="G187" s="318" t="str">
        <f t="shared" si="42"/>
        <v xml:space="preserve">PNUD
 Cost Extensión Budget </v>
      </c>
      <c r="H187" s="318" t="str">
        <f t="shared" si="42"/>
        <v xml:space="preserve">UNESCO
 Cost Extensión Budget </v>
      </c>
      <c r="I187" s="318" t="str">
        <f t="shared" si="42"/>
        <v xml:space="preserve">ONU MUJERES
 Cost Extensión Budget </v>
      </c>
      <c r="J187" s="311" t="s">
        <v>5</v>
      </c>
      <c r="K187" s="313" t="s">
        <v>159</v>
      </c>
      <c r="L187" s="98"/>
      <c r="M187" s="98"/>
      <c r="N187" s="185"/>
      <c r="Q187" s="185"/>
    </row>
    <row r="188" spans="2:17" ht="27.75" customHeight="1" x14ac:dyDescent="0.45">
      <c r="B188" s="185"/>
      <c r="C188" s="57"/>
      <c r="D188" s="319"/>
      <c r="E188" s="319"/>
      <c r="F188" s="319"/>
      <c r="G188" s="319"/>
      <c r="H188" s="319"/>
      <c r="I188" s="319"/>
      <c r="J188" s="312"/>
      <c r="K188" s="296"/>
      <c r="L188" s="93"/>
      <c r="M188" s="93"/>
      <c r="N188" s="185"/>
      <c r="Q188" s="185"/>
    </row>
    <row r="189" spans="2:17" ht="55.5" customHeight="1" x14ac:dyDescent="0.45">
      <c r="B189" s="185"/>
      <c r="C189" s="14" t="s">
        <v>160</v>
      </c>
      <c r="D189" s="59">
        <f>$D$183*K189</f>
        <v>449444.40072000003</v>
      </c>
      <c r="E189" s="60">
        <f>$E$183*K189</f>
        <v>200560.8</v>
      </c>
      <c r="F189" s="60">
        <f>$F$183*K189</f>
        <v>249994.8</v>
      </c>
      <c r="G189" s="60">
        <f>$G$183*K189</f>
        <v>300000.00023999996</v>
      </c>
      <c r="H189" s="60">
        <f>$H$183*K189</f>
        <v>150000.00011999998</v>
      </c>
      <c r="I189" s="60">
        <f>$I$183*K189</f>
        <v>150000.00011999998</v>
      </c>
      <c r="J189" s="60">
        <f>SUM(D189:I189)</f>
        <v>1500000.0012000001</v>
      </c>
      <c r="K189" s="76">
        <v>0.6</v>
      </c>
      <c r="L189" s="93"/>
      <c r="M189" s="93"/>
      <c r="N189" s="185"/>
      <c r="Q189" s="185"/>
    </row>
    <row r="190" spans="2:17" ht="57.75" customHeight="1" x14ac:dyDescent="0.45">
      <c r="B190" s="301"/>
      <c r="C190" s="70" t="s">
        <v>161</v>
      </c>
      <c r="D190" s="59">
        <f>$D$183*K190</f>
        <v>299629.60048000002</v>
      </c>
      <c r="E190" s="60">
        <f>$E$183*K190</f>
        <v>133707.20000000001</v>
      </c>
      <c r="F190" s="60">
        <f>$F$183*K190</f>
        <v>166663.20000000001</v>
      </c>
      <c r="G190" s="60">
        <f>$G$183*K190</f>
        <v>200000.00016</v>
      </c>
      <c r="H190" s="60">
        <f>$H$183*K190</f>
        <v>100000.00008</v>
      </c>
      <c r="I190" s="60">
        <f>$I$183*K190</f>
        <v>100000.00008</v>
      </c>
      <c r="J190" s="60">
        <f t="shared" ref="J190:J191" si="43">SUM(D190:I190)</f>
        <v>1000000.0008</v>
      </c>
      <c r="K190" s="77">
        <v>0.4</v>
      </c>
      <c r="L190" s="95"/>
      <c r="M190" s="95"/>
    </row>
    <row r="191" spans="2:17" ht="57.75" customHeight="1" x14ac:dyDescent="0.45">
      <c r="B191" s="301"/>
      <c r="C191" s="70" t="s">
        <v>162</v>
      </c>
      <c r="D191" s="59">
        <f>$D$183*K191</f>
        <v>0</v>
      </c>
      <c r="E191" s="60">
        <f>$E$183*K191</f>
        <v>0</v>
      </c>
      <c r="F191" s="60">
        <f>$F$183*K191</f>
        <v>0</v>
      </c>
      <c r="G191" s="60">
        <f>$G$183*L191</f>
        <v>0</v>
      </c>
      <c r="H191" s="60">
        <f>$H$183*K191</f>
        <v>0</v>
      </c>
      <c r="I191" s="60">
        <f>$I$183*K191</f>
        <v>0</v>
      </c>
      <c r="J191" s="60">
        <f t="shared" si="43"/>
        <v>0</v>
      </c>
      <c r="K191" s="78">
        <v>0</v>
      </c>
      <c r="L191" s="99"/>
      <c r="M191" s="99"/>
    </row>
    <row r="192" spans="2:17" ht="38.25" customHeight="1" thickBot="1" x14ac:dyDescent="0.5">
      <c r="B192" s="301"/>
      <c r="C192" s="7" t="s">
        <v>163</v>
      </c>
      <c r="D192" s="61">
        <f>SUM(D189:D191)</f>
        <v>749074.00120000006</v>
      </c>
      <c r="E192" s="61">
        <f>SUM(E189:E191)</f>
        <v>334268</v>
      </c>
      <c r="F192" s="61">
        <f>SUM(F189:F191)</f>
        <v>416658</v>
      </c>
      <c r="G192" s="61">
        <f t="shared" ref="G192:I192" si="44">SUM(G189:G191)</f>
        <v>500000.00039999996</v>
      </c>
      <c r="H192" s="61">
        <f t="shared" si="44"/>
        <v>250000.00019999998</v>
      </c>
      <c r="I192" s="61">
        <f t="shared" si="44"/>
        <v>250000.00019999998</v>
      </c>
      <c r="J192" s="61">
        <f>SUM(J189:J191)</f>
        <v>2500000.0020000003</v>
      </c>
      <c r="K192" s="62">
        <f>SUM(K189:K191)</f>
        <v>1</v>
      </c>
      <c r="L192" s="96"/>
      <c r="M192" s="94"/>
    </row>
    <row r="193" spans="2:15" ht="21.75" customHeight="1" thickBot="1" x14ac:dyDescent="0.5">
      <c r="B193" s="301"/>
      <c r="C193" s="1"/>
      <c r="D193" s="5"/>
      <c r="E193" s="5"/>
      <c r="F193" s="5"/>
      <c r="G193" s="5"/>
      <c r="H193" s="5"/>
      <c r="I193" s="5"/>
      <c r="J193" s="5"/>
      <c r="K193" s="5"/>
      <c r="L193" s="96"/>
      <c r="M193" s="94"/>
    </row>
    <row r="194" spans="2:15" ht="49.5" customHeight="1" x14ac:dyDescent="0.45">
      <c r="B194" s="301"/>
      <c r="C194" s="63" t="s">
        <v>164</v>
      </c>
      <c r="D194" s="64">
        <f>SUM(K15,K25,K35,K48,K58,K69,K79,K91,K101,K111,K121,K133,K143,K153,K163,K170)*1.07</f>
        <v>834975.64201859967</v>
      </c>
      <c r="E194" s="16"/>
      <c r="F194" s="16"/>
      <c r="G194" s="16"/>
      <c r="H194" s="16"/>
      <c r="I194" s="16"/>
      <c r="J194" s="16"/>
      <c r="K194" s="101" t="s">
        <v>165</v>
      </c>
      <c r="L194" s="102">
        <f>SUM(L170,L163,L153,L143,L133,L121,L111,L101,L91,L79,L69,L58,L48,L35,L25,L15)</f>
        <v>2336448.5999999996</v>
      </c>
      <c r="M194" s="114"/>
      <c r="O194" s="261">
        <f>SUM(O7:O170)</f>
        <v>780351.06730710249</v>
      </c>
    </row>
    <row r="195" spans="2:15" ht="28.5" customHeight="1" thickBot="1" x14ac:dyDescent="0.55000000000000004">
      <c r="B195" s="301"/>
      <c r="C195" s="65" t="s">
        <v>166</v>
      </c>
      <c r="D195" s="89">
        <f>D194/J183</f>
        <v>0.33399025654024761</v>
      </c>
      <c r="E195" s="23"/>
      <c r="F195" s="23"/>
      <c r="G195" s="23"/>
      <c r="H195" s="23"/>
      <c r="I195" s="23"/>
      <c r="J195" s="23"/>
      <c r="K195" s="103" t="s">
        <v>167</v>
      </c>
      <c r="L195" s="104">
        <f>L194/J181</f>
        <v>0.99999999999999978</v>
      </c>
      <c r="M195" s="115"/>
    </row>
    <row r="196" spans="2:15" ht="28.5" customHeight="1" x14ac:dyDescent="0.45">
      <c r="B196" s="301"/>
      <c r="C196" s="314"/>
      <c r="D196" s="315"/>
      <c r="E196" s="24"/>
      <c r="F196" s="24"/>
      <c r="G196" s="24"/>
      <c r="H196" s="24"/>
      <c r="I196" s="24"/>
      <c r="J196" s="24"/>
      <c r="O196" s="261">
        <f>SUM(O194:O195)</f>
        <v>780351.06730710249</v>
      </c>
    </row>
    <row r="197" spans="2:15" ht="32.25" customHeight="1" x14ac:dyDescent="0.5">
      <c r="B197" s="301"/>
      <c r="C197" s="65" t="s">
        <v>168</v>
      </c>
      <c r="D197" s="66">
        <f>SUM(D168:I169)*1.07</f>
        <v>198164</v>
      </c>
      <c r="E197" s="25"/>
      <c r="F197" s="25"/>
      <c r="G197" s="25"/>
      <c r="H197" s="25"/>
      <c r="I197" s="25"/>
      <c r="J197" s="25"/>
    </row>
    <row r="198" spans="2:15" ht="23.25" customHeight="1" x14ac:dyDescent="0.5">
      <c r="B198" s="301"/>
      <c r="C198" s="65" t="s">
        <v>169</v>
      </c>
      <c r="D198" s="89">
        <f>D197/J183</f>
        <v>7.9265599936587508E-2</v>
      </c>
      <c r="E198" s="25"/>
      <c r="F198" s="25"/>
      <c r="G198" s="25"/>
      <c r="H198" s="25"/>
      <c r="I198" s="25"/>
      <c r="J198" s="25"/>
      <c r="L198" s="92"/>
    </row>
    <row r="199" spans="2:15" ht="66.75" customHeight="1" thickBot="1" x14ac:dyDescent="0.5">
      <c r="B199" s="301"/>
      <c r="C199" s="305" t="s">
        <v>170</v>
      </c>
      <c r="D199" s="306"/>
      <c r="E199" s="17"/>
      <c r="F199" s="17"/>
      <c r="G199" s="17"/>
      <c r="H199" s="17"/>
      <c r="I199" s="17"/>
      <c r="J199" s="17"/>
    </row>
    <row r="200" spans="2:15" ht="55.5" customHeight="1" x14ac:dyDescent="0.45">
      <c r="B200" s="301"/>
      <c r="O200" s="21"/>
    </row>
    <row r="201" spans="2:15" ht="42.75" customHeight="1" x14ac:dyDescent="0.45">
      <c r="B201" s="301"/>
    </row>
    <row r="202" spans="2:15" ht="21.75" customHeight="1" x14ac:dyDescent="0.45">
      <c r="B202" s="301"/>
    </row>
    <row r="203" spans="2:15" ht="21.75" customHeight="1" x14ac:dyDescent="0.45">
      <c r="B203" s="301"/>
    </row>
    <row r="204" spans="2:15" ht="23.25" customHeight="1" x14ac:dyDescent="0.45">
      <c r="B204" s="301"/>
    </row>
    <row r="205" spans="2:15" ht="23.25" customHeight="1" x14ac:dyDescent="0.45"/>
    <row r="206" spans="2:15" ht="21.75" customHeight="1" x14ac:dyDescent="0.45"/>
    <row r="207" spans="2:15" ht="16.5" customHeight="1" x14ac:dyDescent="0.45"/>
    <row r="208" spans="2:15" ht="29.25" customHeight="1" x14ac:dyDescent="0.45"/>
    <row r="209" ht="24.75" customHeight="1" x14ac:dyDescent="0.45"/>
    <row r="210" ht="33" customHeight="1" x14ac:dyDescent="0.45"/>
    <row r="212" ht="15" customHeight="1" x14ac:dyDescent="0.45"/>
    <row r="213" ht="25.5" customHeight="1" x14ac:dyDescent="0.45"/>
  </sheetData>
  <sheetProtection formatCells="0" formatColumns="0" formatRows="0"/>
  <mergeCells count="40">
    <mergeCell ref="C38:N38"/>
    <mergeCell ref="C92:N92"/>
    <mergeCell ref="C102:N102"/>
    <mergeCell ref="C123:N123"/>
    <mergeCell ref="C112:N112"/>
    <mergeCell ref="C49:N49"/>
    <mergeCell ref="C60:N60"/>
    <mergeCell ref="C70:N70"/>
    <mergeCell ref="C81:N81"/>
    <mergeCell ref="C82:N82"/>
    <mergeCell ref="C39:N39"/>
    <mergeCell ref="B1:E1"/>
    <mergeCell ref="C16:N16"/>
    <mergeCell ref="C6:N6"/>
    <mergeCell ref="C26:N26"/>
    <mergeCell ref="B2:E2"/>
    <mergeCell ref="C5:N5"/>
    <mergeCell ref="H187:H188"/>
    <mergeCell ref="C134:N134"/>
    <mergeCell ref="C124:N124"/>
    <mergeCell ref="I187:I188"/>
    <mergeCell ref="C144:N144"/>
    <mergeCell ref="C154:N154"/>
    <mergeCell ref="C178:J178"/>
    <mergeCell ref="R5:U5"/>
    <mergeCell ref="B190:B204"/>
    <mergeCell ref="C186:K186"/>
    <mergeCell ref="C199:D199"/>
    <mergeCell ref="C179:C180"/>
    <mergeCell ref="J179:J180"/>
    <mergeCell ref="J187:J188"/>
    <mergeCell ref="K187:K188"/>
    <mergeCell ref="C196:D196"/>
    <mergeCell ref="D179:D180"/>
    <mergeCell ref="E179:E180"/>
    <mergeCell ref="F179:F180"/>
    <mergeCell ref="D187:D188"/>
    <mergeCell ref="E187:E188"/>
    <mergeCell ref="F187:F188"/>
    <mergeCell ref="G187:G188"/>
  </mergeCells>
  <conditionalFormatting sqref="D195">
    <cfRule type="cellIs" dxfId="29" priority="46" operator="lessThan">
      <formula>0.15</formula>
    </cfRule>
  </conditionalFormatting>
  <conditionalFormatting sqref="D198">
    <cfRule type="cellIs" dxfId="28" priority="44" operator="lessThan">
      <formula>0.05</formula>
    </cfRule>
  </conditionalFormatting>
  <conditionalFormatting sqref="L191:M191 K192">
    <cfRule type="cellIs" dxfId="27" priority="1" operator="greaterThan">
      <formula>1</formula>
    </cfRule>
  </conditionalFormatting>
  <dataValidations disablePrompts="1" xWindow="431" yWindow="475" count="6">
    <dataValidation allowBlank="1" showInputMessage="1" showErrorMessage="1" prompt="% Towards Gender Equality and Women's Empowerment Must be Higher than 15%_x000a_" sqref="D195:J195" xr:uid="{E72508C7-C8DD-46A5-878C-E4FA07CAB6AF}"/>
    <dataValidation allowBlank="1" showInputMessage="1" showErrorMessage="1" prompt="M&amp;E Budget Cannot be Less than 5%_x000a_" sqref="D198:J198" xr:uid="{53928C0A-D548-4B6B-97FC-07D38B0E5FA7}"/>
    <dataValidation allowBlank="1" showInputMessage="1" showErrorMessage="1" prompt="Insert *text* description of Outcome here" sqref="C123:N123 C5:N5 C81:N81 C38:N38" xr:uid="{89ACADD6-F982-42D9-AC8D-CCF9750605B2}"/>
    <dataValidation allowBlank="1" showInputMessage="1" showErrorMessage="1" prompt="Insert *text* description of Output here" sqref="C154 C6 C16 C26 C39 C60 C70 C82 C92 C102 C112 C124 C134 C144 C49" xr:uid="{31AC9CA6-D499-4711-A99F-BECD0A64F3A8}"/>
    <dataValidation allowBlank="1" showInputMessage="1" showErrorMessage="1" prompt="Insert *text* description of Activity here" sqref="C155 C7 C40 C17 C27 C61 C71 C83 C93 C103 C113 C125 C135 C145 C50" xr:uid="{E7A390F5-03DD-4A67-B842-17326B4F2DA4}"/>
    <dataValidation allowBlank="1" showErrorMessage="1" prompt="% Towards Gender Equality and Women's Empowerment Must be Higher than 15%_x000a_" sqref="D197:J197" xr:uid="{8C6643DA-1D03-44FB-AC1F-C4CB706ED3AA}"/>
  </dataValidations>
  <pageMargins left="0.7" right="0.7" top="0.75" bottom="0.75" header="0.3" footer="0.3"/>
  <pageSetup scale="74" orientation="landscape" r:id="rId1"/>
  <rowBreaks count="1" manualBreakCount="1">
    <brk id="49" max="16383" man="1"/>
  </rowBreaks>
  <ignoredErrors>
    <ignoredError sqref="D179:F180 D187:F18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Q245"/>
  <sheetViews>
    <sheetView showGridLines="0" showZeros="0" tabSelected="1" topLeftCell="D1" zoomScale="70" zoomScaleNormal="70" workbookViewId="0">
      <pane ySplit="4" topLeftCell="A182" activePane="bottomLeft" state="frozen"/>
      <selection pane="bottomLeft" activeCell="I191" sqref="I191"/>
    </sheetView>
  </sheetViews>
  <sheetFormatPr defaultColWidth="9.1328125" defaultRowHeight="15.75" x14ac:dyDescent="0.5"/>
  <cols>
    <col min="1" max="1" width="4.3984375" style="32" customWidth="1"/>
    <col min="2" max="2" width="3.1328125" style="32" customWidth="1"/>
    <col min="3" max="3" width="51.3984375" style="32" customWidth="1"/>
    <col min="4" max="4" width="34.1328125" style="33" customWidth="1"/>
    <col min="5" max="5" width="35" style="33" customWidth="1"/>
    <col min="6" max="9" width="36.59765625" style="33" customWidth="1"/>
    <col min="10" max="10" width="25.86328125" style="32" customWidth="1"/>
    <col min="11" max="11" width="21.3984375" style="32" customWidth="1"/>
    <col min="12" max="12" width="22" style="32" customWidth="1"/>
    <col min="13" max="13" width="19.3984375" style="32" customWidth="1"/>
    <col min="14" max="14" width="19" style="32" customWidth="1"/>
    <col min="15" max="15" width="26" style="32" customWidth="1"/>
    <col min="16" max="16" width="21.1328125" style="32" customWidth="1"/>
    <col min="17" max="17" width="7" style="32" customWidth="1"/>
    <col min="18" max="18" width="24.1328125" style="32" customWidth="1"/>
    <col min="19" max="19" width="26.3984375" style="32" customWidth="1"/>
    <col min="20" max="20" width="30.1328125" style="32" customWidth="1"/>
    <col min="21" max="21" width="33" style="32" customWidth="1"/>
    <col min="22" max="23" width="22.86328125" style="32" customWidth="1"/>
    <col min="24" max="24" width="23.3984375" style="32" customWidth="1"/>
    <col min="25" max="25" width="32.1328125" style="32" customWidth="1"/>
    <col min="26" max="26" width="9.1328125" style="32"/>
    <col min="27" max="27" width="17.86328125" style="32" customWidth="1"/>
    <col min="28" max="28" width="26.3984375" style="32" customWidth="1"/>
    <col min="29" max="29" width="22.3984375" style="32" customWidth="1"/>
    <col min="30" max="30" width="29.86328125" style="32" customWidth="1"/>
    <col min="31" max="31" width="23.3984375" style="32" customWidth="1"/>
    <col min="32" max="32" width="18.3984375" style="32" customWidth="1"/>
    <col min="33" max="33" width="17.3984375" style="32" customWidth="1"/>
    <col min="34" max="34" width="25.1328125" style="32" customWidth="1"/>
    <col min="35" max="16384" width="9.1328125" style="32"/>
  </cols>
  <sheetData>
    <row r="1" spans="2:16" ht="31.5" customHeight="1" x14ac:dyDescent="1.35">
      <c r="B1" s="186"/>
      <c r="C1" s="285" t="s">
        <v>0</v>
      </c>
      <c r="D1" s="285"/>
      <c r="E1" s="285"/>
      <c r="F1" s="285"/>
      <c r="G1" s="244"/>
      <c r="H1" s="244"/>
      <c r="I1" s="244"/>
      <c r="J1" s="18"/>
      <c r="K1" s="19"/>
      <c r="L1" s="19"/>
      <c r="M1" s="186"/>
      <c r="N1" s="186"/>
      <c r="O1" s="12"/>
      <c r="P1" s="3"/>
    </row>
    <row r="2" spans="2:16" ht="24" customHeight="1" x14ac:dyDescent="0.55000000000000004">
      <c r="B2" s="186"/>
      <c r="C2" s="286" t="s">
        <v>171</v>
      </c>
      <c r="D2" s="286"/>
      <c r="E2" s="286"/>
      <c r="F2" s="120"/>
      <c r="G2" s="120"/>
      <c r="H2" s="120"/>
      <c r="I2" s="120"/>
      <c r="J2" s="186"/>
      <c r="K2" s="186"/>
      <c r="L2" s="186"/>
      <c r="M2" s="186"/>
      <c r="N2" s="186"/>
      <c r="O2" s="12"/>
      <c r="P2" s="3"/>
    </row>
    <row r="3" spans="2:16" ht="24" customHeight="1" x14ac:dyDescent="0.5">
      <c r="B3" s="186"/>
      <c r="C3" s="27"/>
      <c r="D3" s="27"/>
      <c r="E3" s="27"/>
      <c r="F3" s="27"/>
      <c r="G3" s="27"/>
      <c r="H3" s="27"/>
      <c r="I3" s="27"/>
      <c r="J3" s="186"/>
      <c r="K3" s="186"/>
      <c r="L3" s="186"/>
      <c r="M3" s="186"/>
      <c r="N3" s="186"/>
      <c r="O3" s="12"/>
      <c r="P3" s="3"/>
    </row>
    <row r="4" spans="2:16" ht="48.6" customHeight="1" x14ac:dyDescent="0.5">
      <c r="B4" s="186"/>
      <c r="C4" s="27"/>
      <c r="D4" s="117" t="str">
        <f>'1) Budget Table'!D4</f>
        <v>PNUD</v>
      </c>
      <c r="E4" s="117" t="str">
        <f>'1) Budget Table'!E4</f>
        <v>UNESCO</v>
      </c>
      <c r="F4" s="117" t="str">
        <f>'1) Budget Table'!F4</f>
        <v>ONU MUJERES</v>
      </c>
      <c r="G4" s="242" t="s">
        <v>873</v>
      </c>
      <c r="H4" s="242" t="s">
        <v>874</v>
      </c>
      <c r="I4" s="242" t="s">
        <v>875</v>
      </c>
      <c r="J4" s="109" t="s">
        <v>5</v>
      </c>
      <c r="K4" s="186"/>
      <c r="L4" s="186"/>
      <c r="M4" s="186"/>
      <c r="N4" s="186"/>
      <c r="O4" s="12"/>
      <c r="P4" s="3"/>
    </row>
    <row r="5" spans="2:16" ht="24" customHeight="1" x14ac:dyDescent="0.5">
      <c r="B5" s="282" t="s">
        <v>172</v>
      </c>
      <c r="C5" s="283"/>
      <c r="D5" s="283"/>
      <c r="E5" s="283"/>
      <c r="F5" s="283"/>
      <c r="G5" s="283"/>
      <c r="H5" s="283"/>
      <c r="I5" s="283"/>
      <c r="J5" s="284"/>
      <c r="K5" s="186"/>
      <c r="L5" s="186"/>
      <c r="M5" s="186"/>
      <c r="N5" s="186"/>
      <c r="O5" s="12"/>
      <c r="P5" s="3"/>
    </row>
    <row r="6" spans="2:16" ht="22.5" customHeight="1" x14ac:dyDescent="0.5">
      <c r="B6" s="186"/>
      <c r="C6" s="282" t="s">
        <v>173</v>
      </c>
      <c r="D6" s="283"/>
      <c r="E6" s="283"/>
      <c r="F6" s="283"/>
      <c r="G6" s="283"/>
      <c r="H6" s="283"/>
      <c r="I6" s="283"/>
      <c r="J6" s="284"/>
      <c r="K6" s="186"/>
      <c r="L6" s="186"/>
      <c r="M6" s="186"/>
      <c r="N6" s="186"/>
      <c r="O6" s="12"/>
      <c r="P6" s="3"/>
    </row>
    <row r="7" spans="2:16" ht="24.75" customHeight="1" thickBot="1" x14ac:dyDescent="0.55000000000000004">
      <c r="B7" s="186"/>
      <c r="C7" s="40" t="s">
        <v>174</v>
      </c>
      <c r="D7" s="41">
        <f>'1) Budget Table'!D15</f>
        <v>123000</v>
      </c>
      <c r="E7" s="41">
        <f>'1) Budget Table'!E15</f>
        <v>78000</v>
      </c>
      <c r="F7" s="41">
        <f>'1) Budget Table'!F15</f>
        <v>60000</v>
      </c>
      <c r="G7" s="41">
        <f>'1) Budget Table'!G15</f>
        <v>54000</v>
      </c>
      <c r="H7" s="41">
        <f>'1) Budget Table'!H15</f>
        <v>50000</v>
      </c>
      <c r="I7" s="41">
        <f>'1) Budget Table'!I15</f>
        <v>0</v>
      </c>
      <c r="J7" s="42">
        <f>SUM(D7:I7)</f>
        <v>365000</v>
      </c>
      <c r="K7" s="186"/>
      <c r="L7" s="186"/>
      <c r="M7" s="186"/>
      <c r="N7" s="186"/>
      <c r="O7" s="12"/>
      <c r="P7" s="3"/>
    </row>
    <row r="8" spans="2:16" ht="21.75" customHeight="1" x14ac:dyDescent="0.5">
      <c r="B8" s="186"/>
      <c r="C8" s="38" t="s">
        <v>175</v>
      </c>
      <c r="D8" s="187"/>
      <c r="E8" s="239">
        <v>40000</v>
      </c>
      <c r="F8" s="188"/>
      <c r="G8" s="188"/>
      <c r="H8" s="267">
        <v>15000</v>
      </c>
      <c r="I8" s="188"/>
      <c r="J8" s="39">
        <f>SUM(D8:I8)</f>
        <v>55000</v>
      </c>
      <c r="K8" s="186"/>
      <c r="L8" s="186"/>
      <c r="M8" s="186"/>
      <c r="N8" s="186"/>
      <c r="O8" s="186"/>
      <c r="P8" s="186"/>
    </row>
    <row r="9" spans="2:16" x14ac:dyDescent="0.5">
      <c r="B9" s="186"/>
      <c r="C9" s="30" t="s">
        <v>176</v>
      </c>
      <c r="D9" s="266">
        <v>1950</v>
      </c>
      <c r="E9" s="239">
        <v>1000</v>
      </c>
      <c r="F9" s="164"/>
      <c r="G9" s="164">
        <v>0</v>
      </c>
      <c r="H9" s="164"/>
      <c r="I9" s="164"/>
      <c r="J9" s="39">
        <f>SUM(D9:I9)</f>
        <v>2950</v>
      </c>
      <c r="K9" s="186"/>
      <c r="L9" s="186"/>
      <c r="M9" s="186"/>
      <c r="N9" s="186"/>
      <c r="O9" s="186"/>
      <c r="P9" s="186"/>
    </row>
    <row r="10" spans="2:16" ht="15.75" customHeight="1" x14ac:dyDescent="0.5">
      <c r="B10" s="186"/>
      <c r="C10" s="30" t="s">
        <v>177</v>
      </c>
      <c r="D10" s="189"/>
      <c r="E10" s="189"/>
      <c r="F10" s="189"/>
      <c r="G10" s="189">
        <v>0</v>
      </c>
      <c r="H10" s="189"/>
      <c r="I10" s="189"/>
      <c r="J10" s="39">
        <f t="shared" ref="J10:J14" si="0">SUM(D10:I10)</f>
        <v>0</v>
      </c>
      <c r="K10" s="186"/>
      <c r="L10" s="186"/>
      <c r="M10" s="186"/>
      <c r="N10" s="186"/>
      <c r="O10" s="186"/>
      <c r="P10" s="186"/>
    </row>
    <row r="11" spans="2:16" x14ac:dyDescent="0.5">
      <c r="B11" s="186"/>
      <c r="C11" s="31" t="s">
        <v>178</v>
      </c>
      <c r="D11" s="265">
        <v>100000</v>
      </c>
      <c r="E11" s="239">
        <v>10000</v>
      </c>
      <c r="F11" s="265">
        <v>45439.87</v>
      </c>
      <c r="G11" s="266">
        <v>54000</v>
      </c>
      <c r="H11" s="266">
        <v>35000</v>
      </c>
      <c r="I11" s="189"/>
      <c r="J11" s="39">
        <f t="shared" si="0"/>
        <v>244439.87</v>
      </c>
      <c r="K11" s="186"/>
      <c r="L11" s="186"/>
      <c r="M11" s="186"/>
      <c r="N11" s="186"/>
      <c r="O11" s="186"/>
      <c r="P11" s="186"/>
    </row>
    <row r="12" spans="2:16" x14ac:dyDescent="0.5">
      <c r="B12" s="186"/>
      <c r="C12" s="30" t="s">
        <v>179</v>
      </c>
      <c r="D12" s="265">
        <v>5000</v>
      </c>
      <c r="E12" s="239"/>
      <c r="F12" s="265">
        <v>3000</v>
      </c>
      <c r="G12" s="189">
        <v>0</v>
      </c>
      <c r="H12" s="189"/>
      <c r="I12" s="189"/>
      <c r="J12" s="39">
        <f t="shared" si="0"/>
        <v>8000</v>
      </c>
      <c r="K12" s="186"/>
      <c r="L12" s="186"/>
      <c r="M12" s="186"/>
      <c r="N12" s="186"/>
      <c r="O12" s="186"/>
      <c r="P12" s="186"/>
    </row>
    <row r="13" spans="2:16" ht="21.75" customHeight="1" x14ac:dyDescent="0.5">
      <c r="B13" s="186"/>
      <c r="C13" s="30" t="s">
        <v>180</v>
      </c>
      <c r="D13" s="265">
        <v>8000</v>
      </c>
      <c r="E13" s="239">
        <v>27000</v>
      </c>
      <c r="F13" s="189"/>
      <c r="G13" s="189">
        <v>0</v>
      </c>
      <c r="H13" s="189"/>
      <c r="I13" s="189"/>
      <c r="J13" s="39">
        <f t="shared" si="0"/>
        <v>35000</v>
      </c>
      <c r="K13" s="186"/>
      <c r="L13" s="186"/>
      <c r="M13" s="186"/>
      <c r="N13" s="186"/>
      <c r="O13" s="186"/>
      <c r="P13" s="186"/>
    </row>
    <row r="14" spans="2:16" ht="21.75" customHeight="1" x14ac:dyDescent="0.5">
      <c r="B14" s="186"/>
      <c r="C14" s="30" t="s">
        <v>181</v>
      </c>
      <c r="D14" s="265">
        <v>8050</v>
      </c>
      <c r="E14" s="189"/>
      <c r="F14" s="266">
        <v>11560.13</v>
      </c>
      <c r="G14" s="189">
        <v>0</v>
      </c>
      <c r="H14" s="189"/>
      <c r="I14" s="189"/>
      <c r="J14" s="39">
        <f t="shared" si="0"/>
        <v>19610.129999999997</v>
      </c>
      <c r="K14" s="186"/>
      <c r="L14" s="186"/>
      <c r="M14" s="186"/>
      <c r="N14" s="186"/>
      <c r="O14" s="186"/>
      <c r="P14" s="186"/>
    </row>
    <row r="15" spans="2:16" ht="15.75" customHeight="1" x14ac:dyDescent="0.5">
      <c r="B15" s="186"/>
      <c r="C15" s="34" t="s">
        <v>182</v>
      </c>
      <c r="D15" s="281">
        <f>SUM(D8:D14)</f>
        <v>123000</v>
      </c>
      <c r="E15" s="281">
        <f>SUM(E8:E14)</f>
        <v>78000</v>
      </c>
      <c r="F15" s="280">
        <f>SUM(F8:F14)</f>
        <v>60000</v>
      </c>
      <c r="G15" s="281">
        <f t="shared" ref="G15:I15" si="1">SUM(G8:G14)</f>
        <v>54000</v>
      </c>
      <c r="H15" s="281">
        <f t="shared" si="1"/>
        <v>50000</v>
      </c>
      <c r="I15" s="281">
        <f t="shared" si="1"/>
        <v>0</v>
      </c>
      <c r="J15" s="72">
        <f>SUM(D15:I15)</f>
        <v>365000</v>
      </c>
      <c r="K15" s="186"/>
      <c r="L15" s="186"/>
      <c r="M15" s="186"/>
      <c r="N15" s="186"/>
      <c r="O15" s="186"/>
      <c r="P15" s="186"/>
    </row>
    <row r="16" spans="2:16" s="33" customFormat="1" x14ac:dyDescent="0.5">
      <c r="B16" s="190"/>
      <c r="C16" s="47"/>
      <c r="D16" s="48"/>
      <c r="E16" s="48"/>
      <c r="F16" s="48"/>
      <c r="G16" s="48"/>
      <c r="H16" s="48"/>
      <c r="I16" s="48"/>
      <c r="J16" s="73"/>
      <c r="K16" s="190"/>
      <c r="L16" s="190"/>
      <c r="M16" s="190"/>
      <c r="N16" s="190"/>
      <c r="O16" s="190"/>
      <c r="P16" s="190"/>
    </row>
    <row r="17" spans="3:10" x14ac:dyDescent="0.5">
      <c r="C17" s="282" t="s">
        <v>183</v>
      </c>
      <c r="D17" s="283"/>
      <c r="E17" s="283"/>
      <c r="F17" s="283"/>
      <c r="G17" s="283"/>
      <c r="H17" s="283"/>
      <c r="I17" s="283"/>
      <c r="J17" s="284"/>
    </row>
    <row r="18" spans="3:10" ht="27" customHeight="1" thickBot="1" x14ac:dyDescent="0.55000000000000004">
      <c r="C18" s="40" t="s">
        <v>174</v>
      </c>
      <c r="D18" s="41">
        <f>'1) Budget Table'!D25</f>
        <v>25000</v>
      </c>
      <c r="E18" s="41">
        <f>'1) Budget Table'!E25</f>
        <v>19400</v>
      </c>
      <c r="F18" s="41">
        <f>'1) Budget Table'!F25</f>
        <v>70000</v>
      </c>
      <c r="G18" s="41">
        <f>'1) Budget Table'!G25</f>
        <v>48725.72</v>
      </c>
      <c r="H18" s="41">
        <f>'1) Budget Table'!H25</f>
        <v>18600</v>
      </c>
      <c r="I18" s="41">
        <f>'1) Budget Table'!I25</f>
        <v>41645</v>
      </c>
      <c r="J18" s="42">
        <f>SUM(D18:I18)</f>
        <v>223370.72</v>
      </c>
    </row>
    <row r="19" spans="3:10" x14ac:dyDescent="0.5">
      <c r="C19" s="38" t="s">
        <v>175</v>
      </c>
      <c r="D19" s="187"/>
      <c r="E19" s="239">
        <v>5500</v>
      </c>
      <c r="F19" s="188"/>
      <c r="G19" s="188"/>
      <c r="H19" s="188">
        <v>5000</v>
      </c>
      <c r="I19" s="188">
        <v>0</v>
      </c>
      <c r="J19" s="39">
        <f>SUM(D19:I19)</f>
        <v>10500</v>
      </c>
    </row>
    <row r="20" spans="3:10" x14ac:dyDescent="0.5">
      <c r="C20" s="30" t="s">
        <v>176</v>
      </c>
      <c r="D20" s="189"/>
      <c r="E20" s="239">
        <v>2400</v>
      </c>
      <c r="F20" s="164"/>
      <c r="G20" s="164">
        <v>0</v>
      </c>
      <c r="H20" s="164">
        <v>0</v>
      </c>
      <c r="I20" s="164">
        <v>0</v>
      </c>
      <c r="J20" s="39">
        <f t="shared" ref="J20:J25" si="2">SUM(D20:I20)</f>
        <v>2400</v>
      </c>
    </row>
    <row r="21" spans="3:10" ht="31.5" x14ac:dyDescent="0.5">
      <c r="C21" s="30" t="s">
        <v>177</v>
      </c>
      <c r="D21" s="189"/>
      <c r="E21" s="239">
        <v>2000</v>
      </c>
      <c r="F21" s="189"/>
      <c r="G21" s="189"/>
      <c r="H21" s="189">
        <v>0</v>
      </c>
      <c r="I21" s="189">
        <v>0</v>
      </c>
      <c r="J21" s="39">
        <f t="shared" si="2"/>
        <v>2000</v>
      </c>
    </row>
    <row r="22" spans="3:10" x14ac:dyDescent="0.5">
      <c r="C22" s="31" t="s">
        <v>178</v>
      </c>
      <c r="D22" s="239">
        <v>22000</v>
      </c>
      <c r="E22" s="239">
        <v>8000</v>
      </c>
      <c r="F22" s="239">
        <v>42000</v>
      </c>
      <c r="G22" s="239">
        <v>36725.72</v>
      </c>
      <c r="H22" s="239">
        <v>13600</v>
      </c>
      <c r="I22" s="189">
        <v>21645</v>
      </c>
      <c r="J22" s="39">
        <f t="shared" si="2"/>
        <v>143970.72</v>
      </c>
    </row>
    <row r="23" spans="3:10" x14ac:dyDescent="0.5">
      <c r="C23" s="30" t="s">
        <v>179</v>
      </c>
      <c r="D23" s="239">
        <v>1250</v>
      </c>
      <c r="E23" s="239">
        <v>1500</v>
      </c>
      <c r="F23" s="239">
        <v>3000</v>
      </c>
      <c r="G23" s="239">
        <v>12000</v>
      </c>
      <c r="H23" s="239"/>
      <c r="I23" s="189">
        <v>0</v>
      </c>
      <c r="J23" s="39">
        <f t="shared" si="2"/>
        <v>17750</v>
      </c>
    </row>
    <row r="24" spans="3:10" x14ac:dyDescent="0.5">
      <c r="C24" s="30" t="s">
        <v>180</v>
      </c>
      <c r="D24" s="189"/>
      <c r="E24" s="189"/>
      <c r="F24" s="189"/>
      <c r="G24" s="189">
        <v>0</v>
      </c>
      <c r="H24" s="189"/>
      <c r="I24" s="189">
        <v>10000</v>
      </c>
      <c r="J24" s="39">
        <f t="shared" si="2"/>
        <v>10000</v>
      </c>
    </row>
    <row r="25" spans="3:10" x14ac:dyDescent="0.5">
      <c r="C25" s="30" t="s">
        <v>181</v>
      </c>
      <c r="D25" s="189">
        <v>1750</v>
      </c>
      <c r="E25" s="189"/>
      <c r="F25" s="189">
        <v>25000</v>
      </c>
      <c r="G25" s="189">
        <v>0</v>
      </c>
      <c r="H25" s="189"/>
      <c r="I25" s="189">
        <v>10000</v>
      </c>
      <c r="J25" s="39">
        <f t="shared" si="2"/>
        <v>36750</v>
      </c>
    </row>
    <row r="26" spans="3:10" x14ac:dyDescent="0.5">
      <c r="C26" s="34" t="s">
        <v>182</v>
      </c>
      <c r="D26" s="281">
        <f>SUM(D19:D25)</f>
        <v>25000</v>
      </c>
      <c r="E26" s="281">
        <f>SUM(E19:E25)</f>
        <v>19400</v>
      </c>
      <c r="F26" s="281">
        <f>SUM(F19:F25)</f>
        <v>70000</v>
      </c>
      <c r="G26" s="281">
        <f t="shared" ref="G26:I26" si="3">SUM(G19:G25)</f>
        <v>48725.72</v>
      </c>
      <c r="H26" s="281">
        <f t="shared" si="3"/>
        <v>18600</v>
      </c>
      <c r="I26" s="281">
        <f t="shared" si="3"/>
        <v>41645</v>
      </c>
      <c r="J26" s="37">
        <f>SUM(D26:I26)</f>
        <v>223370.72</v>
      </c>
    </row>
    <row r="27" spans="3:10" s="33" customFormat="1" x14ac:dyDescent="0.5">
      <c r="C27" s="47"/>
      <c r="D27" s="48"/>
      <c r="E27" s="48"/>
      <c r="F27" s="48"/>
      <c r="G27" s="48"/>
      <c r="H27" s="48"/>
      <c r="I27" s="48"/>
      <c r="J27" s="49"/>
    </row>
    <row r="28" spans="3:10" x14ac:dyDescent="0.5">
      <c r="C28" s="282" t="s">
        <v>184</v>
      </c>
      <c r="D28" s="283"/>
      <c r="E28" s="283"/>
      <c r="F28" s="283"/>
      <c r="G28" s="283"/>
      <c r="H28" s="283"/>
      <c r="I28" s="283"/>
      <c r="J28" s="284"/>
    </row>
    <row r="29" spans="3:10" ht="21.75" customHeight="1" thickBot="1" x14ac:dyDescent="0.55000000000000004">
      <c r="C29" s="40" t="s">
        <v>174</v>
      </c>
      <c r="D29" s="41">
        <f>'1) Budget Table'!D35</f>
        <v>152000</v>
      </c>
      <c r="E29" s="41">
        <f>'1) Budget Table'!E35</f>
        <v>50000</v>
      </c>
      <c r="F29" s="41">
        <f>'1) Budget Table'!F35</f>
        <v>40000</v>
      </c>
      <c r="G29" s="41">
        <f>'1) Budget Table'!G35</f>
        <v>50000</v>
      </c>
      <c r="H29" s="41">
        <f>'1) Budget Table'!H35</f>
        <v>35000</v>
      </c>
      <c r="I29" s="41">
        <f>'1) Budget Table'!I35</f>
        <v>35000</v>
      </c>
      <c r="J29" s="42">
        <f>SUM(D29:I29)</f>
        <v>362000</v>
      </c>
    </row>
    <row r="30" spans="3:10" x14ac:dyDescent="0.5">
      <c r="C30" s="38" t="s">
        <v>175</v>
      </c>
      <c r="D30" s="187"/>
      <c r="E30" s="239">
        <v>30000</v>
      </c>
      <c r="F30" s="188"/>
      <c r="G30" s="188">
        <v>0</v>
      </c>
      <c r="H30" s="188">
        <v>0</v>
      </c>
      <c r="I30" s="188">
        <v>0</v>
      </c>
      <c r="J30" s="39">
        <f>SUM(D30:I30)</f>
        <v>30000</v>
      </c>
    </row>
    <row r="31" spans="3:10" s="33" customFormat="1" ht="15.75" customHeight="1" x14ac:dyDescent="0.5">
      <c r="C31" s="30" t="s">
        <v>176</v>
      </c>
      <c r="D31" s="239">
        <v>10000</v>
      </c>
      <c r="E31" s="239">
        <v>2000</v>
      </c>
      <c r="F31" s="164"/>
      <c r="G31" s="164">
        <v>0</v>
      </c>
      <c r="H31" s="164">
        <v>0</v>
      </c>
      <c r="I31" s="164">
        <v>0</v>
      </c>
      <c r="J31" s="39">
        <f t="shared" ref="J31:J36" si="4">SUM(D31:I31)</f>
        <v>12000</v>
      </c>
    </row>
    <row r="32" spans="3:10" s="33" customFormat="1" ht="31.5" x14ac:dyDescent="0.5">
      <c r="C32" s="30" t="s">
        <v>177</v>
      </c>
      <c r="D32" s="239">
        <v>5000</v>
      </c>
      <c r="E32" s="239"/>
      <c r="F32" s="189"/>
      <c r="G32" s="189">
        <v>0</v>
      </c>
      <c r="H32" s="189">
        <v>0</v>
      </c>
      <c r="I32" s="189">
        <v>0</v>
      </c>
      <c r="J32" s="39">
        <f t="shared" si="4"/>
        <v>5000</v>
      </c>
    </row>
    <row r="33" spans="3:10" s="33" customFormat="1" x14ac:dyDescent="0.5">
      <c r="C33" s="31" t="s">
        <v>178</v>
      </c>
      <c r="D33" s="239">
        <v>120800</v>
      </c>
      <c r="E33" s="239">
        <v>10000</v>
      </c>
      <c r="F33" s="189">
        <v>20000</v>
      </c>
      <c r="G33" s="189">
        <v>46000</v>
      </c>
      <c r="H33" s="189">
        <v>25000</v>
      </c>
      <c r="I33" s="266">
        <v>0</v>
      </c>
      <c r="J33" s="39">
        <f t="shared" si="4"/>
        <v>221800</v>
      </c>
    </row>
    <row r="34" spans="3:10" x14ac:dyDescent="0.5">
      <c r="C34" s="30" t="s">
        <v>179</v>
      </c>
      <c r="D34" s="239">
        <v>5000</v>
      </c>
      <c r="E34" s="239">
        <v>3000</v>
      </c>
      <c r="F34" s="189"/>
      <c r="G34" s="189">
        <v>4000</v>
      </c>
      <c r="H34" s="189">
        <v>10000</v>
      </c>
      <c r="I34" s="189">
        <v>0</v>
      </c>
      <c r="J34" s="39">
        <f t="shared" si="4"/>
        <v>22000</v>
      </c>
    </row>
    <row r="35" spans="3:10" x14ac:dyDescent="0.5">
      <c r="C35" s="30" t="s">
        <v>180</v>
      </c>
      <c r="D35" s="189"/>
      <c r="E35" s="239">
        <v>5000</v>
      </c>
      <c r="F35" s="189"/>
      <c r="G35" s="189"/>
      <c r="H35" s="189"/>
      <c r="I35" s="189">
        <v>5000</v>
      </c>
      <c r="J35" s="39">
        <f t="shared" si="4"/>
        <v>10000</v>
      </c>
    </row>
    <row r="36" spans="3:10" x14ac:dyDescent="0.5">
      <c r="C36" s="30" t="s">
        <v>181</v>
      </c>
      <c r="D36" s="189">
        <v>11200</v>
      </c>
      <c r="E36" s="189"/>
      <c r="F36" s="189">
        <v>20000</v>
      </c>
      <c r="G36" s="189"/>
      <c r="H36" s="189"/>
      <c r="I36" s="189">
        <v>30000</v>
      </c>
      <c r="J36" s="39">
        <f t="shared" si="4"/>
        <v>61200</v>
      </c>
    </row>
    <row r="37" spans="3:10" x14ac:dyDescent="0.5">
      <c r="C37" s="34" t="s">
        <v>182</v>
      </c>
      <c r="D37" s="281">
        <f>SUM(D30:D36)</f>
        <v>152000</v>
      </c>
      <c r="E37" s="281">
        <f>SUM(E30:E36)</f>
        <v>50000</v>
      </c>
      <c r="F37" s="281">
        <f>SUM(F30:F36)</f>
        <v>40000</v>
      </c>
      <c r="G37" s="281">
        <f t="shared" ref="G37:I37" si="5">SUM(G30:G36)</f>
        <v>50000</v>
      </c>
      <c r="H37" s="281">
        <f t="shared" si="5"/>
        <v>35000</v>
      </c>
      <c r="I37" s="281">
        <f t="shared" si="5"/>
        <v>35000</v>
      </c>
      <c r="J37" s="37">
        <f>SUM(D37:I37)</f>
        <v>362000</v>
      </c>
    </row>
    <row r="38" spans="3:10" x14ac:dyDescent="0.5">
      <c r="C38" s="282" t="s">
        <v>185</v>
      </c>
      <c r="D38" s="283"/>
      <c r="E38" s="283"/>
      <c r="F38" s="283"/>
      <c r="G38" s="283"/>
      <c r="H38" s="283"/>
      <c r="I38" s="283"/>
      <c r="J38" s="284"/>
    </row>
    <row r="39" spans="3:10" s="33" customFormat="1" x14ac:dyDescent="0.5">
      <c r="C39" s="44"/>
      <c r="D39" s="45"/>
      <c r="E39" s="45"/>
      <c r="F39" s="45"/>
      <c r="G39" s="45"/>
      <c r="H39" s="45"/>
      <c r="I39" s="45"/>
      <c r="J39" s="46"/>
    </row>
    <row r="40" spans="3:10" ht="20.25" customHeight="1" thickBot="1" x14ac:dyDescent="0.55000000000000004">
      <c r="C40" s="40" t="s">
        <v>174</v>
      </c>
      <c r="D40" s="41"/>
      <c r="E40" s="41"/>
      <c r="F40" s="41"/>
      <c r="G40" s="41"/>
      <c r="H40" s="41"/>
      <c r="I40" s="41"/>
      <c r="J40" s="42">
        <f>SUM(D40:I40)</f>
        <v>0</v>
      </c>
    </row>
    <row r="41" spans="3:10" x14ac:dyDescent="0.5">
      <c r="C41" s="38" t="s">
        <v>175</v>
      </c>
      <c r="D41" s="187"/>
      <c r="E41" s="188"/>
      <c r="F41" s="188"/>
      <c r="G41" s="188"/>
      <c r="H41" s="188"/>
      <c r="I41" s="188"/>
      <c r="J41" s="39">
        <f t="shared" ref="J41:J48" si="6">SUM(D41:F41)</f>
        <v>0</v>
      </c>
    </row>
    <row r="42" spans="3:10" ht="15.75" customHeight="1" x14ac:dyDescent="0.5">
      <c r="C42" s="30" t="s">
        <v>176</v>
      </c>
      <c r="D42" s="189"/>
      <c r="E42" s="164"/>
      <c r="F42" s="164"/>
      <c r="G42" s="164"/>
      <c r="H42" s="164"/>
      <c r="I42" s="164"/>
      <c r="J42" s="37">
        <f t="shared" si="6"/>
        <v>0</v>
      </c>
    </row>
    <row r="43" spans="3:10" ht="32.25" customHeight="1" x14ac:dyDescent="0.5">
      <c r="C43" s="30" t="s">
        <v>177</v>
      </c>
      <c r="D43" s="189"/>
      <c r="E43" s="189"/>
      <c r="F43" s="189"/>
      <c r="G43" s="189"/>
      <c r="H43" s="189"/>
      <c r="I43" s="189"/>
      <c r="J43" s="37">
        <f t="shared" si="6"/>
        <v>0</v>
      </c>
    </row>
    <row r="44" spans="3:10" s="33" customFormat="1" x14ac:dyDescent="0.5">
      <c r="C44" s="31" t="s">
        <v>178</v>
      </c>
      <c r="D44" s="189"/>
      <c r="E44" s="189"/>
      <c r="F44" s="189"/>
      <c r="G44" s="189"/>
      <c r="H44" s="189"/>
      <c r="I44" s="189"/>
      <c r="J44" s="37">
        <f t="shared" si="6"/>
        <v>0</v>
      </c>
    </row>
    <row r="45" spans="3:10" x14ac:dyDescent="0.5">
      <c r="C45" s="30" t="s">
        <v>179</v>
      </c>
      <c r="D45" s="189"/>
      <c r="E45" s="189"/>
      <c r="F45" s="189"/>
      <c r="G45" s="189"/>
      <c r="H45" s="189"/>
      <c r="I45" s="189"/>
      <c r="J45" s="37">
        <f t="shared" si="6"/>
        <v>0</v>
      </c>
    </row>
    <row r="46" spans="3:10" x14ac:dyDescent="0.5">
      <c r="C46" s="30" t="s">
        <v>180</v>
      </c>
      <c r="D46" s="189"/>
      <c r="E46" s="189"/>
      <c r="F46" s="189"/>
      <c r="G46" s="189"/>
      <c r="H46" s="189"/>
      <c r="I46" s="189"/>
      <c r="J46" s="37">
        <f t="shared" si="6"/>
        <v>0</v>
      </c>
    </row>
    <row r="47" spans="3:10" x14ac:dyDescent="0.5">
      <c r="C47" s="30" t="s">
        <v>181</v>
      </c>
      <c r="D47" s="189"/>
      <c r="E47" s="189"/>
      <c r="F47" s="189"/>
      <c r="G47" s="189"/>
      <c r="H47" s="189"/>
      <c r="I47" s="189"/>
      <c r="J47" s="37">
        <f t="shared" si="6"/>
        <v>0</v>
      </c>
    </row>
    <row r="48" spans="3:10" ht="21" customHeight="1" x14ac:dyDescent="0.5">
      <c r="C48" s="34" t="s">
        <v>182</v>
      </c>
      <c r="D48" s="43">
        <f>SUM(D41:D47)</f>
        <v>0</v>
      </c>
      <c r="E48" s="43">
        <f>SUM(E41:E47)</f>
        <v>0</v>
      </c>
      <c r="F48" s="43">
        <f>SUM(F41:F47)</f>
        <v>0</v>
      </c>
      <c r="G48" s="43">
        <f t="shared" ref="G48:I48" si="7">SUM(G41:G47)</f>
        <v>0</v>
      </c>
      <c r="H48" s="43">
        <f t="shared" si="7"/>
        <v>0</v>
      </c>
      <c r="I48" s="43">
        <f t="shared" si="7"/>
        <v>0</v>
      </c>
      <c r="J48" s="37">
        <f t="shared" si="6"/>
        <v>0</v>
      </c>
    </row>
    <row r="49" spans="2:10" s="33" customFormat="1" ht="22.5" customHeight="1" x14ac:dyDescent="0.5">
      <c r="B49" s="190"/>
      <c r="C49" s="50"/>
      <c r="D49" s="48"/>
      <c r="E49" s="48"/>
      <c r="F49" s="48"/>
      <c r="G49" s="48"/>
      <c r="H49" s="48"/>
      <c r="I49" s="48"/>
      <c r="J49" s="49"/>
    </row>
    <row r="50" spans="2:10" x14ac:dyDescent="0.5">
      <c r="B50" s="282" t="s">
        <v>186</v>
      </c>
      <c r="C50" s="283"/>
      <c r="D50" s="283"/>
      <c r="E50" s="283"/>
      <c r="F50" s="283"/>
      <c r="G50" s="283"/>
      <c r="H50" s="283"/>
      <c r="I50" s="283"/>
      <c r="J50" s="284"/>
    </row>
    <row r="51" spans="2:10" x14ac:dyDescent="0.5">
      <c r="B51" s="186"/>
      <c r="C51" s="282" t="s">
        <v>187</v>
      </c>
      <c r="D51" s="283"/>
      <c r="E51" s="283"/>
      <c r="F51" s="283"/>
      <c r="G51" s="283"/>
      <c r="H51" s="283"/>
      <c r="I51" s="283"/>
      <c r="J51" s="284"/>
    </row>
    <row r="52" spans="2:10" ht="24" customHeight="1" thickBot="1" x14ac:dyDescent="0.55000000000000004">
      <c r="B52" s="186"/>
      <c r="C52" s="40" t="s">
        <v>174</v>
      </c>
      <c r="D52" s="41">
        <f>'1) Budget Table'!D48</f>
        <v>40000</v>
      </c>
      <c r="E52" s="41">
        <f>'1) Budget Table'!E48</f>
        <v>60000</v>
      </c>
      <c r="F52" s="41">
        <f>'1) Budget Table'!F48</f>
        <v>137000</v>
      </c>
      <c r="G52" s="41">
        <f>'1) Budget Table'!G48</f>
        <v>76500</v>
      </c>
      <c r="H52" s="41">
        <f>'1) Budget Table'!H48</f>
        <v>0</v>
      </c>
      <c r="I52" s="41">
        <f>'1) Budget Table'!I48</f>
        <v>65000</v>
      </c>
      <c r="J52" s="42">
        <f>SUM(D52:I52)</f>
        <v>378500</v>
      </c>
    </row>
    <row r="53" spans="2:10" ht="15.75" customHeight="1" x14ac:dyDescent="0.5">
      <c r="B53" s="186"/>
      <c r="C53" s="38" t="s">
        <v>175</v>
      </c>
      <c r="D53" s="187"/>
      <c r="E53" s="239">
        <v>27000</v>
      </c>
      <c r="F53" s="188"/>
      <c r="G53" s="188"/>
      <c r="H53" s="188"/>
      <c r="I53" s="188"/>
      <c r="J53" s="39">
        <f>SUM(D53:I53)</f>
        <v>27000</v>
      </c>
    </row>
    <row r="54" spans="2:10" ht="15.75" customHeight="1" x14ac:dyDescent="0.5">
      <c r="B54" s="186"/>
      <c r="C54" s="30" t="s">
        <v>176</v>
      </c>
      <c r="D54" s="239">
        <v>2200</v>
      </c>
      <c r="E54" s="239">
        <v>2000</v>
      </c>
      <c r="F54" s="164"/>
      <c r="G54" s="164"/>
      <c r="H54" s="164"/>
      <c r="I54" s="164"/>
      <c r="J54" s="39">
        <f t="shared" ref="J54:J59" si="8">SUM(D54:I54)</f>
        <v>4200</v>
      </c>
    </row>
    <row r="55" spans="2:10" ht="15.75" customHeight="1" x14ac:dyDescent="0.5">
      <c r="B55" s="186"/>
      <c r="C55" s="30" t="s">
        <v>177</v>
      </c>
      <c r="D55" s="189"/>
      <c r="E55" s="189"/>
      <c r="F55" s="189"/>
      <c r="G55" s="189"/>
      <c r="H55" s="189"/>
      <c r="I55" s="189"/>
      <c r="J55" s="39">
        <f t="shared" si="8"/>
        <v>0</v>
      </c>
    </row>
    <row r="56" spans="2:10" ht="18.75" customHeight="1" x14ac:dyDescent="0.5">
      <c r="B56" s="186"/>
      <c r="C56" s="31" t="s">
        <v>178</v>
      </c>
      <c r="D56" s="239">
        <v>20000</v>
      </c>
      <c r="E56" s="239">
        <v>10000</v>
      </c>
      <c r="F56" s="239">
        <v>70000</v>
      </c>
      <c r="G56" s="189">
        <v>31500</v>
      </c>
      <c r="H56" s="189"/>
      <c r="I56" s="189">
        <v>10000</v>
      </c>
      <c r="J56" s="39">
        <f t="shared" si="8"/>
        <v>141500</v>
      </c>
    </row>
    <row r="57" spans="2:10" x14ac:dyDescent="0.5">
      <c r="B57" s="186"/>
      <c r="C57" s="30" t="s">
        <v>179</v>
      </c>
      <c r="D57" s="239">
        <v>5000</v>
      </c>
      <c r="E57" s="239">
        <v>3000</v>
      </c>
      <c r="F57" s="239">
        <v>3000</v>
      </c>
      <c r="G57" s="189">
        <v>0</v>
      </c>
      <c r="H57" s="189"/>
      <c r="I57" s="189">
        <v>5000</v>
      </c>
      <c r="J57" s="39">
        <f t="shared" si="8"/>
        <v>16000</v>
      </c>
    </row>
    <row r="58" spans="2:10" s="33" customFormat="1" ht="21.75" customHeight="1" x14ac:dyDescent="0.5">
      <c r="B58" s="186"/>
      <c r="C58" s="30" t="s">
        <v>180</v>
      </c>
      <c r="D58" s="239">
        <v>10000</v>
      </c>
      <c r="E58" s="239">
        <v>18000</v>
      </c>
      <c r="F58" s="239">
        <v>44000</v>
      </c>
      <c r="G58" s="189">
        <v>45000</v>
      </c>
      <c r="H58" s="189"/>
      <c r="I58" s="189">
        <v>50000</v>
      </c>
      <c r="J58" s="39">
        <f t="shared" si="8"/>
        <v>167000</v>
      </c>
    </row>
    <row r="59" spans="2:10" s="33" customFormat="1" x14ac:dyDescent="0.5">
      <c r="B59" s="186"/>
      <c r="C59" s="30" t="s">
        <v>181</v>
      </c>
      <c r="D59" s="239">
        <v>2800</v>
      </c>
      <c r="E59" s="189"/>
      <c r="F59" s="239">
        <v>20000</v>
      </c>
      <c r="G59" s="189">
        <v>0</v>
      </c>
      <c r="H59" s="189"/>
      <c r="I59" s="189">
        <v>0</v>
      </c>
      <c r="J59" s="39">
        <f t="shared" si="8"/>
        <v>22800</v>
      </c>
    </row>
    <row r="60" spans="2:10" x14ac:dyDescent="0.5">
      <c r="B60" s="186"/>
      <c r="C60" s="34" t="s">
        <v>182</v>
      </c>
      <c r="D60" s="281">
        <f>SUM(D53:D59)</f>
        <v>40000</v>
      </c>
      <c r="E60" s="281">
        <f>SUM(E53:E59)</f>
        <v>60000</v>
      </c>
      <c r="F60" s="281">
        <f>SUM(F53:F59)</f>
        <v>137000</v>
      </c>
      <c r="G60" s="281">
        <f t="shared" ref="G60:I60" si="9">SUM(G53:G59)</f>
        <v>76500</v>
      </c>
      <c r="H60" s="281">
        <f t="shared" si="9"/>
        <v>0</v>
      </c>
      <c r="I60" s="281">
        <f t="shared" si="9"/>
        <v>65000</v>
      </c>
      <c r="J60" s="37">
        <f>SUM(D60:I60)</f>
        <v>378500</v>
      </c>
    </row>
    <row r="61" spans="2:10" s="33" customFormat="1" x14ac:dyDescent="0.5">
      <c r="B61" s="190"/>
      <c r="C61" s="47"/>
      <c r="D61" s="48"/>
      <c r="E61" s="48"/>
      <c r="F61" s="48"/>
      <c r="G61" s="48"/>
      <c r="H61" s="48"/>
      <c r="I61" s="48"/>
      <c r="J61" s="49"/>
    </row>
    <row r="62" spans="2:10" x14ac:dyDescent="0.5">
      <c r="B62" s="190"/>
      <c r="C62" s="282" t="s">
        <v>49</v>
      </c>
      <c r="D62" s="283"/>
      <c r="E62" s="283"/>
      <c r="F62" s="283"/>
      <c r="G62" s="283"/>
      <c r="H62" s="283"/>
      <c r="I62" s="283"/>
      <c r="J62" s="284"/>
    </row>
    <row r="63" spans="2:10" ht="21.75" customHeight="1" thickBot="1" x14ac:dyDescent="0.55000000000000004">
      <c r="B63" s="186"/>
      <c r="C63" s="40" t="s">
        <v>174</v>
      </c>
      <c r="D63" s="41">
        <f>'1) Budget Table'!D58</f>
        <v>120000</v>
      </c>
      <c r="E63" s="41">
        <f>'1) Budget Table'!E58</f>
        <v>85000</v>
      </c>
      <c r="F63" s="41">
        <f>'1) Budget Table'!F58</f>
        <v>62400</v>
      </c>
      <c r="G63" s="41">
        <f>'1) Budget Table'!G58</f>
        <v>70864</v>
      </c>
      <c r="H63" s="41">
        <f>'1) Budget Table'!H58</f>
        <v>90000</v>
      </c>
      <c r="I63" s="41">
        <f>'1) Budget Table'!I58</f>
        <v>30000</v>
      </c>
      <c r="J63" s="42">
        <f>SUM(D63:I63)</f>
        <v>458264</v>
      </c>
    </row>
    <row r="64" spans="2:10" ht="15.75" customHeight="1" x14ac:dyDescent="0.5">
      <c r="B64" s="186"/>
      <c r="C64" s="38" t="s">
        <v>175</v>
      </c>
      <c r="D64" s="187"/>
      <c r="E64" s="239">
        <v>30000</v>
      </c>
      <c r="F64" s="188"/>
      <c r="G64" s="188">
        <v>0</v>
      </c>
      <c r="H64" s="188">
        <v>20000</v>
      </c>
      <c r="I64" s="188">
        <v>0</v>
      </c>
      <c r="J64" s="39">
        <f>SUM(D64:I64)</f>
        <v>50000</v>
      </c>
    </row>
    <row r="65" spans="2:10" ht="15.75" customHeight="1" x14ac:dyDescent="0.5">
      <c r="B65" s="186"/>
      <c r="C65" s="30" t="s">
        <v>176</v>
      </c>
      <c r="D65" s="239">
        <v>5000</v>
      </c>
      <c r="E65" s="239">
        <v>3000</v>
      </c>
      <c r="F65" s="164"/>
      <c r="G65" s="164">
        <v>0</v>
      </c>
      <c r="H65" s="164">
        <v>0</v>
      </c>
      <c r="I65" s="164">
        <v>0</v>
      </c>
      <c r="J65" s="39">
        <f t="shared" ref="J65:J70" si="10">SUM(D65:I65)</f>
        <v>8000</v>
      </c>
    </row>
    <row r="66" spans="2:10" ht="15.75" customHeight="1" x14ac:dyDescent="0.5">
      <c r="B66" s="186"/>
      <c r="C66" s="30" t="s">
        <v>177</v>
      </c>
      <c r="D66" s="239">
        <v>10000</v>
      </c>
      <c r="E66" s="239">
        <v>2000</v>
      </c>
      <c r="F66" s="189"/>
      <c r="G66" s="189"/>
      <c r="H66" s="189">
        <v>5000</v>
      </c>
      <c r="I66" s="189">
        <v>0</v>
      </c>
      <c r="J66" s="39">
        <f t="shared" si="10"/>
        <v>17000</v>
      </c>
    </row>
    <row r="67" spans="2:10" x14ac:dyDescent="0.5">
      <c r="B67" s="186"/>
      <c r="C67" s="31" t="s">
        <v>178</v>
      </c>
      <c r="D67" s="239">
        <v>53900</v>
      </c>
      <c r="E67" s="239">
        <v>15000</v>
      </c>
      <c r="F67" s="239">
        <v>21795.43</v>
      </c>
      <c r="G67" s="189">
        <v>45500</v>
      </c>
      <c r="H67" s="189">
        <v>60000</v>
      </c>
      <c r="I67" s="189">
        <v>5000</v>
      </c>
      <c r="J67" s="39">
        <f t="shared" si="10"/>
        <v>201195.43</v>
      </c>
    </row>
    <row r="68" spans="2:10" x14ac:dyDescent="0.5">
      <c r="B68" s="186"/>
      <c r="C68" s="30" t="s">
        <v>179</v>
      </c>
      <c r="D68" s="239">
        <v>10000</v>
      </c>
      <c r="E68" s="239">
        <v>5000</v>
      </c>
      <c r="F68" s="239">
        <v>3000</v>
      </c>
      <c r="G68" s="189">
        <v>2000</v>
      </c>
      <c r="H68" s="189">
        <v>5000</v>
      </c>
      <c r="I68" s="189">
        <v>0</v>
      </c>
      <c r="J68" s="39">
        <f t="shared" si="10"/>
        <v>25000</v>
      </c>
    </row>
    <row r="69" spans="2:10" x14ac:dyDescent="0.5">
      <c r="B69" s="186"/>
      <c r="C69" s="30" t="s">
        <v>180</v>
      </c>
      <c r="D69" s="239">
        <v>32000</v>
      </c>
      <c r="E69" s="239">
        <v>30000</v>
      </c>
      <c r="F69" s="239">
        <v>25000</v>
      </c>
      <c r="G69" s="189"/>
      <c r="H69" s="189">
        <v>0</v>
      </c>
      <c r="I69" s="189">
        <v>20000</v>
      </c>
      <c r="J69" s="39">
        <f t="shared" si="10"/>
        <v>107000</v>
      </c>
    </row>
    <row r="70" spans="2:10" x14ac:dyDescent="0.5">
      <c r="B70" s="186"/>
      <c r="C70" s="30" t="s">
        <v>181</v>
      </c>
      <c r="D70" s="239">
        <v>9100</v>
      </c>
      <c r="E70" s="189"/>
      <c r="F70" s="239">
        <v>12604.57</v>
      </c>
      <c r="G70" s="189">
        <v>23364</v>
      </c>
      <c r="H70" s="189"/>
      <c r="I70" s="189">
        <v>5000</v>
      </c>
      <c r="J70" s="39">
        <f t="shared" si="10"/>
        <v>50068.57</v>
      </c>
    </row>
    <row r="71" spans="2:10" x14ac:dyDescent="0.5">
      <c r="B71" s="186"/>
      <c r="C71" s="34" t="s">
        <v>182</v>
      </c>
      <c r="D71" s="281">
        <f>SUM(D64:D70)</f>
        <v>120000</v>
      </c>
      <c r="E71" s="281">
        <f>SUM(E64:E70)</f>
        <v>85000</v>
      </c>
      <c r="F71" s="281">
        <f>SUM(F64:F70)</f>
        <v>62400</v>
      </c>
      <c r="G71" s="281">
        <f t="shared" ref="G71:I71" si="11">SUM(G64:G70)</f>
        <v>70864</v>
      </c>
      <c r="H71" s="281">
        <f t="shared" si="11"/>
        <v>90000</v>
      </c>
      <c r="I71" s="281">
        <f t="shared" si="11"/>
        <v>30000</v>
      </c>
      <c r="J71" s="37">
        <f>SUM(D71:I71)</f>
        <v>458264</v>
      </c>
    </row>
    <row r="72" spans="2:10" s="33" customFormat="1" x14ac:dyDescent="0.5">
      <c r="B72" s="190"/>
      <c r="C72" s="47"/>
      <c r="D72" s="48"/>
      <c r="E72" s="48"/>
      <c r="F72" s="48"/>
      <c r="G72" s="48"/>
      <c r="H72" s="48"/>
      <c r="I72" s="48"/>
      <c r="J72" s="49"/>
    </row>
    <row r="73" spans="2:10" x14ac:dyDescent="0.5">
      <c r="B73" s="186"/>
      <c r="C73" s="282" t="s">
        <v>58</v>
      </c>
      <c r="D73" s="283"/>
      <c r="E73" s="283"/>
      <c r="F73" s="283"/>
      <c r="G73" s="283"/>
      <c r="H73" s="283"/>
      <c r="I73" s="283"/>
      <c r="J73" s="284"/>
    </row>
    <row r="74" spans="2:10" ht="21.75" customHeight="1" thickBot="1" x14ac:dyDescent="0.55000000000000004">
      <c r="B74" s="190"/>
      <c r="C74" s="40" t="s">
        <v>174</v>
      </c>
      <c r="D74" s="41">
        <f>'1) Budget Table'!D69</f>
        <v>0</v>
      </c>
      <c r="E74" s="41">
        <f>'1) Budget Table'!E69</f>
        <v>0</v>
      </c>
      <c r="F74" s="41">
        <f>'1) Budget Table'!F69</f>
        <v>0</v>
      </c>
      <c r="G74" s="41"/>
      <c r="H74" s="41"/>
      <c r="I74" s="41"/>
      <c r="J74" s="42">
        <f t="shared" ref="J74:J82" si="12">SUM(D74:F74)</f>
        <v>0</v>
      </c>
    </row>
    <row r="75" spans="2:10" ht="18" customHeight="1" x14ac:dyDescent="0.5">
      <c r="B75" s="186"/>
      <c r="C75" s="38" t="s">
        <v>175</v>
      </c>
      <c r="D75" s="187"/>
      <c r="E75" s="188"/>
      <c r="F75" s="188"/>
      <c r="G75" s="188"/>
      <c r="H75" s="188"/>
      <c r="I75" s="188"/>
      <c r="J75" s="39">
        <f t="shared" si="12"/>
        <v>0</v>
      </c>
    </row>
    <row r="76" spans="2:10" ht="15.75" customHeight="1" x14ac:dyDescent="0.5">
      <c r="B76" s="186"/>
      <c r="C76" s="30" t="s">
        <v>176</v>
      </c>
      <c r="D76" s="189"/>
      <c r="E76" s="164"/>
      <c r="F76" s="164"/>
      <c r="G76" s="164"/>
      <c r="H76" s="164"/>
      <c r="I76" s="164"/>
      <c r="J76" s="37">
        <f t="shared" si="12"/>
        <v>0</v>
      </c>
    </row>
    <row r="77" spans="2:10" s="33" customFormat="1" ht="15.75" customHeight="1" x14ac:dyDescent="0.5">
      <c r="B77" s="186"/>
      <c r="C77" s="30" t="s">
        <v>177</v>
      </c>
      <c r="D77" s="189"/>
      <c r="E77" s="189"/>
      <c r="F77" s="189"/>
      <c r="G77" s="189"/>
      <c r="H77" s="189"/>
      <c r="I77" s="189"/>
      <c r="J77" s="37">
        <f t="shared" si="12"/>
        <v>0</v>
      </c>
    </row>
    <row r="78" spans="2:10" x14ac:dyDescent="0.5">
      <c r="B78" s="190"/>
      <c r="C78" s="31" t="s">
        <v>178</v>
      </c>
      <c r="D78" s="189"/>
      <c r="E78" s="189"/>
      <c r="F78" s="189"/>
      <c r="G78" s="189"/>
      <c r="H78" s="189"/>
      <c r="I78" s="189"/>
      <c r="J78" s="37">
        <f t="shared" si="12"/>
        <v>0</v>
      </c>
    </row>
    <row r="79" spans="2:10" x14ac:dyDescent="0.5">
      <c r="B79" s="190"/>
      <c r="C79" s="30" t="s">
        <v>179</v>
      </c>
      <c r="D79" s="189"/>
      <c r="E79" s="189"/>
      <c r="F79" s="189"/>
      <c r="G79" s="189"/>
      <c r="H79" s="189"/>
      <c r="I79" s="189"/>
      <c r="J79" s="37">
        <f t="shared" si="12"/>
        <v>0</v>
      </c>
    </row>
    <row r="80" spans="2:10" x14ac:dyDescent="0.5">
      <c r="B80" s="190"/>
      <c r="C80" s="30" t="s">
        <v>180</v>
      </c>
      <c r="D80" s="189"/>
      <c r="E80" s="189"/>
      <c r="F80" s="189"/>
      <c r="G80" s="189"/>
      <c r="H80" s="189"/>
      <c r="I80" s="189"/>
      <c r="J80" s="37">
        <f t="shared" si="12"/>
        <v>0</v>
      </c>
    </row>
    <row r="81" spans="2:10" x14ac:dyDescent="0.5">
      <c r="B81" s="186"/>
      <c r="C81" s="30" t="s">
        <v>181</v>
      </c>
      <c r="D81" s="189"/>
      <c r="E81" s="189"/>
      <c r="F81" s="189"/>
      <c r="G81" s="189"/>
      <c r="H81" s="189"/>
      <c r="I81" s="189"/>
      <c r="J81" s="37">
        <f t="shared" si="12"/>
        <v>0</v>
      </c>
    </row>
    <row r="82" spans="2:10" x14ac:dyDescent="0.5">
      <c r="B82" s="186"/>
      <c r="C82" s="34" t="s">
        <v>182</v>
      </c>
      <c r="D82" s="43">
        <f>SUM(D75:D81)</f>
        <v>0</v>
      </c>
      <c r="E82" s="43">
        <f>SUM(E75:E81)</f>
        <v>0</v>
      </c>
      <c r="F82" s="43">
        <f>SUM(F75:F81)</f>
        <v>0</v>
      </c>
      <c r="G82" s="43"/>
      <c r="H82" s="43"/>
      <c r="I82" s="43"/>
      <c r="J82" s="37">
        <f t="shared" si="12"/>
        <v>0</v>
      </c>
    </row>
    <row r="83" spans="2:10" s="33" customFormat="1" x14ac:dyDescent="0.5">
      <c r="B83" s="190"/>
      <c r="C83" s="47"/>
      <c r="D83" s="48"/>
      <c r="E83" s="48"/>
      <c r="F83" s="48"/>
      <c r="G83" s="48"/>
      <c r="H83" s="48"/>
      <c r="I83" s="48"/>
      <c r="J83" s="49"/>
    </row>
    <row r="84" spans="2:10" x14ac:dyDescent="0.5">
      <c r="B84" s="186"/>
      <c r="C84" s="282" t="s">
        <v>67</v>
      </c>
      <c r="D84" s="283"/>
      <c r="E84" s="283"/>
      <c r="F84" s="283"/>
      <c r="G84" s="283"/>
      <c r="H84" s="283"/>
      <c r="I84" s="283"/>
      <c r="J84" s="284"/>
    </row>
    <row r="85" spans="2:10" ht="21.75" customHeight="1" thickBot="1" x14ac:dyDescent="0.55000000000000004">
      <c r="B85" s="186"/>
      <c r="C85" s="40" t="s">
        <v>174</v>
      </c>
      <c r="D85" s="41">
        <f>'1) Budget Table'!D79</f>
        <v>0</v>
      </c>
      <c r="E85" s="41">
        <f>'1) Budget Table'!E79</f>
        <v>0</v>
      </c>
      <c r="F85" s="41">
        <f>'1) Budget Table'!F79</f>
        <v>0</v>
      </c>
      <c r="G85" s="41"/>
      <c r="H85" s="41"/>
      <c r="I85" s="41"/>
      <c r="J85" s="42">
        <f t="shared" ref="J85:J93" si="13">SUM(D85:F85)</f>
        <v>0</v>
      </c>
    </row>
    <row r="86" spans="2:10" ht="15.75" customHeight="1" x14ac:dyDescent="0.5">
      <c r="B86" s="186"/>
      <c r="C86" s="38" t="s">
        <v>175</v>
      </c>
      <c r="D86" s="187"/>
      <c r="E86" s="188"/>
      <c r="F86" s="188"/>
      <c r="G86" s="188"/>
      <c r="H86" s="188"/>
      <c r="I86" s="188"/>
      <c r="J86" s="39">
        <f t="shared" si="13"/>
        <v>0</v>
      </c>
    </row>
    <row r="87" spans="2:10" ht="15.75" customHeight="1" x14ac:dyDescent="0.5">
      <c r="B87" s="190"/>
      <c r="C87" s="30" t="s">
        <v>176</v>
      </c>
      <c r="D87" s="189"/>
      <c r="E87" s="164"/>
      <c r="F87" s="164"/>
      <c r="G87" s="164"/>
      <c r="H87" s="164"/>
      <c r="I87" s="164"/>
      <c r="J87" s="37">
        <f t="shared" si="13"/>
        <v>0</v>
      </c>
    </row>
    <row r="88" spans="2:10" ht="15.75" customHeight="1" x14ac:dyDescent="0.5">
      <c r="B88" s="186"/>
      <c r="C88" s="30" t="s">
        <v>177</v>
      </c>
      <c r="D88" s="189"/>
      <c r="E88" s="189"/>
      <c r="F88" s="189"/>
      <c r="G88" s="189"/>
      <c r="H88" s="189"/>
      <c r="I88" s="189"/>
      <c r="J88" s="37">
        <f t="shared" si="13"/>
        <v>0</v>
      </c>
    </row>
    <row r="89" spans="2:10" x14ac:dyDescent="0.5">
      <c r="B89" s="186"/>
      <c r="C89" s="31" t="s">
        <v>178</v>
      </c>
      <c r="D89" s="189"/>
      <c r="E89" s="189"/>
      <c r="F89" s="189"/>
      <c r="G89" s="189"/>
      <c r="H89" s="189"/>
      <c r="I89" s="189"/>
      <c r="J89" s="37">
        <f t="shared" si="13"/>
        <v>0</v>
      </c>
    </row>
    <row r="90" spans="2:10" x14ac:dyDescent="0.5">
      <c r="B90" s="186"/>
      <c r="C90" s="30" t="s">
        <v>179</v>
      </c>
      <c r="D90" s="189"/>
      <c r="E90" s="189"/>
      <c r="F90" s="189"/>
      <c r="G90" s="189"/>
      <c r="H90" s="189"/>
      <c r="I90" s="189"/>
      <c r="J90" s="37">
        <f t="shared" si="13"/>
        <v>0</v>
      </c>
    </row>
    <row r="91" spans="2:10" ht="25.5" customHeight="1" x14ac:dyDescent="0.5">
      <c r="B91" s="186"/>
      <c r="C91" s="30" t="s">
        <v>180</v>
      </c>
      <c r="D91" s="189"/>
      <c r="E91" s="189"/>
      <c r="F91" s="189"/>
      <c r="G91" s="189"/>
      <c r="H91" s="189"/>
      <c r="I91" s="189"/>
      <c r="J91" s="37">
        <f t="shared" si="13"/>
        <v>0</v>
      </c>
    </row>
    <row r="92" spans="2:10" x14ac:dyDescent="0.5">
      <c r="B92" s="190"/>
      <c r="C92" s="30" t="s">
        <v>181</v>
      </c>
      <c r="D92" s="189"/>
      <c r="E92" s="189"/>
      <c r="F92" s="189"/>
      <c r="G92" s="189"/>
      <c r="H92" s="189"/>
      <c r="I92" s="189"/>
      <c r="J92" s="37">
        <f t="shared" si="13"/>
        <v>0</v>
      </c>
    </row>
    <row r="93" spans="2:10" ht="15.75" customHeight="1" x14ac:dyDescent="0.5">
      <c r="B93" s="186"/>
      <c r="C93" s="34" t="s">
        <v>182</v>
      </c>
      <c r="D93" s="43">
        <f>SUM(D86:D92)</f>
        <v>0</v>
      </c>
      <c r="E93" s="43">
        <f>SUM(E86:E92)</f>
        <v>0</v>
      </c>
      <c r="F93" s="43">
        <f>SUM(F86:F92)</f>
        <v>0</v>
      </c>
      <c r="G93" s="43"/>
      <c r="H93" s="43"/>
      <c r="I93" s="43"/>
      <c r="J93" s="37">
        <f t="shared" si="13"/>
        <v>0</v>
      </c>
    </row>
    <row r="94" spans="2:10" ht="25.5" customHeight="1" x14ac:dyDescent="0.5">
      <c r="B94" s="186"/>
      <c r="C94" s="186"/>
      <c r="D94" s="186"/>
      <c r="E94" s="186"/>
      <c r="F94" s="186"/>
      <c r="G94" s="186"/>
      <c r="H94" s="186"/>
      <c r="I94" s="186"/>
      <c r="J94" s="186"/>
    </row>
    <row r="95" spans="2:10" x14ac:dyDescent="0.5">
      <c r="B95" s="282" t="s">
        <v>188</v>
      </c>
      <c r="C95" s="283"/>
      <c r="D95" s="283"/>
      <c r="E95" s="283"/>
      <c r="F95" s="283"/>
      <c r="G95" s="283"/>
      <c r="H95" s="283"/>
      <c r="I95" s="283"/>
      <c r="J95" s="284"/>
    </row>
    <row r="96" spans="2:10" x14ac:dyDescent="0.5">
      <c r="B96" s="186"/>
      <c r="C96" s="282" t="s">
        <v>77</v>
      </c>
      <c r="D96" s="283"/>
      <c r="E96" s="283"/>
      <c r="F96" s="283"/>
      <c r="G96" s="283"/>
      <c r="H96" s="283"/>
      <c r="I96" s="283"/>
      <c r="J96" s="284"/>
    </row>
    <row r="97" spans="3:10" ht="22.5" customHeight="1" thickBot="1" x14ac:dyDescent="0.55000000000000004">
      <c r="C97" s="40" t="s">
        <v>174</v>
      </c>
      <c r="D97" s="41">
        <f>'1) Budget Table'!D91</f>
        <v>0</v>
      </c>
      <c r="E97" s="41">
        <f>'1) Budget Table'!E91</f>
        <v>0</v>
      </c>
      <c r="F97" s="41">
        <f>'1) Budget Table'!F91</f>
        <v>0</v>
      </c>
      <c r="G97" s="41"/>
      <c r="H97" s="41"/>
      <c r="I97" s="41"/>
      <c r="J97" s="42">
        <f>SUM(D97:F97)</f>
        <v>0</v>
      </c>
    </row>
    <row r="98" spans="3:10" x14ac:dyDescent="0.5">
      <c r="C98" s="38" t="s">
        <v>175</v>
      </c>
      <c r="D98" s="187"/>
      <c r="E98" s="188"/>
      <c r="F98" s="188"/>
      <c r="G98" s="188"/>
      <c r="H98" s="188"/>
      <c r="I98" s="188"/>
      <c r="J98" s="39">
        <f t="shared" ref="J98:J105" si="14">SUM(D98:F98)</f>
        <v>0</v>
      </c>
    </row>
    <row r="99" spans="3:10" x14ac:dyDescent="0.5">
      <c r="C99" s="30" t="s">
        <v>176</v>
      </c>
      <c r="D99" s="189"/>
      <c r="E99" s="164"/>
      <c r="F99" s="164"/>
      <c r="G99" s="164"/>
      <c r="H99" s="164"/>
      <c r="I99" s="164"/>
      <c r="J99" s="37">
        <f t="shared" si="14"/>
        <v>0</v>
      </c>
    </row>
    <row r="100" spans="3:10" ht="15.75" customHeight="1" x14ac:dyDescent="0.5">
      <c r="C100" s="30" t="s">
        <v>177</v>
      </c>
      <c r="D100" s="189"/>
      <c r="E100" s="189"/>
      <c r="F100" s="189"/>
      <c r="G100" s="189"/>
      <c r="H100" s="189"/>
      <c r="I100" s="189"/>
      <c r="J100" s="37">
        <f t="shared" si="14"/>
        <v>0</v>
      </c>
    </row>
    <row r="101" spans="3:10" x14ac:dyDescent="0.5">
      <c r="C101" s="31" t="s">
        <v>178</v>
      </c>
      <c r="D101" s="189"/>
      <c r="E101" s="189"/>
      <c r="F101" s="189"/>
      <c r="G101" s="189"/>
      <c r="H101" s="189"/>
      <c r="I101" s="189"/>
      <c r="J101" s="37">
        <f t="shared" si="14"/>
        <v>0</v>
      </c>
    </row>
    <row r="102" spans="3:10" x14ac:dyDescent="0.5">
      <c r="C102" s="30" t="s">
        <v>179</v>
      </c>
      <c r="D102" s="189"/>
      <c r="E102" s="189"/>
      <c r="F102" s="189"/>
      <c r="G102" s="189"/>
      <c r="H102" s="189"/>
      <c r="I102" s="189"/>
      <c r="J102" s="37">
        <f t="shared" si="14"/>
        <v>0</v>
      </c>
    </row>
    <row r="103" spans="3:10" x14ac:dyDescent="0.5">
      <c r="C103" s="30" t="s">
        <v>180</v>
      </c>
      <c r="D103" s="189"/>
      <c r="E103" s="189"/>
      <c r="F103" s="189"/>
      <c r="G103" s="189"/>
      <c r="H103" s="189"/>
      <c r="I103" s="189"/>
      <c r="J103" s="37">
        <f t="shared" si="14"/>
        <v>0</v>
      </c>
    </row>
    <row r="104" spans="3:10" x14ac:dyDescent="0.5">
      <c r="C104" s="30" t="s">
        <v>181</v>
      </c>
      <c r="D104" s="189"/>
      <c r="E104" s="189"/>
      <c r="F104" s="189"/>
      <c r="G104" s="189"/>
      <c r="H104" s="189"/>
      <c r="I104" s="189"/>
      <c r="J104" s="37">
        <f t="shared" si="14"/>
        <v>0</v>
      </c>
    </row>
    <row r="105" spans="3:10" x14ac:dyDescent="0.5">
      <c r="C105" s="34" t="s">
        <v>182</v>
      </c>
      <c r="D105" s="43">
        <f>SUM(D98:D104)</f>
        <v>0</v>
      </c>
      <c r="E105" s="43">
        <f>SUM(E98:E104)</f>
        <v>0</v>
      </c>
      <c r="F105" s="43">
        <f>SUM(F98:F104)</f>
        <v>0</v>
      </c>
      <c r="G105" s="43"/>
      <c r="H105" s="43"/>
      <c r="I105" s="43"/>
      <c r="J105" s="37">
        <f t="shared" si="14"/>
        <v>0</v>
      </c>
    </row>
    <row r="106" spans="3:10" s="33" customFormat="1" x14ac:dyDescent="0.5">
      <c r="C106" s="47"/>
      <c r="D106" s="48"/>
      <c r="E106" s="48"/>
      <c r="F106" s="48"/>
      <c r="G106" s="48"/>
      <c r="H106" s="48"/>
      <c r="I106" s="48"/>
      <c r="J106" s="49"/>
    </row>
    <row r="107" spans="3:10" ht="15.75" customHeight="1" x14ac:dyDescent="0.5">
      <c r="C107" s="282" t="s">
        <v>189</v>
      </c>
      <c r="D107" s="283"/>
      <c r="E107" s="283"/>
      <c r="F107" s="283"/>
      <c r="G107" s="283"/>
      <c r="H107" s="283"/>
      <c r="I107" s="283"/>
      <c r="J107" s="284"/>
    </row>
    <row r="108" spans="3:10" ht="21.75" customHeight="1" thickBot="1" x14ac:dyDescent="0.55000000000000004">
      <c r="C108" s="40" t="s">
        <v>174</v>
      </c>
      <c r="D108" s="41">
        <f>'1) Budget Table'!D101</f>
        <v>0</v>
      </c>
      <c r="E108" s="41">
        <f>'1) Budget Table'!E101</f>
        <v>0</v>
      </c>
      <c r="F108" s="41">
        <f>'1) Budget Table'!F101</f>
        <v>0</v>
      </c>
      <c r="G108" s="41"/>
      <c r="H108" s="41"/>
      <c r="I108" s="41"/>
      <c r="J108" s="42">
        <f t="shared" ref="J108:J116" si="15">SUM(D108:F108)</f>
        <v>0</v>
      </c>
    </row>
    <row r="109" spans="3:10" x14ac:dyDescent="0.5">
      <c r="C109" s="38" t="s">
        <v>175</v>
      </c>
      <c r="D109" s="187"/>
      <c r="E109" s="188"/>
      <c r="F109" s="188"/>
      <c r="G109" s="188"/>
      <c r="H109" s="188"/>
      <c r="I109" s="188"/>
      <c r="J109" s="39">
        <f t="shared" si="15"/>
        <v>0</v>
      </c>
    </row>
    <row r="110" spans="3:10" x14ac:dyDescent="0.5">
      <c r="C110" s="30" t="s">
        <v>176</v>
      </c>
      <c r="D110" s="189"/>
      <c r="E110" s="164"/>
      <c r="F110" s="164"/>
      <c r="G110" s="164"/>
      <c r="H110" s="164"/>
      <c r="I110" s="164"/>
      <c r="J110" s="37">
        <f t="shared" si="15"/>
        <v>0</v>
      </c>
    </row>
    <row r="111" spans="3:10" ht="31.5" x14ac:dyDescent="0.5">
      <c r="C111" s="30" t="s">
        <v>177</v>
      </c>
      <c r="D111" s="189"/>
      <c r="E111" s="189"/>
      <c r="F111" s="189"/>
      <c r="G111" s="189"/>
      <c r="H111" s="189"/>
      <c r="I111" s="189"/>
      <c r="J111" s="37">
        <f t="shared" si="15"/>
        <v>0</v>
      </c>
    </row>
    <row r="112" spans="3:10" x14ac:dyDescent="0.5">
      <c r="C112" s="31" t="s">
        <v>178</v>
      </c>
      <c r="D112" s="189"/>
      <c r="E112" s="189"/>
      <c r="F112" s="189"/>
      <c r="G112" s="189"/>
      <c r="H112" s="189"/>
      <c r="I112" s="189"/>
      <c r="J112" s="37">
        <f t="shared" si="15"/>
        <v>0</v>
      </c>
    </row>
    <row r="113" spans="3:10" x14ac:dyDescent="0.5">
      <c r="C113" s="30" t="s">
        <v>179</v>
      </c>
      <c r="D113" s="189"/>
      <c r="E113" s="189"/>
      <c r="F113" s="189"/>
      <c r="G113" s="189"/>
      <c r="H113" s="189"/>
      <c r="I113" s="189"/>
      <c r="J113" s="37">
        <f t="shared" si="15"/>
        <v>0</v>
      </c>
    </row>
    <row r="114" spans="3:10" x14ac:dyDescent="0.5">
      <c r="C114" s="30" t="s">
        <v>180</v>
      </c>
      <c r="D114" s="189"/>
      <c r="E114" s="189"/>
      <c r="F114" s="189"/>
      <c r="G114" s="189"/>
      <c r="H114" s="189"/>
      <c r="I114" s="189"/>
      <c r="J114" s="37">
        <f t="shared" si="15"/>
        <v>0</v>
      </c>
    </row>
    <row r="115" spans="3:10" x14ac:dyDescent="0.5">
      <c r="C115" s="30" t="s">
        <v>181</v>
      </c>
      <c r="D115" s="189"/>
      <c r="E115" s="189"/>
      <c r="F115" s="189"/>
      <c r="G115" s="189"/>
      <c r="H115" s="189"/>
      <c r="I115" s="189"/>
      <c r="J115" s="37">
        <f t="shared" si="15"/>
        <v>0</v>
      </c>
    </row>
    <row r="116" spans="3:10" x14ac:dyDescent="0.5">
      <c r="C116" s="34" t="s">
        <v>182</v>
      </c>
      <c r="D116" s="43">
        <f>SUM(D109:D115)</f>
        <v>0</v>
      </c>
      <c r="E116" s="43">
        <f>SUM(E109:E115)</f>
        <v>0</v>
      </c>
      <c r="F116" s="43">
        <f>SUM(F109:F115)</f>
        <v>0</v>
      </c>
      <c r="G116" s="43"/>
      <c r="H116" s="43"/>
      <c r="I116" s="43"/>
      <c r="J116" s="37">
        <f t="shared" si="15"/>
        <v>0</v>
      </c>
    </row>
    <row r="117" spans="3:10" s="33" customFormat="1" x14ac:dyDescent="0.5">
      <c r="C117" s="47"/>
      <c r="D117" s="48"/>
      <c r="E117" s="48"/>
      <c r="F117" s="48"/>
      <c r="G117" s="48"/>
      <c r="H117" s="48"/>
      <c r="I117" s="48"/>
      <c r="J117" s="49"/>
    </row>
    <row r="118" spans="3:10" x14ac:dyDescent="0.5">
      <c r="C118" s="282" t="s">
        <v>95</v>
      </c>
      <c r="D118" s="283"/>
      <c r="E118" s="283"/>
      <c r="F118" s="283"/>
      <c r="G118" s="283"/>
      <c r="H118" s="283"/>
      <c r="I118" s="283"/>
      <c r="J118" s="284"/>
    </row>
    <row r="119" spans="3:10" ht="21" customHeight="1" thickBot="1" x14ac:dyDescent="0.55000000000000004">
      <c r="C119" s="40" t="s">
        <v>174</v>
      </c>
      <c r="D119" s="41">
        <f>'1) Budget Table'!D111</f>
        <v>0</v>
      </c>
      <c r="E119" s="41">
        <f>'1) Budget Table'!E111</f>
        <v>0</v>
      </c>
      <c r="F119" s="41">
        <f>'1) Budget Table'!F111</f>
        <v>0</v>
      </c>
      <c r="G119" s="41"/>
      <c r="H119" s="41"/>
      <c r="I119" s="41"/>
      <c r="J119" s="42">
        <f t="shared" ref="J119:J127" si="16">SUM(D119:F119)</f>
        <v>0</v>
      </c>
    </row>
    <row r="120" spans="3:10" x14ac:dyDescent="0.5">
      <c r="C120" s="38" t="s">
        <v>175</v>
      </c>
      <c r="D120" s="187"/>
      <c r="E120" s="188"/>
      <c r="F120" s="188"/>
      <c r="G120" s="188"/>
      <c r="H120" s="188"/>
      <c r="I120" s="188"/>
      <c r="J120" s="39">
        <f t="shared" si="16"/>
        <v>0</v>
      </c>
    </row>
    <row r="121" spans="3:10" x14ac:dyDescent="0.5">
      <c r="C121" s="30" t="s">
        <v>176</v>
      </c>
      <c r="D121" s="189"/>
      <c r="E121" s="164"/>
      <c r="F121" s="164"/>
      <c r="G121" s="164"/>
      <c r="H121" s="164"/>
      <c r="I121" s="164"/>
      <c r="J121" s="37">
        <f t="shared" si="16"/>
        <v>0</v>
      </c>
    </row>
    <row r="122" spans="3:10" ht="31.5" x14ac:dyDescent="0.5">
      <c r="C122" s="30" t="s">
        <v>177</v>
      </c>
      <c r="D122" s="189"/>
      <c r="E122" s="189"/>
      <c r="F122" s="189"/>
      <c r="G122" s="189"/>
      <c r="H122" s="189"/>
      <c r="I122" s="189"/>
      <c r="J122" s="37">
        <f t="shared" si="16"/>
        <v>0</v>
      </c>
    </row>
    <row r="123" spans="3:10" x14ac:dyDescent="0.5">
      <c r="C123" s="31" t="s">
        <v>178</v>
      </c>
      <c r="D123" s="189"/>
      <c r="E123" s="189"/>
      <c r="F123" s="189"/>
      <c r="G123" s="189"/>
      <c r="H123" s="189"/>
      <c r="I123" s="189"/>
      <c r="J123" s="37">
        <f t="shared" si="16"/>
        <v>0</v>
      </c>
    </row>
    <row r="124" spans="3:10" x14ac:dyDescent="0.5">
      <c r="C124" s="30" t="s">
        <v>179</v>
      </c>
      <c r="D124" s="189"/>
      <c r="E124" s="189"/>
      <c r="F124" s="189"/>
      <c r="G124" s="189"/>
      <c r="H124" s="189"/>
      <c r="I124" s="189"/>
      <c r="J124" s="37">
        <f t="shared" si="16"/>
        <v>0</v>
      </c>
    </row>
    <row r="125" spans="3:10" x14ac:dyDescent="0.5">
      <c r="C125" s="30" t="s">
        <v>180</v>
      </c>
      <c r="D125" s="189"/>
      <c r="E125" s="189"/>
      <c r="F125" s="189"/>
      <c r="G125" s="189"/>
      <c r="H125" s="189"/>
      <c r="I125" s="189"/>
      <c r="J125" s="37">
        <f t="shared" si="16"/>
        <v>0</v>
      </c>
    </row>
    <row r="126" spans="3:10" x14ac:dyDescent="0.5">
      <c r="C126" s="30" t="s">
        <v>181</v>
      </c>
      <c r="D126" s="189"/>
      <c r="E126" s="189"/>
      <c r="F126" s="189"/>
      <c r="G126" s="189"/>
      <c r="H126" s="189"/>
      <c r="I126" s="189"/>
      <c r="J126" s="37">
        <f t="shared" si="16"/>
        <v>0</v>
      </c>
    </row>
    <row r="127" spans="3:10" x14ac:dyDescent="0.5">
      <c r="C127" s="34" t="s">
        <v>182</v>
      </c>
      <c r="D127" s="43">
        <f>SUM(D120:D126)</f>
        <v>0</v>
      </c>
      <c r="E127" s="43">
        <f>SUM(E120:E126)</f>
        <v>0</v>
      </c>
      <c r="F127" s="43">
        <f>SUM(F120:F126)</f>
        <v>0</v>
      </c>
      <c r="G127" s="43"/>
      <c r="H127" s="43"/>
      <c r="I127" s="43"/>
      <c r="J127" s="37">
        <f t="shared" si="16"/>
        <v>0</v>
      </c>
    </row>
    <row r="128" spans="3:10" s="33" customFormat="1" x14ac:dyDescent="0.5">
      <c r="C128" s="47"/>
      <c r="D128" s="48"/>
      <c r="E128" s="48"/>
      <c r="F128" s="48"/>
      <c r="G128" s="48"/>
      <c r="H128" s="48"/>
      <c r="I128" s="48"/>
      <c r="J128" s="49"/>
    </row>
    <row r="129" spans="2:10" x14ac:dyDescent="0.5">
      <c r="B129" s="186"/>
      <c r="C129" s="282" t="s">
        <v>104</v>
      </c>
      <c r="D129" s="283"/>
      <c r="E129" s="283"/>
      <c r="F129" s="283"/>
      <c r="G129" s="283"/>
      <c r="H129" s="283"/>
      <c r="I129" s="283"/>
      <c r="J129" s="284"/>
    </row>
    <row r="130" spans="2:10" ht="24" customHeight="1" thickBot="1" x14ac:dyDescent="0.55000000000000004">
      <c r="B130" s="186"/>
      <c r="C130" s="40" t="s">
        <v>174</v>
      </c>
      <c r="D130" s="41">
        <f>'1) Budget Table'!D121</f>
        <v>0</v>
      </c>
      <c r="E130" s="41">
        <f>'1) Budget Table'!E121</f>
        <v>0</v>
      </c>
      <c r="F130" s="41">
        <f>'1) Budget Table'!F121</f>
        <v>0</v>
      </c>
      <c r="G130" s="41"/>
      <c r="H130" s="41"/>
      <c r="I130" s="41"/>
      <c r="J130" s="42">
        <f t="shared" ref="J130:J138" si="17">SUM(D130:F130)</f>
        <v>0</v>
      </c>
    </row>
    <row r="131" spans="2:10" ht="15.75" customHeight="1" x14ac:dyDescent="0.5">
      <c r="B131" s="186"/>
      <c r="C131" s="38" t="s">
        <v>175</v>
      </c>
      <c r="D131" s="187"/>
      <c r="E131" s="188"/>
      <c r="F131" s="188"/>
      <c r="G131" s="188"/>
      <c r="H131" s="188"/>
      <c r="I131" s="188"/>
      <c r="J131" s="39">
        <f t="shared" si="17"/>
        <v>0</v>
      </c>
    </row>
    <row r="132" spans="2:10" x14ac:dyDescent="0.5">
      <c r="B132" s="186"/>
      <c r="C132" s="30" t="s">
        <v>176</v>
      </c>
      <c r="D132" s="189"/>
      <c r="E132" s="164"/>
      <c r="F132" s="164"/>
      <c r="G132" s="164"/>
      <c r="H132" s="164"/>
      <c r="I132" s="164"/>
      <c r="J132" s="37">
        <f t="shared" si="17"/>
        <v>0</v>
      </c>
    </row>
    <row r="133" spans="2:10" ht="15.75" customHeight="1" x14ac:dyDescent="0.5">
      <c r="B133" s="186"/>
      <c r="C133" s="30" t="s">
        <v>177</v>
      </c>
      <c r="D133" s="189"/>
      <c r="E133" s="189"/>
      <c r="F133" s="189"/>
      <c r="G133" s="189"/>
      <c r="H133" s="189"/>
      <c r="I133" s="189"/>
      <c r="J133" s="37">
        <f t="shared" si="17"/>
        <v>0</v>
      </c>
    </row>
    <row r="134" spans="2:10" x14ac:dyDescent="0.5">
      <c r="B134" s="186"/>
      <c r="C134" s="31" t="s">
        <v>178</v>
      </c>
      <c r="D134" s="189"/>
      <c r="E134" s="189"/>
      <c r="F134" s="189"/>
      <c r="G134" s="189"/>
      <c r="H134" s="189"/>
      <c r="I134" s="189"/>
      <c r="J134" s="37">
        <f t="shared" si="17"/>
        <v>0</v>
      </c>
    </row>
    <row r="135" spans="2:10" x14ac:dyDescent="0.5">
      <c r="B135" s="186"/>
      <c r="C135" s="30" t="s">
        <v>179</v>
      </c>
      <c r="D135" s="189"/>
      <c r="E135" s="189"/>
      <c r="F135" s="189"/>
      <c r="G135" s="189"/>
      <c r="H135" s="189"/>
      <c r="I135" s="189"/>
      <c r="J135" s="37">
        <f t="shared" si="17"/>
        <v>0</v>
      </c>
    </row>
    <row r="136" spans="2:10" ht="15.75" customHeight="1" x14ac:dyDescent="0.5">
      <c r="B136" s="186"/>
      <c r="C136" s="30" t="s">
        <v>180</v>
      </c>
      <c r="D136" s="189"/>
      <c r="E136" s="189"/>
      <c r="F136" s="189"/>
      <c r="G136" s="189"/>
      <c r="H136" s="189"/>
      <c r="I136" s="189"/>
      <c r="J136" s="37">
        <f t="shared" si="17"/>
        <v>0</v>
      </c>
    </row>
    <row r="137" spans="2:10" x14ac:dyDescent="0.5">
      <c r="B137" s="186"/>
      <c r="C137" s="30" t="s">
        <v>181</v>
      </c>
      <c r="D137" s="189"/>
      <c r="E137" s="189"/>
      <c r="F137" s="189"/>
      <c r="G137" s="189"/>
      <c r="H137" s="189"/>
      <c r="I137" s="189"/>
      <c r="J137" s="37">
        <f t="shared" si="17"/>
        <v>0</v>
      </c>
    </row>
    <row r="138" spans="2:10" x14ac:dyDescent="0.5">
      <c r="B138" s="186"/>
      <c r="C138" s="34" t="s">
        <v>182</v>
      </c>
      <c r="D138" s="43">
        <f>SUM(D131:D137)</f>
        <v>0</v>
      </c>
      <c r="E138" s="43">
        <f>SUM(E131:E137)</f>
        <v>0</v>
      </c>
      <c r="F138" s="43">
        <f>SUM(F131:F137)</f>
        <v>0</v>
      </c>
      <c r="G138" s="43"/>
      <c r="H138" s="43"/>
      <c r="I138" s="43"/>
      <c r="J138" s="37">
        <f t="shared" si="17"/>
        <v>0</v>
      </c>
    </row>
    <row r="140" spans="2:10" x14ac:dyDescent="0.5">
      <c r="B140" s="282" t="s">
        <v>190</v>
      </c>
      <c r="C140" s="283"/>
      <c r="D140" s="283"/>
      <c r="E140" s="283"/>
      <c r="F140" s="283"/>
      <c r="G140" s="283"/>
      <c r="H140" s="283"/>
      <c r="I140" s="283"/>
      <c r="J140" s="284"/>
    </row>
    <row r="141" spans="2:10" x14ac:dyDescent="0.5">
      <c r="B141" s="186"/>
      <c r="C141" s="282" t="s">
        <v>114</v>
      </c>
      <c r="D141" s="283"/>
      <c r="E141" s="283"/>
      <c r="F141" s="283"/>
      <c r="G141" s="283"/>
      <c r="H141" s="283"/>
      <c r="I141" s="283"/>
      <c r="J141" s="284"/>
    </row>
    <row r="142" spans="2:10" ht="24" customHeight="1" thickBot="1" x14ac:dyDescent="0.55000000000000004">
      <c r="B142" s="186"/>
      <c r="C142" s="40" t="s">
        <v>174</v>
      </c>
      <c r="D142" s="41">
        <f>'1) Budget Table'!D133</f>
        <v>0</v>
      </c>
      <c r="E142" s="41">
        <f>'1) Budget Table'!E133</f>
        <v>0</v>
      </c>
      <c r="F142" s="41">
        <f>'1) Budget Table'!F133</f>
        <v>0</v>
      </c>
      <c r="G142" s="41"/>
      <c r="H142" s="41"/>
      <c r="I142" s="41"/>
      <c r="J142" s="42">
        <f>SUM(D142:F142)</f>
        <v>0</v>
      </c>
    </row>
    <row r="143" spans="2:10" ht="24.75" customHeight="1" x14ac:dyDescent="0.5">
      <c r="B143" s="186"/>
      <c r="C143" s="38" t="s">
        <v>175</v>
      </c>
      <c r="D143" s="187"/>
      <c r="E143" s="188"/>
      <c r="F143" s="188"/>
      <c r="G143" s="188"/>
      <c r="H143" s="188"/>
      <c r="I143" s="188"/>
      <c r="J143" s="39">
        <f t="shared" ref="J143:J150" si="18">SUM(D143:F143)</f>
        <v>0</v>
      </c>
    </row>
    <row r="144" spans="2:10" ht="15.75" customHeight="1" x14ac:dyDescent="0.5">
      <c r="B144" s="186"/>
      <c r="C144" s="30" t="s">
        <v>176</v>
      </c>
      <c r="D144" s="189"/>
      <c r="E144" s="164"/>
      <c r="F144" s="164"/>
      <c r="G144" s="164"/>
      <c r="H144" s="164"/>
      <c r="I144" s="164"/>
      <c r="J144" s="37">
        <f t="shared" si="18"/>
        <v>0</v>
      </c>
    </row>
    <row r="145" spans="3:10" ht="15.75" customHeight="1" x14ac:dyDescent="0.5">
      <c r="C145" s="30" t="s">
        <v>177</v>
      </c>
      <c r="D145" s="189"/>
      <c r="E145" s="189"/>
      <c r="F145" s="189"/>
      <c r="G145" s="189"/>
      <c r="H145" s="189"/>
      <c r="I145" s="189"/>
      <c r="J145" s="37">
        <f t="shared" si="18"/>
        <v>0</v>
      </c>
    </row>
    <row r="146" spans="3:10" ht="15.75" customHeight="1" x14ac:dyDescent="0.5">
      <c r="C146" s="31" t="s">
        <v>178</v>
      </c>
      <c r="D146" s="189"/>
      <c r="E146" s="189"/>
      <c r="F146" s="189"/>
      <c r="G146" s="189"/>
      <c r="H146" s="189"/>
      <c r="I146" s="189"/>
      <c r="J146" s="37">
        <f t="shared" si="18"/>
        <v>0</v>
      </c>
    </row>
    <row r="147" spans="3:10" ht="15.75" customHeight="1" x14ac:dyDescent="0.5">
      <c r="C147" s="30" t="s">
        <v>179</v>
      </c>
      <c r="D147" s="189"/>
      <c r="E147" s="189"/>
      <c r="F147" s="189"/>
      <c r="G147" s="189"/>
      <c r="H147" s="189"/>
      <c r="I147" s="189"/>
      <c r="J147" s="37">
        <f t="shared" si="18"/>
        <v>0</v>
      </c>
    </row>
    <row r="148" spans="3:10" ht="15.75" customHeight="1" x14ac:dyDescent="0.5">
      <c r="C148" s="30" t="s">
        <v>180</v>
      </c>
      <c r="D148" s="189"/>
      <c r="E148" s="189"/>
      <c r="F148" s="189"/>
      <c r="G148" s="189"/>
      <c r="H148" s="189"/>
      <c r="I148" s="189"/>
      <c r="J148" s="37">
        <f t="shared" si="18"/>
        <v>0</v>
      </c>
    </row>
    <row r="149" spans="3:10" ht="15.75" customHeight="1" x14ac:dyDescent="0.5">
      <c r="C149" s="30" t="s">
        <v>181</v>
      </c>
      <c r="D149" s="189"/>
      <c r="E149" s="189"/>
      <c r="F149" s="189"/>
      <c r="G149" s="189"/>
      <c r="H149" s="189"/>
      <c r="I149" s="189"/>
      <c r="J149" s="37">
        <f t="shared" si="18"/>
        <v>0</v>
      </c>
    </row>
    <row r="150" spans="3:10" ht="15.75" customHeight="1" x14ac:dyDescent="0.5">
      <c r="C150" s="34" t="s">
        <v>182</v>
      </c>
      <c r="D150" s="43">
        <f>SUM(D143:D149)</f>
        <v>0</v>
      </c>
      <c r="E150" s="43">
        <f>SUM(E143:E149)</f>
        <v>0</v>
      </c>
      <c r="F150" s="43">
        <f>SUM(F143:F149)</f>
        <v>0</v>
      </c>
      <c r="G150" s="43"/>
      <c r="H150" s="43"/>
      <c r="I150" s="43"/>
      <c r="J150" s="37">
        <f t="shared" si="18"/>
        <v>0</v>
      </c>
    </row>
    <row r="151" spans="3:10" s="33" customFormat="1" ht="15.75" customHeight="1" x14ac:dyDescent="0.5">
      <c r="C151" s="47"/>
      <c r="D151" s="48"/>
      <c r="E151" s="48"/>
      <c r="F151" s="48"/>
      <c r="G151" s="48"/>
      <c r="H151" s="48"/>
      <c r="I151" s="48"/>
      <c r="J151" s="49"/>
    </row>
    <row r="152" spans="3:10" ht="15.75" customHeight="1" x14ac:dyDescent="0.5">
      <c r="C152" s="282" t="s">
        <v>123</v>
      </c>
      <c r="D152" s="283"/>
      <c r="E152" s="283"/>
      <c r="F152" s="283"/>
      <c r="G152" s="283"/>
      <c r="H152" s="283"/>
      <c r="I152" s="283"/>
      <c r="J152" s="284"/>
    </row>
    <row r="153" spans="3:10" ht="21" customHeight="1" thickBot="1" x14ac:dyDescent="0.55000000000000004">
      <c r="C153" s="40" t="s">
        <v>174</v>
      </c>
      <c r="D153" s="41">
        <f>'1) Budget Table'!D143</f>
        <v>0</v>
      </c>
      <c r="E153" s="41">
        <f>'1) Budget Table'!E143</f>
        <v>0</v>
      </c>
      <c r="F153" s="41">
        <f>'1) Budget Table'!F143</f>
        <v>0</v>
      </c>
      <c r="G153" s="41"/>
      <c r="H153" s="41"/>
      <c r="I153" s="41"/>
      <c r="J153" s="42">
        <f t="shared" ref="J153:J161" si="19">SUM(D153:F153)</f>
        <v>0</v>
      </c>
    </row>
    <row r="154" spans="3:10" ht="15.75" customHeight="1" x14ac:dyDescent="0.5">
      <c r="C154" s="38" t="s">
        <v>175</v>
      </c>
      <c r="D154" s="187"/>
      <c r="E154" s="188"/>
      <c r="F154" s="188"/>
      <c r="G154" s="188"/>
      <c r="H154" s="188"/>
      <c r="I154" s="188"/>
      <c r="J154" s="39">
        <f t="shared" si="19"/>
        <v>0</v>
      </c>
    </row>
    <row r="155" spans="3:10" ht="15.75" customHeight="1" x14ac:dyDescent="0.5">
      <c r="C155" s="30" t="s">
        <v>176</v>
      </c>
      <c r="D155" s="189"/>
      <c r="E155" s="164"/>
      <c r="F155" s="164"/>
      <c r="G155" s="164"/>
      <c r="H155" s="164"/>
      <c r="I155" s="164"/>
      <c r="J155" s="37">
        <f t="shared" si="19"/>
        <v>0</v>
      </c>
    </row>
    <row r="156" spans="3:10" ht="15.75" customHeight="1" x14ac:dyDescent="0.5">
      <c r="C156" s="30" t="s">
        <v>177</v>
      </c>
      <c r="D156" s="189"/>
      <c r="E156" s="189"/>
      <c r="F156" s="189"/>
      <c r="G156" s="189"/>
      <c r="H156" s="189"/>
      <c r="I156" s="189"/>
      <c r="J156" s="37">
        <f t="shared" si="19"/>
        <v>0</v>
      </c>
    </row>
    <row r="157" spans="3:10" ht="15.75" customHeight="1" x14ac:dyDescent="0.5">
      <c r="C157" s="31" t="s">
        <v>178</v>
      </c>
      <c r="D157" s="189"/>
      <c r="E157" s="189"/>
      <c r="F157" s="189"/>
      <c r="G157" s="189"/>
      <c r="H157" s="189"/>
      <c r="I157" s="189"/>
      <c r="J157" s="37">
        <f t="shared" si="19"/>
        <v>0</v>
      </c>
    </row>
    <row r="158" spans="3:10" ht="15.75" customHeight="1" x14ac:dyDescent="0.5">
      <c r="C158" s="30" t="s">
        <v>179</v>
      </c>
      <c r="D158" s="189"/>
      <c r="E158" s="189"/>
      <c r="F158" s="189"/>
      <c r="G158" s="189"/>
      <c r="H158" s="189"/>
      <c r="I158" s="189"/>
      <c r="J158" s="37">
        <f t="shared" si="19"/>
        <v>0</v>
      </c>
    </row>
    <row r="159" spans="3:10" ht="15.75" customHeight="1" x14ac:dyDescent="0.5">
      <c r="C159" s="30" t="s">
        <v>180</v>
      </c>
      <c r="D159" s="189"/>
      <c r="E159" s="189"/>
      <c r="F159" s="189"/>
      <c r="G159" s="189"/>
      <c r="H159" s="189"/>
      <c r="I159" s="189"/>
      <c r="J159" s="37">
        <f t="shared" si="19"/>
        <v>0</v>
      </c>
    </row>
    <row r="160" spans="3:10" ht="15.75" customHeight="1" x14ac:dyDescent="0.5">
      <c r="C160" s="30" t="s">
        <v>181</v>
      </c>
      <c r="D160" s="189"/>
      <c r="E160" s="189"/>
      <c r="F160" s="189"/>
      <c r="G160" s="189"/>
      <c r="H160" s="189"/>
      <c r="I160" s="189"/>
      <c r="J160" s="37">
        <f t="shared" si="19"/>
        <v>0</v>
      </c>
    </row>
    <row r="161" spans="3:10" ht="15.75" customHeight="1" x14ac:dyDescent="0.5">
      <c r="C161" s="34" t="s">
        <v>182</v>
      </c>
      <c r="D161" s="43">
        <f>SUM(D154:D160)</f>
        <v>0</v>
      </c>
      <c r="E161" s="43">
        <f>SUM(E154:E160)</f>
        <v>0</v>
      </c>
      <c r="F161" s="43">
        <f>SUM(F154:F160)</f>
        <v>0</v>
      </c>
      <c r="G161" s="43"/>
      <c r="H161" s="43"/>
      <c r="I161" s="43"/>
      <c r="J161" s="37">
        <f t="shared" si="19"/>
        <v>0</v>
      </c>
    </row>
    <row r="162" spans="3:10" s="33" customFormat="1" ht="15.75" customHeight="1" x14ac:dyDescent="0.5">
      <c r="C162" s="47"/>
      <c r="D162" s="48"/>
      <c r="E162" s="48"/>
      <c r="F162" s="48"/>
      <c r="G162" s="48"/>
      <c r="H162" s="48"/>
      <c r="I162" s="48"/>
      <c r="J162" s="49"/>
    </row>
    <row r="163" spans="3:10" ht="15.75" customHeight="1" x14ac:dyDescent="0.5">
      <c r="C163" s="282" t="s">
        <v>132</v>
      </c>
      <c r="D163" s="283"/>
      <c r="E163" s="283"/>
      <c r="F163" s="283"/>
      <c r="G163" s="283"/>
      <c r="H163" s="283"/>
      <c r="I163" s="283"/>
      <c r="J163" s="284"/>
    </row>
    <row r="164" spans="3:10" ht="19.5" customHeight="1" thickBot="1" x14ac:dyDescent="0.55000000000000004">
      <c r="C164" s="40" t="s">
        <v>174</v>
      </c>
      <c r="D164" s="41">
        <f>'1) Budget Table'!D153</f>
        <v>0</v>
      </c>
      <c r="E164" s="41">
        <f>'1) Budget Table'!E153</f>
        <v>0</v>
      </c>
      <c r="F164" s="41">
        <f>'1) Budget Table'!F153</f>
        <v>0</v>
      </c>
      <c r="G164" s="41"/>
      <c r="H164" s="41"/>
      <c r="I164" s="41"/>
      <c r="J164" s="42">
        <f t="shared" ref="J164:J172" si="20">SUM(D164:F164)</f>
        <v>0</v>
      </c>
    </row>
    <row r="165" spans="3:10" ht="15.75" customHeight="1" x14ac:dyDescent="0.5">
      <c r="C165" s="38" t="s">
        <v>175</v>
      </c>
      <c r="D165" s="187"/>
      <c r="E165" s="188"/>
      <c r="F165" s="188"/>
      <c r="G165" s="188"/>
      <c r="H165" s="188"/>
      <c r="I165" s="188"/>
      <c r="J165" s="39">
        <f t="shared" si="20"/>
        <v>0</v>
      </c>
    </row>
    <row r="166" spans="3:10" ht="15.75" customHeight="1" x14ac:dyDescent="0.5">
      <c r="C166" s="30" t="s">
        <v>176</v>
      </c>
      <c r="D166" s="189"/>
      <c r="E166" s="164"/>
      <c r="F166" s="164"/>
      <c r="G166" s="164"/>
      <c r="H166" s="164"/>
      <c r="I166" s="164"/>
      <c r="J166" s="37">
        <f t="shared" si="20"/>
        <v>0</v>
      </c>
    </row>
    <row r="167" spans="3:10" ht="15.75" customHeight="1" x14ac:dyDescent="0.5">
      <c r="C167" s="30" t="s">
        <v>177</v>
      </c>
      <c r="D167" s="189"/>
      <c r="E167" s="189"/>
      <c r="F167" s="189"/>
      <c r="G167" s="189"/>
      <c r="H167" s="189"/>
      <c r="I167" s="189"/>
      <c r="J167" s="37">
        <f t="shared" si="20"/>
        <v>0</v>
      </c>
    </row>
    <row r="168" spans="3:10" ht="15.75" customHeight="1" x14ac:dyDescent="0.5">
      <c r="C168" s="31" t="s">
        <v>178</v>
      </c>
      <c r="D168" s="189"/>
      <c r="E168" s="189"/>
      <c r="F168" s="189"/>
      <c r="G168" s="189"/>
      <c r="H168" s="189"/>
      <c r="I168" s="189"/>
      <c r="J168" s="37">
        <f t="shared" si="20"/>
        <v>0</v>
      </c>
    </row>
    <row r="169" spans="3:10" ht="15.75" customHeight="1" x14ac:dyDescent="0.5">
      <c r="C169" s="30" t="s">
        <v>179</v>
      </c>
      <c r="D169" s="189"/>
      <c r="E169" s="189"/>
      <c r="F169" s="189"/>
      <c r="G169" s="189"/>
      <c r="H169" s="189"/>
      <c r="I169" s="189"/>
      <c r="J169" s="37">
        <f t="shared" si="20"/>
        <v>0</v>
      </c>
    </row>
    <row r="170" spans="3:10" ht="15.75" customHeight="1" x14ac:dyDescent="0.5">
      <c r="C170" s="30" t="s">
        <v>180</v>
      </c>
      <c r="D170" s="189"/>
      <c r="E170" s="189"/>
      <c r="F170" s="189"/>
      <c r="G170" s="189"/>
      <c r="H170" s="189"/>
      <c r="I170" s="189"/>
      <c r="J170" s="37">
        <f t="shared" si="20"/>
        <v>0</v>
      </c>
    </row>
    <row r="171" spans="3:10" ht="15.75" customHeight="1" x14ac:dyDescent="0.5">
      <c r="C171" s="30" t="s">
        <v>181</v>
      </c>
      <c r="D171" s="189"/>
      <c r="E171" s="189"/>
      <c r="F171" s="189"/>
      <c r="G171" s="189"/>
      <c r="H171" s="189"/>
      <c r="I171" s="189"/>
      <c r="J171" s="37">
        <f t="shared" si="20"/>
        <v>0</v>
      </c>
    </row>
    <row r="172" spans="3:10" ht="15.75" customHeight="1" x14ac:dyDescent="0.5">
      <c r="C172" s="34" t="s">
        <v>182</v>
      </c>
      <c r="D172" s="43">
        <f>SUM(D165:D171)</f>
        <v>0</v>
      </c>
      <c r="E172" s="43">
        <f>SUM(E165:E171)</f>
        <v>0</v>
      </c>
      <c r="F172" s="43">
        <f>SUM(F165:F171)</f>
        <v>0</v>
      </c>
      <c r="G172" s="43"/>
      <c r="H172" s="43"/>
      <c r="I172" s="43"/>
      <c r="J172" s="37">
        <f t="shared" si="20"/>
        <v>0</v>
      </c>
    </row>
    <row r="173" spans="3:10" s="33" customFormat="1" ht="15.75" customHeight="1" x14ac:dyDescent="0.5">
      <c r="C173" s="47"/>
      <c r="D173" s="48"/>
      <c r="E173" s="48"/>
      <c r="F173" s="48"/>
      <c r="G173" s="48"/>
      <c r="H173" s="48"/>
      <c r="I173" s="48"/>
      <c r="J173" s="49"/>
    </row>
    <row r="174" spans="3:10" ht="15.75" customHeight="1" x14ac:dyDescent="0.5">
      <c r="C174" s="282" t="s">
        <v>141</v>
      </c>
      <c r="D174" s="283"/>
      <c r="E174" s="283"/>
      <c r="F174" s="283"/>
      <c r="G174" s="283"/>
      <c r="H174" s="283"/>
      <c r="I174" s="283"/>
      <c r="J174" s="284"/>
    </row>
    <row r="175" spans="3:10" ht="22.5" customHeight="1" thickBot="1" x14ac:dyDescent="0.55000000000000004">
      <c r="C175" s="40" t="s">
        <v>174</v>
      </c>
      <c r="D175" s="41">
        <f>'1) Budget Table'!D163</f>
        <v>0</v>
      </c>
      <c r="E175" s="41">
        <f>'1) Budget Table'!E163</f>
        <v>0</v>
      </c>
      <c r="F175" s="41">
        <f>'1) Budget Table'!F163</f>
        <v>0</v>
      </c>
      <c r="G175" s="41"/>
      <c r="H175" s="41"/>
      <c r="I175" s="41"/>
      <c r="J175" s="42">
        <f t="shared" ref="J175:J183" si="21">SUM(D175:F175)</f>
        <v>0</v>
      </c>
    </row>
    <row r="176" spans="3:10" ht="15.75" customHeight="1" x14ac:dyDescent="0.5">
      <c r="C176" s="38" t="s">
        <v>175</v>
      </c>
      <c r="D176" s="187"/>
      <c r="E176" s="188"/>
      <c r="F176" s="188"/>
      <c r="G176" s="188"/>
      <c r="H176" s="188"/>
      <c r="I176" s="188"/>
      <c r="J176" s="39">
        <f t="shared" si="21"/>
        <v>0</v>
      </c>
    </row>
    <row r="177" spans="3:10" ht="15.75" customHeight="1" x14ac:dyDescent="0.5">
      <c r="C177" s="30" t="s">
        <v>176</v>
      </c>
      <c r="D177" s="189"/>
      <c r="E177" s="164"/>
      <c r="F177" s="164"/>
      <c r="G177" s="164"/>
      <c r="H177" s="164"/>
      <c r="I177" s="164"/>
      <c r="J177" s="37">
        <f t="shared" si="21"/>
        <v>0</v>
      </c>
    </row>
    <row r="178" spans="3:10" ht="15.75" customHeight="1" x14ac:dyDescent="0.5">
      <c r="C178" s="30" t="s">
        <v>177</v>
      </c>
      <c r="D178" s="189"/>
      <c r="E178" s="189"/>
      <c r="F178" s="189"/>
      <c r="G178" s="189"/>
      <c r="H178" s="189"/>
      <c r="I178" s="189"/>
      <c r="J178" s="37">
        <f t="shared" si="21"/>
        <v>0</v>
      </c>
    </row>
    <row r="179" spans="3:10" ht="15.75" customHeight="1" x14ac:dyDescent="0.5">
      <c r="C179" s="31" t="s">
        <v>178</v>
      </c>
      <c r="D179" s="189"/>
      <c r="E179" s="189"/>
      <c r="F179" s="189"/>
      <c r="G179" s="189"/>
      <c r="H179" s="189"/>
      <c r="I179" s="189"/>
      <c r="J179" s="37">
        <f t="shared" si="21"/>
        <v>0</v>
      </c>
    </row>
    <row r="180" spans="3:10" ht="15.75" customHeight="1" x14ac:dyDescent="0.5">
      <c r="C180" s="30" t="s">
        <v>179</v>
      </c>
      <c r="D180" s="189"/>
      <c r="E180" s="189"/>
      <c r="F180" s="189"/>
      <c r="G180" s="189"/>
      <c r="H180" s="189"/>
      <c r="I180" s="189"/>
      <c r="J180" s="37">
        <f t="shared" si="21"/>
        <v>0</v>
      </c>
    </row>
    <row r="181" spans="3:10" ht="15.75" customHeight="1" x14ac:dyDescent="0.5">
      <c r="C181" s="30" t="s">
        <v>180</v>
      </c>
      <c r="D181" s="189"/>
      <c r="E181" s="189"/>
      <c r="F181" s="189"/>
      <c r="G181" s="189"/>
      <c r="H181" s="189"/>
      <c r="I181" s="189"/>
      <c r="J181" s="37">
        <f t="shared" si="21"/>
        <v>0</v>
      </c>
    </row>
    <row r="182" spans="3:10" ht="15.75" customHeight="1" x14ac:dyDescent="0.5">
      <c r="C182" s="30" t="s">
        <v>181</v>
      </c>
      <c r="D182" s="189"/>
      <c r="E182" s="189"/>
      <c r="F182" s="189"/>
      <c r="G182" s="189"/>
      <c r="H182" s="189"/>
      <c r="I182" s="189"/>
      <c r="J182" s="37">
        <f t="shared" si="21"/>
        <v>0</v>
      </c>
    </row>
    <row r="183" spans="3:10" ht="15.75" customHeight="1" x14ac:dyDescent="0.5">
      <c r="C183" s="34" t="s">
        <v>182</v>
      </c>
      <c r="D183" s="43">
        <f>SUM(D176:D182)</f>
        <v>0</v>
      </c>
      <c r="E183" s="43">
        <f>SUM(E176:E182)</f>
        <v>0</v>
      </c>
      <c r="F183" s="43">
        <f>SUM(F176:F182)</f>
        <v>0</v>
      </c>
      <c r="G183" s="43"/>
      <c r="H183" s="43"/>
      <c r="I183" s="43"/>
      <c r="J183" s="37">
        <f t="shared" si="21"/>
        <v>0</v>
      </c>
    </row>
    <row r="184" spans="3:10" ht="15.75" customHeight="1" x14ac:dyDescent="0.5">
      <c r="C184" s="186"/>
      <c r="D184" s="190"/>
      <c r="E184" s="190"/>
      <c r="F184" s="190"/>
      <c r="G184" s="190"/>
      <c r="H184" s="190"/>
      <c r="I184" s="190"/>
      <c r="J184" s="186"/>
    </row>
    <row r="185" spans="3:10" ht="15.75" customHeight="1" x14ac:dyDescent="0.5">
      <c r="C185" s="282" t="s">
        <v>191</v>
      </c>
      <c r="D185" s="283"/>
      <c r="E185" s="283"/>
      <c r="F185" s="283"/>
      <c r="G185" s="283"/>
      <c r="H185" s="283"/>
      <c r="I185" s="283"/>
      <c r="J185" s="284"/>
    </row>
    <row r="186" spans="3:10" ht="19.5" customHeight="1" thickBot="1" x14ac:dyDescent="0.55000000000000004">
      <c r="C186" s="40" t="s">
        <v>192</v>
      </c>
      <c r="D186" s="41">
        <f>'1) Budget Table'!D170</f>
        <v>240069.16</v>
      </c>
      <c r="E186" s="41">
        <f>'1) Budget Table'!E170</f>
        <v>20000</v>
      </c>
      <c r="F186" s="41">
        <f>'1) Budget Table'!F170</f>
        <v>20000</v>
      </c>
      <c r="G186" s="41">
        <f>'1) Budget Table'!G170</f>
        <v>167200</v>
      </c>
      <c r="H186" s="41">
        <f>'1) Budget Table'!H170</f>
        <v>40044.86</v>
      </c>
      <c r="I186" s="41">
        <f>'1) Budget Table'!I170</f>
        <v>61999.86</v>
      </c>
      <c r="J186" s="42">
        <f>SUM(D186:I186)</f>
        <v>549313.88</v>
      </c>
    </row>
    <row r="187" spans="3:10" ht="15.75" customHeight="1" thickBot="1" x14ac:dyDescent="0.55000000000000004">
      <c r="C187" s="38" t="s">
        <v>175</v>
      </c>
      <c r="D187" s="187">
        <v>175069.16</v>
      </c>
      <c r="E187" s="188"/>
      <c r="F187" s="188"/>
      <c r="G187" s="188">
        <v>98000</v>
      </c>
      <c r="H187" s="188">
        <v>40044.86</v>
      </c>
      <c r="I187" s="188">
        <v>0</v>
      </c>
      <c r="J187" s="42">
        <f t="shared" ref="J187:J193" si="22">SUM(D187:I187)</f>
        <v>313114.02</v>
      </c>
    </row>
    <row r="188" spans="3:10" ht="15.75" customHeight="1" thickBot="1" x14ac:dyDescent="0.55000000000000004">
      <c r="C188" s="30" t="s">
        <v>176</v>
      </c>
      <c r="D188" s="189"/>
      <c r="E188" s="164"/>
      <c r="F188" s="164"/>
      <c r="G188" s="164">
        <v>0</v>
      </c>
      <c r="H188" s="164"/>
      <c r="I188" s="164">
        <v>0</v>
      </c>
      <c r="J188" s="42">
        <f t="shared" si="22"/>
        <v>0</v>
      </c>
    </row>
    <row r="189" spans="3:10" ht="15.75" customHeight="1" thickBot="1" x14ac:dyDescent="0.55000000000000004">
      <c r="C189" s="30" t="s">
        <v>177</v>
      </c>
      <c r="D189" s="189"/>
      <c r="E189" s="189"/>
      <c r="F189" s="189"/>
      <c r="G189" s="189">
        <v>0</v>
      </c>
      <c r="H189" s="189"/>
      <c r="I189" s="189">
        <v>0</v>
      </c>
      <c r="J189" s="42">
        <f t="shared" si="22"/>
        <v>0</v>
      </c>
    </row>
    <row r="190" spans="3:10" ht="15.75" customHeight="1" thickBot="1" x14ac:dyDescent="0.55000000000000004">
      <c r="C190" s="31" t="s">
        <v>178</v>
      </c>
      <c r="D190" s="189">
        <v>60000</v>
      </c>
      <c r="E190" s="189">
        <v>15000</v>
      </c>
      <c r="F190" s="372">
        <v>15000</v>
      </c>
      <c r="G190" s="189">
        <v>67700</v>
      </c>
      <c r="H190" s="189"/>
      <c r="I190" s="189">
        <v>50999.86</v>
      </c>
      <c r="J190" s="42">
        <f t="shared" si="22"/>
        <v>208699.86</v>
      </c>
    </row>
    <row r="191" spans="3:10" ht="15.75" customHeight="1" thickBot="1" x14ac:dyDescent="0.55000000000000004">
      <c r="C191" s="30" t="s">
        <v>179</v>
      </c>
      <c r="D191" s="189">
        <v>5000</v>
      </c>
      <c r="E191" s="189">
        <v>5000</v>
      </c>
      <c r="F191" s="372">
        <v>5000</v>
      </c>
      <c r="G191" s="189">
        <v>1500</v>
      </c>
      <c r="H191" s="189"/>
      <c r="I191" s="189">
        <v>5000</v>
      </c>
      <c r="J191" s="42">
        <f t="shared" si="22"/>
        <v>21500</v>
      </c>
    </row>
    <row r="192" spans="3:10" ht="15.75" customHeight="1" thickBot="1" x14ac:dyDescent="0.55000000000000004">
      <c r="C192" s="30" t="s">
        <v>180</v>
      </c>
      <c r="D192" s="189"/>
      <c r="E192" s="189"/>
      <c r="F192" s="189"/>
      <c r="G192" s="189"/>
      <c r="H192" s="189"/>
      <c r="I192" s="189">
        <v>0</v>
      </c>
      <c r="J192" s="42">
        <f t="shared" si="22"/>
        <v>0</v>
      </c>
    </row>
    <row r="193" spans="3:16" ht="15.75" customHeight="1" thickBot="1" x14ac:dyDescent="0.55000000000000004">
      <c r="C193" s="30" t="s">
        <v>181</v>
      </c>
      <c r="D193" s="189"/>
      <c r="E193" s="189"/>
      <c r="F193" s="189"/>
      <c r="G193" s="189"/>
      <c r="H193" s="189"/>
      <c r="I193" s="189">
        <v>6000</v>
      </c>
      <c r="J193" s="42">
        <f t="shared" si="22"/>
        <v>6000</v>
      </c>
      <c r="K193" s="186"/>
      <c r="L193" s="186"/>
      <c r="M193" s="186"/>
      <c r="N193" s="186"/>
      <c r="O193" s="186"/>
      <c r="P193" s="186"/>
    </row>
    <row r="194" spans="3:16" ht="15.75" customHeight="1" x14ac:dyDescent="0.5">
      <c r="C194" s="34" t="s">
        <v>182</v>
      </c>
      <c r="D194" s="43">
        <f>SUM(D187:D193)</f>
        <v>240069.16</v>
      </c>
      <c r="E194" s="43">
        <f>SUM(E187:E193)</f>
        <v>20000</v>
      </c>
      <c r="F194" s="43">
        <f>SUM(F187:F193)</f>
        <v>20000</v>
      </c>
      <c r="G194" s="43">
        <f t="shared" ref="G194:I194" si="23">SUM(G187:G193)</f>
        <v>167200</v>
      </c>
      <c r="H194" s="43">
        <f t="shared" si="23"/>
        <v>40044.86</v>
      </c>
      <c r="I194" s="43">
        <f t="shared" si="23"/>
        <v>61999.86</v>
      </c>
      <c r="J194" s="37">
        <f>SUM(D194:I194)</f>
        <v>549313.88</v>
      </c>
      <c r="K194" s="186"/>
      <c r="L194" s="186"/>
      <c r="M194" s="186"/>
      <c r="N194" s="186"/>
      <c r="O194" s="186"/>
      <c r="P194" s="186"/>
    </row>
    <row r="195" spans="3:16" ht="15.75" customHeight="1" thickBot="1" x14ac:dyDescent="0.55000000000000004">
      <c r="C195" s="186"/>
      <c r="D195" s="190"/>
      <c r="E195" s="190"/>
      <c r="F195" s="190"/>
      <c r="G195" s="190"/>
      <c r="H195" s="190"/>
      <c r="I195" s="190"/>
      <c r="J195" s="186"/>
      <c r="K195" s="186"/>
      <c r="L195" s="186"/>
      <c r="M195" s="186"/>
      <c r="N195" s="186"/>
      <c r="O195" s="186"/>
      <c r="P195" s="186"/>
    </row>
    <row r="196" spans="3:16" ht="19.5" customHeight="1" thickBot="1" x14ac:dyDescent="0.55000000000000004">
      <c r="C196" s="297" t="s">
        <v>155</v>
      </c>
      <c r="D196" s="298"/>
      <c r="E196" s="298"/>
      <c r="F196" s="298"/>
      <c r="G196" s="298"/>
      <c r="H196" s="298"/>
      <c r="I196" s="298"/>
      <c r="J196" s="299"/>
      <c r="K196" s="186"/>
      <c r="L196" s="186"/>
      <c r="M196" s="186"/>
      <c r="N196" s="186"/>
      <c r="O196" s="186"/>
      <c r="P196" s="186"/>
    </row>
    <row r="197" spans="3:16" ht="19.5" customHeight="1" x14ac:dyDescent="0.5">
      <c r="C197" s="53"/>
      <c r="D197" s="293" t="str">
        <f>'1) Budget Table'!D4</f>
        <v>PNUD</v>
      </c>
      <c r="E197" s="293" t="str">
        <f>'1) Budget Table'!E4</f>
        <v>UNESCO</v>
      </c>
      <c r="F197" s="293" t="str">
        <f>'1) Budget Table'!F4</f>
        <v>ONU MUJERES</v>
      </c>
      <c r="G197" s="287" t="s">
        <v>873</v>
      </c>
      <c r="H197" s="289" t="s">
        <v>874</v>
      </c>
      <c r="I197" s="291" t="s">
        <v>875</v>
      </c>
      <c r="J197" s="295" t="s">
        <v>155</v>
      </c>
      <c r="K197" s="186"/>
      <c r="L197" s="186"/>
      <c r="M197" s="186"/>
      <c r="N197" s="186"/>
      <c r="O197" s="186"/>
      <c r="P197" s="186"/>
    </row>
    <row r="198" spans="3:16" ht="19.5" customHeight="1" x14ac:dyDescent="0.5">
      <c r="C198" s="53"/>
      <c r="D198" s="294"/>
      <c r="E198" s="294"/>
      <c r="F198" s="294"/>
      <c r="G198" s="288"/>
      <c r="H198" s="290"/>
      <c r="I198" s="292"/>
      <c r="J198" s="296"/>
      <c r="K198" s="186"/>
      <c r="L198" s="186"/>
      <c r="M198" s="186"/>
      <c r="N198" s="186"/>
      <c r="O198" s="186"/>
      <c r="P198" s="186"/>
    </row>
    <row r="199" spans="3:16" ht="19.5" customHeight="1" x14ac:dyDescent="0.5">
      <c r="C199" s="11" t="s">
        <v>175</v>
      </c>
      <c r="D199" s="191">
        <f>SUM(D176,D165,D154,D143,D131,D120,D109,D98,D86,D75,D64,D53,D41,D30,D19,D8,D187)</f>
        <v>175069.16</v>
      </c>
      <c r="E199" s="191">
        <f>SUM(E176,E165,E154,E143,E131,E120,E109,E98,E86,E75,E64,E53,E41,E30,E19,E8,E187)</f>
        <v>132500</v>
      </c>
      <c r="F199" s="191">
        <f t="shared" ref="F199:I199" si="24">SUM(F176,F165,F154,F143,F131,F120,F109,F98,F86,F75,F64,F53,F41,F30,F19,F8,F187)</f>
        <v>0</v>
      </c>
      <c r="G199" s="191">
        <f t="shared" si="24"/>
        <v>98000</v>
      </c>
      <c r="H199" s="191">
        <f t="shared" si="24"/>
        <v>80044.86</v>
      </c>
      <c r="I199" s="191">
        <f t="shared" si="24"/>
        <v>0</v>
      </c>
      <c r="J199" s="51">
        <f>SUM(D199:I199)</f>
        <v>485614.02</v>
      </c>
      <c r="K199" s="268">
        <v>485614.02</v>
      </c>
      <c r="L199" s="269">
        <f>J199-K199</f>
        <v>0</v>
      </c>
      <c r="M199" s="186"/>
      <c r="N199" s="186"/>
      <c r="O199" s="186"/>
      <c r="P199" s="186"/>
    </row>
    <row r="200" spans="3:16" ht="34.5" customHeight="1" x14ac:dyDescent="0.5">
      <c r="C200" s="11" t="s">
        <v>176</v>
      </c>
      <c r="D200" s="191">
        <f>SUM(D177,D166,D155,D144,D132,D121,D110,D99,D87,D76,D65,D54,D42,D31,D20,D9,D188)</f>
        <v>19150</v>
      </c>
      <c r="E200" s="191">
        <f t="shared" ref="E200:F200" si="25">SUM(E177,E166,E155,E144,E132,E121,E110,E99,E87,E76,E65,E54,E42,E31,E20,E9,E188)</f>
        <v>10400</v>
      </c>
      <c r="F200" s="191">
        <f t="shared" si="25"/>
        <v>0</v>
      </c>
      <c r="G200" s="191">
        <f t="shared" ref="G200:I200" si="26">SUM(G177,G166,G155,G144,G132,G121,G110,G99,G87,G76,G65,G54,G42,G31,G20,G9,G188)</f>
        <v>0</v>
      </c>
      <c r="H200" s="191">
        <f t="shared" si="26"/>
        <v>0</v>
      </c>
      <c r="I200" s="191">
        <f t="shared" si="26"/>
        <v>0</v>
      </c>
      <c r="J200" s="51">
        <f t="shared" ref="J200:J207" si="27">SUM(D200:I200)</f>
        <v>29550</v>
      </c>
      <c r="K200" s="268">
        <v>29550</v>
      </c>
      <c r="L200" s="269">
        <f t="shared" ref="L200:L207" si="28">J200-K200</f>
        <v>0</v>
      </c>
      <c r="M200" s="186"/>
      <c r="N200" s="186"/>
      <c r="O200" s="186"/>
      <c r="P200" s="186"/>
    </row>
    <row r="201" spans="3:16" ht="48" customHeight="1" x14ac:dyDescent="0.5">
      <c r="C201" s="11" t="s">
        <v>177</v>
      </c>
      <c r="D201" s="191">
        <f t="shared" ref="D201:F205" si="29">SUM(D178,D167,D156,D145,D133,D122,D111,D100,D88,D77,D66,D55,D43,D32,D21,D10,D189)</f>
        <v>15000</v>
      </c>
      <c r="E201" s="191">
        <f t="shared" si="29"/>
        <v>4000</v>
      </c>
      <c r="F201" s="191">
        <f t="shared" si="29"/>
        <v>0</v>
      </c>
      <c r="G201" s="191">
        <f t="shared" ref="G201:I201" si="30">SUM(G178,G167,G156,G145,G133,G122,G111,G100,G88,G77,G66,G55,G43,G32,G21,G10,G189)</f>
        <v>0</v>
      </c>
      <c r="H201" s="191">
        <f t="shared" si="30"/>
        <v>5000</v>
      </c>
      <c r="I201" s="191">
        <f t="shared" si="30"/>
        <v>0</v>
      </c>
      <c r="J201" s="51">
        <f t="shared" si="27"/>
        <v>24000</v>
      </c>
      <c r="K201" s="268">
        <v>24000</v>
      </c>
      <c r="L201" s="269">
        <f t="shared" si="28"/>
        <v>0</v>
      </c>
      <c r="M201" s="186"/>
      <c r="N201" s="186"/>
      <c r="O201" s="186"/>
      <c r="P201" s="186"/>
    </row>
    <row r="202" spans="3:16" ht="33" customHeight="1" x14ac:dyDescent="0.5">
      <c r="C202" s="15" t="s">
        <v>178</v>
      </c>
      <c r="D202" s="191">
        <f t="shared" si="29"/>
        <v>376700</v>
      </c>
      <c r="E202" s="191">
        <f t="shared" si="29"/>
        <v>68000</v>
      </c>
      <c r="F202" s="191">
        <f t="shared" si="29"/>
        <v>214235.3</v>
      </c>
      <c r="G202" s="191">
        <f t="shared" ref="G202:I202" si="31">SUM(G179,G168,G157,G146,G134,G123,G112,G101,G89,G78,G67,G56,G44,G33,G22,G11,G190)</f>
        <v>281425.71999999997</v>
      </c>
      <c r="H202" s="191">
        <f t="shared" si="31"/>
        <v>133600</v>
      </c>
      <c r="I202" s="191">
        <f t="shared" si="31"/>
        <v>87644.86</v>
      </c>
      <c r="J202" s="51">
        <f t="shared" si="27"/>
        <v>1161605.8800000001</v>
      </c>
      <c r="K202" s="268">
        <v>1173370.58</v>
      </c>
      <c r="L202" s="269">
        <f t="shared" si="28"/>
        <v>-11764.699999999953</v>
      </c>
      <c r="M202" s="186"/>
      <c r="N202" s="186"/>
      <c r="O202" s="186"/>
      <c r="P202" s="186"/>
    </row>
    <row r="203" spans="3:16" ht="21" customHeight="1" x14ac:dyDescent="0.5">
      <c r="C203" s="11" t="s">
        <v>179</v>
      </c>
      <c r="D203" s="191">
        <f t="shared" si="29"/>
        <v>31250</v>
      </c>
      <c r="E203" s="191">
        <f t="shared" si="29"/>
        <v>17500</v>
      </c>
      <c r="F203" s="191">
        <f t="shared" si="29"/>
        <v>17000</v>
      </c>
      <c r="G203" s="191">
        <f t="shared" ref="G203:I203" si="32">SUM(G180,G169,G158,G147,G135,G124,G113,G102,G90,G79,G68,G57,G45,G34,G23,G12,G191)</f>
        <v>19500</v>
      </c>
      <c r="H203" s="191">
        <f t="shared" si="32"/>
        <v>15000</v>
      </c>
      <c r="I203" s="191">
        <f t="shared" si="32"/>
        <v>10000</v>
      </c>
      <c r="J203" s="51">
        <f t="shared" si="27"/>
        <v>110250</v>
      </c>
      <c r="K203" s="270">
        <v>110250</v>
      </c>
      <c r="L203" s="269">
        <f t="shared" si="28"/>
        <v>0</v>
      </c>
      <c r="M203" s="173"/>
      <c r="N203" s="173"/>
      <c r="O203" s="173"/>
      <c r="P203" s="192"/>
    </row>
    <row r="204" spans="3:16" ht="39.75" customHeight="1" x14ac:dyDescent="0.5">
      <c r="C204" s="11" t="s">
        <v>180</v>
      </c>
      <c r="D204" s="191">
        <f t="shared" si="29"/>
        <v>50000</v>
      </c>
      <c r="E204" s="191">
        <f t="shared" si="29"/>
        <v>80000</v>
      </c>
      <c r="F204" s="191">
        <f t="shared" si="29"/>
        <v>69000</v>
      </c>
      <c r="G204" s="191">
        <f t="shared" ref="G204:I204" si="33">SUM(G181,G170,G159,G148,G136,G125,G114,G103,G91,G80,G69,G58,G46,G35,G24,G13,G192)</f>
        <v>45000</v>
      </c>
      <c r="H204" s="191">
        <f t="shared" si="33"/>
        <v>0</v>
      </c>
      <c r="I204" s="191">
        <f t="shared" si="33"/>
        <v>85000</v>
      </c>
      <c r="J204" s="51">
        <f t="shared" si="27"/>
        <v>329000</v>
      </c>
      <c r="K204" s="270">
        <v>329000</v>
      </c>
      <c r="L204" s="269">
        <f t="shared" si="28"/>
        <v>0</v>
      </c>
      <c r="M204" s="173"/>
      <c r="N204" s="173"/>
      <c r="O204" s="173"/>
      <c r="P204" s="192"/>
    </row>
    <row r="205" spans="3:16" ht="23.25" customHeight="1" x14ac:dyDescent="0.5">
      <c r="C205" s="11" t="s">
        <v>181</v>
      </c>
      <c r="D205" s="193">
        <f t="shared" si="29"/>
        <v>32900</v>
      </c>
      <c r="E205" s="193">
        <f t="shared" si="29"/>
        <v>0</v>
      </c>
      <c r="F205" s="193">
        <f t="shared" si="29"/>
        <v>89164.700000000012</v>
      </c>
      <c r="G205" s="193">
        <f t="shared" ref="G205:I205" si="34">SUM(G182,G171,G160,G149,G137,G126,G115,G104,G92,G81,G70,G59,G47,G36,G25,G14,G193)</f>
        <v>23364</v>
      </c>
      <c r="H205" s="193">
        <f t="shared" si="34"/>
        <v>0</v>
      </c>
      <c r="I205" s="193">
        <f t="shared" si="34"/>
        <v>51000</v>
      </c>
      <c r="J205" s="51">
        <f t="shared" si="27"/>
        <v>196428.7</v>
      </c>
      <c r="K205" s="270">
        <v>184664</v>
      </c>
      <c r="L205" s="269">
        <f t="shared" si="28"/>
        <v>11764.700000000012</v>
      </c>
      <c r="M205" s="173"/>
      <c r="N205" s="173"/>
      <c r="O205" s="173"/>
      <c r="P205" s="192"/>
    </row>
    <row r="206" spans="3:16" ht="22.5" customHeight="1" x14ac:dyDescent="0.5">
      <c r="C206" s="194" t="s">
        <v>193</v>
      </c>
      <c r="D206" s="195">
        <f>SUM(D199:D205)</f>
        <v>700069.16</v>
      </c>
      <c r="E206" s="195">
        <f>SUM(E199:E205)</f>
        <v>312400</v>
      </c>
      <c r="F206" s="195">
        <f>SUM(F199:F205)</f>
        <v>389400</v>
      </c>
      <c r="G206" s="195">
        <f t="shared" ref="G206:I206" si="35">SUM(G199:G205)</f>
        <v>467289.72</v>
      </c>
      <c r="H206" s="195">
        <f t="shared" si="35"/>
        <v>233644.86</v>
      </c>
      <c r="I206" s="195">
        <f t="shared" si="35"/>
        <v>233644.86</v>
      </c>
      <c r="J206" s="51">
        <f t="shared" si="27"/>
        <v>2336448.6</v>
      </c>
      <c r="K206" s="270">
        <f>SUM(K199:K205)</f>
        <v>2336448.6</v>
      </c>
      <c r="L206" s="269">
        <f t="shared" si="28"/>
        <v>0</v>
      </c>
      <c r="M206" s="173"/>
      <c r="N206" s="173"/>
      <c r="O206" s="173"/>
      <c r="P206" s="192"/>
    </row>
    <row r="207" spans="3:16" ht="26.25" customHeight="1" thickBot="1" x14ac:dyDescent="0.55000000000000004">
      <c r="C207" s="196" t="s">
        <v>194</v>
      </c>
      <c r="D207" s="197">
        <f>D206*0.07</f>
        <v>49004.84120000001</v>
      </c>
      <c r="E207" s="197">
        <f t="shared" ref="E207:F207" si="36">E206*0.07</f>
        <v>21868.000000000004</v>
      </c>
      <c r="F207" s="197">
        <f t="shared" si="36"/>
        <v>27258.000000000004</v>
      </c>
      <c r="G207" s="197">
        <f t="shared" ref="G207:I207" si="37">G206*0.07</f>
        <v>32710.2804</v>
      </c>
      <c r="H207" s="197">
        <f t="shared" si="37"/>
        <v>16355.1402</v>
      </c>
      <c r="I207" s="197">
        <f t="shared" si="37"/>
        <v>16355.1402</v>
      </c>
      <c r="J207" s="51">
        <f t="shared" si="27"/>
        <v>163551.402</v>
      </c>
      <c r="K207" s="271">
        <v>163551.4</v>
      </c>
      <c r="L207" s="269">
        <f t="shared" si="28"/>
        <v>2.0000000076834112E-3</v>
      </c>
      <c r="M207" s="16"/>
      <c r="N207" s="16"/>
      <c r="O207" s="198"/>
      <c r="P207" s="190"/>
    </row>
    <row r="208" spans="3:16" ht="23.25" customHeight="1" thickBot="1" x14ac:dyDescent="0.55000000000000004">
      <c r="C208" s="74" t="s">
        <v>195</v>
      </c>
      <c r="D208" s="75">
        <f>SUM(D206:D207)</f>
        <v>749074.00120000006</v>
      </c>
      <c r="E208" s="75">
        <f t="shared" ref="E208:J208" si="38">SUM(E206:E207)</f>
        <v>334268</v>
      </c>
      <c r="F208" s="75">
        <f t="shared" si="38"/>
        <v>416658</v>
      </c>
      <c r="G208" s="75">
        <f t="shared" si="38"/>
        <v>500000.00039999996</v>
      </c>
      <c r="H208" s="75">
        <f t="shared" si="38"/>
        <v>250000.00019999998</v>
      </c>
      <c r="I208" s="75">
        <f t="shared" si="38"/>
        <v>250000.00019999998</v>
      </c>
      <c r="J208" s="54">
        <f t="shared" si="38"/>
        <v>2500000.0020000003</v>
      </c>
      <c r="K208" s="272">
        <f>SUM(K206:K207)</f>
        <v>2500000</v>
      </c>
      <c r="L208" s="272"/>
      <c r="M208" s="16"/>
      <c r="N208" s="16"/>
      <c r="O208" s="198"/>
      <c r="P208" s="190"/>
    </row>
    <row r="209" spans="3:16" ht="15.75" customHeight="1" x14ac:dyDescent="0.5">
      <c r="C209" s="186"/>
      <c r="D209" s="190"/>
      <c r="E209" s="190"/>
      <c r="F209" s="190"/>
      <c r="G209" s="190"/>
      <c r="H209" s="190"/>
      <c r="I209" s="190"/>
      <c r="J209" s="186"/>
      <c r="K209" s="186"/>
      <c r="L209" s="186"/>
      <c r="M209" s="186"/>
      <c r="N209" s="186"/>
      <c r="O209" s="35"/>
      <c r="P209" s="186"/>
    </row>
    <row r="210" spans="3:16" ht="15.75" customHeight="1" x14ac:dyDescent="0.5">
      <c r="C210" s="186"/>
      <c r="D210" s="190"/>
      <c r="E210" s="190"/>
      <c r="F210" s="190"/>
      <c r="G210" s="190"/>
      <c r="H210" s="190"/>
      <c r="I210" s="190"/>
      <c r="J210" s="186"/>
      <c r="K210" s="22"/>
      <c r="L210" s="22"/>
      <c r="M210" s="186"/>
      <c r="N210" s="186"/>
      <c r="O210" s="35"/>
      <c r="P210" s="186"/>
    </row>
    <row r="211" spans="3:16" ht="15.75" customHeight="1" x14ac:dyDescent="0.5">
      <c r="C211" s="186"/>
      <c r="D211" s="190"/>
      <c r="E211" s="190"/>
      <c r="F211" s="190"/>
      <c r="G211" s="190"/>
      <c r="H211" s="190"/>
      <c r="I211" s="190"/>
      <c r="J211" s="186"/>
      <c r="K211" s="22"/>
      <c r="L211" s="22"/>
      <c r="M211" s="186"/>
      <c r="N211" s="186"/>
      <c r="O211" s="186"/>
      <c r="P211" s="186"/>
    </row>
    <row r="212" spans="3:16" ht="40.5" customHeight="1" x14ac:dyDescent="0.5">
      <c r="C212" s="186"/>
      <c r="D212" s="190"/>
      <c r="E212" s="190"/>
      <c r="F212" s="190"/>
      <c r="G212" s="190"/>
      <c r="H212" s="190"/>
      <c r="I212" s="190"/>
      <c r="J212" s="186"/>
      <c r="K212" s="22"/>
      <c r="L212" s="22"/>
      <c r="M212" s="186"/>
      <c r="N212" s="186"/>
      <c r="O212" s="36"/>
      <c r="P212" s="186"/>
    </row>
    <row r="213" spans="3:16" ht="24.75" customHeight="1" x14ac:dyDescent="0.5">
      <c r="C213" s="186"/>
      <c r="D213" s="190"/>
      <c r="E213" s="190"/>
      <c r="F213" s="190"/>
      <c r="G213" s="190"/>
      <c r="H213" s="190"/>
      <c r="I213" s="190"/>
      <c r="J213" s="186"/>
      <c r="K213" s="22"/>
      <c r="L213" s="22"/>
      <c r="M213" s="186"/>
      <c r="N213" s="186"/>
      <c r="O213" s="36"/>
      <c r="P213" s="186"/>
    </row>
    <row r="214" spans="3:16" ht="41.25" customHeight="1" x14ac:dyDescent="0.5">
      <c r="C214" s="186"/>
      <c r="D214" s="190"/>
      <c r="E214" s="190"/>
      <c r="F214" s="190"/>
      <c r="G214" s="190"/>
      <c r="H214" s="190"/>
      <c r="I214" s="190"/>
      <c r="J214" s="186"/>
      <c r="K214" s="199"/>
      <c r="L214" s="22"/>
      <c r="M214" s="186"/>
      <c r="N214" s="186"/>
      <c r="O214" s="36"/>
      <c r="P214" s="186"/>
    </row>
    <row r="215" spans="3:16" ht="51.75" customHeight="1" x14ac:dyDescent="0.5">
      <c r="C215" s="186"/>
      <c r="D215" s="190"/>
      <c r="E215" s="190"/>
      <c r="F215" s="190"/>
      <c r="G215" s="190"/>
      <c r="H215" s="190"/>
      <c r="I215" s="190"/>
      <c r="J215" s="186"/>
      <c r="K215" s="199"/>
      <c r="L215" s="22"/>
      <c r="M215" s="186"/>
      <c r="N215" s="186"/>
      <c r="O215" s="36"/>
      <c r="P215" s="186"/>
    </row>
    <row r="216" spans="3:16" ht="42" customHeight="1" x14ac:dyDescent="0.5">
      <c r="C216" s="186"/>
      <c r="D216" s="190"/>
      <c r="E216" s="190"/>
      <c r="F216" s="190"/>
      <c r="G216" s="190"/>
      <c r="H216" s="190"/>
      <c r="I216" s="190"/>
      <c r="J216" s="186"/>
      <c r="K216" s="22"/>
      <c r="L216" s="22"/>
      <c r="M216" s="186"/>
      <c r="N216" s="186"/>
      <c r="O216" s="36"/>
      <c r="P216" s="186"/>
    </row>
    <row r="217" spans="3:16" s="33" customFormat="1" ht="42" customHeight="1" x14ac:dyDescent="0.5">
      <c r="C217" s="186"/>
      <c r="D217" s="190"/>
      <c r="E217" s="190"/>
      <c r="F217" s="190"/>
      <c r="G217" s="190"/>
      <c r="H217" s="190"/>
      <c r="I217" s="190"/>
      <c r="J217" s="186"/>
      <c r="K217" s="186"/>
      <c r="L217" s="22"/>
      <c r="M217" s="186"/>
      <c r="N217" s="186"/>
      <c r="O217" s="36"/>
      <c r="P217" s="186"/>
    </row>
    <row r="218" spans="3:16" s="33" customFormat="1" ht="42" customHeight="1" x14ac:dyDescent="0.5">
      <c r="C218" s="186"/>
      <c r="D218" s="190"/>
      <c r="E218" s="190"/>
      <c r="F218" s="190"/>
      <c r="G218" s="190"/>
      <c r="H218" s="190"/>
      <c r="I218" s="190"/>
      <c r="J218" s="186"/>
      <c r="K218" s="186"/>
      <c r="L218" s="22"/>
      <c r="M218" s="186"/>
      <c r="N218" s="186"/>
      <c r="O218" s="186"/>
      <c r="P218" s="186"/>
    </row>
    <row r="219" spans="3:16" s="33" customFormat="1" ht="63.75" customHeight="1" x14ac:dyDescent="0.5">
      <c r="C219" s="186"/>
      <c r="D219" s="190"/>
      <c r="E219" s="190"/>
      <c r="F219" s="190"/>
      <c r="G219" s="190"/>
      <c r="H219" s="190"/>
      <c r="I219" s="190"/>
      <c r="J219" s="186"/>
      <c r="K219" s="186"/>
      <c r="L219" s="35"/>
      <c r="M219" s="186"/>
      <c r="N219" s="186"/>
      <c r="O219" s="186"/>
      <c r="P219" s="186"/>
    </row>
    <row r="220" spans="3:16" s="33" customFormat="1" ht="42" customHeight="1" x14ac:dyDescent="0.5">
      <c r="C220" s="186"/>
      <c r="D220" s="190"/>
      <c r="E220" s="190"/>
      <c r="F220" s="190"/>
      <c r="G220" s="190"/>
      <c r="H220" s="190"/>
      <c r="I220" s="190"/>
      <c r="J220" s="186"/>
      <c r="K220" s="186"/>
      <c r="L220" s="186"/>
      <c r="M220" s="186"/>
      <c r="N220" s="186"/>
      <c r="O220" s="186"/>
      <c r="P220" s="35"/>
    </row>
    <row r="221" spans="3:16" ht="23.25" customHeight="1" x14ac:dyDescent="0.5">
      <c r="C221" s="186"/>
      <c r="D221" s="190"/>
      <c r="E221" s="190"/>
      <c r="F221" s="190"/>
      <c r="G221" s="190"/>
      <c r="H221" s="190"/>
      <c r="I221" s="190"/>
      <c r="J221" s="186"/>
      <c r="K221" s="186"/>
      <c r="L221" s="186"/>
      <c r="M221" s="186"/>
      <c r="N221" s="186"/>
      <c r="O221" s="186"/>
      <c r="P221" s="186"/>
    </row>
    <row r="222" spans="3:16" ht="27.75" customHeight="1" x14ac:dyDescent="0.5">
      <c r="C222" s="186"/>
      <c r="D222" s="190"/>
      <c r="E222" s="190"/>
      <c r="F222" s="190"/>
      <c r="G222" s="190"/>
      <c r="H222" s="190"/>
      <c r="I222" s="190"/>
      <c r="J222" s="186"/>
      <c r="K222" s="186"/>
      <c r="L222" s="186"/>
      <c r="M222" s="186"/>
      <c r="N222" s="186"/>
      <c r="O222" s="186"/>
      <c r="P222" s="186"/>
    </row>
    <row r="223" spans="3:16" ht="55.5" customHeight="1" x14ac:dyDescent="0.5">
      <c r="C223" s="186"/>
      <c r="D223" s="190"/>
      <c r="E223" s="190"/>
      <c r="F223" s="190"/>
      <c r="G223" s="190"/>
      <c r="H223" s="190"/>
      <c r="I223" s="190"/>
      <c r="J223" s="186"/>
      <c r="K223" s="186"/>
      <c r="L223" s="186"/>
      <c r="M223" s="186"/>
      <c r="N223" s="186"/>
      <c r="O223" s="186"/>
      <c r="P223" s="186"/>
    </row>
    <row r="224" spans="3:16" ht="57.75" customHeight="1" x14ac:dyDescent="0.5">
      <c r="C224" s="186"/>
      <c r="D224" s="190"/>
      <c r="E224" s="190"/>
      <c r="F224" s="190"/>
      <c r="G224" s="190"/>
      <c r="H224" s="190"/>
      <c r="I224" s="190"/>
      <c r="J224" s="186"/>
      <c r="K224" s="186"/>
      <c r="L224" s="186"/>
      <c r="M224" s="186"/>
      <c r="N224" s="186"/>
      <c r="O224" s="186"/>
      <c r="P224" s="186"/>
    </row>
    <row r="225" spans="17:17" ht="21.75" customHeight="1" x14ac:dyDescent="0.5">
      <c r="Q225" s="186"/>
    </row>
    <row r="226" spans="17:17" ht="49.5" customHeight="1" x14ac:dyDescent="0.5">
      <c r="Q226" s="186"/>
    </row>
    <row r="227" spans="17:17" ht="28.5" customHeight="1" x14ac:dyDescent="0.5">
      <c r="Q227" s="186"/>
    </row>
    <row r="228" spans="17:17" ht="28.5" customHeight="1" x14ac:dyDescent="0.5">
      <c r="Q228" s="186"/>
    </row>
    <row r="229" spans="17:17" ht="28.5" customHeight="1" x14ac:dyDescent="0.5">
      <c r="Q229" s="186"/>
    </row>
    <row r="230" spans="17:17" ht="23.25" customHeight="1" x14ac:dyDescent="0.5">
      <c r="Q230" s="35"/>
    </row>
    <row r="231" spans="17:17" ht="43.5" customHeight="1" x14ac:dyDescent="0.5">
      <c r="Q231" s="35"/>
    </row>
    <row r="232" spans="17:17" ht="55.5" customHeight="1" x14ac:dyDescent="0.5">
      <c r="Q232" s="186"/>
    </row>
    <row r="233" spans="17:17" ht="42.75" customHeight="1" x14ac:dyDescent="0.5">
      <c r="Q233" s="35"/>
    </row>
    <row r="234" spans="17:17" ht="21.75" customHeight="1" x14ac:dyDescent="0.5">
      <c r="Q234" s="35"/>
    </row>
    <row r="235" spans="17:17" ht="21.75" customHeight="1" x14ac:dyDescent="0.5">
      <c r="Q235" s="35"/>
    </row>
    <row r="236" spans="17:17" ht="23.25" customHeight="1" x14ac:dyDescent="0.5">
      <c r="Q236" s="186"/>
    </row>
    <row r="237" spans="17:17" ht="23.25" customHeight="1" x14ac:dyDescent="0.5">
      <c r="Q237" s="186"/>
    </row>
    <row r="238" spans="17:17" ht="21.75" customHeight="1" x14ac:dyDescent="0.5">
      <c r="Q238" s="186"/>
    </row>
    <row r="239" spans="17:17" ht="16.5" customHeight="1" x14ac:dyDescent="0.5">
      <c r="Q239" s="186"/>
    </row>
    <row r="240" spans="17:17" ht="29.25" customHeight="1" x14ac:dyDescent="0.5">
      <c r="Q240" s="186"/>
    </row>
    <row r="241" ht="24.75" customHeight="1" x14ac:dyDescent="0.5"/>
    <row r="242" ht="33" customHeight="1" x14ac:dyDescent="0.5"/>
    <row r="244" ht="15" customHeight="1" x14ac:dyDescent="0.5"/>
    <row r="245" ht="25.5" customHeight="1" x14ac:dyDescent="0.5"/>
  </sheetData>
  <sheetProtection insertColumns="0" insertRows="0" deleteRows="0"/>
  <mergeCells count="31">
    <mergeCell ref="C107:J107"/>
    <mergeCell ref="C118:J118"/>
    <mergeCell ref="C196:J196"/>
    <mergeCell ref="C129:J129"/>
    <mergeCell ref="B140:J140"/>
    <mergeCell ref="C141:J141"/>
    <mergeCell ref="G197:G198"/>
    <mergeCell ref="H197:H198"/>
    <mergeCell ref="C62:J62"/>
    <mergeCell ref="C73:J73"/>
    <mergeCell ref="I197:I198"/>
    <mergeCell ref="D197:D198"/>
    <mergeCell ref="E197:E198"/>
    <mergeCell ref="F197:F198"/>
    <mergeCell ref="C84:J84"/>
    <mergeCell ref="B95:J95"/>
    <mergeCell ref="C185:J185"/>
    <mergeCell ref="J197:J198"/>
    <mergeCell ref="C163:J163"/>
    <mergeCell ref="C174:J174"/>
    <mergeCell ref="C152:J152"/>
    <mergeCell ref="C96:J96"/>
    <mergeCell ref="C51:J51"/>
    <mergeCell ref="C1:F1"/>
    <mergeCell ref="B5:J5"/>
    <mergeCell ref="C6:J6"/>
    <mergeCell ref="B50:J50"/>
    <mergeCell ref="C17:J17"/>
    <mergeCell ref="C28:J28"/>
    <mergeCell ref="C38:J38"/>
    <mergeCell ref="C2:E2"/>
  </mergeCells>
  <conditionalFormatting sqref="J15">
    <cfRule type="cellIs" dxfId="26" priority="18" operator="notEqual">
      <formula>$J$7</formula>
    </cfRule>
  </conditionalFormatting>
  <conditionalFormatting sqref="J26">
    <cfRule type="cellIs" dxfId="25" priority="17" operator="notEqual">
      <formula>$J$18</formula>
    </cfRule>
  </conditionalFormatting>
  <conditionalFormatting sqref="J37">
    <cfRule type="cellIs" dxfId="24" priority="16" operator="notEqual">
      <formula>$J$29</formula>
    </cfRule>
  </conditionalFormatting>
  <conditionalFormatting sqref="J48">
    <cfRule type="cellIs" dxfId="23" priority="15" operator="notEqual">
      <formula>$J$40</formula>
    </cfRule>
  </conditionalFormatting>
  <conditionalFormatting sqref="J60">
    <cfRule type="cellIs" dxfId="22" priority="14" operator="notEqual">
      <formula>$J$52</formula>
    </cfRule>
  </conditionalFormatting>
  <conditionalFormatting sqref="J71">
    <cfRule type="cellIs" dxfId="21" priority="13" operator="notEqual">
      <formula>$J$63</formula>
    </cfRule>
  </conditionalFormatting>
  <conditionalFormatting sqref="J82">
    <cfRule type="cellIs" dxfId="20" priority="12" operator="notEqual">
      <formula>$J$74</formula>
    </cfRule>
  </conditionalFormatting>
  <conditionalFormatting sqref="J93">
    <cfRule type="cellIs" dxfId="19" priority="11" operator="notEqual">
      <formula>$J$85</formula>
    </cfRule>
  </conditionalFormatting>
  <conditionalFormatting sqref="J105">
    <cfRule type="cellIs" dxfId="18" priority="10" operator="notEqual">
      <formula>$J$97</formula>
    </cfRule>
  </conditionalFormatting>
  <conditionalFormatting sqref="J116">
    <cfRule type="cellIs" dxfId="17" priority="9" operator="notEqual">
      <formula>$J$108</formula>
    </cfRule>
  </conditionalFormatting>
  <conditionalFormatting sqref="J127">
    <cfRule type="cellIs" dxfId="16" priority="8" operator="notEqual">
      <formula>$J$119</formula>
    </cfRule>
  </conditionalFormatting>
  <conditionalFormatting sqref="J138">
    <cfRule type="cellIs" dxfId="15" priority="7" operator="notEqual">
      <formula>$J$130</formula>
    </cfRule>
  </conditionalFormatting>
  <conditionalFormatting sqref="J150">
    <cfRule type="cellIs" dxfId="14" priority="6" operator="notEqual">
      <formula>$J$142</formula>
    </cfRule>
  </conditionalFormatting>
  <conditionalFormatting sqref="J161">
    <cfRule type="cellIs" dxfId="13" priority="5" operator="notEqual">
      <formula>$J$153</formula>
    </cfRule>
  </conditionalFormatting>
  <conditionalFormatting sqref="J172">
    <cfRule type="cellIs" dxfId="12" priority="4" operator="notEqual">
      <formula>$J$153</formula>
    </cfRule>
  </conditionalFormatting>
  <conditionalFormatting sqref="J183">
    <cfRule type="cellIs" dxfId="11" priority="3" operator="notEqual">
      <formula>$J$175</formula>
    </cfRule>
  </conditionalFormatting>
  <conditionalFormatting sqref="J194">
    <cfRule type="cellIs" dxfId="10" priority="2" operator="notEqual">
      <formula>$J$186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J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Table'!$J$183</xm:f>
            <x14:dxf>
              <font>
                <color rgb="FF9C0006"/>
              </font>
              <fill>
                <patternFill>
                  <bgColor rgb="FFFFC7CE"/>
                </patternFill>
              </fill>
            </x14:dxf>
          </x14:cfRule>
          <xm:sqref>J208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defaultColWidth="8.86328125" defaultRowHeight="14.25" x14ac:dyDescent="0.45"/>
  <cols>
    <col min="2" max="2" width="73.1328125" customWidth="1"/>
  </cols>
  <sheetData>
    <row r="1" spans="2:2" ht="14.65" thickBot="1" x14ac:dyDescent="0.5"/>
    <row r="2" spans="2:2" ht="14.65" thickBot="1" x14ac:dyDescent="0.5">
      <c r="B2" s="80" t="s">
        <v>196</v>
      </c>
    </row>
    <row r="3" spans="2:2" x14ac:dyDescent="0.45">
      <c r="B3" s="81"/>
    </row>
    <row r="4" spans="2:2" ht="30.75" customHeight="1" x14ac:dyDescent="0.45">
      <c r="B4" s="82" t="s">
        <v>197</v>
      </c>
    </row>
    <row r="5" spans="2:2" ht="30.75" customHeight="1" x14ac:dyDescent="0.45">
      <c r="B5" s="82"/>
    </row>
    <row r="6" spans="2:2" ht="42.75" x14ac:dyDescent="0.45">
      <c r="B6" s="82" t="s">
        <v>198</v>
      </c>
    </row>
    <row r="7" spans="2:2" x14ac:dyDescent="0.45">
      <c r="B7" s="82"/>
    </row>
    <row r="8" spans="2:2" ht="57" x14ac:dyDescent="0.45">
      <c r="B8" s="82" t="s">
        <v>199</v>
      </c>
    </row>
    <row r="9" spans="2:2" x14ac:dyDescent="0.45">
      <c r="B9" s="82"/>
    </row>
    <row r="10" spans="2:2" ht="57" x14ac:dyDescent="0.45">
      <c r="B10" s="82" t="s">
        <v>200</v>
      </c>
    </row>
    <row r="11" spans="2:2" x14ac:dyDescent="0.45">
      <c r="B11" s="82"/>
    </row>
    <row r="12" spans="2:2" ht="28.5" x14ac:dyDescent="0.45">
      <c r="B12" s="82" t="s">
        <v>201</v>
      </c>
    </row>
    <row r="13" spans="2:2" x14ac:dyDescent="0.45">
      <c r="B13" s="82"/>
    </row>
    <row r="14" spans="2:2" ht="57" x14ac:dyDescent="0.45">
      <c r="B14" s="82" t="s">
        <v>202</v>
      </c>
    </row>
    <row r="15" spans="2:2" x14ac:dyDescent="0.45">
      <c r="B15" s="82"/>
    </row>
    <row r="16" spans="2:2" ht="43.15" thickBot="1" x14ac:dyDescent="0.5">
      <c r="B16" s="83" t="s">
        <v>203</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F21" sqref="F21"/>
    </sheetView>
  </sheetViews>
  <sheetFormatPr defaultColWidth="8.86328125" defaultRowHeight="14.25" x14ac:dyDescent="0.45"/>
  <cols>
    <col min="2" max="2" width="61.86328125" customWidth="1"/>
    <col min="4" max="4" width="22.86328125" customWidth="1"/>
    <col min="6" max="6" width="61.86328125" customWidth="1"/>
    <col min="8" max="8" width="22.86328125" customWidth="1"/>
  </cols>
  <sheetData>
    <row r="1" spans="2:8" ht="14.65" thickBot="1" x14ac:dyDescent="0.5"/>
    <row r="2" spans="2:8" x14ac:dyDescent="0.45">
      <c r="B2" s="348" t="s">
        <v>847</v>
      </c>
      <c r="C2" s="349"/>
      <c r="D2" s="350"/>
    </row>
    <row r="3" spans="2:8" ht="14.65" thickBot="1" x14ac:dyDescent="0.5">
      <c r="B3" s="351"/>
      <c r="C3" s="352"/>
      <c r="D3" s="353"/>
    </row>
    <row r="4" spans="2:8" ht="14.65" thickBot="1" x14ac:dyDescent="0.5"/>
    <row r="5" spans="2:8" x14ac:dyDescent="0.45">
      <c r="B5" s="339" t="s">
        <v>204</v>
      </c>
      <c r="C5" s="340"/>
      <c r="D5" s="341"/>
      <c r="E5" s="210"/>
      <c r="F5" s="339" t="s">
        <v>204</v>
      </c>
      <c r="G5" s="340"/>
      <c r="H5" s="341"/>
    </row>
    <row r="6" spans="2:8" ht="14.65" thickBot="1" x14ac:dyDescent="0.5">
      <c r="B6" s="342"/>
      <c r="C6" s="343"/>
      <c r="D6" s="344"/>
      <c r="E6" s="210"/>
      <c r="F6" s="342"/>
      <c r="G6" s="343"/>
      <c r="H6" s="344"/>
    </row>
    <row r="7" spans="2:8" x14ac:dyDescent="0.45">
      <c r="B7" s="211" t="s">
        <v>205</v>
      </c>
      <c r="C7" s="337">
        <f>SUM('1) Budget Table'!D15:F15,'1) Budget Table'!D25:F25,'1) Budget Table'!D35:F35,'1) Budget Table'!D36:F36)</f>
        <v>1234800</v>
      </c>
      <c r="D7" s="338"/>
      <c r="E7" s="210"/>
      <c r="F7" s="211" t="s">
        <v>205</v>
      </c>
      <c r="G7" s="337">
        <f>SUM('1) Budget Table'!D15:F15,'1) Budget Table'!D25:F25,'1) Budget Table'!D35:F35,'1) Budget Table'!D36:F36)</f>
        <v>1234800</v>
      </c>
      <c r="H7" s="338"/>
    </row>
    <row r="8" spans="2:8" x14ac:dyDescent="0.45">
      <c r="B8" s="211" t="s">
        <v>206</v>
      </c>
      <c r="C8" s="335">
        <f>SUM(D10:D12)</f>
        <v>0</v>
      </c>
      <c r="D8" s="336"/>
      <c r="E8" s="210"/>
      <c r="F8" s="211" t="s">
        <v>207</v>
      </c>
      <c r="G8" s="335">
        <f>SUM(H10:H12)</f>
        <v>0</v>
      </c>
      <c r="H8" s="336"/>
    </row>
    <row r="9" spans="2:8" ht="28.5" x14ac:dyDescent="0.45">
      <c r="B9" s="224" t="s">
        <v>208</v>
      </c>
      <c r="C9" s="212" t="s">
        <v>209</v>
      </c>
      <c r="D9" s="213" t="s">
        <v>210</v>
      </c>
      <c r="E9" s="210"/>
      <c r="F9" s="227" t="s">
        <v>211</v>
      </c>
      <c r="G9" s="212" t="s">
        <v>212</v>
      </c>
      <c r="H9" s="213" t="s">
        <v>213</v>
      </c>
    </row>
    <row r="10" spans="2:8" ht="35.25" customHeight="1" x14ac:dyDescent="0.45">
      <c r="B10" s="222" t="s">
        <v>424</v>
      </c>
      <c r="C10" s="206">
        <v>0</v>
      </c>
      <c r="D10" s="207">
        <f>$C$7*C10</f>
        <v>0</v>
      </c>
      <c r="E10" s="210"/>
      <c r="F10" s="222"/>
      <c r="G10" s="206"/>
      <c r="H10" s="207">
        <f>$G$7*G10</f>
        <v>0</v>
      </c>
    </row>
    <row r="11" spans="2:8" ht="35.25" customHeight="1" x14ac:dyDescent="0.45">
      <c r="B11" s="222"/>
      <c r="C11" s="206"/>
      <c r="D11" s="207">
        <f>C7*C11</f>
        <v>0</v>
      </c>
      <c r="E11" s="210"/>
      <c r="F11" s="222"/>
      <c r="G11" s="206"/>
      <c r="H11" s="207">
        <f>G7*G11</f>
        <v>0</v>
      </c>
    </row>
    <row r="12" spans="2:8" ht="35.25" customHeight="1" thickBot="1" x14ac:dyDescent="0.5">
      <c r="B12" s="223"/>
      <c r="C12" s="208"/>
      <c r="D12" s="209">
        <f>C7*C12</f>
        <v>0</v>
      </c>
      <c r="E12" s="210"/>
      <c r="F12" s="223"/>
      <c r="G12" s="208"/>
      <c r="H12" s="209">
        <f>G7*G12</f>
        <v>0</v>
      </c>
    </row>
    <row r="13" spans="2:8" ht="14.65" thickBot="1" x14ac:dyDescent="0.5">
      <c r="B13" s="210"/>
      <c r="C13" s="210"/>
      <c r="D13" s="210"/>
      <c r="E13" s="210"/>
      <c r="F13" s="210"/>
      <c r="G13" s="210"/>
      <c r="H13" s="210"/>
    </row>
    <row r="14" spans="2:8" x14ac:dyDescent="0.45">
      <c r="B14" s="339" t="s">
        <v>214</v>
      </c>
      <c r="C14" s="340"/>
      <c r="D14" s="341"/>
      <c r="E14" s="210"/>
      <c r="F14" s="339" t="s">
        <v>214</v>
      </c>
      <c r="G14" s="340"/>
      <c r="H14" s="341"/>
    </row>
    <row r="15" spans="2:8" ht="14.65" thickBot="1" x14ac:dyDescent="0.5">
      <c r="B15" s="345"/>
      <c r="C15" s="346"/>
      <c r="D15" s="347"/>
      <c r="E15" s="210"/>
      <c r="F15" s="345"/>
      <c r="G15" s="346"/>
      <c r="H15" s="347"/>
    </row>
    <row r="16" spans="2:8" x14ac:dyDescent="0.45">
      <c r="B16" s="211" t="s">
        <v>205</v>
      </c>
      <c r="C16" s="337">
        <f>SUM('1) Budget Table'!D48:F48,'1) Budget Table'!D58:F58,'1) Budget Table'!D69:F69,'1) Budget Table'!D79:F79)</f>
        <v>504400</v>
      </c>
      <c r="D16" s="338"/>
      <c r="E16" s="210"/>
      <c r="F16" s="211" t="s">
        <v>205</v>
      </c>
      <c r="G16" s="337">
        <f>SUM('1) Budget Table'!D48:F48,'1) Budget Table'!D58:F58,'1) Budget Table'!D69:F69,'1) Budget Table'!D79:F79)</f>
        <v>504400</v>
      </c>
      <c r="H16" s="338"/>
    </row>
    <row r="17" spans="2:8" x14ac:dyDescent="0.45">
      <c r="B17" s="211" t="s">
        <v>206</v>
      </c>
      <c r="C17" s="335">
        <f>SUM(D19:D21)</f>
        <v>0</v>
      </c>
      <c r="D17" s="336"/>
      <c r="E17" s="210"/>
      <c r="F17" s="211" t="s">
        <v>207</v>
      </c>
      <c r="G17" s="335">
        <f>SUM(H19:H21)</f>
        <v>0</v>
      </c>
      <c r="H17" s="336"/>
    </row>
    <row r="18" spans="2:8" ht="28.5" x14ac:dyDescent="0.45">
      <c r="B18" s="224" t="s">
        <v>208</v>
      </c>
      <c r="C18" s="212" t="s">
        <v>209</v>
      </c>
      <c r="D18" s="213" t="s">
        <v>210</v>
      </c>
      <c r="E18" s="210"/>
      <c r="F18" s="226" t="s">
        <v>211</v>
      </c>
      <c r="G18" s="212" t="s">
        <v>212</v>
      </c>
      <c r="H18" s="213" t="s">
        <v>213</v>
      </c>
    </row>
    <row r="19" spans="2:8" ht="35.25" customHeight="1" x14ac:dyDescent="0.45">
      <c r="B19" s="222"/>
      <c r="C19" s="206"/>
      <c r="D19" s="207">
        <f>$C$16*C19</f>
        <v>0</v>
      </c>
      <c r="E19" s="210"/>
      <c r="F19" s="222"/>
      <c r="G19" s="206"/>
      <c r="H19" s="207">
        <f>$G$16*G19</f>
        <v>0</v>
      </c>
    </row>
    <row r="20" spans="2:8" ht="35.25" customHeight="1" x14ac:dyDescent="0.45">
      <c r="B20" s="222"/>
      <c r="C20" s="206"/>
      <c r="D20" s="207">
        <f>$C$16*C20</f>
        <v>0</v>
      </c>
      <c r="E20" s="210"/>
      <c r="F20" s="222"/>
      <c r="G20" s="206"/>
      <c r="H20" s="207">
        <f>$G$16*G20</f>
        <v>0</v>
      </c>
    </row>
    <row r="21" spans="2:8" ht="35.25" customHeight="1" thickBot="1" x14ac:dyDescent="0.5">
      <c r="B21" s="223"/>
      <c r="C21" s="208"/>
      <c r="D21" s="209">
        <f>$C$16*C21</f>
        <v>0</v>
      </c>
      <c r="E21" s="210"/>
      <c r="F21" s="223"/>
      <c r="G21" s="208"/>
      <c r="H21" s="209">
        <f>$G$16*G21</f>
        <v>0</v>
      </c>
    </row>
    <row r="22" spans="2:8" ht="14.65" thickBot="1" x14ac:dyDescent="0.5">
      <c r="B22" s="210"/>
      <c r="C22" s="210"/>
      <c r="D22" s="210"/>
      <c r="E22" s="210"/>
      <c r="F22" s="210"/>
      <c r="G22" s="210"/>
      <c r="H22" s="210"/>
    </row>
    <row r="23" spans="2:8" x14ac:dyDescent="0.45">
      <c r="B23" s="339" t="s">
        <v>215</v>
      </c>
      <c r="C23" s="340"/>
      <c r="D23" s="341"/>
      <c r="E23" s="210"/>
      <c r="F23" s="339" t="s">
        <v>215</v>
      </c>
      <c r="G23" s="340"/>
      <c r="H23" s="341"/>
    </row>
    <row r="24" spans="2:8" ht="14.65" thickBot="1" x14ac:dyDescent="0.5">
      <c r="B24" s="342"/>
      <c r="C24" s="343"/>
      <c r="D24" s="344"/>
      <c r="E24" s="210"/>
      <c r="F24" s="342"/>
      <c r="G24" s="343"/>
      <c r="H24" s="344"/>
    </row>
    <row r="25" spans="2:8" x14ac:dyDescent="0.45">
      <c r="B25" s="211" t="s">
        <v>205</v>
      </c>
      <c r="C25" s="337">
        <f>SUM('1) Budget Table'!D91:F91,'1) Budget Table'!D101:F101,'1) Budget Table'!D111:F111,'1) Budget Table'!D121:F121)</f>
        <v>0</v>
      </c>
      <c r="D25" s="338"/>
      <c r="E25" s="210"/>
      <c r="F25" s="211" t="s">
        <v>205</v>
      </c>
      <c r="G25" s="337">
        <f>SUM('1) Budget Table'!D91:F91,'1) Budget Table'!D101:F101,'1) Budget Table'!D111:F111,'1) Budget Table'!D121:F121)</f>
        <v>0</v>
      </c>
      <c r="H25" s="338"/>
    </row>
    <row r="26" spans="2:8" x14ac:dyDescent="0.45">
      <c r="B26" s="211" t="s">
        <v>206</v>
      </c>
      <c r="C26" s="335">
        <f>SUM(D28:D30)</f>
        <v>0</v>
      </c>
      <c r="D26" s="336"/>
      <c r="E26" s="210"/>
      <c r="F26" s="211" t="s">
        <v>207</v>
      </c>
      <c r="G26" s="335">
        <f>SUM(H28:H30)</f>
        <v>0</v>
      </c>
      <c r="H26" s="336"/>
    </row>
    <row r="27" spans="2:8" ht="28.5" x14ac:dyDescent="0.45">
      <c r="B27" s="224" t="s">
        <v>208</v>
      </c>
      <c r="C27" s="212" t="s">
        <v>209</v>
      </c>
      <c r="D27" s="213" t="s">
        <v>210</v>
      </c>
      <c r="E27" s="210"/>
      <c r="F27" s="226" t="s">
        <v>211</v>
      </c>
      <c r="G27" s="212" t="s">
        <v>212</v>
      </c>
      <c r="H27" s="213" t="s">
        <v>213</v>
      </c>
    </row>
    <row r="28" spans="2:8" ht="35.25" customHeight="1" x14ac:dyDescent="0.45">
      <c r="B28" s="222"/>
      <c r="C28" s="206"/>
      <c r="D28" s="207">
        <f>$C$25*C28</f>
        <v>0</v>
      </c>
      <c r="E28" s="210"/>
      <c r="F28" s="222"/>
      <c r="G28" s="206"/>
      <c r="H28" s="207">
        <f>$G$25*G28</f>
        <v>0</v>
      </c>
    </row>
    <row r="29" spans="2:8" ht="35.25" customHeight="1" x14ac:dyDescent="0.45">
      <c r="B29" s="222"/>
      <c r="C29" s="206"/>
      <c r="D29" s="207">
        <f>$C$25*C29</f>
        <v>0</v>
      </c>
      <c r="E29" s="210"/>
      <c r="F29" s="222"/>
      <c r="G29" s="206"/>
      <c r="H29" s="207">
        <f>$G$25*G29</f>
        <v>0</v>
      </c>
    </row>
    <row r="30" spans="2:8" ht="35.25" customHeight="1" thickBot="1" x14ac:dyDescent="0.5">
      <c r="B30" s="223"/>
      <c r="C30" s="208"/>
      <c r="D30" s="209">
        <f>$C$25*C30</f>
        <v>0</v>
      </c>
      <c r="E30" s="210"/>
      <c r="F30" s="223"/>
      <c r="G30" s="208"/>
      <c r="H30" s="209">
        <f>$G$25*G30</f>
        <v>0</v>
      </c>
    </row>
    <row r="31" spans="2:8" ht="14.65" thickBot="1" x14ac:dyDescent="0.5">
      <c r="B31" s="210"/>
      <c r="C31" s="210"/>
      <c r="D31" s="210"/>
      <c r="E31" s="210"/>
      <c r="F31" s="210"/>
      <c r="G31" s="210"/>
      <c r="H31" s="210"/>
    </row>
    <row r="32" spans="2:8" x14ac:dyDescent="0.45">
      <c r="B32" s="339" t="s">
        <v>216</v>
      </c>
      <c r="C32" s="340"/>
      <c r="D32" s="341"/>
      <c r="E32" s="210"/>
      <c r="F32" s="339" t="s">
        <v>216</v>
      </c>
      <c r="G32" s="340"/>
      <c r="H32" s="341"/>
    </row>
    <row r="33" spans="2:8" ht="14.65" thickBot="1" x14ac:dyDescent="0.5">
      <c r="B33" s="342"/>
      <c r="C33" s="343"/>
      <c r="D33" s="344"/>
      <c r="E33" s="210"/>
      <c r="F33" s="342"/>
      <c r="G33" s="343"/>
      <c r="H33" s="344"/>
    </row>
    <row r="34" spans="2:8" x14ac:dyDescent="0.45">
      <c r="B34" s="211" t="s">
        <v>205</v>
      </c>
      <c r="C34" s="337">
        <f>SUM('1) Budget Table'!D133:F133,'1) Budget Table'!D143:F143,'1) Budget Table'!D153:F153,'1) Budget Table'!D163:F163)</f>
        <v>0</v>
      </c>
      <c r="D34" s="338"/>
      <c r="E34" s="210"/>
      <c r="F34" s="211" t="s">
        <v>205</v>
      </c>
      <c r="G34" s="337">
        <f>SUM('1) Budget Table'!D133:F133,'1) Budget Table'!D143:F143,'1) Budget Table'!D153:F153,'1) Budget Table'!D163:F163)</f>
        <v>0</v>
      </c>
      <c r="H34" s="338"/>
    </row>
    <row r="35" spans="2:8" x14ac:dyDescent="0.45">
      <c r="B35" s="211" t="s">
        <v>206</v>
      </c>
      <c r="C35" s="335">
        <f>SUM(D37:D39)</f>
        <v>0</v>
      </c>
      <c r="D35" s="336"/>
      <c r="E35" s="210"/>
      <c r="F35" s="211" t="s">
        <v>207</v>
      </c>
      <c r="G35" s="335">
        <f>SUM(H37:H39)</f>
        <v>0</v>
      </c>
      <c r="H35" s="336"/>
    </row>
    <row r="36" spans="2:8" ht="28.5" x14ac:dyDescent="0.45">
      <c r="B36" s="224" t="s">
        <v>208</v>
      </c>
      <c r="C36" s="212" t="s">
        <v>209</v>
      </c>
      <c r="D36" s="213" t="s">
        <v>210</v>
      </c>
      <c r="E36" s="210"/>
      <c r="F36" s="225" t="s">
        <v>217</v>
      </c>
      <c r="G36" s="212" t="s">
        <v>212</v>
      </c>
      <c r="H36" s="213" t="s">
        <v>213</v>
      </c>
    </row>
    <row r="37" spans="2:8" ht="35.25" customHeight="1" x14ac:dyDescent="0.45">
      <c r="B37" s="222"/>
      <c r="C37" s="206"/>
      <c r="D37" s="207">
        <f>$C$34*C37</f>
        <v>0</v>
      </c>
      <c r="E37" s="210"/>
      <c r="F37" s="222"/>
      <c r="G37" s="206"/>
      <c r="H37" s="207">
        <f>$G$34*G37</f>
        <v>0</v>
      </c>
    </row>
    <row r="38" spans="2:8" ht="35.25" customHeight="1" x14ac:dyDescent="0.45">
      <c r="B38" s="222"/>
      <c r="C38" s="206"/>
      <c r="D38" s="207">
        <f>$C$34*C38</f>
        <v>0</v>
      </c>
      <c r="E38" s="210"/>
      <c r="F38" s="222"/>
      <c r="G38" s="206"/>
      <c r="H38" s="207">
        <f>$G$34*G38</f>
        <v>0</v>
      </c>
    </row>
    <row r="39" spans="2:8" ht="35.25" customHeight="1" thickBot="1" x14ac:dyDescent="0.5">
      <c r="B39" s="223"/>
      <c r="C39" s="208"/>
      <c r="D39" s="209">
        <f>$C$34*C39</f>
        <v>0</v>
      </c>
      <c r="E39" s="210"/>
      <c r="F39" s="223"/>
      <c r="G39" s="208"/>
      <c r="H39" s="209">
        <f>$G$34*G39</f>
        <v>0</v>
      </c>
    </row>
  </sheetData>
  <sheetProtection formatCells="0" formatColumns="0" formatRows="0"/>
  <mergeCells count="33">
    <mergeCell ref="C35:D35"/>
    <mergeCell ref="C25:D25"/>
    <mergeCell ref="B32:D32"/>
    <mergeCell ref="B33:D33"/>
    <mergeCell ref="C34:D34"/>
    <mergeCell ref="C17:D17"/>
    <mergeCell ref="C26:D26"/>
    <mergeCell ref="B14:D14"/>
    <mergeCell ref="B15:D15"/>
    <mergeCell ref="C16:D16"/>
    <mergeCell ref="B23:D23"/>
    <mergeCell ref="B24:D24"/>
    <mergeCell ref="B2:D3"/>
    <mergeCell ref="C7:D7"/>
    <mergeCell ref="B6:D6"/>
    <mergeCell ref="B5:D5"/>
    <mergeCell ref="C8:D8"/>
    <mergeCell ref="F5:H5"/>
    <mergeCell ref="F6:H6"/>
    <mergeCell ref="G7:H7"/>
    <mergeCell ref="G8:H8"/>
    <mergeCell ref="F14:H14"/>
    <mergeCell ref="F15:H15"/>
    <mergeCell ref="G16:H16"/>
    <mergeCell ref="G17:H17"/>
    <mergeCell ref="F23:H23"/>
    <mergeCell ref="F24:H24"/>
    <mergeCell ref="G35:H35"/>
    <mergeCell ref="G25:H25"/>
    <mergeCell ref="G26:H26"/>
    <mergeCell ref="F32:H32"/>
    <mergeCell ref="F33:H33"/>
    <mergeCell ref="G34:H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topLeftCell="B1" zoomScale="80" zoomScaleNormal="85" workbookViewId="0">
      <selection activeCell="Q18" sqref="Q18"/>
    </sheetView>
  </sheetViews>
  <sheetFormatPr defaultColWidth="8.86328125" defaultRowHeight="14.25" x14ac:dyDescent="0.45"/>
  <cols>
    <col min="1" max="1" width="6.3984375" customWidth="1"/>
    <col min="2" max="2" width="57.1328125" customWidth="1"/>
    <col min="3" max="3" width="71.86328125" customWidth="1"/>
    <col min="4" max="4" width="54.86328125" customWidth="1"/>
  </cols>
  <sheetData>
    <row r="1" spans="1:4" x14ac:dyDescent="0.45">
      <c r="A1" s="354" t="s">
        <v>218</v>
      </c>
      <c r="B1" s="355"/>
      <c r="C1" s="121" t="s">
        <v>219</v>
      </c>
      <c r="D1" s="122" t="s">
        <v>220</v>
      </c>
    </row>
    <row r="2" spans="1:4" x14ac:dyDescent="0.45">
      <c r="A2" s="123" t="s">
        <v>221</v>
      </c>
      <c r="B2" s="123" t="s">
        <v>222</v>
      </c>
      <c r="C2" s="124"/>
      <c r="D2" s="125"/>
    </row>
    <row r="3" spans="1:4" x14ac:dyDescent="0.45">
      <c r="A3" s="126">
        <v>1.1000000000000001</v>
      </c>
      <c r="B3" s="127" t="s">
        <v>223</v>
      </c>
      <c r="C3" s="128" t="s">
        <v>224</v>
      </c>
      <c r="D3" s="129" t="s">
        <v>225</v>
      </c>
    </row>
    <row r="4" spans="1:4" x14ac:dyDescent="0.45">
      <c r="A4" s="126">
        <v>1.2</v>
      </c>
      <c r="B4" s="130" t="s">
        <v>226</v>
      </c>
      <c r="C4" s="128" t="s">
        <v>227</v>
      </c>
      <c r="D4" s="129" t="s">
        <v>228</v>
      </c>
    </row>
    <row r="5" spans="1:4" x14ac:dyDescent="0.45">
      <c r="A5" s="126">
        <v>1.3</v>
      </c>
      <c r="B5" s="127" t="s">
        <v>229</v>
      </c>
      <c r="C5" s="128" t="s">
        <v>230</v>
      </c>
      <c r="D5" s="129" t="s">
        <v>228</v>
      </c>
    </row>
    <row r="6" spans="1:4" ht="28.5" x14ac:dyDescent="0.45">
      <c r="A6" s="131">
        <v>1.4</v>
      </c>
      <c r="B6" s="132" t="s">
        <v>231</v>
      </c>
      <c r="C6" s="128" t="s">
        <v>232</v>
      </c>
      <c r="D6" s="129" t="s">
        <v>228</v>
      </c>
    </row>
    <row r="7" spans="1:4" x14ac:dyDescent="0.45">
      <c r="A7" s="133" t="s">
        <v>233</v>
      </c>
      <c r="B7" s="134" t="s">
        <v>234</v>
      </c>
      <c r="C7" s="135" t="s">
        <v>235</v>
      </c>
      <c r="D7" s="136" t="s">
        <v>228</v>
      </c>
    </row>
    <row r="8" spans="1:4" x14ac:dyDescent="0.45">
      <c r="A8" s="137" t="s">
        <v>236</v>
      </c>
      <c r="B8" s="138" t="s">
        <v>237</v>
      </c>
      <c r="C8" s="135" t="s">
        <v>238</v>
      </c>
      <c r="D8" s="136" t="s">
        <v>228</v>
      </c>
    </row>
    <row r="9" spans="1:4" x14ac:dyDescent="0.45">
      <c r="A9" s="137" t="s">
        <v>239</v>
      </c>
      <c r="B9" s="138" t="s">
        <v>240</v>
      </c>
      <c r="C9" s="135" t="s">
        <v>241</v>
      </c>
      <c r="D9" s="136" t="s">
        <v>228</v>
      </c>
    </row>
    <row r="10" spans="1:4" x14ac:dyDescent="0.45">
      <c r="A10" s="137" t="s">
        <v>242</v>
      </c>
      <c r="B10" s="138" t="s">
        <v>243</v>
      </c>
      <c r="C10" s="135" t="s">
        <v>241</v>
      </c>
      <c r="D10" s="136" t="s">
        <v>228</v>
      </c>
    </row>
    <row r="11" spans="1:4" x14ac:dyDescent="0.45">
      <c r="A11" s="139" t="s">
        <v>244</v>
      </c>
      <c r="B11" s="140" t="s">
        <v>245</v>
      </c>
      <c r="C11" s="135" t="s">
        <v>246</v>
      </c>
      <c r="D11" s="136" t="s">
        <v>228</v>
      </c>
    </row>
    <row r="12" spans="1:4" x14ac:dyDescent="0.45">
      <c r="A12" s="141">
        <v>1.5</v>
      </c>
      <c r="B12" s="142" t="s">
        <v>247</v>
      </c>
      <c r="C12" s="128" t="s">
        <v>248</v>
      </c>
      <c r="D12" s="129" t="s">
        <v>249</v>
      </c>
    </row>
    <row r="13" spans="1:4" x14ac:dyDescent="0.45">
      <c r="A13" s="126">
        <v>1.6</v>
      </c>
      <c r="B13" s="127" t="s">
        <v>250</v>
      </c>
      <c r="C13" s="128" t="s">
        <v>251</v>
      </c>
      <c r="D13" s="129" t="s">
        <v>252</v>
      </c>
    </row>
    <row r="14" spans="1:4" x14ac:dyDescent="0.45">
      <c r="A14" s="131">
        <v>1.7</v>
      </c>
      <c r="B14" s="132" t="s">
        <v>253</v>
      </c>
      <c r="C14" s="128" t="s">
        <v>254</v>
      </c>
      <c r="D14" s="129" t="s">
        <v>252</v>
      </c>
    </row>
    <row r="15" spans="1:4" x14ac:dyDescent="0.45">
      <c r="A15" s="133" t="s">
        <v>255</v>
      </c>
      <c r="B15" s="134" t="s">
        <v>256</v>
      </c>
      <c r="C15" s="135" t="s">
        <v>257</v>
      </c>
      <c r="D15" s="136" t="s">
        <v>252</v>
      </c>
    </row>
    <row r="16" spans="1:4" x14ac:dyDescent="0.45">
      <c r="A16" s="139" t="s">
        <v>258</v>
      </c>
      <c r="B16" s="140" t="s">
        <v>259</v>
      </c>
      <c r="C16" s="135" t="s">
        <v>260</v>
      </c>
      <c r="D16" s="136" t="s">
        <v>252</v>
      </c>
    </row>
    <row r="17" spans="1:4" ht="28.5" x14ac:dyDescent="0.45">
      <c r="A17" s="141">
        <v>1.8</v>
      </c>
      <c r="B17" s="142" t="s">
        <v>261</v>
      </c>
      <c r="C17" s="128" t="s">
        <v>262</v>
      </c>
      <c r="D17" s="129" t="s">
        <v>263</v>
      </c>
    </row>
    <row r="18" spans="1:4" ht="42.75" x14ac:dyDescent="0.45">
      <c r="A18" s="126">
        <v>1.9</v>
      </c>
      <c r="B18" s="127" t="s">
        <v>264</v>
      </c>
      <c r="C18" s="128" t="s">
        <v>265</v>
      </c>
      <c r="D18" s="129" t="s">
        <v>266</v>
      </c>
    </row>
    <row r="19" spans="1:4" x14ac:dyDescent="0.45">
      <c r="A19" s="143">
        <v>1.1000000000000001</v>
      </c>
      <c r="B19" s="127" t="s">
        <v>267</v>
      </c>
      <c r="C19" s="128" t="s">
        <v>268</v>
      </c>
      <c r="D19" s="129" t="s">
        <v>269</v>
      </c>
    </row>
    <row r="20" spans="1:4" x14ac:dyDescent="0.45">
      <c r="A20" s="204">
        <v>1.1100000000000001</v>
      </c>
      <c r="B20" s="205" t="s">
        <v>270</v>
      </c>
      <c r="C20" s="128"/>
      <c r="D20" s="129"/>
    </row>
    <row r="21" spans="1:4" x14ac:dyDescent="0.45">
      <c r="A21" s="144" t="s">
        <v>271</v>
      </c>
      <c r="B21" s="123" t="s">
        <v>272</v>
      </c>
      <c r="C21" s="124"/>
      <c r="D21" s="125"/>
    </row>
    <row r="22" spans="1:4" x14ac:dyDescent="0.45">
      <c r="A22" s="126">
        <v>2.1</v>
      </c>
      <c r="B22" s="127" t="s">
        <v>273</v>
      </c>
      <c r="C22" s="128" t="s">
        <v>274</v>
      </c>
      <c r="D22" s="129" t="s">
        <v>275</v>
      </c>
    </row>
    <row r="23" spans="1:4" x14ac:dyDescent="0.45">
      <c r="A23" s="126">
        <v>2.2000000000000002</v>
      </c>
      <c r="B23" s="127" t="s">
        <v>276</v>
      </c>
      <c r="C23" s="128" t="s">
        <v>277</v>
      </c>
      <c r="D23" s="129" t="s">
        <v>278</v>
      </c>
    </row>
    <row r="24" spans="1:4" ht="256.5" x14ac:dyDescent="0.45">
      <c r="A24" s="126">
        <v>2.2999999999999998</v>
      </c>
      <c r="B24" s="127" t="s">
        <v>279</v>
      </c>
      <c r="C24" s="145" t="s">
        <v>280</v>
      </c>
      <c r="D24" s="129" t="s">
        <v>281</v>
      </c>
    </row>
    <row r="25" spans="1:4" x14ac:dyDescent="0.45">
      <c r="A25" s="126">
        <v>2.4</v>
      </c>
      <c r="B25" s="127" t="s">
        <v>282</v>
      </c>
      <c r="C25" s="128" t="s">
        <v>283</v>
      </c>
      <c r="D25" s="129" t="s">
        <v>284</v>
      </c>
    </row>
    <row r="26" spans="1:4" x14ac:dyDescent="0.45">
      <c r="A26" s="126">
        <v>2.5</v>
      </c>
      <c r="B26" s="127" t="s">
        <v>285</v>
      </c>
      <c r="C26" s="128" t="s">
        <v>286</v>
      </c>
      <c r="D26" s="129" t="s">
        <v>278</v>
      </c>
    </row>
    <row r="27" spans="1:4" x14ac:dyDescent="0.45">
      <c r="A27" s="126">
        <v>2.6</v>
      </c>
      <c r="B27" s="127" t="s">
        <v>287</v>
      </c>
      <c r="C27" s="128" t="s">
        <v>288</v>
      </c>
      <c r="D27" s="129" t="s">
        <v>289</v>
      </c>
    </row>
    <row r="28" spans="1:4" ht="128.25" x14ac:dyDescent="0.45">
      <c r="A28" s="126">
        <v>2.7</v>
      </c>
      <c r="B28" s="127" t="s">
        <v>290</v>
      </c>
      <c r="C28" s="145" t="s">
        <v>291</v>
      </c>
      <c r="D28" s="129" t="s">
        <v>292</v>
      </c>
    </row>
    <row r="29" spans="1:4" ht="28.5" x14ac:dyDescent="0.45">
      <c r="A29" s="146" t="s">
        <v>293</v>
      </c>
      <c r="B29" s="147" t="s">
        <v>294</v>
      </c>
      <c r="C29" s="135" t="s">
        <v>295</v>
      </c>
      <c r="D29" s="136" t="s">
        <v>296</v>
      </c>
    </row>
    <row r="30" spans="1:4" x14ac:dyDescent="0.45">
      <c r="A30" s="148" t="s">
        <v>297</v>
      </c>
      <c r="B30" s="123" t="s">
        <v>298</v>
      </c>
      <c r="C30" s="124"/>
      <c r="D30" s="125"/>
    </row>
    <row r="31" spans="1:4" x14ac:dyDescent="0.45">
      <c r="A31" s="126">
        <v>3.1</v>
      </c>
      <c r="B31" s="127" t="s">
        <v>299</v>
      </c>
      <c r="C31" s="128" t="s">
        <v>300</v>
      </c>
      <c r="D31" s="129" t="str">
        <f>B30</f>
        <v>Rule of Law and Human Rights</v>
      </c>
    </row>
    <row r="32" spans="1:4" x14ac:dyDescent="0.45">
      <c r="A32" s="146" t="s">
        <v>301</v>
      </c>
      <c r="B32" s="149" t="s">
        <v>302</v>
      </c>
      <c r="C32" s="135" t="s">
        <v>303</v>
      </c>
      <c r="D32" s="136" t="s">
        <v>304</v>
      </c>
    </row>
    <row r="33" spans="1:4" x14ac:dyDescent="0.45">
      <c r="A33" s="126">
        <v>3.2</v>
      </c>
      <c r="B33" s="127" t="s">
        <v>305</v>
      </c>
      <c r="C33" s="128" t="s">
        <v>306</v>
      </c>
      <c r="D33" s="129" t="s">
        <v>304</v>
      </c>
    </row>
    <row r="34" spans="1:4" x14ac:dyDescent="0.45">
      <c r="A34" s="126">
        <v>3.3</v>
      </c>
      <c r="B34" s="127" t="s">
        <v>307</v>
      </c>
      <c r="C34" s="128" t="s">
        <v>308</v>
      </c>
      <c r="D34" s="129" t="s">
        <v>304</v>
      </c>
    </row>
    <row r="35" spans="1:4" x14ac:dyDescent="0.45">
      <c r="A35" s="126">
        <v>3.4</v>
      </c>
      <c r="B35" s="127" t="s">
        <v>309</v>
      </c>
      <c r="C35" s="128" t="s">
        <v>310</v>
      </c>
      <c r="D35" s="129" t="s">
        <v>311</v>
      </c>
    </row>
    <row r="36" spans="1:4" x14ac:dyDescent="0.45">
      <c r="A36" s="146" t="s">
        <v>312</v>
      </c>
      <c r="B36" s="147" t="s">
        <v>313</v>
      </c>
      <c r="C36" s="135" t="s">
        <v>314</v>
      </c>
      <c r="D36" s="136" t="s">
        <v>311</v>
      </c>
    </row>
    <row r="37" spans="1:4" ht="28.5" x14ac:dyDescent="0.45">
      <c r="A37" s="126">
        <v>3.5</v>
      </c>
      <c r="B37" s="127" t="s">
        <v>315</v>
      </c>
      <c r="C37" s="128" t="s">
        <v>316</v>
      </c>
      <c r="D37" s="129" t="s">
        <v>317</v>
      </c>
    </row>
    <row r="38" spans="1:4" ht="42.75" x14ac:dyDescent="0.45">
      <c r="A38" s="126">
        <v>3.6</v>
      </c>
      <c r="B38" s="127" t="s">
        <v>318</v>
      </c>
      <c r="C38" s="128" t="s">
        <v>319</v>
      </c>
      <c r="D38" s="129" t="s">
        <v>320</v>
      </c>
    </row>
    <row r="39" spans="1:4" x14ac:dyDescent="0.45">
      <c r="A39" s="126">
        <v>3.7</v>
      </c>
      <c r="B39" s="130" t="s">
        <v>321</v>
      </c>
      <c r="C39" s="128" t="s">
        <v>322</v>
      </c>
      <c r="D39" s="129" t="s">
        <v>323</v>
      </c>
    </row>
    <row r="40" spans="1:4" x14ac:dyDescent="0.45">
      <c r="A40" s="146" t="s">
        <v>324</v>
      </c>
      <c r="B40" s="147" t="s">
        <v>325</v>
      </c>
      <c r="C40" s="135" t="s">
        <v>326</v>
      </c>
      <c r="D40" s="136" t="s">
        <v>323</v>
      </c>
    </row>
    <row r="41" spans="1:4" x14ac:dyDescent="0.45">
      <c r="A41" s="146" t="s">
        <v>327</v>
      </c>
      <c r="B41" s="147" t="s">
        <v>328</v>
      </c>
      <c r="C41" s="135" t="s">
        <v>329</v>
      </c>
      <c r="D41" s="136" t="s">
        <v>323</v>
      </c>
    </row>
    <row r="42" spans="1:4" x14ac:dyDescent="0.45">
      <c r="A42" s="148" t="s">
        <v>330</v>
      </c>
      <c r="B42" s="123" t="s">
        <v>331</v>
      </c>
      <c r="C42" s="124"/>
      <c r="D42" s="125"/>
    </row>
    <row r="43" spans="1:4" x14ac:dyDescent="0.45">
      <c r="A43" s="126">
        <v>4.0999999999999996</v>
      </c>
      <c r="B43" s="127" t="s">
        <v>332</v>
      </c>
      <c r="C43" s="128" t="s">
        <v>333</v>
      </c>
      <c r="D43" s="129" t="s">
        <v>334</v>
      </c>
    </row>
    <row r="44" spans="1:4" x14ac:dyDescent="0.45">
      <c r="A44" s="126">
        <v>4.2</v>
      </c>
      <c r="B44" s="127" t="s">
        <v>335</v>
      </c>
      <c r="C44" s="128" t="s">
        <v>336</v>
      </c>
      <c r="D44" s="129" t="s">
        <v>337</v>
      </c>
    </row>
    <row r="45" spans="1:4" ht="28.5" x14ac:dyDescent="0.45">
      <c r="A45" s="126">
        <v>4.3</v>
      </c>
      <c r="B45" s="127" t="s">
        <v>338</v>
      </c>
      <c r="C45" s="150" t="s">
        <v>339</v>
      </c>
      <c r="D45" s="129" t="s">
        <v>340</v>
      </c>
    </row>
    <row r="46" spans="1:4" x14ac:dyDescent="0.45">
      <c r="A46" s="126">
        <v>4.4000000000000004</v>
      </c>
      <c r="B46" s="127" t="s">
        <v>341</v>
      </c>
      <c r="C46" s="150" t="s">
        <v>342</v>
      </c>
      <c r="D46" s="129" t="s">
        <v>343</v>
      </c>
    </row>
    <row r="47" spans="1:4" x14ac:dyDescent="0.45">
      <c r="A47" s="146" t="s">
        <v>344</v>
      </c>
      <c r="B47" s="147" t="s">
        <v>345</v>
      </c>
      <c r="C47" s="135" t="s">
        <v>346</v>
      </c>
      <c r="D47" s="136" t="s">
        <v>343</v>
      </c>
    </row>
    <row r="48" spans="1:4" x14ac:dyDescent="0.45">
      <c r="A48" s="126">
        <v>4.5</v>
      </c>
      <c r="B48" s="127" t="s">
        <v>347</v>
      </c>
      <c r="C48" s="150" t="s">
        <v>348</v>
      </c>
      <c r="D48" s="129" t="s">
        <v>337</v>
      </c>
    </row>
    <row r="49" spans="1:4" x14ac:dyDescent="0.45">
      <c r="A49" s="126">
        <v>4.5999999999999996</v>
      </c>
      <c r="B49" s="127" t="s">
        <v>349</v>
      </c>
      <c r="C49" s="151" t="s">
        <v>350</v>
      </c>
      <c r="D49" s="129" t="s">
        <v>351</v>
      </c>
    </row>
    <row r="50" spans="1:4" x14ac:dyDescent="0.45">
      <c r="A50" s="126">
        <v>4.7</v>
      </c>
      <c r="B50" s="127" t="s">
        <v>352</v>
      </c>
      <c r="C50" s="151" t="s">
        <v>353</v>
      </c>
      <c r="D50" s="129" t="s">
        <v>354</v>
      </c>
    </row>
    <row r="51" spans="1:4" x14ac:dyDescent="0.45">
      <c r="A51" s="148" t="s">
        <v>355</v>
      </c>
      <c r="B51" s="123" t="s">
        <v>356</v>
      </c>
      <c r="C51" s="152"/>
      <c r="D51" s="125"/>
    </row>
    <row r="52" spans="1:4" x14ac:dyDescent="0.45">
      <c r="A52" s="126">
        <v>5.0999999999999996</v>
      </c>
      <c r="B52" s="127" t="s">
        <v>357</v>
      </c>
      <c r="C52" s="151" t="s">
        <v>358</v>
      </c>
      <c r="D52" s="153" t="s">
        <v>359</v>
      </c>
    </row>
    <row r="53" spans="1:4" ht="28.5" x14ac:dyDescent="0.45">
      <c r="A53" s="128">
        <v>5.2</v>
      </c>
      <c r="B53" s="145" t="s">
        <v>360</v>
      </c>
      <c r="C53" s="128" t="s">
        <v>361</v>
      </c>
      <c r="D53" s="129" t="s">
        <v>362</v>
      </c>
    </row>
    <row r="54" spans="1:4" x14ac:dyDescent="0.45">
      <c r="A54" s="146" t="s">
        <v>363</v>
      </c>
      <c r="B54" s="149" t="s">
        <v>364</v>
      </c>
      <c r="C54" s="135" t="s">
        <v>365</v>
      </c>
      <c r="D54" s="136" t="s">
        <v>366</v>
      </c>
    </row>
    <row r="55" spans="1:4" x14ac:dyDescent="0.45">
      <c r="A55" s="126">
        <v>5.3</v>
      </c>
      <c r="B55" s="127" t="s">
        <v>367</v>
      </c>
      <c r="C55" s="128" t="s">
        <v>368</v>
      </c>
      <c r="D55" s="129" t="s">
        <v>369</v>
      </c>
    </row>
    <row r="56" spans="1:4" ht="57" x14ac:dyDescent="0.45">
      <c r="A56" s="126">
        <v>5.4</v>
      </c>
      <c r="B56" s="127" t="s">
        <v>370</v>
      </c>
      <c r="C56" s="128" t="s">
        <v>371</v>
      </c>
      <c r="D56" s="129" t="s">
        <v>372</v>
      </c>
    </row>
    <row r="57" spans="1:4" ht="28.5" x14ac:dyDescent="0.45">
      <c r="A57" s="126">
        <v>5.5</v>
      </c>
      <c r="B57" s="127" t="s">
        <v>373</v>
      </c>
      <c r="C57" s="128" t="s">
        <v>374</v>
      </c>
      <c r="D57" s="129" t="s">
        <v>375</v>
      </c>
    </row>
    <row r="58" spans="1:4" x14ac:dyDescent="0.45">
      <c r="A58" s="148" t="s">
        <v>376</v>
      </c>
      <c r="B58" s="123" t="s">
        <v>377</v>
      </c>
      <c r="C58" s="124"/>
      <c r="D58" s="125"/>
    </row>
    <row r="59" spans="1:4" ht="28.5" x14ac:dyDescent="0.45">
      <c r="A59" s="126">
        <v>6.1</v>
      </c>
      <c r="B59" s="127" t="s">
        <v>378</v>
      </c>
      <c r="C59" s="128" t="s">
        <v>379</v>
      </c>
      <c r="D59" s="129" t="s">
        <v>380</v>
      </c>
    </row>
    <row r="60" spans="1:4" x14ac:dyDescent="0.45">
      <c r="A60" s="146" t="s">
        <v>381</v>
      </c>
      <c r="B60" s="147" t="s">
        <v>382</v>
      </c>
      <c r="C60" s="154" t="s">
        <v>383</v>
      </c>
      <c r="D60" s="136" t="s">
        <v>380</v>
      </c>
    </row>
    <row r="61" spans="1:4" ht="28.5" x14ac:dyDescent="0.45">
      <c r="A61" s="126">
        <v>6.2</v>
      </c>
      <c r="B61" s="127" t="s">
        <v>384</v>
      </c>
      <c r="C61" s="128" t="s">
        <v>385</v>
      </c>
      <c r="D61" s="129" t="s">
        <v>386</v>
      </c>
    </row>
    <row r="62" spans="1:4" x14ac:dyDescent="0.45">
      <c r="A62" s="146" t="s">
        <v>387</v>
      </c>
      <c r="B62" s="149" t="s">
        <v>388</v>
      </c>
      <c r="C62" s="155" t="s">
        <v>389</v>
      </c>
      <c r="D62" s="136" t="s">
        <v>390</v>
      </c>
    </row>
    <row r="63" spans="1:4" ht="28.5" x14ac:dyDescent="0.45">
      <c r="A63" s="146" t="s">
        <v>391</v>
      </c>
      <c r="B63" s="149" t="s">
        <v>392</v>
      </c>
      <c r="C63" s="155" t="s">
        <v>393</v>
      </c>
      <c r="D63" s="136" t="s">
        <v>386</v>
      </c>
    </row>
    <row r="64" spans="1:4" ht="42.75" x14ac:dyDescent="0.45">
      <c r="A64" s="126">
        <v>6.3</v>
      </c>
      <c r="B64" s="127" t="s">
        <v>394</v>
      </c>
      <c r="C64" s="128" t="s">
        <v>395</v>
      </c>
      <c r="D64" s="129" t="s">
        <v>396</v>
      </c>
    </row>
    <row r="65" spans="1:4" ht="71.25" x14ac:dyDescent="0.45">
      <c r="A65" s="146" t="s">
        <v>397</v>
      </c>
      <c r="B65" s="149" t="s">
        <v>398</v>
      </c>
      <c r="C65" s="154" t="s">
        <v>399</v>
      </c>
      <c r="D65" s="136" t="s">
        <v>400</v>
      </c>
    </row>
    <row r="66" spans="1:4" ht="42.75" x14ac:dyDescent="0.45">
      <c r="A66" s="156" t="s">
        <v>401</v>
      </c>
      <c r="B66" s="157" t="s">
        <v>402</v>
      </c>
      <c r="C66" s="135" t="s">
        <v>403</v>
      </c>
      <c r="D66" s="136" t="s">
        <v>396</v>
      </c>
    </row>
    <row r="67" spans="1:4" ht="85.5" x14ac:dyDescent="0.45">
      <c r="A67" s="156" t="s">
        <v>404</v>
      </c>
      <c r="B67" s="157" t="s">
        <v>405</v>
      </c>
      <c r="C67" s="154" t="s">
        <v>406</v>
      </c>
      <c r="D67" s="136" t="s">
        <v>407</v>
      </c>
    </row>
    <row r="68" spans="1:4" ht="99.75" x14ac:dyDescent="0.45">
      <c r="A68" s="156" t="s">
        <v>408</v>
      </c>
      <c r="B68" s="157" t="s">
        <v>409</v>
      </c>
      <c r="C68" s="154" t="s">
        <v>410</v>
      </c>
      <c r="D68" s="136" t="s">
        <v>411</v>
      </c>
    </row>
    <row r="69" spans="1:4" ht="71.25" x14ac:dyDescent="0.45">
      <c r="A69" s="156" t="s">
        <v>412</v>
      </c>
      <c r="B69" s="157" t="s">
        <v>413</v>
      </c>
      <c r="C69" s="154" t="s">
        <v>414</v>
      </c>
      <c r="D69" s="136" t="s">
        <v>415</v>
      </c>
    </row>
    <row r="70" spans="1:4" ht="28.5" x14ac:dyDescent="0.45">
      <c r="A70" s="126">
        <v>6.4</v>
      </c>
      <c r="B70" s="127" t="s">
        <v>416</v>
      </c>
      <c r="C70" s="128" t="s">
        <v>417</v>
      </c>
      <c r="D70" s="129" t="s">
        <v>418</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J25"/>
  <sheetViews>
    <sheetView showGridLines="0" zoomScale="80" zoomScaleNormal="80" workbookViewId="0">
      <selection activeCell="E6" sqref="E6:H7"/>
    </sheetView>
  </sheetViews>
  <sheetFormatPr defaultColWidth="8.86328125" defaultRowHeight="14.25" x14ac:dyDescent="0.45"/>
  <cols>
    <col min="1" max="1" width="12.3984375" customWidth="1"/>
    <col min="2" max="2" width="20.3984375" customWidth="1"/>
    <col min="3" max="8" width="25.3984375" customWidth="1"/>
    <col min="9" max="9" width="24.3984375" customWidth="1"/>
    <col min="10" max="10" width="18.3984375" customWidth="1"/>
    <col min="11" max="11" width="21.86328125" customWidth="1"/>
    <col min="12" max="13" width="15.86328125" bestFit="1" customWidth="1"/>
    <col min="14" max="14" width="11.1328125" bestFit="1" customWidth="1"/>
  </cols>
  <sheetData>
    <row r="1" spans="2:9" ht="14.65" thickBot="1" x14ac:dyDescent="0.5"/>
    <row r="2" spans="2:9" s="55" customFormat="1" ht="15.75" x14ac:dyDescent="0.5">
      <c r="B2" s="358" t="s">
        <v>419</v>
      </c>
      <c r="C2" s="359"/>
      <c r="D2" s="359"/>
      <c r="E2" s="359"/>
      <c r="F2" s="359"/>
      <c r="G2" s="359"/>
      <c r="H2" s="359"/>
      <c r="I2" s="360"/>
    </row>
    <row r="3" spans="2:9" s="55" customFormat="1" ht="16.149999999999999" thickBot="1" x14ac:dyDescent="0.55000000000000004">
      <c r="B3" s="361"/>
      <c r="C3" s="362"/>
      <c r="D3" s="362"/>
      <c r="E3" s="362"/>
      <c r="F3" s="362"/>
      <c r="G3" s="362"/>
      <c r="H3" s="362"/>
      <c r="I3" s="363"/>
    </row>
    <row r="4" spans="2:9" s="55" customFormat="1" ht="16.149999999999999" thickBot="1" x14ac:dyDescent="0.55000000000000004">
      <c r="B4" s="200"/>
      <c r="C4" s="200"/>
      <c r="D4" s="200"/>
      <c r="E4" s="200"/>
      <c r="F4" s="200"/>
      <c r="G4" s="200"/>
      <c r="H4" s="200"/>
      <c r="I4" s="200"/>
    </row>
    <row r="5" spans="2:9" s="55" customFormat="1" ht="16.149999999999999" thickBot="1" x14ac:dyDescent="0.55000000000000004">
      <c r="B5" s="297" t="s">
        <v>155</v>
      </c>
      <c r="C5" s="298"/>
      <c r="D5" s="298"/>
      <c r="E5" s="298"/>
      <c r="F5" s="298"/>
      <c r="G5" s="298"/>
      <c r="H5" s="298"/>
      <c r="I5" s="299"/>
    </row>
    <row r="6" spans="2:9" s="55" customFormat="1" ht="15.75" x14ac:dyDescent="0.5">
      <c r="B6" s="53"/>
      <c r="C6" s="356" t="str">
        <f>'1) Budget Table'!D4</f>
        <v>PNUD</v>
      </c>
      <c r="D6" s="356" t="str">
        <f>'1) Budget Table'!E4</f>
        <v>UNESCO</v>
      </c>
      <c r="E6" s="356" t="str">
        <f>'1) Budget Table'!F4</f>
        <v>ONU MUJERES</v>
      </c>
      <c r="F6" s="356" t="str">
        <f>'1) Budget Table'!G4</f>
        <v xml:space="preserve">PNUD
 Cost Extensión Budget </v>
      </c>
      <c r="G6" s="356" t="str">
        <f>'1) Budget Table'!H4</f>
        <v xml:space="preserve">UNESCO
 Cost Extensión Budget </v>
      </c>
      <c r="H6" s="356" t="str">
        <f>'1) Budget Table'!I4</f>
        <v xml:space="preserve">ONU MUJERES
 Cost Extensión Budget </v>
      </c>
      <c r="I6" s="295" t="s">
        <v>155</v>
      </c>
    </row>
    <row r="7" spans="2:9" s="55" customFormat="1" ht="15.75" x14ac:dyDescent="0.5">
      <c r="B7" s="53"/>
      <c r="C7" s="357"/>
      <c r="D7" s="357"/>
      <c r="E7" s="357"/>
      <c r="F7" s="357"/>
      <c r="G7" s="357"/>
      <c r="H7" s="357"/>
      <c r="I7" s="296"/>
    </row>
    <row r="8" spans="2:9" s="55" customFormat="1" ht="31.5" x14ac:dyDescent="0.5">
      <c r="B8" s="11" t="s">
        <v>175</v>
      </c>
      <c r="C8" s="191">
        <f>'2) By Category'!D199</f>
        <v>175069.16</v>
      </c>
      <c r="D8" s="191">
        <f>'2) By Category'!E199</f>
        <v>132500</v>
      </c>
      <c r="E8" s="191">
        <f>'2) By Category'!F199</f>
        <v>0</v>
      </c>
      <c r="F8" s="262">
        <f>'2) By Category'!G199</f>
        <v>98000</v>
      </c>
      <c r="G8" s="262">
        <f>'2) By Category'!H199</f>
        <v>80044.86</v>
      </c>
      <c r="H8" s="262">
        <f>'2) By Category'!I199</f>
        <v>0</v>
      </c>
      <c r="I8" s="51">
        <f>SUM(C8:H8)</f>
        <v>485614.02</v>
      </c>
    </row>
    <row r="9" spans="2:9" s="55" customFormat="1" ht="47.25" x14ac:dyDescent="0.5">
      <c r="B9" s="11" t="s">
        <v>176</v>
      </c>
      <c r="C9" s="191">
        <f>'2) By Category'!D200</f>
        <v>19150</v>
      </c>
      <c r="D9" s="191">
        <f>'2) By Category'!E200</f>
        <v>10400</v>
      </c>
      <c r="E9" s="191">
        <f>'2) By Category'!F200</f>
        <v>0</v>
      </c>
      <c r="F9" s="262">
        <f>'2) By Category'!G200</f>
        <v>0</v>
      </c>
      <c r="G9" s="262">
        <f>'2) By Category'!H200</f>
        <v>0</v>
      </c>
      <c r="H9" s="262">
        <f>'2) By Category'!I200</f>
        <v>0</v>
      </c>
      <c r="I9" s="52">
        <f>SUM(C9:H9)</f>
        <v>29550</v>
      </c>
    </row>
    <row r="10" spans="2:9" s="55" customFormat="1" ht="63" x14ac:dyDescent="0.5">
      <c r="B10" s="11" t="s">
        <v>177</v>
      </c>
      <c r="C10" s="191">
        <f>'2) By Category'!D201</f>
        <v>15000</v>
      </c>
      <c r="D10" s="191">
        <f>'2) By Category'!E201</f>
        <v>4000</v>
      </c>
      <c r="E10" s="191">
        <f>'2) By Category'!F201</f>
        <v>0</v>
      </c>
      <c r="F10" s="262">
        <f>'2) By Category'!G201</f>
        <v>0</v>
      </c>
      <c r="G10" s="262">
        <f>'2) By Category'!H201</f>
        <v>5000</v>
      </c>
      <c r="H10" s="262">
        <f>'2) By Category'!I201</f>
        <v>0</v>
      </c>
      <c r="I10" s="52">
        <f t="shared" ref="I10:I16" si="0">SUM(C10:H10)</f>
        <v>24000</v>
      </c>
    </row>
    <row r="11" spans="2:9" s="55" customFormat="1" ht="31.5" x14ac:dyDescent="0.5">
      <c r="B11" s="15" t="s">
        <v>178</v>
      </c>
      <c r="C11" s="191">
        <f>'2) By Category'!D202</f>
        <v>376700</v>
      </c>
      <c r="D11" s="191">
        <f>'2) By Category'!E202</f>
        <v>68000</v>
      </c>
      <c r="E11" s="191">
        <f>'2) By Category'!F202</f>
        <v>214235.3</v>
      </c>
      <c r="F11" s="262">
        <f>'2) By Category'!G202</f>
        <v>281425.71999999997</v>
      </c>
      <c r="G11" s="262">
        <f>'2) By Category'!H202</f>
        <v>133600</v>
      </c>
      <c r="H11" s="262">
        <f>'2) By Category'!I202</f>
        <v>87644.86</v>
      </c>
      <c r="I11" s="52">
        <f t="shared" si="0"/>
        <v>1161605.8800000001</v>
      </c>
    </row>
    <row r="12" spans="2:9" s="55" customFormat="1" ht="15.75" x14ac:dyDescent="0.5">
      <c r="B12" s="11" t="s">
        <v>179</v>
      </c>
      <c r="C12" s="191">
        <f>'2) By Category'!D203</f>
        <v>31250</v>
      </c>
      <c r="D12" s="191">
        <f>'2) By Category'!E203</f>
        <v>17500</v>
      </c>
      <c r="E12" s="191">
        <f>'2) By Category'!F203</f>
        <v>17000</v>
      </c>
      <c r="F12" s="262">
        <f>'2) By Category'!G203</f>
        <v>19500</v>
      </c>
      <c r="G12" s="262">
        <f>'2) By Category'!H203</f>
        <v>15000</v>
      </c>
      <c r="H12" s="262">
        <f>'2) By Category'!I203</f>
        <v>10000</v>
      </c>
      <c r="I12" s="52">
        <f t="shared" si="0"/>
        <v>110250</v>
      </c>
    </row>
    <row r="13" spans="2:9" s="55" customFormat="1" ht="47.25" x14ac:dyDescent="0.5">
      <c r="B13" s="11" t="s">
        <v>180</v>
      </c>
      <c r="C13" s="191">
        <f>'2) By Category'!D204</f>
        <v>50000</v>
      </c>
      <c r="D13" s="191">
        <f>'2) By Category'!E204</f>
        <v>80000</v>
      </c>
      <c r="E13" s="191">
        <f>'2) By Category'!F204</f>
        <v>69000</v>
      </c>
      <c r="F13" s="262">
        <f>'2) By Category'!G204</f>
        <v>45000</v>
      </c>
      <c r="G13" s="262">
        <f>'2) By Category'!H204</f>
        <v>0</v>
      </c>
      <c r="H13" s="262">
        <f>'2) By Category'!I204</f>
        <v>85000</v>
      </c>
      <c r="I13" s="52">
        <f t="shared" si="0"/>
        <v>329000</v>
      </c>
    </row>
    <row r="14" spans="2:9" s="55" customFormat="1" ht="31.9" thickBot="1" x14ac:dyDescent="0.55000000000000004">
      <c r="B14" s="84" t="s">
        <v>181</v>
      </c>
      <c r="C14" s="197">
        <f>'2) By Category'!D205</f>
        <v>32900</v>
      </c>
      <c r="D14" s="197">
        <f>'2) By Category'!E205</f>
        <v>0</v>
      </c>
      <c r="E14" s="197">
        <f>'2) By Category'!F205</f>
        <v>89164.700000000012</v>
      </c>
      <c r="F14" s="263">
        <f>'2) By Category'!G205</f>
        <v>23364</v>
      </c>
      <c r="G14" s="263">
        <f>'2) By Category'!H205</f>
        <v>0</v>
      </c>
      <c r="H14" s="263">
        <f>'2) By Category'!I205</f>
        <v>51000</v>
      </c>
      <c r="I14" s="52">
        <f t="shared" si="0"/>
        <v>196428.7</v>
      </c>
    </row>
    <row r="15" spans="2:9" s="55" customFormat="1" ht="30" customHeight="1" x14ac:dyDescent="0.5">
      <c r="B15" s="201" t="s">
        <v>420</v>
      </c>
      <c r="C15" s="85">
        <f>SUM(C8:C14)</f>
        <v>700069.16</v>
      </c>
      <c r="D15" s="85">
        <f>SUM(D8:D14)</f>
        <v>312400</v>
      </c>
      <c r="E15" s="85">
        <f>SUM(E8:E14)</f>
        <v>389400</v>
      </c>
      <c r="F15" s="264">
        <f t="shared" ref="F15:H15" si="1">SUM(F8:F14)</f>
        <v>467289.72</v>
      </c>
      <c r="G15" s="264">
        <f t="shared" si="1"/>
        <v>233644.86</v>
      </c>
      <c r="H15" s="264">
        <f t="shared" si="1"/>
        <v>233644.86</v>
      </c>
      <c r="I15" s="52">
        <f t="shared" si="0"/>
        <v>2336448.6</v>
      </c>
    </row>
    <row r="16" spans="2:9" s="55" customFormat="1" ht="19.5" customHeight="1" x14ac:dyDescent="0.5">
      <c r="B16" s="194" t="s">
        <v>194</v>
      </c>
      <c r="C16" s="86">
        <f>C15*0.07</f>
        <v>49004.84120000001</v>
      </c>
      <c r="D16" s="86">
        <f t="shared" ref="D16:E16" si="2">D15*0.07</f>
        <v>21868.000000000004</v>
      </c>
      <c r="E16" s="86">
        <f t="shared" si="2"/>
        <v>27258.000000000004</v>
      </c>
      <c r="F16" s="86">
        <f t="shared" ref="F16:H16" si="3">F15*0.07</f>
        <v>32710.2804</v>
      </c>
      <c r="G16" s="86">
        <f t="shared" si="3"/>
        <v>16355.1402</v>
      </c>
      <c r="H16" s="86">
        <f t="shared" si="3"/>
        <v>16355.1402</v>
      </c>
      <c r="I16" s="52">
        <f t="shared" si="0"/>
        <v>163551.402</v>
      </c>
    </row>
    <row r="17" spans="2:10" s="55" customFormat="1" ht="25.5" customHeight="1" thickBot="1" x14ac:dyDescent="0.55000000000000004">
      <c r="B17" s="87" t="s">
        <v>5</v>
      </c>
      <c r="C17" s="88">
        <f>C15+C16</f>
        <v>749074.00120000006</v>
      </c>
      <c r="D17" s="88">
        <f t="shared" ref="D17:I17" si="4">D15+D16</f>
        <v>334268</v>
      </c>
      <c r="E17" s="88">
        <f t="shared" si="4"/>
        <v>416658</v>
      </c>
      <c r="F17" s="88">
        <f t="shared" ref="F17:H17" si="5">F15+F16</f>
        <v>500000.00039999996</v>
      </c>
      <c r="G17" s="88">
        <f t="shared" si="5"/>
        <v>250000.00019999998</v>
      </c>
      <c r="H17" s="88">
        <f t="shared" si="5"/>
        <v>250000.00019999998</v>
      </c>
      <c r="I17" s="88">
        <f t="shared" si="4"/>
        <v>2500000.0020000003</v>
      </c>
      <c r="J17" s="200"/>
    </row>
    <row r="18" spans="2:10" s="55" customFormat="1" ht="16.149999999999999" thickBot="1" x14ac:dyDescent="0.55000000000000004">
      <c r="B18" s="200"/>
      <c r="C18" s="200"/>
      <c r="D18" s="200"/>
      <c r="E18" s="200"/>
      <c r="F18" s="200"/>
      <c r="G18" s="200"/>
      <c r="H18" s="200"/>
      <c r="I18" s="200"/>
      <c r="J18" s="200"/>
    </row>
    <row r="19" spans="2:10" s="55" customFormat="1" ht="15.75" customHeight="1" x14ac:dyDescent="0.5">
      <c r="B19" s="364" t="s">
        <v>158</v>
      </c>
      <c r="C19" s="365"/>
      <c r="D19" s="365"/>
      <c r="E19" s="365"/>
      <c r="F19" s="366"/>
      <c r="G19" s="366"/>
      <c r="H19" s="366"/>
      <c r="I19" s="366"/>
      <c r="J19" s="202"/>
    </row>
    <row r="20" spans="2:10" ht="15.75" customHeight="1" x14ac:dyDescent="0.45">
      <c r="B20" s="367"/>
      <c r="C20" s="311" t="str">
        <f>'1) Budget Table'!D4</f>
        <v>PNUD</v>
      </c>
      <c r="D20" s="311" t="str">
        <f>'1) Budget Table'!E4</f>
        <v>UNESCO</v>
      </c>
      <c r="E20" s="311" t="str">
        <f>'1) Budget Table'!F4</f>
        <v>ONU MUJERES</v>
      </c>
      <c r="F20" s="369" t="s">
        <v>873</v>
      </c>
      <c r="G20" s="370" t="s">
        <v>874</v>
      </c>
      <c r="H20" s="371" t="s">
        <v>875</v>
      </c>
      <c r="I20" s="311" t="s">
        <v>195</v>
      </c>
      <c r="J20" s="313" t="s">
        <v>159</v>
      </c>
    </row>
    <row r="21" spans="2:10" ht="15.75" customHeight="1" x14ac:dyDescent="0.45">
      <c r="B21" s="368"/>
      <c r="C21" s="312"/>
      <c r="D21" s="312"/>
      <c r="E21" s="312"/>
      <c r="F21" s="288"/>
      <c r="G21" s="290"/>
      <c r="H21" s="292"/>
      <c r="I21" s="312"/>
      <c r="J21" s="296"/>
    </row>
    <row r="22" spans="2:10" ht="23.25" customHeight="1" x14ac:dyDescent="0.45">
      <c r="B22" s="14" t="s">
        <v>160</v>
      </c>
      <c r="C22" s="203">
        <f>'1) Budget Table'!D189</f>
        <v>449444.40072000003</v>
      </c>
      <c r="D22" s="203">
        <f>'1) Budget Table'!E189</f>
        <v>200560.8</v>
      </c>
      <c r="E22" s="203">
        <f>'1) Budget Table'!F189</f>
        <v>249994.8</v>
      </c>
      <c r="F22" s="203">
        <f>'1) Budget Table'!G189</f>
        <v>300000.00023999996</v>
      </c>
      <c r="G22" s="203">
        <f>'1) Budget Table'!H189</f>
        <v>150000.00011999998</v>
      </c>
      <c r="H22" s="203">
        <f>'1) Budget Table'!I189</f>
        <v>150000.00011999998</v>
      </c>
      <c r="I22" s="106">
        <f>'1) Budget Table'!J189</f>
        <v>1500000.0012000001</v>
      </c>
      <c r="J22" s="6">
        <f>'1) Budget Table'!K189</f>
        <v>0.6</v>
      </c>
    </row>
    <row r="23" spans="2:10" ht="24.75" customHeight="1" x14ac:dyDescent="0.45">
      <c r="B23" s="14" t="s">
        <v>161</v>
      </c>
      <c r="C23" s="203">
        <f>'1) Budget Table'!D190</f>
        <v>299629.60048000002</v>
      </c>
      <c r="D23" s="203">
        <f>'1) Budget Table'!E190</f>
        <v>133707.20000000001</v>
      </c>
      <c r="E23" s="203">
        <f>'1) Budget Table'!F190</f>
        <v>166663.20000000001</v>
      </c>
      <c r="F23" s="203">
        <f>'1) Budget Table'!G190</f>
        <v>200000.00016</v>
      </c>
      <c r="G23" s="203">
        <f>'1) Budget Table'!H190</f>
        <v>100000.00008</v>
      </c>
      <c r="H23" s="203">
        <f>'1) Budget Table'!I190</f>
        <v>100000.00008</v>
      </c>
      <c r="I23" s="106">
        <f>'1) Budget Table'!J190</f>
        <v>1000000.0008</v>
      </c>
      <c r="J23" s="6">
        <f>'1) Budget Table'!K190</f>
        <v>0.4</v>
      </c>
    </row>
    <row r="24" spans="2:10" ht="24.75" customHeight="1" x14ac:dyDescent="0.45">
      <c r="B24" s="14" t="s">
        <v>421</v>
      </c>
      <c r="C24" s="203">
        <f>'1) Budget Table'!D191</f>
        <v>0</v>
      </c>
      <c r="D24" s="203">
        <f>'1) Budget Table'!E191</f>
        <v>0</v>
      </c>
      <c r="E24" s="203">
        <f>'1) Budget Table'!F191</f>
        <v>0</v>
      </c>
      <c r="F24" s="203">
        <f>'1) Budget Table'!G191</f>
        <v>0</v>
      </c>
      <c r="G24" s="203">
        <f>'1) Budget Table'!H191</f>
        <v>0</v>
      </c>
      <c r="H24" s="203">
        <f>'1) Budget Table'!I191</f>
        <v>0</v>
      </c>
      <c r="I24" s="106">
        <f>'1) Budget Table'!J191</f>
        <v>0</v>
      </c>
      <c r="J24" s="6">
        <f>'1) Budget Table'!K191</f>
        <v>0</v>
      </c>
    </row>
    <row r="25" spans="2:10" ht="16.149999999999999" thickBot="1" x14ac:dyDescent="0.5">
      <c r="B25" s="7" t="s">
        <v>195</v>
      </c>
      <c r="C25" s="105">
        <f>'1) Budget Table'!D192</f>
        <v>749074.00120000006</v>
      </c>
      <c r="D25" s="105">
        <f>'1) Budget Table'!E192</f>
        <v>334268</v>
      </c>
      <c r="E25" s="105">
        <f>'1) Budget Table'!F192</f>
        <v>416658</v>
      </c>
      <c r="F25" s="105">
        <f>'1) Budget Table'!G192</f>
        <v>500000.00039999996</v>
      </c>
      <c r="G25" s="105">
        <f>'1) Budget Table'!H192</f>
        <v>250000.00019999998</v>
      </c>
      <c r="H25" s="105">
        <f>'1) Budget Table'!I192</f>
        <v>250000.00019999998</v>
      </c>
      <c r="I25" s="107">
        <f>'1) Budget Table'!J192</f>
        <v>2500000.0020000003</v>
      </c>
      <c r="J25" s="108"/>
    </row>
  </sheetData>
  <sheetProtection formatCells="0" formatColumns="0" formatRows="0"/>
  <mergeCells count="19">
    <mergeCell ref="F20:F21"/>
    <mergeCell ref="G20:G21"/>
    <mergeCell ref="H20:H21"/>
    <mergeCell ref="F6:F7"/>
    <mergeCell ref="G6:G7"/>
    <mergeCell ref="H6:H7"/>
    <mergeCell ref="J20:J21"/>
    <mergeCell ref="B2:I3"/>
    <mergeCell ref="C6:C7"/>
    <mergeCell ref="D6:D7"/>
    <mergeCell ref="E6:E7"/>
    <mergeCell ref="C20:C21"/>
    <mergeCell ref="D20:D21"/>
    <mergeCell ref="E20:E21"/>
    <mergeCell ref="B19:I19"/>
    <mergeCell ref="B5:I5"/>
    <mergeCell ref="I6:I7"/>
    <mergeCell ref="B20:B21"/>
    <mergeCell ref="I20:I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Table'!$J$183</xm:f>
            <x14:dxf>
              <font>
                <color rgb="FF9C0006"/>
              </font>
              <fill>
                <patternFill>
                  <bgColor rgb="FFFFC7CE"/>
                </patternFill>
              </fill>
            </x14:dxf>
          </x14:cfRule>
          <xm:sqref>I17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defaultColWidth="8.86328125" defaultRowHeight="14.25" x14ac:dyDescent="0.45"/>
  <sheetData>
    <row r="1" spans="1:1" x14ac:dyDescent="0.45">
      <c r="A1" s="79">
        <v>0</v>
      </c>
    </row>
    <row r="2" spans="1:1" x14ac:dyDescent="0.45">
      <c r="A2" s="158">
        <v>0.1</v>
      </c>
    </row>
    <row r="3" spans="1:1" x14ac:dyDescent="0.45">
      <c r="A3" s="79">
        <v>0.2</v>
      </c>
    </row>
    <row r="4" spans="1:1" x14ac:dyDescent="0.45">
      <c r="A4" s="158">
        <v>0.3</v>
      </c>
    </row>
    <row r="5" spans="1:1" x14ac:dyDescent="0.45">
      <c r="A5" s="79">
        <v>0.4</v>
      </c>
    </row>
    <row r="6" spans="1:1" x14ac:dyDescent="0.45">
      <c r="A6" s="158">
        <v>0.5</v>
      </c>
    </row>
    <row r="7" spans="1:1" x14ac:dyDescent="0.45">
      <c r="A7" s="79">
        <v>0.6</v>
      </c>
    </row>
    <row r="8" spans="1:1" x14ac:dyDescent="0.45">
      <c r="A8" s="158">
        <v>0.7</v>
      </c>
    </row>
    <row r="9" spans="1:1" x14ac:dyDescent="0.45">
      <c r="A9" s="79">
        <v>0.8</v>
      </c>
    </row>
    <row r="10" spans="1:1" x14ac:dyDescent="0.45">
      <c r="A10" s="158">
        <v>0.9</v>
      </c>
    </row>
    <row r="11" spans="1:1" x14ac:dyDescent="0.45">
      <c r="A11" s="7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defaultColWidth="8.86328125" defaultRowHeight="14.25" x14ac:dyDescent="0.45"/>
  <cols>
    <col min="1" max="1" width="10" style="214" customWidth="1"/>
    <col min="2" max="5" width="8.86328125" style="214"/>
  </cols>
  <sheetData>
    <row r="1" spans="1:4" x14ac:dyDescent="0.45">
      <c r="A1" s="214">
        <v>0</v>
      </c>
      <c r="B1" s="214">
        <v>0</v>
      </c>
      <c r="C1" s="214">
        <v>0</v>
      </c>
      <c r="D1" s="214">
        <v>0</v>
      </c>
    </row>
    <row r="2" spans="1:4" x14ac:dyDescent="0.45">
      <c r="A2" s="215" t="s">
        <v>422</v>
      </c>
      <c r="B2" s="216" t="s">
        <v>270</v>
      </c>
      <c r="C2" s="217" t="s">
        <v>423</v>
      </c>
      <c r="D2" s="216" t="s">
        <v>270</v>
      </c>
    </row>
    <row r="3" spans="1:4" x14ac:dyDescent="0.45">
      <c r="A3" s="215" t="s">
        <v>424</v>
      </c>
      <c r="B3" s="218" t="s">
        <v>425</v>
      </c>
      <c r="C3" s="219" t="s">
        <v>426</v>
      </c>
      <c r="D3" s="220" t="s">
        <v>427</v>
      </c>
    </row>
    <row r="4" spans="1:4" x14ac:dyDescent="0.45">
      <c r="A4" s="215" t="s">
        <v>428</v>
      </c>
      <c r="B4" s="218" t="s">
        <v>429</v>
      </c>
      <c r="C4" s="219" t="s">
        <v>430</v>
      </c>
      <c r="D4" s="220" t="s">
        <v>427</v>
      </c>
    </row>
    <row r="5" spans="1:4" x14ac:dyDescent="0.45">
      <c r="A5" s="215" t="s">
        <v>431</v>
      </c>
      <c r="B5" s="218" t="s">
        <v>432</v>
      </c>
      <c r="C5" s="219" t="s">
        <v>433</v>
      </c>
      <c r="D5" s="220" t="s">
        <v>427</v>
      </c>
    </row>
    <row r="6" spans="1:4" x14ac:dyDescent="0.45">
      <c r="A6" s="215" t="s">
        <v>434</v>
      </c>
      <c r="B6" s="218" t="s">
        <v>435</v>
      </c>
      <c r="C6" s="219" t="s">
        <v>436</v>
      </c>
      <c r="D6" s="220" t="s">
        <v>427</v>
      </c>
    </row>
    <row r="7" spans="1:4" x14ac:dyDescent="0.45">
      <c r="A7" s="215" t="s">
        <v>437</v>
      </c>
      <c r="B7" s="218" t="s">
        <v>438</v>
      </c>
      <c r="C7" s="214" t="s">
        <v>439</v>
      </c>
      <c r="D7" s="220" t="s">
        <v>427</v>
      </c>
    </row>
    <row r="8" spans="1:4" x14ac:dyDescent="0.45">
      <c r="A8" s="215" t="s">
        <v>440</v>
      </c>
      <c r="B8" s="218" t="s">
        <v>441</v>
      </c>
      <c r="C8" s="214" t="s">
        <v>442</v>
      </c>
      <c r="D8" s="220" t="s">
        <v>427</v>
      </c>
    </row>
    <row r="9" spans="1:4" x14ac:dyDescent="0.45">
      <c r="A9" s="215" t="s">
        <v>443</v>
      </c>
      <c r="B9" s="218" t="s">
        <v>444</v>
      </c>
      <c r="C9" s="214" t="s">
        <v>445</v>
      </c>
      <c r="D9" s="220" t="s">
        <v>427</v>
      </c>
    </row>
    <row r="10" spans="1:4" x14ac:dyDescent="0.45">
      <c r="A10" s="215" t="s">
        <v>446</v>
      </c>
      <c r="B10" s="218" t="s">
        <v>447</v>
      </c>
      <c r="C10" s="214" t="s">
        <v>448</v>
      </c>
      <c r="D10" s="220" t="s">
        <v>427</v>
      </c>
    </row>
    <row r="11" spans="1:4" x14ac:dyDescent="0.45">
      <c r="A11" s="215" t="s">
        <v>449</v>
      </c>
      <c r="B11" s="218" t="s">
        <v>450</v>
      </c>
      <c r="C11" s="214" t="s">
        <v>451</v>
      </c>
      <c r="D11" s="220" t="s">
        <v>427</v>
      </c>
    </row>
    <row r="12" spans="1:4" x14ac:dyDescent="0.45">
      <c r="A12" s="215" t="s">
        <v>452</v>
      </c>
      <c r="B12" s="218" t="s">
        <v>453</v>
      </c>
      <c r="C12" s="214" t="s">
        <v>454</v>
      </c>
      <c r="D12" s="220" t="s">
        <v>427</v>
      </c>
    </row>
    <row r="13" spans="1:4" x14ac:dyDescent="0.45">
      <c r="A13" s="215" t="s">
        <v>455</v>
      </c>
      <c r="B13" s="218" t="s">
        <v>456</v>
      </c>
      <c r="C13" s="219" t="s">
        <v>457</v>
      </c>
      <c r="D13" s="220" t="s">
        <v>427</v>
      </c>
    </row>
    <row r="14" spans="1:4" x14ac:dyDescent="0.45">
      <c r="A14" s="215" t="s">
        <v>458</v>
      </c>
      <c r="B14" s="218" t="s">
        <v>459</v>
      </c>
      <c r="C14" s="219" t="s">
        <v>460</v>
      </c>
      <c r="D14" s="220" t="s">
        <v>427</v>
      </c>
    </row>
    <row r="15" spans="1:4" x14ac:dyDescent="0.45">
      <c r="A15" s="215" t="s">
        <v>461</v>
      </c>
      <c r="B15" s="218" t="s">
        <v>462</v>
      </c>
      <c r="C15" s="219" t="s">
        <v>463</v>
      </c>
      <c r="D15" s="220" t="s">
        <v>427</v>
      </c>
    </row>
    <row r="16" spans="1:4" x14ac:dyDescent="0.45">
      <c r="A16" s="215" t="s">
        <v>464</v>
      </c>
      <c r="B16" s="218" t="s">
        <v>465</v>
      </c>
      <c r="C16" s="214" t="s">
        <v>466</v>
      </c>
      <c r="D16" s="220" t="s">
        <v>427</v>
      </c>
    </row>
    <row r="17" spans="1:4" x14ac:dyDescent="0.45">
      <c r="A17" s="215" t="s">
        <v>467</v>
      </c>
      <c r="B17" s="218" t="s">
        <v>468</v>
      </c>
      <c r="C17" s="214" t="s">
        <v>469</v>
      </c>
      <c r="D17" s="220" t="s">
        <v>427</v>
      </c>
    </row>
    <row r="18" spans="1:4" x14ac:dyDescent="0.45">
      <c r="A18" s="215" t="s">
        <v>470</v>
      </c>
      <c r="B18" s="218" t="s">
        <v>471</v>
      </c>
      <c r="C18" s="214" t="s">
        <v>472</v>
      </c>
      <c r="D18" s="220" t="s">
        <v>427</v>
      </c>
    </row>
    <row r="19" spans="1:4" x14ac:dyDescent="0.45">
      <c r="A19" s="215" t="s">
        <v>473</v>
      </c>
      <c r="B19" s="218" t="s">
        <v>474</v>
      </c>
      <c r="C19" s="219" t="s">
        <v>475</v>
      </c>
      <c r="D19" s="220" t="s">
        <v>427</v>
      </c>
    </row>
    <row r="20" spans="1:4" x14ac:dyDescent="0.45">
      <c r="A20" s="215" t="s">
        <v>476</v>
      </c>
      <c r="B20" s="218" t="s">
        <v>477</v>
      </c>
      <c r="C20" s="219" t="s">
        <v>478</v>
      </c>
      <c r="D20" s="220" t="s">
        <v>427</v>
      </c>
    </row>
    <row r="21" spans="1:4" x14ac:dyDescent="0.45">
      <c r="A21" s="215" t="s">
        <v>479</v>
      </c>
      <c r="B21" s="218" t="s">
        <v>480</v>
      </c>
      <c r="C21" s="219" t="s">
        <v>481</v>
      </c>
      <c r="D21" s="220" t="s">
        <v>427</v>
      </c>
    </row>
    <row r="22" spans="1:4" x14ac:dyDescent="0.45">
      <c r="A22" s="215" t="s">
        <v>482</v>
      </c>
      <c r="B22" s="218" t="s">
        <v>483</v>
      </c>
      <c r="C22" s="219" t="s">
        <v>484</v>
      </c>
      <c r="D22" s="220" t="s">
        <v>427</v>
      </c>
    </row>
    <row r="23" spans="1:4" x14ac:dyDescent="0.45">
      <c r="A23" s="215" t="s">
        <v>485</v>
      </c>
      <c r="B23" s="218" t="s">
        <v>486</v>
      </c>
      <c r="C23" s="219" t="s">
        <v>487</v>
      </c>
      <c r="D23" s="220" t="s">
        <v>488</v>
      </c>
    </row>
    <row r="24" spans="1:4" x14ac:dyDescent="0.45">
      <c r="A24" s="215" t="s">
        <v>489</v>
      </c>
      <c r="B24" s="218" t="s">
        <v>490</v>
      </c>
      <c r="C24" s="219" t="s">
        <v>491</v>
      </c>
      <c r="D24" s="220" t="s">
        <v>488</v>
      </c>
    </row>
    <row r="25" spans="1:4" x14ac:dyDescent="0.45">
      <c r="A25" s="215" t="s">
        <v>492</v>
      </c>
      <c r="B25" s="218" t="s">
        <v>493</v>
      </c>
      <c r="C25" s="219" t="s">
        <v>494</v>
      </c>
      <c r="D25" s="220" t="s">
        <v>488</v>
      </c>
    </row>
    <row r="26" spans="1:4" x14ac:dyDescent="0.45">
      <c r="A26" s="215" t="s">
        <v>495</v>
      </c>
      <c r="B26" s="218" t="s">
        <v>496</v>
      </c>
      <c r="C26" s="219" t="s">
        <v>497</v>
      </c>
      <c r="D26" s="220" t="s">
        <v>488</v>
      </c>
    </row>
    <row r="27" spans="1:4" x14ac:dyDescent="0.45">
      <c r="A27" s="215" t="s">
        <v>498</v>
      </c>
      <c r="B27" s="218" t="s">
        <v>499</v>
      </c>
      <c r="C27" s="219" t="s">
        <v>500</v>
      </c>
      <c r="D27" s="220" t="s">
        <v>488</v>
      </c>
    </row>
    <row r="28" spans="1:4" x14ac:dyDescent="0.45">
      <c r="A28" s="215" t="s">
        <v>501</v>
      </c>
      <c r="B28" s="218" t="s">
        <v>502</v>
      </c>
      <c r="C28" s="219" t="s">
        <v>503</v>
      </c>
      <c r="D28" s="220" t="s">
        <v>488</v>
      </c>
    </row>
    <row r="29" spans="1:4" x14ac:dyDescent="0.45">
      <c r="A29" s="215" t="s">
        <v>504</v>
      </c>
      <c r="B29" s="218" t="s">
        <v>505</v>
      </c>
      <c r="C29" s="219" t="s">
        <v>506</v>
      </c>
      <c r="D29" s="220" t="s">
        <v>488</v>
      </c>
    </row>
    <row r="30" spans="1:4" x14ac:dyDescent="0.45">
      <c r="A30" s="215" t="s">
        <v>507</v>
      </c>
      <c r="B30" s="218" t="s">
        <v>508</v>
      </c>
      <c r="C30" s="214" t="s">
        <v>509</v>
      </c>
      <c r="D30" s="220" t="s">
        <v>488</v>
      </c>
    </row>
    <row r="31" spans="1:4" x14ac:dyDescent="0.45">
      <c r="A31" s="215" t="s">
        <v>510</v>
      </c>
      <c r="B31" s="218" t="s">
        <v>511</v>
      </c>
      <c r="C31" s="214" t="s">
        <v>512</v>
      </c>
      <c r="D31" s="220" t="s">
        <v>488</v>
      </c>
    </row>
    <row r="32" spans="1:4" x14ac:dyDescent="0.45">
      <c r="A32" s="215" t="s">
        <v>513</v>
      </c>
      <c r="B32" s="218" t="s">
        <v>514</v>
      </c>
      <c r="C32" s="219" t="s">
        <v>515</v>
      </c>
      <c r="D32" s="220" t="s">
        <v>488</v>
      </c>
    </row>
    <row r="33" spans="1:4" x14ac:dyDescent="0.45">
      <c r="A33" s="215" t="s">
        <v>516</v>
      </c>
      <c r="B33" s="218" t="s">
        <v>517</v>
      </c>
      <c r="C33" s="219" t="s">
        <v>518</v>
      </c>
      <c r="D33" s="220" t="s">
        <v>519</v>
      </c>
    </row>
    <row r="34" spans="1:4" x14ac:dyDescent="0.45">
      <c r="A34" s="215" t="s">
        <v>520</v>
      </c>
      <c r="B34" s="218" t="s">
        <v>521</v>
      </c>
      <c r="C34" s="214" t="s">
        <v>522</v>
      </c>
      <c r="D34" s="220" t="s">
        <v>519</v>
      </c>
    </row>
    <row r="35" spans="1:4" x14ac:dyDescent="0.45">
      <c r="A35" s="215" t="s">
        <v>523</v>
      </c>
      <c r="B35" s="218" t="s">
        <v>524</v>
      </c>
      <c r="C35" s="214" t="s">
        <v>525</v>
      </c>
      <c r="D35" s="220" t="s">
        <v>519</v>
      </c>
    </row>
    <row r="36" spans="1:4" x14ac:dyDescent="0.45">
      <c r="A36" s="215" t="s">
        <v>526</v>
      </c>
      <c r="B36" s="218" t="s">
        <v>527</v>
      </c>
      <c r="C36" s="219" t="s">
        <v>528</v>
      </c>
      <c r="D36" s="220" t="s">
        <v>519</v>
      </c>
    </row>
    <row r="37" spans="1:4" x14ac:dyDescent="0.45">
      <c r="A37" s="215" t="s">
        <v>529</v>
      </c>
      <c r="B37" s="218" t="s">
        <v>530</v>
      </c>
      <c r="C37" s="219" t="s">
        <v>531</v>
      </c>
      <c r="D37" s="220" t="s">
        <v>519</v>
      </c>
    </row>
    <row r="38" spans="1:4" x14ac:dyDescent="0.45">
      <c r="A38" s="215" t="s">
        <v>532</v>
      </c>
      <c r="B38" s="218" t="s">
        <v>533</v>
      </c>
      <c r="C38" s="219" t="s">
        <v>534</v>
      </c>
      <c r="D38" s="220" t="s">
        <v>519</v>
      </c>
    </row>
    <row r="39" spans="1:4" x14ac:dyDescent="0.45">
      <c r="A39" s="215" t="s">
        <v>535</v>
      </c>
      <c r="B39" s="218" t="s">
        <v>536</v>
      </c>
      <c r="C39" s="214" t="s">
        <v>537</v>
      </c>
      <c r="D39" s="220" t="s">
        <v>519</v>
      </c>
    </row>
    <row r="40" spans="1:4" x14ac:dyDescent="0.45">
      <c r="A40" s="215" t="s">
        <v>538</v>
      </c>
      <c r="B40" s="218" t="s">
        <v>539</v>
      </c>
      <c r="C40" s="214" t="s">
        <v>540</v>
      </c>
      <c r="D40" s="220" t="s">
        <v>519</v>
      </c>
    </row>
    <row r="41" spans="1:4" x14ac:dyDescent="0.45">
      <c r="A41" s="215" t="s">
        <v>541</v>
      </c>
      <c r="B41" s="218" t="s">
        <v>542</v>
      </c>
      <c r="C41" s="219" t="s">
        <v>543</v>
      </c>
      <c r="D41" s="220" t="s">
        <v>519</v>
      </c>
    </row>
    <row r="42" spans="1:4" x14ac:dyDescent="0.45">
      <c r="A42" s="215" t="s">
        <v>544</v>
      </c>
      <c r="B42" s="218" t="s">
        <v>545</v>
      </c>
      <c r="C42" s="219" t="s">
        <v>546</v>
      </c>
      <c r="D42" s="220" t="s">
        <v>519</v>
      </c>
    </row>
    <row r="43" spans="1:4" x14ac:dyDescent="0.45">
      <c r="A43" s="215" t="s">
        <v>547</v>
      </c>
      <c r="B43" s="218" t="s">
        <v>548</v>
      </c>
      <c r="C43" s="219" t="s">
        <v>549</v>
      </c>
      <c r="D43" s="220" t="s">
        <v>519</v>
      </c>
    </row>
    <row r="44" spans="1:4" x14ac:dyDescent="0.45">
      <c r="A44" s="215" t="s">
        <v>550</v>
      </c>
      <c r="B44" s="218" t="s">
        <v>551</v>
      </c>
      <c r="C44" s="214" t="s">
        <v>552</v>
      </c>
      <c r="D44" s="220" t="s">
        <v>519</v>
      </c>
    </row>
    <row r="45" spans="1:4" x14ac:dyDescent="0.45">
      <c r="A45" s="215" t="s">
        <v>553</v>
      </c>
      <c r="B45" s="218" t="s">
        <v>554</v>
      </c>
      <c r="C45" s="214" t="s">
        <v>555</v>
      </c>
      <c r="D45" s="220" t="s">
        <v>519</v>
      </c>
    </row>
    <row r="46" spans="1:4" x14ac:dyDescent="0.45">
      <c r="A46" s="215" t="s">
        <v>556</v>
      </c>
      <c r="B46" s="218" t="s">
        <v>557</v>
      </c>
      <c r="C46" s="214" t="s">
        <v>558</v>
      </c>
      <c r="D46" s="220" t="s">
        <v>519</v>
      </c>
    </row>
    <row r="47" spans="1:4" x14ac:dyDescent="0.45">
      <c r="A47" s="215" t="s">
        <v>559</v>
      </c>
      <c r="B47" s="218" t="s">
        <v>560</v>
      </c>
      <c r="C47" s="219" t="s">
        <v>561</v>
      </c>
      <c r="D47" s="220" t="s">
        <v>519</v>
      </c>
    </row>
    <row r="48" spans="1:4" x14ac:dyDescent="0.45">
      <c r="A48" s="215" t="s">
        <v>562</v>
      </c>
      <c r="B48" s="218" t="s">
        <v>563</v>
      </c>
      <c r="C48" s="219" t="s">
        <v>564</v>
      </c>
      <c r="D48" s="220" t="s">
        <v>565</v>
      </c>
    </row>
    <row r="49" spans="1:4" x14ac:dyDescent="0.45">
      <c r="A49" s="215" t="s">
        <v>566</v>
      </c>
      <c r="B49" s="218" t="s">
        <v>567</v>
      </c>
      <c r="C49" s="219" t="s">
        <v>568</v>
      </c>
      <c r="D49" s="220" t="s">
        <v>565</v>
      </c>
    </row>
    <row r="50" spans="1:4" x14ac:dyDescent="0.45">
      <c r="A50" s="215" t="s">
        <v>569</v>
      </c>
      <c r="B50" s="218" t="s">
        <v>570</v>
      </c>
      <c r="C50" s="219" t="s">
        <v>571</v>
      </c>
      <c r="D50" s="220" t="s">
        <v>565</v>
      </c>
    </row>
    <row r="51" spans="1:4" x14ac:dyDescent="0.45">
      <c r="A51" s="215" t="s">
        <v>572</v>
      </c>
      <c r="B51" s="218" t="s">
        <v>573</v>
      </c>
      <c r="C51" s="219" t="s">
        <v>574</v>
      </c>
      <c r="D51" s="220" t="s">
        <v>565</v>
      </c>
    </row>
    <row r="52" spans="1:4" x14ac:dyDescent="0.45">
      <c r="A52" s="215" t="s">
        <v>575</v>
      </c>
      <c r="B52" s="218" t="s">
        <v>576</v>
      </c>
      <c r="C52" s="214" t="s">
        <v>577</v>
      </c>
      <c r="D52" s="220" t="s">
        <v>565</v>
      </c>
    </row>
    <row r="53" spans="1:4" x14ac:dyDescent="0.45">
      <c r="A53" s="215" t="s">
        <v>578</v>
      </c>
      <c r="B53" s="218" t="s">
        <v>579</v>
      </c>
      <c r="C53" s="214" t="s">
        <v>580</v>
      </c>
      <c r="D53" s="220" t="s">
        <v>565</v>
      </c>
    </row>
    <row r="54" spans="1:4" x14ac:dyDescent="0.45">
      <c r="A54" s="215" t="s">
        <v>581</v>
      </c>
      <c r="B54" s="218" t="s">
        <v>582</v>
      </c>
      <c r="C54" s="219" t="s">
        <v>583</v>
      </c>
      <c r="D54" s="220" t="s">
        <v>565</v>
      </c>
    </row>
    <row r="55" spans="1:4" x14ac:dyDescent="0.45">
      <c r="A55" s="215" t="s">
        <v>584</v>
      </c>
      <c r="B55" s="218" t="s">
        <v>585</v>
      </c>
      <c r="C55" s="219" t="s">
        <v>586</v>
      </c>
      <c r="D55" s="220" t="s">
        <v>565</v>
      </c>
    </row>
    <row r="56" spans="1:4" x14ac:dyDescent="0.45">
      <c r="A56" s="215" t="s">
        <v>587</v>
      </c>
      <c r="B56" s="218" t="s">
        <v>588</v>
      </c>
      <c r="C56" s="219" t="s">
        <v>589</v>
      </c>
      <c r="D56" s="220" t="s">
        <v>565</v>
      </c>
    </row>
    <row r="57" spans="1:4" x14ac:dyDescent="0.45">
      <c r="A57" s="215" t="s">
        <v>590</v>
      </c>
      <c r="B57" s="218" t="s">
        <v>591</v>
      </c>
      <c r="C57" s="219" t="s">
        <v>592</v>
      </c>
      <c r="D57" s="220" t="s">
        <v>565</v>
      </c>
    </row>
    <row r="58" spans="1:4" x14ac:dyDescent="0.45">
      <c r="A58" s="215" t="s">
        <v>593</v>
      </c>
      <c r="B58" s="218" t="s">
        <v>594</v>
      </c>
      <c r="C58" s="219" t="s">
        <v>595</v>
      </c>
      <c r="D58" s="220" t="s">
        <v>596</v>
      </c>
    </row>
    <row r="59" spans="1:4" x14ac:dyDescent="0.45">
      <c r="A59" s="215" t="s">
        <v>597</v>
      </c>
      <c r="B59" s="218" t="s">
        <v>598</v>
      </c>
      <c r="C59" s="219" t="s">
        <v>599</v>
      </c>
      <c r="D59" s="220" t="s">
        <v>596</v>
      </c>
    </row>
    <row r="60" spans="1:4" x14ac:dyDescent="0.45">
      <c r="A60" s="215" t="s">
        <v>600</v>
      </c>
      <c r="B60" s="218" t="s">
        <v>601</v>
      </c>
      <c r="C60" s="214" t="s">
        <v>602</v>
      </c>
      <c r="D60" s="220" t="s">
        <v>596</v>
      </c>
    </row>
    <row r="61" spans="1:4" x14ac:dyDescent="0.45">
      <c r="A61" s="215" t="s">
        <v>603</v>
      </c>
      <c r="B61" s="218" t="s">
        <v>604</v>
      </c>
      <c r="C61" s="214" t="s">
        <v>605</v>
      </c>
      <c r="D61" s="220" t="s">
        <v>596</v>
      </c>
    </row>
    <row r="62" spans="1:4" x14ac:dyDescent="0.45">
      <c r="A62" s="215" t="s">
        <v>606</v>
      </c>
      <c r="B62" s="218" t="s">
        <v>607</v>
      </c>
      <c r="C62" s="219" t="s">
        <v>608</v>
      </c>
      <c r="D62" s="220" t="s">
        <v>596</v>
      </c>
    </row>
    <row r="63" spans="1:4" x14ac:dyDescent="0.45">
      <c r="A63" s="215" t="s">
        <v>609</v>
      </c>
      <c r="B63" s="218" t="s">
        <v>610</v>
      </c>
      <c r="C63" s="219" t="s">
        <v>611</v>
      </c>
      <c r="D63" s="220" t="s">
        <v>596</v>
      </c>
    </row>
    <row r="64" spans="1:4" x14ac:dyDescent="0.45">
      <c r="A64" s="215" t="s">
        <v>612</v>
      </c>
      <c r="B64" s="218" t="s">
        <v>613</v>
      </c>
      <c r="C64" s="219" t="s">
        <v>614</v>
      </c>
      <c r="D64" s="220" t="s">
        <v>596</v>
      </c>
    </row>
    <row r="65" spans="1:4" x14ac:dyDescent="0.45">
      <c r="A65" s="215" t="s">
        <v>615</v>
      </c>
      <c r="B65" s="218" t="s">
        <v>616</v>
      </c>
      <c r="C65" s="219" t="s">
        <v>617</v>
      </c>
      <c r="D65" s="220" t="s">
        <v>596</v>
      </c>
    </row>
    <row r="66" spans="1:4" x14ac:dyDescent="0.45">
      <c r="A66" s="215" t="s">
        <v>618</v>
      </c>
      <c r="B66" s="218" t="s">
        <v>619</v>
      </c>
      <c r="C66" s="219" t="s">
        <v>620</v>
      </c>
      <c r="D66" s="220" t="s">
        <v>621</v>
      </c>
    </row>
    <row r="67" spans="1:4" x14ac:dyDescent="0.45">
      <c r="A67" s="215" t="s">
        <v>622</v>
      </c>
      <c r="B67" s="218" t="s">
        <v>623</v>
      </c>
      <c r="C67" s="214" t="s">
        <v>624</v>
      </c>
      <c r="D67" s="220" t="s">
        <v>621</v>
      </c>
    </row>
    <row r="68" spans="1:4" x14ac:dyDescent="0.45">
      <c r="A68" s="215" t="s">
        <v>625</v>
      </c>
      <c r="B68" s="218" t="s">
        <v>626</v>
      </c>
      <c r="C68" s="214" t="s">
        <v>627</v>
      </c>
      <c r="D68" s="220" t="s">
        <v>621</v>
      </c>
    </row>
    <row r="69" spans="1:4" x14ac:dyDescent="0.45">
      <c r="A69" s="215" t="s">
        <v>628</v>
      </c>
      <c r="B69" s="218" t="s">
        <v>629</v>
      </c>
      <c r="C69" s="219" t="s">
        <v>630</v>
      </c>
      <c r="D69" s="220" t="s">
        <v>621</v>
      </c>
    </row>
    <row r="70" spans="1:4" x14ac:dyDescent="0.45">
      <c r="A70" s="215" t="s">
        <v>631</v>
      </c>
      <c r="B70" s="218" t="s">
        <v>632</v>
      </c>
      <c r="C70" s="214" t="s">
        <v>633</v>
      </c>
      <c r="D70" s="220" t="s">
        <v>621</v>
      </c>
    </row>
    <row r="71" spans="1:4" x14ac:dyDescent="0.45">
      <c r="A71" s="215" t="s">
        <v>634</v>
      </c>
      <c r="B71" s="218" t="s">
        <v>635</v>
      </c>
      <c r="C71" s="214" t="s">
        <v>636</v>
      </c>
      <c r="D71" s="220" t="s">
        <v>621</v>
      </c>
    </row>
    <row r="72" spans="1:4" x14ac:dyDescent="0.45">
      <c r="A72" s="215" t="s">
        <v>637</v>
      </c>
      <c r="B72" s="218" t="s">
        <v>638</v>
      </c>
      <c r="C72" s="214" t="s">
        <v>639</v>
      </c>
      <c r="D72" s="220" t="s">
        <v>621</v>
      </c>
    </row>
    <row r="73" spans="1:4" x14ac:dyDescent="0.45">
      <c r="A73" s="215" t="s">
        <v>640</v>
      </c>
      <c r="B73" s="218" t="s">
        <v>641</v>
      </c>
      <c r="C73" s="219" t="s">
        <v>642</v>
      </c>
      <c r="D73" s="220" t="s">
        <v>621</v>
      </c>
    </row>
    <row r="74" spans="1:4" x14ac:dyDescent="0.45">
      <c r="A74" s="215" t="s">
        <v>643</v>
      </c>
      <c r="B74" s="218" t="s">
        <v>644</v>
      </c>
      <c r="C74" s="214" t="s">
        <v>645</v>
      </c>
      <c r="D74" s="220" t="s">
        <v>621</v>
      </c>
    </row>
    <row r="75" spans="1:4" x14ac:dyDescent="0.45">
      <c r="A75" s="215" t="s">
        <v>646</v>
      </c>
      <c r="B75" s="218" t="s">
        <v>647</v>
      </c>
      <c r="C75" s="214" t="s">
        <v>648</v>
      </c>
      <c r="D75" s="220" t="s">
        <v>621</v>
      </c>
    </row>
    <row r="76" spans="1:4" x14ac:dyDescent="0.45">
      <c r="A76" s="215" t="s">
        <v>649</v>
      </c>
      <c r="B76" s="221" t="s">
        <v>650</v>
      </c>
      <c r="C76" s="214" t="s">
        <v>651</v>
      </c>
      <c r="D76" s="220" t="s">
        <v>621</v>
      </c>
    </row>
    <row r="77" spans="1:4" x14ac:dyDescent="0.45">
      <c r="A77" s="215" t="s">
        <v>652</v>
      </c>
      <c r="B77" s="221" t="s">
        <v>653</v>
      </c>
      <c r="C77" s="214" t="s">
        <v>654</v>
      </c>
      <c r="D77" s="220" t="s">
        <v>621</v>
      </c>
    </row>
    <row r="78" spans="1:4" x14ac:dyDescent="0.45">
      <c r="A78" s="215" t="s">
        <v>655</v>
      </c>
      <c r="B78" s="221" t="s">
        <v>656</v>
      </c>
      <c r="C78" s="214" t="s">
        <v>657</v>
      </c>
      <c r="D78" s="220" t="s">
        <v>621</v>
      </c>
    </row>
    <row r="79" spans="1:4" x14ac:dyDescent="0.45">
      <c r="A79" s="215" t="s">
        <v>658</v>
      </c>
      <c r="B79" s="221" t="s">
        <v>659</v>
      </c>
      <c r="C79" s="214" t="s">
        <v>660</v>
      </c>
      <c r="D79" s="220" t="s">
        <v>621</v>
      </c>
    </row>
    <row r="80" spans="1:4" x14ac:dyDescent="0.45">
      <c r="A80" s="215" t="s">
        <v>661</v>
      </c>
      <c r="B80" s="221" t="s">
        <v>662</v>
      </c>
      <c r="C80" s="219" t="s">
        <v>663</v>
      </c>
      <c r="D80" s="220" t="s">
        <v>621</v>
      </c>
    </row>
    <row r="81" spans="1:4" x14ac:dyDescent="0.45">
      <c r="A81" s="215" t="s">
        <v>664</v>
      </c>
      <c r="B81" s="221" t="s">
        <v>665</v>
      </c>
      <c r="C81" s="219" t="s">
        <v>666</v>
      </c>
      <c r="D81" s="220" t="s">
        <v>621</v>
      </c>
    </row>
    <row r="82" spans="1:4" x14ac:dyDescent="0.45">
      <c r="A82" s="215" t="s">
        <v>667</v>
      </c>
      <c r="B82" s="221" t="s">
        <v>668</v>
      </c>
    </row>
    <row r="83" spans="1:4" x14ac:dyDescent="0.45">
      <c r="A83" s="215" t="s">
        <v>669</v>
      </c>
      <c r="B83" s="221" t="s">
        <v>670</v>
      </c>
    </row>
    <row r="84" spans="1:4" x14ac:dyDescent="0.45">
      <c r="A84" s="215" t="s">
        <v>671</v>
      </c>
      <c r="B84" s="221" t="s">
        <v>672</v>
      </c>
    </row>
    <row r="85" spans="1:4" x14ac:dyDescent="0.45">
      <c r="A85" s="215" t="s">
        <v>673</v>
      </c>
      <c r="B85" s="221" t="s">
        <v>674</v>
      </c>
    </row>
    <row r="86" spans="1:4" x14ac:dyDescent="0.45">
      <c r="A86" s="215" t="s">
        <v>675</v>
      </c>
      <c r="B86" s="221" t="s">
        <v>676</v>
      </c>
    </row>
    <row r="87" spans="1:4" x14ac:dyDescent="0.45">
      <c r="A87" s="215" t="s">
        <v>677</v>
      </c>
      <c r="B87" s="221" t="s">
        <v>678</v>
      </c>
    </row>
    <row r="88" spans="1:4" x14ac:dyDescent="0.45">
      <c r="A88" s="215" t="s">
        <v>679</v>
      </c>
      <c r="B88" s="221" t="s">
        <v>680</v>
      </c>
    </row>
    <row r="89" spans="1:4" x14ac:dyDescent="0.45">
      <c r="A89" s="215" t="s">
        <v>681</v>
      </c>
      <c r="B89" s="221" t="s">
        <v>682</v>
      </c>
    </row>
    <row r="90" spans="1:4" x14ac:dyDescent="0.45">
      <c r="A90" s="215" t="s">
        <v>683</v>
      </c>
      <c r="B90" s="221" t="s">
        <v>684</v>
      </c>
    </row>
    <row r="91" spans="1:4" x14ac:dyDescent="0.45">
      <c r="A91" s="215" t="s">
        <v>685</v>
      </c>
      <c r="B91" s="221" t="s">
        <v>686</v>
      </c>
    </row>
    <row r="92" spans="1:4" x14ac:dyDescent="0.45">
      <c r="A92" s="215" t="s">
        <v>687</v>
      </c>
      <c r="B92" s="221" t="s">
        <v>688</v>
      </c>
    </row>
    <row r="93" spans="1:4" x14ac:dyDescent="0.45">
      <c r="A93" s="215" t="s">
        <v>689</v>
      </c>
      <c r="B93" s="221" t="s">
        <v>690</v>
      </c>
    </row>
    <row r="94" spans="1:4" x14ac:dyDescent="0.45">
      <c r="A94" s="215" t="s">
        <v>691</v>
      </c>
      <c r="B94" s="221" t="s">
        <v>692</v>
      </c>
    </row>
    <row r="95" spans="1:4" x14ac:dyDescent="0.45">
      <c r="A95" s="215" t="s">
        <v>693</v>
      </c>
      <c r="B95" s="221" t="s">
        <v>694</v>
      </c>
    </row>
    <row r="96" spans="1:4" x14ac:dyDescent="0.45">
      <c r="A96" s="215" t="s">
        <v>695</v>
      </c>
      <c r="B96" s="221" t="s">
        <v>696</v>
      </c>
    </row>
    <row r="97" spans="1:2" x14ac:dyDescent="0.45">
      <c r="A97" s="215" t="s">
        <v>697</v>
      </c>
      <c r="B97" s="221" t="s">
        <v>698</v>
      </c>
    </row>
    <row r="98" spans="1:2" x14ac:dyDescent="0.45">
      <c r="A98" s="215" t="s">
        <v>699</v>
      </c>
      <c r="B98" s="221" t="s">
        <v>700</v>
      </c>
    </row>
    <row r="99" spans="1:2" x14ac:dyDescent="0.45">
      <c r="A99" s="215" t="s">
        <v>701</v>
      </c>
      <c r="B99" s="221" t="s">
        <v>702</v>
      </c>
    </row>
    <row r="100" spans="1:2" x14ac:dyDescent="0.45">
      <c r="A100" s="215" t="s">
        <v>703</v>
      </c>
      <c r="B100" s="221" t="s">
        <v>704</v>
      </c>
    </row>
    <row r="101" spans="1:2" x14ac:dyDescent="0.45">
      <c r="A101" s="215" t="s">
        <v>705</v>
      </c>
      <c r="B101" s="221" t="s">
        <v>706</v>
      </c>
    </row>
    <row r="102" spans="1:2" x14ac:dyDescent="0.45">
      <c r="A102" s="215" t="s">
        <v>707</v>
      </c>
      <c r="B102" s="221" t="s">
        <v>708</v>
      </c>
    </row>
    <row r="103" spans="1:2" x14ac:dyDescent="0.45">
      <c r="A103" s="215" t="s">
        <v>709</v>
      </c>
      <c r="B103" s="221" t="s">
        <v>710</v>
      </c>
    </row>
    <row r="104" spans="1:2" x14ac:dyDescent="0.45">
      <c r="A104" s="215" t="s">
        <v>711</v>
      </c>
      <c r="B104" s="221" t="s">
        <v>712</v>
      </c>
    </row>
    <row r="105" spans="1:2" x14ac:dyDescent="0.45">
      <c r="A105" s="215" t="s">
        <v>713</v>
      </c>
      <c r="B105" s="221" t="s">
        <v>714</v>
      </c>
    </row>
    <row r="106" spans="1:2" x14ac:dyDescent="0.45">
      <c r="A106" s="215" t="s">
        <v>715</v>
      </c>
      <c r="B106" s="221" t="s">
        <v>716</v>
      </c>
    </row>
    <row r="107" spans="1:2" x14ac:dyDescent="0.45">
      <c r="A107" s="215" t="s">
        <v>717</v>
      </c>
      <c r="B107" s="221" t="s">
        <v>718</v>
      </c>
    </row>
    <row r="108" spans="1:2" x14ac:dyDescent="0.45">
      <c r="A108" s="215" t="s">
        <v>719</v>
      </c>
      <c r="B108" s="221" t="s">
        <v>720</v>
      </c>
    </row>
    <row r="109" spans="1:2" x14ac:dyDescent="0.45">
      <c r="A109" s="215" t="s">
        <v>721</v>
      </c>
      <c r="B109" s="221" t="s">
        <v>722</v>
      </c>
    </row>
    <row r="110" spans="1:2" x14ac:dyDescent="0.45">
      <c r="A110" s="215" t="s">
        <v>723</v>
      </c>
      <c r="B110" s="221" t="s">
        <v>724</v>
      </c>
    </row>
    <row r="111" spans="1:2" x14ac:dyDescent="0.45">
      <c r="A111" s="215" t="s">
        <v>725</v>
      </c>
      <c r="B111" s="221" t="s">
        <v>726</v>
      </c>
    </row>
    <row r="112" spans="1:2" x14ac:dyDescent="0.45">
      <c r="A112" s="215" t="s">
        <v>727</v>
      </c>
      <c r="B112" s="221" t="s">
        <v>728</v>
      </c>
    </row>
    <row r="113" spans="1:2" x14ac:dyDescent="0.45">
      <c r="A113" s="215" t="s">
        <v>729</v>
      </c>
      <c r="B113" s="221" t="s">
        <v>730</v>
      </c>
    </row>
    <row r="114" spans="1:2" x14ac:dyDescent="0.45">
      <c r="A114" s="215" t="s">
        <v>731</v>
      </c>
      <c r="B114" s="221" t="s">
        <v>732</v>
      </c>
    </row>
    <row r="115" spans="1:2" x14ac:dyDescent="0.45">
      <c r="A115" s="215" t="s">
        <v>733</v>
      </c>
      <c r="B115" s="221" t="s">
        <v>734</v>
      </c>
    </row>
    <row r="116" spans="1:2" x14ac:dyDescent="0.45">
      <c r="A116" s="215" t="s">
        <v>735</v>
      </c>
      <c r="B116" s="221" t="s">
        <v>736</v>
      </c>
    </row>
    <row r="117" spans="1:2" x14ac:dyDescent="0.45">
      <c r="A117" s="215" t="s">
        <v>737</v>
      </c>
      <c r="B117" s="221" t="s">
        <v>738</v>
      </c>
    </row>
    <row r="118" spans="1:2" x14ac:dyDescent="0.45">
      <c r="A118" s="215" t="s">
        <v>739</v>
      </c>
      <c r="B118" s="221" t="s">
        <v>740</v>
      </c>
    </row>
    <row r="119" spans="1:2" x14ac:dyDescent="0.45">
      <c r="A119" s="215" t="s">
        <v>741</v>
      </c>
      <c r="B119" s="221" t="s">
        <v>742</v>
      </c>
    </row>
    <row r="120" spans="1:2" x14ac:dyDescent="0.45">
      <c r="A120" s="215" t="s">
        <v>743</v>
      </c>
      <c r="B120" s="221" t="s">
        <v>744</v>
      </c>
    </row>
    <row r="121" spans="1:2" x14ac:dyDescent="0.45">
      <c r="A121" s="215" t="s">
        <v>745</v>
      </c>
      <c r="B121" s="221" t="s">
        <v>746</v>
      </c>
    </row>
    <row r="122" spans="1:2" x14ac:dyDescent="0.45">
      <c r="A122" s="215" t="s">
        <v>747</v>
      </c>
      <c r="B122" s="221" t="s">
        <v>748</v>
      </c>
    </row>
    <row r="123" spans="1:2" x14ac:dyDescent="0.45">
      <c r="A123" s="215" t="s">
        <v>749</v>
      </c>
      <c r="B123" s="221" t="s">
        <v>750</v>
      </c>
    </row>
    <row r="124" spans="1:2" x14ac:dyDescent="0.45">
      <c r="A124" s="215" t="s">
        <v>751</v>
      </c>
      <c r="B124" s="221" t="s">
        <v>752</v>
      </c>
    </row>
    <row r="125" spans="1:2" x14ac:dyDescent="0.45">
      <c r="A125" s="215" t="s">
        <v>753</v>
      </c>
      <c r="B125" s="221" t="s">
        <v>754</v>
      </c>
    </row>
    <row r="126" spans="1:2" x14ac:dyDescent="0.45">
      <c r="A126" s="215" t="s">
        <v>755</v>
      </c>
      <c r="B126" s="221" t="s">
        <v>756</v>
      </c>
    </row>
    <row r="127" spans="1:2" x14ac:dyDescent="0.45">
      <c r="A127" s="215" t="s">
        <v>757</v>
      </c>
      <c r="B127" s="221" t="s">
        <v>758</v>
      </c>
    </row>
    <row r="128" spans="1:2" x14ac:dyDescent="0.45">
      <c r="A128" s="215" t="s">
        <v>759</v>
      </c>
      <c r="B128" s="221" t="s">
        <v>760</v>
      </c>
    </row>
    <row r="129" spans="1:2" x14ac:dyDescent="0.45">
      <c r="A129" s="215" t="s">
        <v>761</v>
      </c>
      <c r="B129" s="221" t="s">
        <v>762</v>
      </c>
    </row>
    <row r="130" spans="1:2" x14ac:dyDescent="0.45">
      <c r="A130" s="215" t="s">
        <v>763</v>
      </c>
      <c r="B130" s="221" t="s">
        <v>764</v>
      </c>
    </row>
    <row r="131" spans="1:2" x14ac:dyDescent="0.45">
      <c r="A131" s="215" t="s">
        <v>765</v>
      </c>
      <c r="B131" s="221" t="s">
        <v>766</v>
      </c>
    </row>
    <row r="132" spans="1:2" x14ac:dyDescent="0.45">
      <c r="A132" s="215" t="s">
        <v>767</v>
      </c>
      <c r="B132" s="221" t="s">
        <v>768</v>
      </c>
    </row>
    <row r="133" spans="1:2" x14ac:dyDescent="0.45">
      <c r="A133" s="215" t="s">
        <v>769</v>
      </c>
      <c r="B133" s="221" t="s">
        <v>770</v>
      </c>
    </row>
    <row r="134" spans="1:2" x14ac:dyDescent="0.45">
      <c r="A134" s="215" t="s">
        <v>771</v>
      </c>
      <c r="B134" s="221" t="s">
        <v>772</v>
      </c>
    </row>
    <row r="135" spans="1:2" x14ac:dyDescent="0.45">
      <c r="A135" s="215" t="s">
        <v>773</v>
      </c>
      <c r="B135" s="221" t="s">
        <v>774</v>
      </c>
    </row>
    <row r="136" spans="1:2" x14ac:dyDescent="0.45">
      <c r="A136" s="215" t="s">
        <v>775</v>
      </c>
      <c r="B136" s="221" t="s">
        <v>776</v>
      </c>
    </row>
    <row r="137" spans="1:2" x14ac:dyDescent="0.45">
      <c r="A137" s="215" t="s">
        <v>777</v>
      </c>
      <c r="B137" s="221" t="s">
        <v>778</v>
      </c>
    </row>
    <row r="138" spans="1:2" x14ac:dyDescent="0.45">
      <c r="A138" s="215" t="s">
        <v>779</v>
      </c>
      <c r="B138" s="221" t="s">
        <v>780</v>
      </c>
    </row>
    <row r="139" spans="1:2" x14ac:dyDescent="0.45">
      <c r="A139" s="215" t="s">
        <v>781</v>
      </c>
      <c r="B139" s="221" t="s">
        <v>782</v>
      </c>
    </row>
    <row r="140" spans="1:2" x14ac:dyDescent="0.45">
      <c r="A140" s="215" t="s">
        <v>783</v>
      </c>
      <c r="B140" s="221" t="s">
        <v>784</v>
      </c>
    </row>
    <row r="141" spans="1:2" x14ac:dyDescent="0.45">
      <c r="A141" s="215" t="s">
        <v>785</v>
      </c>
      <c r="B141" s="221" t="s">
        <v>786</v>
      </c>
    </row>
    <row r="142" spans="1:2" x14ac:dyDescent="0.45">
      <c r="A142" s="215" t="s">
        <v>787</v>
      </c>
      <c r="B142" s="221" t="s">
        <v>788</v>
      </c>
    </row>
    <row r="143" spans="1:2" x14ac:dyDescent="0.45">
      <c r="A143" s="215" t="s">
        <v>789</v>
      </c>
      <c r="B143" s="221" t="s">
        <v>790</v>
      </c>
    </row>
    <row r="144" spans="1:2" x14ac:dyDescent="0.45">
      <c r="A144" s="215" t="s">
        <v>791</v>
      </c>
      <c r="B144" s="221" t="s">
        <v>792</v>
      </c>
    </row>
    <row r="145" spans="1:2" x14ac:dyDescent="0.45">
      <c r="A145" s="215" t="s">
        <v>793</v>
      </c>
      <c r="B145" s="221" t="s">
        <v>794</v>
      </c>
    </row>
    <row r="146" spans="1:2" x14ac:dyDescent="0.45">
      <c r="A146" s="215" t="s">
        <v>795</v>
      </c>
      <c r="B146" s="221" t="s">
        <v>796</v>
      </c>
    </row>
    <row r="147" spans="1:2" x14ac:dyDescent="0.45">
      <c r="A147" s="215" t="s">
        <v>797</v>
      </c>
      <c r="B147" s="221" t="s">
        <v>798</v>
      </c>
    </row>
    <row r="148" spans="1:2" x14ac:dyDescent="0.45">
      <c r="A148" s="215" t="s">
        <v>799</v>
      </c>
      <c r="B148" s="221" t="s">
        <v>800</v>
      </c>
    </row>
    <row r="149" spans="1:2" x14ac:dyDescent="0.45">
      <c r="A149" s="215" t="s">
        <v>801</v>
      </c>
      <c r="B149" s="221" t="s">
        <v>802</v>
      </c>
    </row>
    <row r="150" spans="1:2" x14ac:dyDescent="0.45">
      <c r="A150" s="215" t="s">
        <v>803</v>
      </c>
      <c r="B150" s="221" t="s">
        <v>804</v>
      </c>
    </row>
    <row r="151" spans="1:2" x14ac:dyDescent="0.45">
      <c r="A151" s="215" t="s">
        <v>805</v>
      </c>
      <c r="B151" s="221" t="s">
        <v>806</v>
      </c>
    </row>
    <row r="152" spans="1:2" x14ac:dyDescent="0.45">
      <c r="A152" s="215" t="s">
        <v>807</v>
      </c>
      <c r="B152" s="221" t="s">
        <v>808</v>
      </c>
    </row>
    <row r="153" spans="1:2" x14ac:dyDescent="0.45">
      <c r="A153" s="215" t="s">
        <v>809</v>
      </c>
      <c r="B153" s="221" t="s">
        <v>810</v>
      </c>
    </row>
    <row r="154" spans="1:2" x14ac:dyDescent="0.45">
      <c r="A154" s="215" t="s">
        <v>811</v>
      </c>
      <c r="B154" s="221" t="s">
        <v>812</v>
      </c>
    </row>
    <row r="155" spans="1:2" x14ac:dyDescent="0.45">
      <c r="A155" s="215" t="s">
        <v>813</v>
      </c>
      <c r="B155" s="221" t="s">
        <v>814</v>
      </c>
    </row>
    <row r="156" spans="1:2" x14ac:dyDescent="0.45">
      <c r="A156" s="215" t="s">
        <v>815</v>
      </c>
      <c r="B156" s="221" t="s">
        <v>816</v>
      </c>
    </row>
    <row r="157" spans="1:2" x14ac:dyDescent="0.45">
      <c r="A157" s="215" t="s">
        <v>817</v>
      </c>
      <c r="B157" s="221" t="s">
        <v>818</v>
      </c>
    </row>
    <row r="158" spans="1:2" x14ac:dyDescent="0.45">
      <c r="A158" s="215" t="s">
        <v>819</v>
      </c>
      <c r="B158" s="221" t="s">
        <v>820</v>
      </c>
    </row>
    <row r="159" spans="1:2" x14ac:dyDescent="0.45">
      <c r="A159" s="215" t="s">
        <v>821</v>
      </c>
      <c r="B159" s="221" t="s">
        <v>822</v>
      </c>
    </row>
    <row r="160" spans="1:2" x14ac:dyDescent="0.45">
      <c r="A160" s="215" t="s">
        <v>823</v>
      </c>
      <c r="B160" s="221" t="s">
        <v>824</v>
      </c>
    </row>
    <row r="161" spans="1:2" x14ac:dyDescent="0.45">
      <c r="A161" s="215" t="s">
        <v>825</v>
      </c>
      <c r="B161" s="221" t="s">
        <v>826</v>
      </c>
    </row>
    <row r="162" spans="1:2" x14ac:dyDescent="0.45">
      <c r="A162" s="215" t="s">
        <v>827</v>
      </c>
      <c r="B162" s="221" t="s">
        <v>828</v>
      </c>
    </row>
    <row r="163" spans="1:2" x14ac:dyDescent="0.45">
      <c r="A163" s="215" t="s">
        <v>829</v>
      </c>
      <c r="B163" s="221" t="s">
        <v>830</v>
      </c>
    </row>
    <row r="164" spans="1:2" x14ac:dyDescent="0.45">
      <c r="A164" s="215" t="s">
        <v>831</v>
      </c>
      <c r="B164" s="221" t="s">
        <v>832</v>
      </c>
    </row>
    <row r="165" spans="1:2" x14ac:dyDescent="0.45">
      <c r="A165" s="215" t="s">
        <v>833</v>
      </c>
      <c r="B165" s="221" t="s">
        <v>834</v>
      </c>
    </row>
    <row r="166" spans="1:2" x14ac:dyDescent="0.45">
      <c r="A166" s="215" t="s">
        <v>835</v>
      </c>
      <c r="B166" s="221" t="s">
        <v>836</v>
      </c>
    </row>
    <row r="167" spans="1:2" x14ac:dyDescent="0.45">
      <c r="A167" s="215" t="s">
        <v>837</v>
      </c>
      <c r="B167" s="221" t="s">
        <v>838</v>
      </c>
    </row>
    <row r="168" spans="1:2" x14ac:dyDescent="0.45">
      <c r="A168" s="215" t="s">
        <v>839</v>
      </c>
      <c r="B168" s="221" t="s">
        <v>840</v>
      </c>
    </row>
    <row r="169" spans="1:2" x14ac:dyDescent="0.45">
      <c r="A169" s="215" t="s">
        <v>841</v>
      </c>
      <c r="B169" s="221" t="s">
        <v>842</v>
      </c>
    </row>
    <row r="170" spans="1:2" x14ac:dyDescent="0.45">
      <c r="A170" s="215" t="s">
        <v>843</v>
      </c>
      <c r="B170" s="221" t="s">
        <v>844</v>
      </c>
    </row>
    <row r="171" spans="1:2" x14ac:dyDescent="0.45">
      <c r="A171" s="215" t="s">
        <v>845</v>
      </c>
      <c r="B171" s="221" t="s">
        <v>846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Final narrative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MPTF_00006_00879</ProjectId>
    <FundCode xmlns="f9695bc1-6109-4dcd-a27a-f8a0370b00e2">MPTF_00006</FundCode>
    <Comments xmlns="f9695bc1-6109-4dcd-a27a-f8a0370b00e2">Budget final report</Comments>
    <Active xmlns="f9695bc1-6109-4dcd-a27a-f8a0370b00e2">Yes</Active>
    <DocumentDate xmlns="b1528a4b-5ccb-40f7-a09e-43427183cd95">2026-05-11T07:00:00+00:00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2.xml><?xml version="1.0" encoding="utf-8"?>
<ds:datastoreItem xmlns:ds="http://schemas.openxmlformats.org/officeDocument/2006/customXml" ds:itemID="{6F554735-146D-4ADB-8043-D1A30EFB4B3A}"/>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Final Report 2026 00130028 PBF-GTM-B6 INFRAPAZ .xlsx</dc:title>
  <dc:subject/>
  <dc:creator>Jelena Zelenovic</dc:creator>
  <cp:keywords/>
  <dc:description/>
  <cp:lastModifiedBy>Hector Oswaldo Bercian Ceballos</cp:lastModifiedBy>
  <cp:revision/>
  <dcterms:created xsi:type="dcterms:W3CDTF">2017-11-15T21:17:43Z</dcterms:created>
  <dcterms:modified xsi:type="dcterms:W3CDTF">2026-05-05T18:24:56Z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