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ndp-my.sharepoint.com/personal/olga_petrova_undp_org/Documents/OLGA/SDG 16/01003941_PBF-UZB/Report to donor/June 2026/"/>
    </mc:Choice>
  </mc:AlternateContent>
  <xr:revisionPtr revIDLastSave="108" documentId="8_{492E186C-E036-4E70-A7A7-61322B7E552D}" xr6:coauthVersionLast="47" xr6:coauthVersionMax="47" xr10:uidLastSave="{3DB53960-A6B1-4CC4-8C3F-FB47D8C86012}"/>
  <bookViews>
    <workbookView xWindow="28680" yWindow="-120" windowWidth="29040" windowHeight="15720" firstSheet="1" activeTab="2" xr2:uid="{BDF89297-D80C-4AC9-B76F-6C7325AAD166}"/>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definedNames>
    <definedName name="_xlnm.Print_Area" localSheetId="1">'1) Budget Table'!$A$1:$N$66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4" i="5" l="1"/>
  <c r="F43" i="1"/>
  <c r="L7" i="1"/>
  <c r="D43" i="1"/>
  <c r="E15" i="5" l="1"/>
  <c r="I27" i="1" l="1"/>
  <c r="I24" i="1" l="1"/>
  <c r="I26" i="1"/>
  <c r="D205" i="5" l="1"/>
  <c r="D203" i="5"/>
  <c r="D202" i="5"/>
  <c r="J37" i="1" l="1"/>
  <c r="K37" i="1"/>
  <c r="J30" i="1"/>
  <c r="K30" i="1"/>
  <c r="J22" i="1"/>
  <c r="K22" i="1"/>
  <c r="J16" i="1"/>
  <c r="J54" i="1" s="1"/>
  <c r="K16" i="1"/>
  <c r="I37" i="1"/>
  <c r="I22" i="1"/>
  <c r="I16" i="1"/>
  <c r="I30" i="1"/>
  <c r="K54" i="1" l="1"/>
  <c r="I56" i="1" s="1"/>
  <c r="I54" i="1"/>
  <c r="L54" i="1" l="1"/>
  <c r="E21" i="1"/>
  <c r="D27" i="1"/>
  <c r="F33" i="1"/>
  <c r="G25" i="1" l="1"/>
  <c r="L25" i="1" s="1"/>
  <c r="G26" i="1"/>
  <c r="L26" i="1" s="1"/>
  <c r="G8" i="1"/>
  <c r="L8" i="1" s="1"/>
  <c r="G9" i="1"/>
  <c r="L9" i="1" s="1"/>
  <c r="G10" i="1"/>
  <c r="L10" i="1" s="1"/>
  <c r="G11" i="1"/>
  <c r="L11" i="1" s="1"/>
  <c r="G12" i="1"/>
  <c r="L12" i="1" s="1"/>
  <c r="G13" i="1"/>
  <c r="L13" i="1" s="1"/>
  <c r="G14" i="1"/>
  <c r="L14" i="1" s="1"/>
  <c r="G15" i="1"/>
  <c r="L15" i="1" s="1"/>
  <c r="E16" i="1"/>
  <c r="F16" i="1"/>
  <c r="D16" i="1"/>
  <c r="D7" i="5" s="1"/>
  <c r="E200" i="5"/>
  <c r="F200" i="5"/>
  <c r="E201" i="5"/>
  <c r="F201" i="5"/>
  <c r="E202" i="5"/>
  <c r="F202" i="5"/>
  <c r="E203" i="5"/>
  <c r="F203" i="5"/>
  <c r="E204" i="5"/>
  <c r="E205" i="5"/>
  <c r="F205" i="5"/>
  <c r="E199" i="5"/>
  <c r="F199" i="5"/>
  <c r="D199" i="5"/>
  <c r="F206" i="5" l="1"/>
  <c r="E206" i="5"/>
  <c r="G31" i="5"/>
  <c r="G32" i="5"/>
  <c r="G33" i="5"/>
  <c r="G34" i="5"/>
  <c r="G35" i="5"/>
  <c r="G36" i="5"/>
  <c r="G30" i="5"/>
  <c r="E29" i="5"/>
  <c r="F15" i="5"/>
  <c r="G14" i="5"/>
  <c r="G13" i="5"/>
  <c r="G12" i="5"/>
  <c r="G11" i="5"/>
  <c r="G10" i="5"/>
  <c r="G9" i="5"/>
  <c r="G8" i="5"/>
  <c r="D37" i="5"/>
  <c r="D26" i="5"/>
  <c r="F22" i="1"/>
  <c r="F18" i="5" s="1"/>
  <c r="E22" i="1"/>
  <c r="E18" i="5" s="1"/>
  <c r="D22" i="1"/>
  <c r="D18" i="5" s="1"/>
  <c r="F7" i="5"/>
  <c r="G21" i="1"/>
  <c r="L21" i="1" s="1"/>
  <c r="G20" i="1"/>
  <c r="L20" i="1" s="1"/>
  <c r="G19" i="1"/>
  <c r="L19" i="1" s="1"/>
  <c r="G18" i="1"/>
  <c r="L18" i="1" s="1"/>
  <c r="G7" i="1"/>
  <c r="F37" i="5"/>
  <c r="F37" i="1"/>
  <c r="F207" i="5" l="1"/>
  <c r="F208" i="5" s="1"/>
  <c r="E207" i="5"/>
  <c r="E208" i="5" s="1"/>
  <c r="L22" i="1"/>
  <c r="G16" i="1"/>
  <c r="L16" i="1"/>
  <c r="G22" i="1"/>
  <c r="G37" i="5"/>
  <c r="E37" i="1"/>
  <c r="E186" i="5" l="1"/>
  <c r="E43" i="1" l="1"/>
  <c r="E7" i="5"/>
  <c r="F26" i="5"/>
  <c r="F186" i="5"/>
  <c r="G191" i="5"/>
  <c r="D20" i="4" l="1"/>
  <c r="E20" i="4"/>
  <c r="C20" i="4"/>
  <c r="D6" i="4"/>
  <c r="E6" i="4"/>
  <c r="C6" i="4"/>
  <c r="E197" i="5"/>
  <c r="F197" i="5"/>
  <c r="D197" i="5"/>
  <c r="E4" i="5"/>
  <c r="F4" i="5"/>
  <c r="D4" i="5"/>
  <c r="F49" i="1"/>
  <c r="E49" i="1"/>
  <c r="D49" i="1"/>
  <c r="D41" i="1"/>
  <c r="F41" i="1"/>
  <c r="E41" i="1"/>
  <c r="G24" i="4"/>
  <c r="G23" i="4"/>
  <c r="G22" i="4"/>
  <c r="D59" i="1"/>
  <c r="G33" i="1"/>
  <c r="H54" i="1"/>
  <c r="C8" i="4"/>
  <c r="D14" i="4"/>
  <c r="E14" i="4"/>
  <c r="D13" i="4"/>
  <c r="E13" i="4"/>
  <c r="D12" i="4"/>
  <c r="E12" i="4"/>
  <c r="D10" i="4"/>
  <c r="E9" i="4"/>
  <c r="D201" i="5"/>
  <c r="C10" i="4" s="1"/>
  <c r="C11" i="4"/>
  <c r="C12" i="4"/>
  <c r="D204" i="5"/>
  <c r="C13" i="4" s="1"/>
  <c r="C14" i="4"/>
  <c r="D200" i="5"/>
  <c r="D8" i="4"/>
  <c r="D153" i="5"/>
  <c r="E153" i="5"/>
  <c r="G34" i="1"/>
  <c r="G35" i="1"/>
  <c r="L35" i="1" s="1"/>
  <c r="G36" i="1"/>
  <c r="L36" i="1" s="1"/>
  <c r="G27" i="1"/>
  <c r="L27" i="1" s="1"/>
  <c r="G28" i="1"/>
  <c r="L28" i="1" s="1"/>
  <c r="G29" i="1"/>
  <c r="L29" i="1" s="1"/>
  <c r="G24" i="1"/>
  <c r="L24" i="1" s="1"/>
  <c r="F194" i="5"/>
  <c r="E194" i="5"/>
  <c r="D194" i="5"/>
  <c r="G193" i="5"/>
  <c r="G192" i="5"/>
  <c r="G190" i="5"/>
  <c r="G189" i="5"/>
  <c r="G188" i="5"/>
  <c r="G187" i="5"/>
  <c r="D37" i="1"/>
  <c r="D186" i="5" s="1"/>
  <c r="D9"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E26" i="5"/>
  <c r="G26" i="5" s="1"/>
  <c r="G41" i="5"/>
  <c r="G42" i="5"/>
  <c r="G43" i="5"/>
  <c r="G44" i="5"/>
  <c r="G45" i="5"/>
  <c r="G46" i="5"/>
  <c r="G47" i="5"/>
  <c r="D48" i="5"/>
  <c r="E48" i="5"/>
  <c r="F48" i="5"/>
  <c r="D15" i="5"/>
  <c r="E175" i="5"/>
  <c r="F175" i="5"/>
  <c r="E164" i="5"/>
  <c r="F164" i="5"/>
  <c r="F153" i="5"/>
  <c r="E142" i="5"/>
  <c r="F142" i="5"/>
  <c r="E130" i="5"/>
  <c r="F130" i="5"/>
  <c r="E119" i="5"/>
  <c r="F119" i="5"/>
  <c r="E108" i="5"/>
  <c r="F108" i="5"/>
  <c r="E97" i="5"/>
  <c r="F97" i="5"/>
  <c r="E85" i="5"/>
  <c r="F85" i="5"/>
  <c r="E74" i="5"/>
  <c r="F74" i="5"/>
  <c r="E63" i="5"/>
  <c r="F63" i="5"/>
  <c r="E52" i="5"/>
  <c r="F52" i="5"/>
  <c r="F40" i="5"/>
  <c r="F30" i="1"/>
  <c r="D30" i="1"/>
  <c r="D175" i="5"/>
  <c r="D164" i="5"/>
  <c r="D142" i="5"/>
  <c r="D130" i="5"/>
  <c r="D119" i="5"/>
  <c r="D108" i="5"/>
  <c r="D97" i="5"/>
  <c r="D85" i="5"/>
  <c r="D74" i="5"/>
  <c r="D63" i="5"/>
  <c r="D40" i="5"/>
  <c r="G15" i="5" l="1"/>
  <c r="C9" i="4"/>
  <c r="D206" i="5"/>
  <c r="D207" i="5" s="1"/>
  <c r="L37" i="1"/>
  <c r="L30" i="1"/>
  <c r="D29" i="5"/>
  <c r="F44" i="1"/>
  <c r="F29" i="5"/>
  <c r="G150" i="5"/>
  <c r="G138" i="5"/>
  <c r="G183" i="5"/>
  <c r="G93" i="5"/>
  <c r="G172" i="5"/>
  <c r="G60" i="5"/>
  <c r="D11" i="4"/>
  <c r="D15" i="4" s="1"/>
  <c r="D16" i="4" s="1"/>
  <c r="D17" i="4" s="1"/>
  <c r="E44" i="1"/>
  <c r="E45" i="1" s="1"/>
  <c r="E40" i="5"/>
  <c r="G40" i="5" s="1"/>
  <c r="G37" i="1"/>
  <c r="G7" i="5"/>
  <c r="G108" i="5"/>
  <c r="C29" i="6"/>
  <c r="D34" i="6" s="1"/>
  <c r="G97" i="5"/>
  <c r="G175" i="5"/>
  <c r="C18" i="6"/>
  <c r="D22" i="6" s="1"/>
  <c r="G63" i="5"/>
  <c r="D52" i="5"/>
  <c r="G52" i="5" s="1"/>
  <c r="G82" i="5"/>
  <c r="G71" i="5"/>
  <c r="G127" i="5"/>
  <c r="G161" i="5"/>
  <c r="G105" i="5"/>
  <c r="G116" i="5"/>
  <c r="G74" i="5"/>
  <c r="G48" i="5"/>
  <c r="G85" i="5"/>
  <c r="G194" i="5"/>
  <c r="G130" i="5"/>
  <c r="G142" i="5"/>
  <c r="G164" i="5"/>
  <c r="C40" i="6"/>
  <c r="D45" i="6" s="1"/>
  <c r="G153" i="5"/>
  <c r="G119" i="5"/>
  <c r="G202" i="5"/>
  <c r="G201" i="5"/>
  <c r="C15" i="4"/>
  <c r="C16" i="4" s="1"/>
  <c r="C17" i="4" s="1"/>
  <c r="G199" i="5"/>
  <c r="F14" i="4"/>
  <c r="F13" i="4"/>
  <c r="F12" i="4"/>
  <c r="F9" i="4"/>
  <c r="G30" i="1"/>
  <c r="G204" i="5"/>
  <c r="G205" i="5"/>
  <c r="G203" i="5"/>
  <c r="E10" i="4"/>
  <c r="F10" i="4" s="1"/>
  <c r="G200" i="5"/>
  <c r="E8" i="4"/>
  <c r="F8" i="4" s="1"/>
  <c r="E11" i="4"/>
  <c r="G186" i="5"/>
  <c r="D56" i="1" l="1"/>
  <c r="N30" i="1"/>
  <c r="O30" i="1" s="1"/>
  <c r="P30" i="1" s="1"/>
  <c r="O22" i="1"/>
  <c r="O16" i="1"/>
  <c r="G29" i="5"/>
  <c r="G18" i="5"/>
  <c r="E52" i="1"/>
  <c r="D23" i="4" s="1"/>
  <c r="D33" i="6"/>
  <c r="D23" i="6"/>
  <c r="D21" i="6"/>
  <c r="D35" i="6"/>
  <c r="D24" i="6"/>
  <c r="D36" i="6"/>
  <c r="D32" i="6"/>
  <c r="D25" i="6"/>
  <c r="D44" i="6"/>
  <c r="D47" i="6"/>
  <c r="D43" i="6"/>
  <c r="D46" i="6"/>
  <c r="G206" i="5"/>
  <c r="G207" i="5" s="1"/>
  <c r="D208" i="5"/>
  <c r="D44" i="1"/>
  <c r="D45" i="1" s="1"/>
  <c r="E15" i="4"/>
  <c r="F11" i="4"/>
  <c r="E53" i="1" l="1"/>
  <c r="D24" i="4" s="1"/>
  <c r="E51" i="1"/>
  <c r="C30" i="6"/>
  <c r="C19" i="6"/>
  <c r="C41" i="6"/>
  <c r="D52" i="1"/>
  <c r="C23" i="4" s="1"/>
  <c r="D51" i="1"/>
  <c r="D53" i="1"/>
  <c r="C24" i="4" s="1"/>
  <c r="E16" i="4"/>
  <c r="E17" i="4" s="1"/>
  <c r="F15" i="4"/>
  <c r="F16" i="4" s="1"/>
  <c r="F17" i="4" s="1"/>
  <c r="G208" i="5" l="1"/>
  <c r="H207" i="5" s="1"/>
  <c r="E54" i="1"/>
  <c r="J55" i="1" s="1"/>
  <c r="D22" i="4"/>
  <c r="D54" i="1"/>
  <c r="I55" i="1" s="1"/>
  <c r="C22" i="4"/>
  <c r="H205" i="5" l="1"/>
  <c r="H200" i="5"/>
  <c r="H204" i="5"/>
  <c r="H201" i="5"/>
  <c r="H203" i="5"/>
  <c r="H199" i="5"/>
  <c r="H202" i="5"/>
  <c r="C25" i="4"/>
  <c r="D25" i="4"/>
  <c r="G43" i="1"/>
  <c r="G44" i="1" s="1"/>
  <c r="H208" i="5" l="1"/>
  <c r="C7" i="6"/>
  <c r="D11" i="6" s="1"/>
  <c r="G45" i="1"/>
  <c r="D57" i="1" s="1"/>
  <c r="F45" i="1"/>
  <c r="D13" i="6" l="1"/>
  <c r="D12" i="6"/>
  <c r="D14" i="6"/>
  <c r="D10" i="6"/>
  <c r="D60" i="1"/>
  <c r="F53" i="1"/>
  <c r="F52" i="1"/>
  <c r="F51" i="1"/>
  <c r="G51" i="1" l="1"/>
  <c r="C8" i="6"/>
  <c r="E23" i="4"/>
  <c r="G52" i="1"/>
  <c r="F23" i="4" s="1"/>
  <c r="E24" i="4"/>
  <c r="G53" i="1"/>
  <c r="F24" i="4" s="1"/>
  <c r="F54" i="1"/>
  <c r="K55" i="1" s="1"/>
  <c r="E22" i="4"/>
  <c r="E25" i="4" l="1"/>
  <c r="G54" i="1"/>
  <c r="F22" i="4"/>
  <c r="L55" i="1" l="1"/>
  <c r="I57" i="1"/>
  <c r="F25" i="4"/>
</calcChain>
</file>

<file path=xl/sharedStrings.xml><?xml version="1.0" encoding="utf-8"?>
<sst xmlns="http://schemas.openxmlformats.org/spreadsheetml/2006/main" count="673" uniqueCount="480">
  <si>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</si>
  <si>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</si>
  <si>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</si>
  <si>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t>Recipient Organization 1 (UNDP)</t>
  </si>
  <si>
    <t>Total</t>
  </si>
  <si>
    <t xml:space="preserve">OUTCOME 1: </t>
  </si>
  <si>
    <t>Output 1.1:</t>
  </si>
  <si>
    <t>Activity 1.1.1:</t>
  </si>
  <si>
    <t>Activity 1.1.2:</t>
  </si>
  <si>
    <t>Activity 1.1.3:</t>
  </si>
  <si>
    <t>Activity 1.1.4</t>
  </si>
  <si>
    <t>Activity 1.1.5</t>
  </si>
  <si>
    <t>Activity 1.1.6</t>
  </si>
  <si>
    <t>Activity 1.1.7</t>
  </si>
  <si>
    <t>Activity 1.1.8</t>
  </si>
  <si>
    <t>Output Total</t>
  </si>
  <si>
    <t>Output 1.2:</t>
  </si>
  <si>
    <t>Output 2.2</t>
  </si>
  <si>
    <t>Output 2.3</t>
  </si>
  <si>
    <t>Output 2.4</t>
  </si>
  <si>
    <t>Output 3.1</t>
  </si>
  <si>
    <t>Output 3.3</t>
  </si>
  <si>
    <t>Output 3.4</t>
  </si>
  <si>
    <t>Output 4.1</t>
  </si>
  <si>
    <t>Output 4.2</t>
  </si>
  <si>
    <t>Output 4.3</t>
  </si>
  <si>
    <t>Output 4.4</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</si>
  <si>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</si>
  <si>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</si>
  <si>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</si>
  <si>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</si>
  <si>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</si>
  <si>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</si>
  <si>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</si>
  <si>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</si>
  <si>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</si>
  <si>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</si>
  <si>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</si>
  <si>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</si>
  <si>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</si>
  <si>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</si>
  <si>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t>Total Expenditure</t>
  </si>
  <si>
    <t>% Towards GEWE</t>
  </si>
  <si>
    <t>Delivery Rate:</t>
  </si>
  <si>
    <t>% Towards M&amp;E</t>
  </si>
  <si>
    <t>Table 2 - Output breakdown by UN budget categories</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</si>
  <si>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</si>
  <si>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</si>
  <si>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</si>
  <si>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</si>
  <si>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</si>
  <si>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</si>
  <si>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</si>
  <si>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</si>
  <si>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</si>
  <si>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</si>
  <si>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</si>
  <si>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</si>
  <si>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</si>
  <si>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</si>
  <si>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</si>
  <si>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</si>
  <si>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</si>
  <si>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</si>
  <si>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</si>
  <si>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</si>
  <si>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</si>
  <si>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</si>
  <si>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</si>
  <si>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</si>
  <si>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</si>
  <si>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</si>
  <si>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</si>
  <si>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</si>
  <si>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</si>
  <si>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</si>
  <si>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</si>
  <si>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</si>
  <si>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</si>
  <si>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</si>
  <si>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</si>
  <si>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</si>
  <si>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</si>
  <si>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</si>
  <si>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</si>
  <si>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</si>
  <si>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</si>
  <si>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</si>
  <si>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</si>
  <si>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</si>
  <si>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</si>
  <si>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</si>
  <si>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</si>
  <si>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</si>
  <si>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</si>
  <si>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</si>
  <si>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</si>
  <si>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</si>
  <si>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</si>
  <si>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</si>
  <si>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</si>
  <si>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</si>
  <si>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</si>
  <si>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</si>
  <si>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</si>
  <si>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</si>
  <si>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</si>
  <si>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</si>
  <si>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</si>
  <si>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</si>
  <si>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</si>
  <si>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</si>
  <si>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</si>
  <si>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</si>
  <si>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</si>
  <si>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</si>
  <si>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</si>
  <si>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</si>
  <si>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</si>
  <si>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</si>
  <si>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</si>
  <si>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</si>
  <si>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</si>
  <si>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</si>
  <si>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</si>
  <si>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</si>
  <si>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</si>
  <si>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</si>
  <si>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</si>
  <si>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</si>
  <si>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</si>
  <si>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</si>
  <si>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</si>
  <si>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</si>
  <si>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</si>
  <si>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</si>
  <si>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</si>
  <si>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</si>
  <si>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</si>
  <si>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</si>
  <si>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</si>
  <si>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</si>
  <si>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</si>
  <si>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</si>
  <si>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</si>
  <si>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</si>
  <si>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</si>
  <si>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</si>
  <si>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</si>
  <si>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</si>
  <si>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</si>
  <si>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</si>
  <si>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</si>
  <si>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</si>
  <si>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</si>
  <si>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</si>
  <si>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</si>
  <si>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</si>
  <si>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</si>
  <si>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</si>
  <si>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</si>
  <si>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</si>
  <si>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</si>
  <si>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</si>
  <si>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</si>
  <si>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</si>
  <si>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</si>
  <si>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</si>
  <si>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</si>
  <si>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</si>
  <si>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</si>
  <si>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</si>
  <si>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</si>
  <si>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</si>
  <si>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</si>
  <si>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</si>
  <si>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</si>
  <si>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</si>
  <si>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</si>
  <si>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</si>
  <si>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</si>
  <si>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</si>
  <si>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</si>
  <si>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</si>
  <si>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</si>
  <si>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</si>
  <si>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</si>
  <si>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</si>
  <si>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</si>
  <si>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</si>
  <si>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</si>
  <si>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</si>
  <si>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</si>
  <si>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</si>
  <si>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</si>
  <si>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</si>
  <si>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</si>
  <si>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</si>
  <si>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</si>
  <si>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</si>
  <si>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</si>
  <si>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</si>
  <si>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</si>
  <si>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</si>
  <si>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</si>
  <si>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</si>
  <si>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</si>
  <si>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</si>
  <si>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</si>
  <si>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</si>
  <si>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</si>
  <si>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</si>
  <si>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</si>
  <si>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</si>
  <si>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</si>
  <si>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</si>
  <si>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</si>
  <si>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</si>
  <si>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</si>
  <si>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</si>
  <si>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</si>
  <si>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</si>
  <si>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</si>
  <si>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</si>
  <si>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</si>
  <si>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</si>
  <si>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</si>
  <si>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</si>
  <si>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</si>
  <si>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</si>
  <si>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</si>
  <si>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</si>
  <si>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</si>
  <si>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</si>
  <si>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</si>
  <si>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</si>
  <si>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</si>
  <si>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</si>
  <si>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</si>
  <si>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</si>
  <si>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</si>
  <si>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</si>
  <si>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</si>
  <si>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</si>
  <si>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</si>
  <si>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</si>
  <si>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</si>
  <si>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</si>
  <si>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</si>
  <si>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</si>
  <si>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</si>
  <si>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</si>
  <si>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</si>
  <si>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</si>
  <si>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</si>
  <si>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</si>
  <si>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</si>
  <si>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</si>
  <si>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</si>
  <si>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</si>
  <si>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</si>
  <si>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</si>
  <si>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</si>
  <si>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</si>
  <si>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</si>
  <si>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</si>
  <si>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</si>
  <si>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</si>
  <si>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</si>
  <si>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</si>
  <si>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</si>
  <si>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</si>
  <si>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</si>
  <si>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</si>
  <si>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</si>
  <si>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</si>
  <si>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</si>
  <si>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</si>
  <si>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</si>
  <si>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</si>
  <si>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</si>
  <si>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</si>
  <si>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</si>
  <si>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</si>
  <si>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</si>
  <si>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</si>
  <si>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</si>
  <si>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</si>
  <si>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</si>
  <si>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</si>
  <si>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</si>
  <si>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</si>
  <si>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</si>
  <si>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</si>
  <si>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</si>
  <si>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</si>
  <si>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</si>
  <si>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</si>
  <si>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</si>
  <si>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</si>
  <si>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</si>
  <si>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</si>
  <si>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</si>
  <si>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</si>
  <si>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</si>
  <si>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</si>
  <si>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</si>
  <si>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</si>
  <si>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</si>
  <si>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</si>
  <si>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</si>
  <si>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</si>
  <si>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</si>
  <si>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</si>
  <si>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</si>
  <si>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</si>
  <si>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</si>
  <si>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</si>
  <si>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</si>
  <si>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</si>
  <si>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</si>
  <si>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</si>
  <si>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</si>
  <si>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</si>
  <si>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</si>
  <si>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</si>
  <si>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</si>
  <si>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</si>
  <si>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</si>
  <si>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</si>
  <si>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</si>
  <si>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</si>
  <si>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</si>
  <si>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</si>
  <si>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</si>
  <si>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</si>
  <si>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</si>
  <si>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</si>
  <si>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</si>
  <si>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</si>
  <si>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</si>
  <si>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</si>
  <si>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</si>
  <si>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</si>
  <si>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</si>
  <si>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</si>
  <si>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</si>
  <si>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</si>
  <si>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</si>
  <si>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</si>
  <si>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</si>
  <si>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</si>
  <si>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</si>
  <si>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</si>
  <si>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</si>
  <si>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</si>
  <si>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</si>
  <si>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</si>
  <si>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</si>
  <si>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</si>
  <si>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</si>
  <si>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</si>
  <si>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</si>
  <si>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</si>
  <si>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</si>
  <si>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</si>
  <si>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</si>
  <si>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</si>
  <si>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</si>
  <si>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</si>
  <si>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</si>
  <si>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</si>
  <si>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</si>
  <si>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</si>
  <si>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</si>
  <si>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</si>
  <si>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</si>
  <si>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</si>
  <si>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</si>
  <si>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</si>
  <si>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</si>
  <si>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</si>
  <si>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</si>
  <si>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</si>
  <si>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</si>
  <si>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</si>
  <si>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</si>
  <si>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</si>
  <si>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</si>
  <si>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</si>
  <si>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</si>
  <si>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</si>
  <si>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</si>
  <si>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</si>
  <si>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</si>
  <si>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</si>
  <si>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</si>
  <si>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</si>
  <si>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</si>
  <si>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</si>
  <si>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</si>
  <si>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</si>
  <si>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</si>
  <si>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</si>
  <si>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</si>
  <si>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</si>
  <si>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</si>
  <si>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</si>
  <si>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</si>
  <si>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</si>
  <si>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</si>
  <si>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</si>
  <si>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</si>
  <si>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</si>
  <si>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</si>
  <si>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</si>
  <si>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</si>
  <si>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</si>
  <si>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</si>
  <si>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</si>
  <si>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</si>
  <si>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</si>
  <si>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</si>
  <si>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</si>
  <si>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</si>
  <si>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</si>
  <si>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</si>
  <si>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 xml:space="preserve">Kyrgyzstani border communities and relevant government agencies promote better management and enhanced opportunities for positive interactions with their Uzbek counterparts </t>
  </si>
  <si>
    <t xml:space="preserve">Relevant authorities have strengthened capacities for effective human rights compliant and responsive border and human mobility management </t>
  </si>
  <si>
    <t>Communities in selected border locations have improved knowledge, skills and capacities to cooperate and create positive interactions with Uzbek counterparts</t>
  </si>
  <si>
    <t>Recipient Organization 2 (UNODC)</t>
  </si>
  <si>
    <t>Recipient Organization 3 (IOM)</t>
  </si>
  <si>
    <t>Conduct the job fair events at the target cross-border communities to raise awareness of the foreign migrant workers on employment opportunities (agriculture, green economy, construction, sewing sectors) offered by the communities in Kyrgyzstan</t>
  </si>
  <si>
    <t xml:space="preserve">OUTCOME 1 Kyrgyzstani border communities and relevant government agencies promote better management and enhanced opportunities for positive interactions with their Uzbek counterparts </t>
  </si>
  <si>
    <t xml:space="preserve">Output 1.1 Relevant authorities have strengthened capacities for effective human rights compliant and responsive border and human mobility management </t>
  </si>
  <si>
    <t xml:space="preserve">Conduct a sequence of capacity building training sessions for the border service and relevant law enforcement agencies with the following thematic focus 1) facilitating safe and orderly human mobility; 2) conflict sensitive programming and risk inforced data; 3) utilizing comtemporary analytics tools. </t>
  </si>
  <si>
    <r>
      <rPr>
        <b/>
        <sz val="12"/>
        <color theme="1"/>
        <rFont val="Calibri"/>
        <family val="2"/>
        <charset val="204"/>
        <scheme val="minor"/>
      </rPr>
      <t>Outcome/ Output</t>
    </r>
    <r>
      <rPr>
        <sz val="12"/>
        <color theme="1"/>
        <rFont val="Calibri"/>
        <family val="2"/>
        <charset val="204"/>
        <scheme val="minor"/>
      </rPr>
      <t xml:space="preserve"> number</t>
    </r>
  </si>
  <si>
    <r>
      <rPr>
        <b/>
        <sz val="12"/>
        <color theme="1"/>
        <rFont val="Calibri"/>
        <family val="2"/>
        <charset val="204"/>
        <scheme val="minor"/>
      </rPr>
      <t>Description</t>
    </r>
    <r>
      <rPr>
        <sz val="12"/>
        <color theme="1"/>
        <rFont val="Calibri"/>
        <family val="2"/>
        <charset val="204"/>
        <scheme val="minor"/>
      </rPr>
      <t xml:space="preserve"> (Text)</t>
    </r>
  </si>
  <si>
    <r>
      <rPr>
        <b/>
        <sz val="12"/>
        <color theme="1"/>
        <rFont val="Calibri"/>
        <family val="2"/>
        <charset val="204"/>
        <scheme val="minor"/>
      </rPr>
      <t>% of budget</t>
    </r>
    <r>
      <rPr>
        <sz val="12"/>
        <color theme="1"/>
        <rFont val="Calibri"/>
        <family val="2"/>
        <charset val="204"/>
        <scheme val="minor"/>
      </rPr>
      <t xml:space="preserve"> per activity  allocated to </t>
    </r>
    <r>
      <rPr>
        <b/>
        <sz val="12"/>
        <color theme="1"/>
        <rFont val="Calibri"/>
        <family val="2"/>
        <charset val="204"/>
        <scheme val="minor"/>
      </rPr>
      <t>Gender Equality and Women's Empowerment (GEWE)</t>
    </r>
    <r>
      <rPr>
        <sz val="12"/>
        <color theme="1"/>
        <rFont val="Calibri"/>
        <family val="2"/>
        <charset val="204"/>
        <scheme val="minor"/>
      </rPr>
      <t xml:space="preserve"> (if any):</t>
    </r>
  </si>
  <si>
    <r>
      <rPr>
        <b/>
        <sz val="12"/>
        <color theme="1"/>
        <rFont val="Calibri"/>
        <family val="2"/>
        <charset val="204"/>
        <scheme val="minor"/>
      </rPr>
      <t xml:space="preserve">GEWE justification </t>
    </r>
    <r>
      <rPr>
        <sz val="12"/>
        <color theme="1"/>
        <rFont val="Calibri"/>
        <family val="2"/>
        <charset val="204"/>
        <scheme val="minor"/>
      </rPr>
      <t>(e.g. training includes session on gender equality, specific efforts made to ensure equal representation of women and men etc.)</t>
    </r>
  </si>
  <si>
    <r>
      <t xml:space="preserve">Any other </t>
    </r>
    <r>
      <rPr>
        <b/>
        <sz val="12"/>
        <color theme="1"/>
        <rFont val="Calibri"/>
        <family val="2"/>
        <charset val="204"/>
        <scheme val="minor"/>
      </rPr>
      <t>remarks</t>
    </r>
    <r>
      <rPr>
        <sz val="12"/>
        <color theme="1"/>
        <rFont val="Calibri"/>
        <family val="2"/>
        <charset val="204"/>
        <scheme val="minor"/>
      </rPr>
      <t xml:space="preserve"> (e.g. on types of inputs provided or budget justification, esp. for TA or travel costs)</t>
    </r>
  </si>
  <si>
    <r>
      <t xml:space="preserve">$ Towards GEWE </t>
    </r>
    <r>
      <rPr>
        <sz val="12"/>
        <color theme="1"/>
        <rFont val="Calibri"/>
        <family val="2"/>
        <charset val="204"/>
        <scheme val="minor"/>
      </rPr>
      <t>(includes indirect costs)</t>
    </r>
  </si>
  <si>
    <r>
      <t xml:space="preserve">$ Towards M&amp;E </t>
    </r>
    <r>
      <rPr>
        <sz val="12"/>
        <color theme="1"/>
        <rFont val="Calibri"/>
        <family val="2"/>
        <charset val="204"/>
        <scheme val="minor"/>
      </rPr>
      <t>(includes indirect costs)</t>
    </r>
  </si>
  <si>
    <r>
      <t xml:space="preserve">Note: PBF does not accept projects with less than </t>
    </r>
    <r>
      <rPr>
        <b/>
        <sz val="12"/>
        <color theme="1"/>
        <rFont val="Calibri"/>
        <family val="2"/>
        <charset val="204"/>
        <scheme val="minor"/>
      </rPr>
      <t>5%</t>
    </r>
    <r>
      <rPr>
        <sz val="12"/>
        <color theme="1"/>
        <rFont val="Calibri"/>
        <family val="2"/>
        <charset val="204"/>
        <scheme val="minor"/>
      </rPr>
      <t xml:space="preserve"> towards M&amp;E and less than </t>
    </r>
    <r>
      <rPr>
        <b/>
        <sz val="12"/>
        <color theme="1"/>
        <rFont val="Calibri"/>
        <family val="2"/>
        <charset val="204"/>
        <scheme val="minor"/>
      </rPr>
      <t xml:space="preserve">15% </t>
    </r>
    <r>
      <rPr>
        <sz val="12"/>
        <color theme="1"/>
        <rFont val="Calibri"/>
        <family val="2"/>
        <charset val="204"/>
        <scheme val="minor"/>
      </rPr>
      <t xml:space="preserve">towards GEWE. These figures will show as </t>
    </r>
    <r>
      <rPr>
        <sz val="12"/>
        <color rgb="FFFF0000"/>
        <rFont val="Calibri"/>
        <family val="2"/>
        <charset val="204"/>
        <scheme val="minor"/>
      </rPr>
      <t xml:space="preserve">red </t>
    </r>
    <r>
      <rPr>
        <sz val="12"/>
        <color theme="1"/>
        <rFont val="Calibri"/>
        <family val="2"/>
        <charset val="204"/>
        <scheme val="minor"/>
      </rPr>
      <t xml:space="preserve">if this minimum threshold is not met.  </t>
    </r>
  </si>
  <si>
    <t>Local authorities in border communities are able to address the needs of foreign migrants from Uzbekistan for information, protction, and other services</t>
  </si>
  <si>
    <t>Activity 1.2.1.</t>
  </si>
  <si>
    <t>Activity 1.2.2.</t>
  </si>
  <si>
    <t>Activity 1.2.3.</t>
  </si>
  <si>
    <t>Activity 1.2.4.</t>
  </si>
  <si>
    <t>Output 1.3:</t>
  </si>
  <si>
    <t>Activity 1.3.1</t>
  </si>
  <si>
    <t>Activity 1.3.2</t>
  </si>
  <si>
    <t>Activity 1.3.3</t>
  </si>
  <si>
    <t>Activity 1.3.4</t>
  </si>
  <si>
    <t>Activity 1.3.5</t>
  </si>
  <si>
    <t>Activity 1.3.6</t>
  </si>
  <si>
    <t>Output 1.3  Communities in selected border locations have improved knowledge, skills and capacities to cooperate and create positive interactions with Uzbek counterparts</t>
  </si>
  <si>
    <t>Output 1.2 Local authorities in border communities are able to address the needs of foreign migrants from Uzbekistan for information, protction, and other services</t>
  </si>
  <si>
    <t>Activity 1.1.9</t>
  </si>
  <si>
    <t>-</t>
  </si>
  <si>
    <t>Strengthening hardware and software of border crossing points through creating and launching the 'Electronic Border' mobile application at crucial border crossing points</t>
  </si>
  <si>
    <t>Support to 8 border check points with establishment of modern technologies implementing comprehensive monitoring systems at border crossing points that plays a pivotal role in enhancing peacebuilding efforts</t>
  </si>
  <si>
    <t xml:space="preserve">Support to cross border points  to contribute to increased challenges in absorbing increased transboundary transit including for women and chidren </t>
  </si>
  <si>
    <t xml:space="preserve">Conduct awareness raising of the local population on the benefits of foreign migrants to the local socio-economic development to create a positive attitude towards foreign migrants. </t>
  </si>
  <si>
    <t>Build capacities of local authorities, communities and civil society in participatory action planning and support formulation of gender and youth-responsive Multi-Sectoral Action Plans in accordance with Complex Programmes (Road Maps) on Expanding Cooperation between the provinces</t>
  </si>
  <si>
    <t>Bridging communities of practice of Kyrgyzstan and Uzbekistan through regional networks of the creative industry; supporting in accessing to mutual markets (online trading platforms, fairs, showrooms, festivals); promoting more close connections between creative communities (state and private, art centers, theaters, concert venues, multidisciplinary cultural venues regional exhibitions, presentations, tourism for peace) to promote social cohesion.</t>
  </si>
  <si>
    <t xml:space="preserve">Capacitating youth- and women-inclusive Youth Entrepreneurship Coordination Platforms, Youth Centers and Youth Innovative Hubs in Osh, Jalal Abad and Batken, Batken Investment Council, Batken Business and Investment Development </t>
  </si>
  <si>
    <t xml:space="preserve">Under the leadership of Plenipotentiary Representatives of the President (Governors) in Osh, Batken and Jalal-Abad provinces to support and create dialogue platforms that bring together local authorities, border services, law enforcement agencies, social and legal aid service providers, community members, private sector, businesses, youth- and women-led CSOs, for ensuring a holistic approach in cross-border cooperation and tackling sustaining peace issues </t>
  </si>
  <si>
    <t xml:space="preserve">By convening dialogue platforms and arranging inclusive multi-stakeholder discussions to facilitate the expansion of the existing cooperation frameworks (road maps) by diversifying their areas to make them multi-sectoral, gender-responsive, holistic and strategically responsive to increasingly growing bilateral relations as well as strengthening relevant institutional processes and mechanisms for joint implementation, M&amp;E, leveraging resources </t>
  </si>
  <si>
    <t xml:space="preserve">Through support in policy design and advocacy and in accordance with the signed documents between the two countries to support the government efforts in further border management reform to shift the focus towards a more human-centric, gender-sensitive, safe and orderly border management as well as international humanitarian, human rights and refugee law </t>
  </si>
  <si>
    <t>As part of social dialogue platforms to promote a collaborative relationship between a community and law-enforcement agencies (border officials, customs, etc.) to strengthen joint efforts in preventing cross-border crime, human trafficking, identify issues which need joint solutions, and build ownership of jointly tackling challenges</t>
  </si>
  <si>
    <t xml:space="preserve">Develop effective information and communication networks between border and law enforcement agencies in partnership with the local administrations, youth- and women-led civil society actors and community leaders aimed at timely response to the population needs and conflict prevention in border areas </t>
  </si>
  <si>
    <t>Conduct awareness raising campaign for local authorities, communities, male and female, migrant workers from Uzbekistan on border crossing regimes/regulations and particularities of law enforcement operations in border areas</t>
  </si>
  <si>
    <t>Conduct capacity-building activities for local authorities and community leaders on a) case management and gender-sensitive service provision for foreign migrant workers from Uzbekistan, and b) creating positive and meaningful interaction with Uzbek counterparts</t>
  </si>
  <si>
    <t xml:space="preserve">Strengthening capacity of the Consular Department of the Ministry of Foreign Affairs and service providers in target areas by equipping with relevant knowledge, hardware and/or software in better provision of legal aid services, in increased access to consular services, such as documentation, as well as human rights protection to foreign migrants and Kyrgyz citizens abroad </t>
  </si>
  <si>
    <t>Facilitate cooperation and implementation of youth- and gender-responsive multi-sectoral action plans through seed-funding (small grant) to bring together local authorities, communities (including migrants), creative and digital industries, civil society, businesses and private sector by focusing on youth and women-led private sector businesses and CSOs to foster dialogue, exchange ideas, and promote collaboration in economic, social, and cultural spheres</t>
  </si>
  <si>
    <t>Conduct inter-cultural dialogue events at the local level in cooperation with local authorities, inviting community population and foreign male and female migrant workers to strengthen the cultural exchange and mutual understanding by focusing upon women’s role in peacebuilding and breaking gendered stereotypes around women migrants</t>
  </si>
  <si>
    <r>
      <t xml:space="preserve">Current level of </t>
    </r>
    <r>
      <rPr>
        <b/>
        <sz val="12"/>
        <color theme="1"/>
        <rFont val="Calibri"/>
        <family val="2"/>
        <charset val="204"/>
        <scheme val="minor"/>
      </rPr>
      <t xml:space="preserve">expenditure/ commitment </t>
    </r>
    <r>
      <rPr>
        <sz val="12"/>
        <color theme="1"/>
        <rFont val="Calibri"/>
        <family val="2"/>
        <charset val="204"/>
        <scheme val="minor"/>
      </rPr>
      <t xml:space="preserve">(To be completed at time of project progress reporting)
</t>
    </r>
    <r>
      <rPr>
        <b/>
        <sz val="12"/>
        <color theme="1"/>
        <rFont val="Calibri"/>
        <family val="2"/>
        <charset val="204"/>
        <scheme val="minor"/>
      </rPr>
      <t xml:space="preserve"> (UNDP)</t>
    </r>
  </si>
  <si>
    <r>
      <t xml:space="preserve">Current level of </t>
    </r>
    <r>
      <rPr>
        <b/>
        <sz val="12"/>
        <color theme="1"/>
        <rFont val="Calibri"/>
        <family val="2"/>
        <charset val="204"/>
        <scheme val="minor"/>
      </rPr>
      <t xml:space="preserve">expenditure/ commitment </t>
    </r>
    <r>
      <rPr>
        <sz val="12"/>
        <color theme="1"/>
        <rFont val="Calibri"/>
        <family val="2"/>
        <charset val="204"/>
        <scheme val="minor"/>
      </rPr>
      <t xml:space="preserve">(To be completed at time of project progress reporting)
</t>
    </r>
    <r>
      <rPr>
        <b/>
        <sz val="12"/>
        <color theme="1"/>
        <rFont val="Calibri"/>
        <family val="2"/>
        <charset val="204"/>
        <scheme val="minor"/>
      </rPr>
      <t xml:space="preserve"> (UNODC)</t>
    </r>
  </si>
  <si>
    <r>
      <t xml:space="preserve">Current level of </t>
    </r>
    <r>
      <rPr>
        <b/>
        <sz val="12"/>
        <color theme="1"/>
        <rFont val="Calibri"/>
        <family val="2"/>
        <charset val="204"/>
        <scheme val="minor"/>
      </rPr>
      <t xml:space="preserve">expenditure/ commitment </t>
    </r>
    <r>
      <rPr>
        <sz val="12"/>
        <color theme="1"/>
        <rFont val="Calibri"/>
        <family val="2"/>
        <charset val="204"/>
        <scheme val="minor"/>
      </rPr>
      <t xml:space="preserve">(To be completed at time of project progress reporting)
</t>
    </r>
    <r>
      <rPr>
        <b/>
        <sz val="12"/>
        <color theme="1"/>
        <rFont val="Calibri"/>
        <family val="2"/>
        <charset val="204"/>
        <scheme val="minor"/>
      </rPr>
      <t xml:space="preserve"> (IOM)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</si>
</sst>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 _₽_-;\-* #,##0.00\ _₽_-;_-* &quot;-&quot;??\ _₽_-;_-@_-"/>
  </numFmts>
  <fonts count="28"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b/>
      <sz val="12"/>
      <color rgb="FFFF000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b/>
      <sz val="12"/>
      <color theme="1"/>
      <name val="Calibri"/>
      <family val="2"/>
      <charset val="204"/>
      <scheme val="minor"/>
    </font>
    <font>
      <b/>
      <sz val="12"/>
      <color rgb="FF00B0F0"/>
      <name val="Calibri"/>
      <family val="2"/>
      <charset val="204"/>
      <scheme val="minor"/>
    </font>
    <font>
      <sz val="12"/>
      <color theme="1"/>
      <name val="Calibri"/>
      <family val="2"/>
      <charset val="204"/>
      <scheme val="minor"/>
    </font>
    <font>
      <b/>
      <sz val="12"/>
      <color rgb="FFFF0000"/>
      <name val="Calibri"/>
      <family val="2"/>
      <charset val="204"/>
      <scheme val="minor"/>
    </font>
    <font>
      <sz val="12"/>
      <color rgb="FFFF0000"/>
      <name val="Calibri"/>
      <family val="2"/>
      <charset val="204"/>
      <scheme val="minor"/>
    </font>
    <font>
      <sz val="12"/>
      <color rgb="FF000000"/>
      <name val="Calibri"/>
      <family val="2"/>
      <charset val="204"/>
      <scheme val="minor"/>
    </font>
    <font>
      <b/>
      <sz val="12"/>
      <color rgb="FF000000"/>
      <name val="Calibri"/>
      <family val="2"/>
      <charset val="204"/>
      <scheme val="minor"/>
    </font>
    <font>
      <sz val="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rgb="FF000000"/>
      </patternFill>
    </fill>
    <fill>
      <patternFill patternType="solid">
        <fgColor theme="4" tint="0.79998168889431442"/>
        <bgColor indexed="64"/>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305">
    <xf numFmtId="0" fontId="0" fillId="0" borderId="0" xfId="0"/>
    <xf numFmtId="0" fontId="7" fillId="0" borderId="0" xfId="0" applyFont="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164" fontId="8" fillId="3" borderId="0" xfId="1" applyFont="1" applyFill="1" applyBorder="1" applyAlignment="1" applyProtection="1">
      <alignment vertical="center" wrapText="1"/>
    </xf>
    <xf numFmtId="0" fontId="3" fillId="2" borderId="8" xfId="0" applyFont="1" applyFill="1" applyBorder="1" applyAlignment="1">
      <alignment vertical="center" wrapText="1"/>
    </xf>
    <xf numFmtId="164" fontId="3" fillId="3" borderId="0" xfId="0" applyNumberFormat="1" applyFont="1" applyFill="1" applyAlignment="1">
      <alignment vertical="center" wrapText="1"/>
    </xf>
    <xf numFmtId="0" fontId="11" fillId="0" borderId="0" xfId="0" applyFont="1" applyAlignment="1">
      <alignment wrapText="1"/>
    </xf>
    <xf numFmtId="0" fontId="12" fillId="0" borderId="0" xfId="0" applyFont="1" applyAlignment="1">
      <alignment wrapText="1"/>
    </xf>
    <xf numFmtId="0" fontId="3" fillId="3" borderId="0" xfId="0" applyFont="1" applyFill="1" applyAlignment="1">
      <alignment horizontal="left"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164" fontId="3" fillId="4" borderId="3" xfId="1" applyFont="1" applyFill="1" applyBorder="1" applyAlignment="1" applyProtection="1">
      <alignment wrapText="1"/>
    </xf>
    <xf numFmtId="164" fontId="3" fillId="0" borderId="0" xfId="0" applyNumberFormat="1" applyFont="1" applyAlignment="1">
      <alignment wrapText="1"/>
    </xf>
    <xf numFmtId="164" fontId="7" fillId="0" borderId="0" xfId="1" applyFont="1" applyFill="1" applyBorder="1" applyAlignment="1">
      <alignment horizontal="right" vertical="center" wrapText="1"/>
    </xf>
    <xf numFmtId="164" fontId="3" fillId="2" borderId="3" xfId="0" applyNumberFormat="1" applyFont="1" applyFill="1" applyBorder="1" applyAlignment="1">
      <alignment wrapText="1"/>
    </xf>
    <xf numFmtId="0" fontId="7" fillId="2" borderId="39" xfId="0" applyFont="1" applyFill="1" applyBorder="1" applyAlignment="1">
      <alignment vertical="center" wrapText="1"/>
    </xf>
    <xf numFmtId="164" fontId="3" fillId="2" borderId="39" xfId="0" applyNumberFormat="1" applyFont="1" applyFill="1" applyBorder="1" applyAlignment="1">
      <alignment wrapText="1"/>
    </xf>
    <xf numFmtId="0" fontId="3" fillId="2" borderId="13" xfId="0" applyFont="1" applyFill="1" applyBorder="1" applyAlignment="1">
      <alignment horizontal="left" wrapText="1"/>
    </xf>
    <xf numFmtId="164" fontId="3" fillId="2" borderId="13" xfId="0" applyNumberFormat="1" applyFont="1" applyFill="1" applyBorder="1" applyAlignment="1">
      <alignment horizontal="center" wrapText="1"/>
    </xf>
    <xf numFmtId="164" fontId="3" fillId="2" borderId="13" xfId="0" applyNumberFormat="1" applyFont="1" applyFill="1" applyBorder="1" applyAlignment="1">
      <alignment wrapText="1"/>
    </xf>
    <xf numFmtId="164" fontId="3" fillId="4" borderId="3" xfId="1" applyFont="1" applyFill="1" applyBorder="1" applyAlignment="1">
      <alignment wrapText="1"/>
    </xf>
    <xf numFmtId="0" fontId="3" fillId="3" borderId="40" xfId="0" applyFont="1" applyFill="1" applyBorder="1" applyAlignment="1">
      <alignment horizontal="left" wrapText="1"/>
    </xf>
    <xf numFmtId="0" fontId="3" fillId="3" borderId="41" xfId="0" applyFont="1" applyFill="1" applyBorder="1" applyAlignment="1">
      <alignment horizontal="left" wrapText="1"/>
    </xf>
    <xf numFmtId="0" fontId="3" fillId="3" borderId="42" xfId="0" applyFont="1" applyFill="1" applyBorder="1" applyAlignment="1">
      <alignment horizontal="left" wrapText="1"/>
    </xf>
    <xf numFmtId="164" fontId="3" fillId="3" borderId="4" xfId="1" applyFont="1" applyFill="1" applyBorder="1" applyAlignment="1" applyProtection="1">
      <alignment wrapText="1"/>
    </xf>
    <xf numFmtId="164" fontId="3" fillId="3" borderId="1" xfId="1" applyFont="1" applyFill="1" applyBorder="1" applyAlignment="1">
      <alignment wrapText="1"/>
    </xf>
    <xf numFmtId="164" fontId="3" fillId="3" borderId="2" xfId="0" applyNumberFormat="1" applyFont="1" applyFill="1" applyBorder="1" applyAlignment="1">
      <alignment wrapText="1"/>
    </xf>
    <xf numFmtId="164" fontId="3" fillId="3" borderId="1" xfId="1" applyFont="1" applyFill="1" applyBorder="1" applyAlignment="1" applyProtection="1">
      <alignment wrapText="1"/>
    </xf>
    <xf numFmtId="164" fontId="3" fillId="2" borderId="34" xfId="0" applyNumberFormat="1" applyFont="1" applyFill="1" applyBorder="1" applyAlignment="1">
      <alignment wrapText="1"/>
    </xf>
    <xf numFmtId="0" fontId="6" fillId="0" borderId="0" xfId="0" applyFont="1"/>
    <xf numFmtId="0" fontId="13" fillId="0" borderId="0" xfId="0" applyFont="1"/>
    <xf numFmtId="49" fontId="0" fillId="0" borderId="0" xfId="0" applyNumberFormat="1"/>
    <xf numFmtId="0" fontId="13" fillId="0" borderId="0" xfId="0" applyFont="1" applyAlignment="1">
      <alignment vertical="center"/>
    </xf>
    <xf numFmtId="49" fontId="14" fillId="0" borderId="0" xfId="0" applyNumberFormat="1" applyFont="1" applyAlignment="1">
      <alignment horizontal="left"/>
    </xf>
    <xf numFmtId="49" fontId="14"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164" fontId="3" fillId="2" borderId="4" xfId="0" applyNumberFormat="1" applyFont="1" applyFill="1" applyBorder="1" applyAlignment="1">
      <alignment wrapText="1"/>
    </xf>
    <xf numFmtId="164" fontId="3" fillId="3" borderId="1" xfId="0" applyNumberFormat="1" applyFont="1" applyFill="1" applyBorder="1" applyAlignment="1">
      <alignment wrapText="1"/>
    </xf>
    <xf numFmtId="0" fontId="3" fillId="2" borderId="32" xfId="0" applyFont="1" applyFill="1" applyBorder="1" applyAlignment="1">
      <alignment wrapText="1"/>
    </xf>
    <xf numFmtId="164" fontId="3" fillId="2" borderId="33" xfId="0" applyNumberFormat="1" applyFont="1" applyFill="1" applyBorder="1" applyAlignment="1">
      <alignment wrapText="1"/>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8" fillId="2" borderId="8" xfId="0" applyFont="1" applyFill="1" applyBorder="1" applyAlignment="1">
      <alignment vertical="center" wrapText="1"/>
    </xf>
    <xf numFmtId="0" fontId="8" fillId="2" borderId="12" xfId="0" applyFont="1" applyFill="1" applyBorder="1" applyAlignment="1">
      <alignment vertical="center" wrapText="1"/>
    </xf>
    <xf numFmtId="0" fontId="8" fillId="2" borderId="8" xfId="0" applyFont="1" applyFill="1" applyBorder="1" applyAlignment="1" applyProtection="1">
      <alignment vertical="center" wrapText="1"/>
      <protection locked="0"/>
    </xf>
    <xf numFmtId="164" fontId="3" fillId="2" borderId="38" xfId="0" applyNumberFormat="1" applyFont="1" applyFill="1" applyBorder="1" applyAlignment="1">
      <alignment wrapText="1"/>
    </xf>
    <xf numFmtId="164" fontId="3" fillId="2" borderId="9" xfId="0" applyNumberFormat="1" applyFont="1" applyFill="1" applyBorder="1" applyAlignment="1">
      <alignment wrapText="1"/>
    </xf>
    <xf numFmtId="164" fontId="3" fillId="2" borderId="14" xfId="0" applyNumberFormat="1" applyFont="1" applyFill="1" applyBorder="1" applyAlignment="1">
      <alignment wrapText="1"/>
    </xf>
    <xf numFmtId="0" fontId="3" fillId="2" borderId="11" xfId="0" applyFont="1" applyFill="1" applyBorder="1" applyAlignment="1">
      <alignment horizontal="center" wrapText="1"/>
    </xf>
    <xf numFmtId="164" fontId="3" fillId="2" borderId="52" xfId="1" applyFont="1" applyFill="1" applyBorder="1" applyAlignment="1">
      <alignment wrapText="1"/>
    </xf>
    <xf numFmtId="164" fontId="3" fillId="2" borderId="29" xfId="0" applyNumberFormat="1" applyFont="1" applyFill="1" applyBorder="1" applyAlignment="1">
      <alignment wrapText="1"/>
    </xf>
    <xf numFmtId="164" fontId="3" fillId="2" borderId="3" xfId="1" applyFont="1" applyFill="1" applyBorder="1" applyAlignment="1">
      <alignment wrapText="1"/>
    </xf>
    <xf numFmtId="164" fontId="3" fillId="2" borderId="12" xfId="1" applyFont="1" applyFill="1" applyBorder="1" applyAlignment="1" applyProtection="1">
      <alignment wrapText="1"/>
    </xf>
    <xf numFmtId="164" fontId="3" fillId="2" borderId="13" xfId="1" applyFont="1" applyFill="1" applyBorder="1" applyAlignment="1">
      <alignment wrapText="1"/>
    </xf>
    <xf numFmtId="164" fontId="4" fillId="2" borderId="13" xfId="0" applyNumberFormat="1" applyFont="1" applyFill="1" applyBorder="1"/>
    <xf numFmtId="164" fontId="3" fillId="2" borderId="4" xfId="2" applyNumberFormat="1" applyFont="1" applyFill="1" applyBorder="1" applyAlignment="1">
      <alignment vertical="center" wrapText="1"/>
    </xf>
    <xf numFmtId="164" fontId="4" fillId="2" borderId="53" xfId="0" applyNumberFormat="1" applyFont="1" applyFill="1" applyBorder="1"/>
    <xf numFmtId="0" fontId="0" fillId="2" borderId="14" xfId="0" applyFill="1" applyBorder="1"/>
    <xf numFmtId="0" fontId="10" fillId="6" borderId="6" xfId="0" applyFont="1" applyFill="1" applyBorder="1" applyAlignment="1">
      <alignment vertical="top" wrapText="1"/>
    </xf>
    <xf numFmtId="0" fontId="15" fillId="0" borderId="0" xfId="0" applyFont="1" applyAlignment="1">
      <alignment wrapText="1"/>
    </xf>
    <xf numFmtId="0" fontId="3" fillId="0" borderId="0" xfId="0" applyFont="1" applyAlignment="1">
      <alignment horizontal="center" vertical="center" wrapText="1"/>
    </xf>
    <xf numFmtId="164" fontId="3" fillId="2" borderId="5" xfId="1"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164" fontId="2" fillId="3" borderId="3" xfId="1" applyFont="1" applyFill="1" applyBorder="1" applyAlignment="1" applyProtection="1">
      <alignment horizontal="center" vertical="center" wrapText="1"/>
      <protection locked="0"/>
    </xf>
    <xf numFmtId="164" fontId="2" fillId="3" borderId="0" xfId="1" applyFont="1" applyFill="1" applyBorder="1" applyAlignment="1" applyProtection="1">
      <alignment vertical="center" wrapText="1"/>
      <protection locked="0"/>
    </xf>
    <xf numFmtId="0" fontId="2" fillId="0" borderId="0" xfId="0" applyFont="1" applyAlignment="1">
      <alignment wrapText="1"/>
    </xf>
    <xf numFmtId="164" fontId="2" fillId="0" borderId="39" xfId="0" applyNumberFormat="1" applyFont="1" applyBorder="1" applyAlignment="1" applyProtection="1">
      <alignment wrapText="1"/>
      <protection locked="0"/>
    </xf>
    <xf numFmtId="164" fontId="2" fillId="3" borderId="39" xfId="1" applyFont="1" applyFill="1" applyBorder="1" applyAlignment="1" applyProtection="1">
      <alignment horizontal="center" vertical="center" wrapText="1"/>
      <protection locked="0"/>
    </xf>
    <xf numFmtId="164" fontId="2" fillId="0" borderId="3" xfId="0" applyNumberFormat="1" applyFont="1" applyBorder="1" applyAlignment="1" applyProtection="1">
      <alignment wrapText="1"/>
      <protection locked="0"/>
    </xf>
    <xf numFmtId="0" fontId="2" fillId="3" borderId="0" xfId="0" applyFont="1" applyFill="1" applyAlignment="1">
      <alignment wrapText="1"/>
    </xf>
    <xf numFmtId="164" fontId="2" fillId="2" borderId="39" xfId="0" applyNumberFormat="1" applyFont="1" applyFill="1" applyBorder="1" applyAlignment="1">
      <alignment wrapText="1"/>
    </xf>
    <xf numFmtId="164" fontId="2" fillId="3" borderId="0" xfId="1" applyFont="1" applyFill="1" applyBorder="1" applyAlignment="1" applyProtection="1">
      <alignment vertical="center" wrapText="1"/>
    </xf>
    <xf numFmtId="164" fontId="2" fillId="2" borderId="3" xfId="0" applyNumberFormat="1" applyFont="1" applyFill="1" applyBorder="1" applyAlignment="1">
      <alignment wrapText="1"/>
    </xf>
    <xf numFmtId="164" fontId="2" fillId="2" borderId="8" xfId="1" applyFont="1" applyFill="1" applyBorder="1" applyAlignment="1" applyProtection="1">
      <alignment wrapText="1"/>
    </xf>
    <xf numFmtId="164" fontId="2" fillId="2" borderId="3" xfId="1" applyFont="1" applyFill="1" applyBorder="1" applyAlignment="1">
      <alignment wrapText="1"/>
    </xf>
    <xf numFmtId="164" fontId="2" fillId="2" borderId="9" xfId="0" applyNumberFormat="1" applyFont="1" applyFill="1" applyBorder="1" applyAlignment="1">
      <alignment wrapText="1"/>
    </xf>
    <xf numFmtId="0" fontId="2" fillId="2" borderId="12" xfId="0" applyFont="1" applyFill="1" applyBorder="1" applyAlignment="1">
      <alignment wrapText="1"/>
    </xf>
    <xf numFmtId="164" fontId="2" fillId="2" borderId="13" xfId="0" applyNumberFormat="1" applyFont="1" applyFill="1" applyBorder="1" applyAlignment="1">
      <alignment wrapText="1"/>
    </xf>
    <xf numFmtId="164" fontId="2" fillId="2" borderId="14" xfId="0" applyNumberFormat="1" applyFont="1" applyFill="1" applyBorder="1" applyAlignment="1">
      <alignment wrapText="1"/>
    </xf>
    <xf numFmtId="164" fontId="2" fillId="3" borderId="0" xfId="0" applyNumberFormat="1" applyFont="1" applyFill="1" applyAlignment="1">
      <alignment vertical="center" wrapText="1"/>
    </xf>
    <xf numFmtId="0" fontId="2" fillId="3" borderId="0" xfId="0" applyFont="1" applyFill="1" applyAlignment="1">
      <alignment horizontal="center" vertical="center" wrapText="1"/>
    </xf>
    <xf numFmtId="0" fontId="2" fillId="0" borderId="0" xfId="0" applyFont="1"/>
    <xf numFmtId="164" fontId="2" fillId="2" borderId="51" xfId="1" applyFont="1" applyFill="1" applyBorder="1" applyAlignment="1" applyProtection="1">
      <alignment wrapText="1"/>
    </xf>
    <xf numFmtId="0" fontId="2" fillId="2" borderId="16" xfId="0" applyFont="1" applyFill="1" applyBorder="1"/>
    <xf numFmtId="164" fontId="2" fillId="2" borderId="3" xfId="1" applyFont="1" applyFill="1" applyBorder="1" applyAlignment="1">
      <alignment vertical="center" wrapText="1"/>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22" fillId="2" borderId="3" xfId="0" applyFont="1" applyFill="1" applyBorder="1" applyAlignment="1">
      <alignment horizontal="center" vertical="center" wrapText="1"/>
    </xf>
    <xf numFmtId="0" fontId="20" fillId="3" borderId="3" xfId="0" applyFont="1" applyFill="1" applyBorder="1" applyAlignment="1" applyProtection="1">
      <alignment horizontal="center" vertical="center" wrapText="1"/>
      <protection locked="0"/>
    </xf>
    <xf numFmtId="0" fontId="20" fillId="2" borderId="3" xfId="0" applyFont="1" applyFill="1" applyBorder="1" applyAlignment="1">
      <alignment horizontal="center" vertical="center" wrapText="1"/>
    </xf>
    <xf numFmtId="0" fontId="23" fillId="0" borderId="0" xfId="0" applyFont="1" applyAlignment="1">
      <alignment horizontal="center" vertical="center" wrapText="1"/>
    </xf>
    <xf numFmtId="0" fontId="20" fillId="2" borderId="3" xfId="0" applyFont="1" applyFill="1" applyBorder="1" applyAlignment="1">
      <alignment vertical="center" wrapText="1"/>
    </xf>
    <xf numFmtId="164" fontId="24" fillId="0" borderId="0" xfId="1" applyFont="1" applyFill="1" applyBorder="1" applyAlignment="1" applyProtection="1">
      <alignment vertical="center" wrapText="1"/>
    </xf>
    <xf numFmtId="0" fontId="22" fillId="0" borderId="0" xfId="0" applyFont="1" applyAlignment="1">
      <alignment vertical="center" wrapText="1"/>
    </xf>
    <xf numFmtId="164" fontId="20" fillId="0" borderId="0" xfId="1" applyFont="1" applyFill="1" applyBorder="1" applyAlignment="1" applyProtection="1">
      <alignment vertical="center" wrapText="1"/>
    </xf>
    <xf numFmtId="0" fontId="22" fillId="2" borderId="3" xfId="0" applyFont="1" applyFill="1" applyBorder="1" applyAlignment="1">
      <alignment vertical="center" wrapText="1"/>
    </xf>
    <xf numFmtId="49" fontId="22" fillId="3" borderId="3" xfId="0" applyNumberFormat="1" applyFont="1" applyFill="1" applyBorder="1" applyAlignment="1" applyProtection="1">
      <alignment horizontal="left" vertical="center" wrapText="1"/>
      <protection locked="0"/>
    </xf>
    <xf numFmtId="164" fontId="22" fillId="3" borderId="3" xfId="1" applyFont="1" applyFill="1" applyBorder="1" applyAlignment="1" applyProtection="1">
      <alignment horizontal="center" vertical="center" wrapText="1"/>
      <protection locked="0"/>
    </xf>
    <xf numFmtId="164" fontId="22" fillId="2" borderId="3" xfId="1" applyFont="1" applyFill="1" applyBorder="1" applyAlignment="1" applyProtection="1">
      <alignment horizontal="center" vertical="center" wrapText="1"/>
    </xf>
    <xf numFmtId="9" fontId="22" fillId="0" borderId="3" xfId="2" applyFont="1" applyBorder="1" applyAlignment="1" applyProtection="1">
      <alignment horizontal="center" vertical="center" wrapText="1"/>
      <protection locked="0"/>
    </xf>
    <xf numFmtId="164" fontId="22" fillId="0" borderId="3" xfId="1" applyFont="1" applyBorder="1" applyAlignment="1" applyProtection="1">
      <alignment horizontal="center" vertical="center" wrapText="1"/>
      <protection locked="0"/>
    </xf>
    <xf numFmtId="49" fontId="22" fillId="0" borderId="3" xfId="1" applyNumberFormat="1" applyFont="1" applyBorder="1" applyAlignment="1" applyProtection="1">
      <alignment horizontal="left" vertical="center" wrapText="1"/>
      <protection locked="0"/>
    </xf>
    <xf numFmtId="0" fontId="22" fillId="3" borderId="3" xfId="0" applyFont="1" applyFill="1" applyBorder="1" applyAlignment="1" applyProtection="1">
      <alignment horizontal="left" vertical="center" wrapText="1"/>
      <protection locked="0"/>
    </xf>
    <xf numFmtId="9" fontId="22" fillId="3" borderId="3" xfId="2" applyFont="1" applyFill="1" applyBorder="1" applyAlignment="1" applyProtection="1">
      <alignment horizontal="center" vertical="center" wrapText="1"/>
      <protection locked="0"/>
    </xf>
    <xf numFmtId="164" fontId="22" fillId="0" borderId="0" xfId="1" applyFont="1" applyFill="1" applyBorder="1" applyAlignment="1" applyProtection="1">
      <alignment horizontal="center" vertical="center" wrapText="1"/>
    </xf>
    <xf numFmtId="0" fontId="25" fillId="3" borderId="0" xfId="0" applyFont="1" applyFill="1" applyAlignment="1">
      <alignment vertical="center" wrapText="1"/>
    </xf>
    <xf numFmtId="164" fontId="20" fillId="3" borderId="3" xfId="1" applyFont="1" applyFill="1" applyBorder="1" applyAlignment="1" applyProtection="1">
      <alignment horizontal="center" vertical="center" wrapText="1"/>
    </xf>
    <xf numFmtId="164" fontId="20" fillId="0" borderId="0" xfId="1" applyFont="1" applyFill="1" applyBorder="1" applyAlignment="1" applyProtection="1">
      <alignment horizontal="center" vertical="center" wrapText="1"/>
    </xf>
    <xf numFmtId="0" fontId="22" fillId="3" borderId="0" xfId="0" applyFont="1" applyFill="1" applyAlignment="1">
      <alignment vertical="center" wrapText="1"/>
    </xf>
    <xf numFmtId="0" fontId="25" fillId="0" borderId="3" xfId="0" applyFont="1" applyBorder="1" applyAlignment="1">
      <alignment vertical="center" wrapText="1"/>
    </xf>
    <xf numFmtId="0" fontId="22" fillId="0" borderId="3" xfId="0" applyFont="1" applyBorder="1" applyAlignment="1" applyProtection="1">
      <alignment horizontal="left" vertical="center" wrapText="1"/>
      <protection locked="0"/>
    </xf>
    <xf numFmtId="0" fontId="22" fillId="3" borderId="0" xfId="0" applyFont="1" applyFill="1" applyAlignment="1" applyProtection="1">
      <alignment vertical="center" wrapText="1"/>
      <protection locked="0"/>
    </xf>
    <xf numFmtId="0" fontId="20" fillId="3" borderId="0" xfId="0" applyFont="1" applyFill="1" applyAlignment="1">
      <alignment vertical="center" wrapText="1"/>
    </xf>
    <xf numFmtId="164" fontId="22" fillId="3" borderId="0" xfId="1" applyFont="1" applyFill="1" applyBorder="1" applyAlignment="1" applyProtection="1">
      <alignment vertical="center" wrapText="1"/>
      <protection locked="0"/>
    </xf>
    <xf numFmtId="0" fontId="20" fillId="0" borderId="0" xfId="0" applyFont="1" applyAlignment="1" applyProtection="1">
      <alignment vertical="center" wrapText="1"/>
      <protection locked="0"/>
    </xf>
    <xf numFmtId="0" fontId="22" fillId="3" borderId="3" xfId="0" applyFont="1" applyFill="1" applyBorder="1" applyAlignment="1" applyProtection="1">
      <alignment vertical="center" wrapText="1"/>
      <protection locked="0"/>
    </xf>
    <xf numFmtId="164" fontId="22" fillId="0" borderId="3" xfId="1" applyFont="1" applyBorder="1" applyAlignment="1" applyProtection="1">
      <alignment vertical="center" wrapText="1"/>
      <protection locked="0"/>
    </xf>
    <xf numFmtId="9" fontId="22" fillId="0" borderId="3" xfId="2" applyFont="1" applyBorder="1" applyAlignment="1" applyProtection="1">
      <alignment vertical="center" wrapText="1"/>
      <protection locked="0"/>
    </xf>
    <xf numFmtId="0" fontId="22" fillId="3" borderId="2" xfId="0" applyFont="1" applyFill="1" applyBorder="1" applyAlignment="1" applyProtection="1">
      <alignment vertical="center" wrapText="1"/>
      <protection locked="0"/>
    </xf>
    <xf numFmtId="0" fontId="20" fillId="2" borderId="39" xfId="0" applyFont="1" applyFill="1" applyBorder="1" applyAlignment="1">
      <alignment vertical="center" wrapText="1"/>
    </xf>
    <xf numFmtId="0" fontId="20" fillId="4" borderId="3" xfId="0" applyFont="1" applyFill="1" applyBorder="1" applyAlignment="1" applyProtection="1">
      <alignment vertical="center" wrapText="1"/>
      <protection locked="0"/>
    </xf>
    <xf numFmtId="0" fontId="20" fillId="3" borderId="0" xfId="0" applyFont="1" applyFill="1" applyAlignment="1" applyProtection="1">
      <alignment vertical="center" wrapText="1"/>
      <protection locked="0"/>
    </xf>
    <xf numFmtId="0" fontId="22" fillId="2" borderId="8" xfId="0" applyFont="1" applyFill="1" applyBorder="1" applyAlignment="1">
      <alignment vertical="center" wrapText="1"/>
    </xf>
    <xf numFmtId="164" fontId="22" fillId="2" borderId="3" xfId="0" applyNumberFormat="1" applyFont="1" applyFill="1" applyBorder="1" applyAlignment="1">
      <alignment vertical="center" wrapText="1"/>
    </xf>
    <xf numFmtId="164" fontId="22" fillId="2" borderId="9" xfId="0" applyNumberFormat="1" applyFont="1" applyFill="1" applyBorder="1" applyAlignment="1">
      <alignment vertical="center" wrapText="1"/>
    </xf>
    <xf numFmtId="164" fontId="22" fillId="0" borderId="0" xfId="1" applyFont="1" applyFill="1" applyBorder="1" applyAlignment="1" applyProtection="1">
      <alignment vertical="center" wrapText="1"/>
      <protection locked="0"/>
    </xf>
    <xf numFmtId="0" fontId="22" fillId="0" borderId="0" xfId="0" applyFont="1" applyAlignment="1" applyProtection="1">
      <alignment vertical="center" wrapText="1"/>
      <protection locked="0"/>
    </xf>
    <xf numFmtId="0" fontId="20" fillId="2" borderId="12" xfId="0" applyFont="1" applyFill="1" applyBorder="1" applyAlignment="1">
      <alignment vertical="center" wrapText="1"/>
    </xf>
    <xf numFmtId="164" fontId="20" fillId="2" borderId="13" xfId="1" applyFont="1" applyFill="1" applyBorder="1" applyAlignment="1" applyProtection="1">
      <alignment vertical="center" wrapText="1"/>
    </xf>
    <xf numFmtId="164" fontId="20" fillId="2" borderId="14" xfId="1" applyFont="1" applyFill="1" applyBorder="1" applyAlignment="1" applyProtection="1">
      <alignment vertical="center" wrapText="1"/>
    </xf>
    <xf numFmtId="164" fontId="20" fillId="3" borderId="0" xfId="1" applyFont="1" applyFill="1" applyBorder="1" applyAlignment="1">
      <alignment vertical="center" wrapText="1"/>
    </xf>
    <xf numFmtId="164" fontId="20" fillId="3" borderId="0" xfId="0" applyNumberFormat="1" applyFont="1" applyFill="1" applyAlignment="1">
      <alignment vertical="center" wrapText="1"/>
    </xf>
    <xf numFmtId="164" fontId="20" fillId="3" borderId="0" xfId="1" applyFont="1" applyFill="1" applyBorder="1" applyAlignment="1" applyProtection="1">
      <alignment horizontal="center" vertical="center" wrapText="1"/>
    </xf>
    <xf numFmtId="0" fontId="20" fillId="2" borderId="8" xfId="0" applyFont="1" applyFill="1" applyBorder="1" applyAlignment="1">
      <alignment horizontal="center" vertical="center" wrapText="1"/>
    </xf>
    <xf numFmtId="164" fontId="20" fillId="3" borderId="0" xfId="1" applyFont="1" applyFill="1" applyBorder="1" applyAlignment="1" applyProtection="1">
      <alignment vertical="center" wrapText="1"/>
      <protection locked="0"/>
    </xf>
    <xf numFmtId="0" fontId="20" fillId="2" borderId="8" xfId="0" applyFont="1" applyFill="1" applyBorder="1" applyAlignment="1">
      <alignment vertical="center" wrapText="1"/>
    </xf>
    <xf numFmtId="164" fontId="20" fillId="2" borderId="3" xfId="1" applyFont="1" applyFill="1" applyBorder="1" applyAlignment="1" applyProtection="1">
      <alignment vertical="center" wrapText="1"/>
    </xf>
    <xf numFmtId="164" fontId="20" fillId="2" borderId="4" xfId="1" applyFont="1" applyFill="1" applyBorder="1" applyAlignment="1" applyProtection="1">
      <alignment vertical="center" wrapText="1"/>
    </xf>
    <xf numFmtId="9" fontId="20" fillId="3" borderId="9" xfId="2" applyFont="1" applyFill="1" applyBorder="1" applyAlignment="1" applyProtection="1">
      <alignment vertical="center" wrapText="1"/>
      <protection locked="0"/>
    </xf>
    <xf numFmtId="0" fontId="20" fillId="2" borderId="35" xfId="0" applyFont="1" applyFill="1" applyBorder="1" applyAlignment="1">
      <alignment vertical="center" wrapText="1"/>
    </xf>
    <xf numFmtId="164" fontId="20" fillId="2" borderId="40" xfId="1" applyFont="1" applyFill="1" applyBorder="1" applyAlignment="1" applyProtection="1">
      <alignment vertical="center" wrapText="1"/>
    </xf>
    <xf numFmtId="9" fontId="20" fillId="3" borderId="31" xfId="2" applyFont="1" applyFill="1" applyBorder="1" applyAlignment="1" applyProtection="1">
      <alignment vertical="center" wrapText="1"/>
      <protection locked="0"/>
    </xf>
    <xf numFmtId="164" fontId="20" fillId="3" borderId="0" xfId="1" applyFont="1" applyFill="1" applyBorder="1" applyAlignment="1" applyProtection="1">
      <alignment horizontal="right" vertical="center" wrapText="1"/>
      <protection locked="0"/>
    </xf>
    <xf numFmtId="9" fontId="20" fillId="3" borderId="31" xfId="2" applyFont="1" applyFill="1" applyBorder="1" applyAlignment="1" applyProtection="1">
      <alignment horizontal="right" vertical="center" wrapText="1"/>
      <protection locked="0"/>
    </xf>
    <xf numFmtId="164" fontId="20" fillId="3" borderId="0" xfId="1" applyFont="1" applyFill="1" applyBorder="1" applyAlignment="1" applyProtection="1">
      <alignment vertical="center" wrapText="1"/>
    </xf>
    <xf numFmtId="9" fontId="20" fillId="2" borderId="14" xfId="2" applyFont="1" applyFill="1" applyBorder="1" applyAlignment="1" applyProtection="1">
      <alignment vertical="center" wrapText="1"/>
    </xf>
    <xf numFmtId="0" fontId="20" fillId="0" borderId="0" xfId="0" applyFont="1" applyAlignment="1">
      <alignment vertical="center" wrapText="1"/>
    </xf>
    <xf numFmtId="164" fontId="20" fillId="0" borderId="0" xfId="0" applyNumberFormat="1" applyFont="1" applyAlignment="1">
      <alignment vertical="center" wrapText="1"/>
    </xf>
    <xf numFmtId="0" fontId="20" fillId="2" borderId="28" xfId="0" applyFont="1" applyFill="1" applyBorder="1" applyAlignment="1">
      <alignment horizontal="left" vertical="center" wrapText="1"/>
    </xf>
    <xf numFmtId="164" fontId="20" fillId="2" borderId="16" xfId="0" applyNumberFormat="1" applyFont="1" applyFill="1" applyBorder="1" applyAlignment="1">
      <alignment vertical="center" wrapText="1"/>
    </xf>
    <xf numFmtId="164" fontId="20" fillId="2" borderId="28" xfId="0" applyNumberFormat="1" applyFont="1" applyFill="1" applyBorder="1" applyAlignment="1">
      <alignment vertical="center" wrapText="1"/>
    </xf>
    <xf numFmtId="164" fontId="22" fillId="3" borderId="0" xfId="1" applyFont="1" applyFill="1" applyBorder="1" applyAlignment="1">
      <alignment vertical="center" wrapText="1"/>
    </xf>
    <xf numFmtId="0" fontId="20" fillId="2" borderId="8" xfId="0" applyFont="1" applyFill="1" applyBorder="1" applyAlignment="1">
      <alignment horizontal="left" vertical="center" wrapText="1"/>
    </xf>
    <xf numFmtId="0" fontId="20" fillId="3" borderId="0" xfId="0" applyFont="1" applyFill="1" applyAlignment="1">
      <alignment horizontal="center" vertical="center" wrapText="1"/>
    </xf>
    <xf numFmtId="0" fontId="22" fillId="3" borderId="0" xfId="0" applyFont="1" applyFill="1" applyAlignment="1">
      <alignment horizontal="center" vertical="center" wrapText="1"/>
    </xf>
    <xf numFmtId="164" fontId="22" fillId="0" borderId="0" xfId="1" applyFont="1" applyBorder="1" applyAlignment="1">
      <alignment vertical="center" wrapText="1"/>
    </xf>
    <xf numFmtId="164" fontId="20" fillId="3" borderId="0" xfId="1" applyFont="1" applyFill="1" applyBorder="1" applyAlignment="1">
      <alignment horizontal="left" vertical="center" wrapText="1"/>
    </xf>
    <xf numFmtId="49" fontId="22" fillId="3" borderId="3" xfId="1" applyNumberFormat="1" applyFont="1" applyFill="1" applyBorder="1" applyAlignment="1" applyProtection="1">
      <alignment horizontal="left" vertical="center" wrapText="1"/>
      <protection locked="0"/>
    </xf>
    <xf numFmtId="49" fontId="22" fillId="0" borderId="3" xfId="0" applyNumberFormat="1" applyFont="1" applyBorder="1" applyAlignment="1" applyProtection="1">
      <alignment horizontal="left" vertical="center" wrapText="1"/>
      <protection locked="0"/>
    </xf>
    <xf numFmtId="10" fontId="20" fillId="2" borderId="9" xfId="2" applyNumberFormat="1" applyFont="1" applyFill="1" applyBorder="1" applyAlignment="1" applyProtection="1">
      <alignment vertical="center" wrapText="1"/>
    </xf>
    <xf numFmtId="9" fontId="20" fillId="3" borderId="0" xfId="2" applyFont="1" applyFill="1" applyBorder="1" applyAlignment="1">
      <alignment vertical="center" wrapText="1"/>
    </xf>
    <xf numFmtId="0" fontId="22" fillId="2" borderId="12" xfId="0" applyFont="1" applyFill="1" applyBorder="1" applyAlignment="1">
      <alignment vertical="center" wrapText="1"/>
    </xf>
    <xf numFmtId="9" fontId="22" fillId="3" borderId="0" xfId="2" applyFont="1" applyFill="1" applyBorder="1" applyAlignment="1">
      <alignment vertical="center" wrapText="1"/>
    </xf>
    <xf numFmtId="164" fontId="20" fillId="2" borderId="9" xfId="2" applyNumberFormat="1" applyFont="1" applyFill="1" applyBorder="1" applyAlignment="1" applyProtection="1">
      <alignment vertical="center" wrapText="1"/>
    </xf>
    <xf numFmtId="164" fontId="20" fillId="3" borderId="0" xfId="2" applyNumberFormat="1" applyFont="1" applyFill="1" applyBorder="1" applyAlignment="1">
      <alignment vertical="center" wrapText="1"/>
    </xf>
    <xf numFmtId="164" fontId="22" fillId="0" borderId="0" xfId="1" applyFont="1" applyFill="1" applyBorder="1" applyAlignment="1">
      <alignment vertical="center" wrapText="1"/>
    </xf>
    <xf numFmtId="164" fontId="22" fillId="9" borderId="3" xfId="0" applyNumberFormat="1" applyFont="1" applyFill="1" applyBorder="1" applyAlignment="1">
      <alignment vertical="center" wrapText="1"/>
    </xf>
    <xf numFmtId="164" fontId="20" fillId="9" borderId="13" xfId="1" applyFont="1" applyFill="1" applyBorder="1" applyAlignment="1" applyProtection="1">
      <alignment vertical="center" wrapText="1"/>
    </xf>
    <xf numFmtId="164" fontId="20" fillId="9" borderId="4" xfId="1" applyFont="1" applyFill="1" applyBorder="1" applyAlignment="1" applyProtection="1">
      <alignment vertical="center" wrapText="1"/>
    </xf>
    <xf numFmtId="164" fontId="3" fillId="4" borderId="13" xfId="0" applyNumberFormat="1" applyFont="1" applyFill="1" applyBorder="1" applyAlignment="1">
      <alignment horizontal="center" wrapText="1"/>
    </xf>
    <xf numFmtId="4" fontId="22" fillId="3" borderId="3" xfId="1" applyNumberFormat="1" applyFont="1" applyFill="1" applyBorder="1" applyAlignment="1" applyProtection="1">
      <alignment horizontal="right" vertical="center" wrapText="1"/>
      <protection locked="0"/>
    </xf>
    <xf numFmtId="165" fontId="22" fillId="0" borderId="0" xfId="0" applyNumberFormat="1" applyFont="1" applyAlignment="1">
      <alignment vertical="center" wrapText="1"/>
    </xf>
    <xf numFmtId="164" fontId="3" fillId="3" borderId="41" xfId="0" applyNumberFormat="1" applyFont="1" applyFill="1" applyBorder="1" applyAlignment="1">
      <alignment horizontal="left" wrapText="1"/>
    </xf>
    <xf numFmtId="165" fontId="2" fillId="0" borderId="0" xfId="0" applyNumberFormat="1" applyFont="1" applyAlignment="1">
      <alignment wrapText="1"/>
    </xf>
    <xf numFmtId="165" fontId="2" fillId="3" borderId="0" xfId="0" applyNumberFormat="1" applyFont="1" applyFill="1" applyAlignment="1">
      <alignment wrapText="1"/>
    </xf>
    <xf numFmtId="10" fontId="2" fillId="3" borderId="0" xfId="0" applyNumberFormat="1" applyFont="1" applyFill="1" applyAlignment="1">
      <alignment wrapText="1"/>
    </xf>
    <xf numFmtId="0" fontId="22" fillId="0" borderId="3" xfId="0" applyFont="1" applyBorder="1" applyAlignment="1">
      <alignment vertical="center" wrapText="1"/>
    </xf>
    <xf numFmtId="0" fontId="25" fillId="0" borderId="0" xfId="0" applyFont="1" applyAlignment="1">
      <alignment vertical="center" wrapText="1"/>
    </xf>
    <xf numFmtId="164" fontId="22" fillId="0" borderId="3" xfId="1" applyFont="1" applyFill="1" applyBorder="1" applyAlignment="1" applyProtection="1">
      <alignment horizontal="center" vertical="center" wrapText="1"/>
      <protection locked="0"/>
    </xf>
    <xf numFmtId="164" fontId="20" fillId="0" borderId="3" xfId="1" applyFont="1" applyFill="1" applyBorder="1" applyAlignment="1" applyProtection="1">
      <alignment horizontal="center" vertical="center" wrapText="1"/>
    </xf>
    <xf numFmtId="165" fontId="22" fillId="0" borderId="3" xfId="1" applyNumberFormat="1" applyFont="1" applyBorder="1" applyAlignment="1" applyProtection="1">
      <alignment horizontal="center" vertical="center" wrapText="1"/>
      <protection locked="0"/>
    </xf>
    <xf numFmtId="165" fontId="20" fillId="0" borderId="3" xfId="1" applyNumberFormat="1" applyFont="1" applyFill="1" applyBorder="1" applyAlignment="1" applyProtection="1">
      <alignment horizontal="center" vertical="center" wrapText="1"/>
    </xf>
    <xf numFmtId="10" fontId="22" fillId="0" borderId="3" xfId="2" applyNumberFormat="1" applyFont="1" applyBorder="1" applyAlignment="1" applyProtection="1">
      <alignment horizontal="center" vertical="center" wrapText="1"/>
      <protection locked="0"/>
    </xf>
    <xf numFmtId="165" fontId="26" fillId="8" borderId="3" xfId="0" applyNumberFormat="1" applyFont="1" applyFill="1" applyBorder="1" applyAlignment="1">
      <alignment horizontal="center" vertical="center" wrapText="1"/>
    </xf>
    <xf numFmtId="165" fontId="22" fillId="2" borderId="16" xfId="1" applyNumberFormat="1" applyFont="1" applyFill="1" applyBorder="1" applyAlignment="1">
      <alignment vertical="center" wrapText="1"/>
    </xf>
    <xf numFmtId="165" fontId="6" fillId="0" borderId="0" xfId="0" applyNumberFormat="1" applyFont="1" applyAlignment="1">
      <alignment wrapText="1"/>
    </xf>
    <xf numFmtId="10" fontId="2" fillId="0" borderId="0" xfId="0" applyNumberFormat="1" applyFont="1" applyAlignment="1">
      <alignment wrapText="1"/>
    </xf>
    <xf numFmtId="10" fontId="2" fillId="3" borderId="0" xfId="1" applyNumberFormat="1" applyFont="1" applyFill="1" applyBorder="1" applyAlignment="1" applyProtection="1">
      <alignment vertical="center" wrapText="1"/>
      <protection locked="0"/>
    </xf>
    <xf numFmtId="4" fontId="22" fillId="0" borderId="0" xfId="0" applyNumberFormat="1" applyFont="1" applyAlignment="1">
      <alignment vertical="center" wrapText="1"/>
    </xf>
    <xf numFmtId="164" fontId="1" fillId="3" borderId="39" xfId="1" applyFont="1" applyFill="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164" fontId="1" fillId="3" borderId="3" xfId="0" applyNumberFormat="1" applyFont="1" applyFill="1" applyBorder="1" applyAlignment="1" applyProtection="1">
      <alignment wrapText="1"/>
      <protection locked="0"/>
    </xf>
    <xf numFmtId="164" fontId="1" fillId="0" borderId="3" xfId="0" applyNumberFormat="1" applyFont="1" applyBorder="1" applyAlignment="1" applyProtection="1">
      <alignment wrapText="1"/>
      <protection locked="0"/>
    </xf>
    <xf numFmtId="165" fontId="22" fillId="0" borderId="0" xfId="1" applyNumberFormat="1" applyFont="1" applyFill="1" applyBorder="1" applyAlignment="1">
      <alignment vertical="center" wrapText="1"/>
    </xf>
    <xf numFmtId="9" fontId="22" fillId="0" borderId="0" xfId="2" applyFont="1" applyFill="1" applyBorder="1" applyAlignment="1">
      <alignment vertical="center" wrapText="1"/>
    </xf>
    <xf numFmtId="10" fontId="22" fillId="2" borderId="14" xfId="2" applyNumberFormat="1" applyFont="1" applyFill="1" applyBorder="1" applyAlignment="1">
      <alignment vertical="center" wrapText="1"/>
    </xf>
    <xf numFmtId="165" fontId="22" fillId="3" borderId="0" xfId="0" applyNumberFormat="1" applyFont="1" applyFill="1" applyAlignment="1" applyProtection="1">
      <alignment vertical="center" wrapText="1"/>
      <protection locked="0"/>
    </xf>
    <xf numFmtId="164" fontId="20" fillId="2" borderId="3" xfId="1" applyFont="1" applyFill="1" applyBorder="1" applyAlignment="1" applyProtection="1">
      <alignment horizontal="center" vertical="center" wrapText="1"/>
    </xf>
    <xf numFmtId="10" fontId="20" fillId="0" borderId="0" xfId="2" applyNumberFormat="1" applyFont="1" applyFill="1" applyBorder="1" applyAlignment="1">
      <alignment vertical="center" wrapText="1"/>
    </xf>
    <xf numFmtId="164" fontId="1" fillId="0" borderId="3" xfId="0" applyNumberFormat="1" applyFont="1" applyBorder="1" applyAlignment="1" applyProtection="1">
      <alignment vertical="center" wrapText="1"/>
      <protection locked="0"/>
    </xf>
    <xf numFmtId="164" fontId="1" fillId="0" borderId="39" xfId="1" applyFont="1" applyFill="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protection locked="0"/>
    </xf>
    <xf numFmtId="49" fontId="20" fillId="3" borderId="4" xfId="0" applyNumberFormat="1" applyFont="1" applyFill="1" applyBorder="1" applyAlignment="1" applyProtection="1">
      <alignment horizontal="left" vertical="center" wrapText="1"/>
      <protection locked="0"/>
    </xf>
    <xf numFmtId="49" fontId="20" fillId="3" borderId="1" xfId="0" applyNumberFormat="1" applyFont="1" applyFill="1" applyBorder="1" applyAlignment="1" applyProtection="1">
      <alignment horizontal="left" vertical="center" wrapText="1"/>
      <protection locked="0"/>
    </xf>
    <xf numFmtId="49" fontId="20" fillId="3" borderId="2" xfId="0" applyNumberFormat="1" applyFont="1" applyFill="1" applyBorder="1" applyAlignment="1" applyProtection="1">
      <alignment horizontal="left" vertical="center" wrapText="1"/>
      <protection locked="0"/>
    </xf>
    <xf numFmtId="0" fontId="21" fillId="0" borderId="0" xfId="0" applyFont="1" applyAlignment="1">
      <alignment horizontal="left" vertical="center" wrapText="1"/>
    </xf>
    <xf numFmtId="0" fontId="20" fillId="3" borderId="4" xfId="0"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20" fillId="3" borderId="2" xfId="0" applyFont="1" applyFill="1" applyBorder="1" applyAlignment="1" applyProtection="1">
      <alignment horizontal="left" vertical="center" wrapText="1"/>
      <protection locked="0"/>
    </xf>
    <xf numFmtId="0" fontId="20" fillId="0" borderId="55" xfId="0" applyFont="1" applyBorder="1" applyAlignment="1">
      <alignment horizontal="left" vertical="center" wrapText="1"/>
    </xf>
    <xf numFmtId="0" fontId="20" fillId="0" borderId="0" xfId="0" applyFont="1" applyAlignment="1">
      <alignment horizontal="center" vertical="center" wrapText="1"/>
    </xf>
    <xf numFmtId="0" fontId="20" fillId="2" borderId="43"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0" xfId="0" applyFont="1" applyFill="1" applyBorder="1" applyAlignment="1">
      <alignment horizontal="center" vertical="center" wrapText="1"/>
    </xf>
    <xf numFmtId="164" fontId="20" fillId="2" borderId="31" xfId="1" applyFont="1" applyFill="1" applyBorder="1" applyAlignment="1" applyProtection="1">
      <alignment horizontal="center" vertical="center" wrapText="1"/>
    </xf>
    <xf numFmtId="164" fontId="20" fillId="2" borderId="38" xfId="1" applyFont="1" applyFill="1" applyBorder="1" applyAlignment="1" applyProtection="1">
      <alignment horizontal="center" vertical="center" wrapText="1"/>
    </xf>
    <xf numFmtId="0" fontId="20" fillId="2" borderId="5"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20" fillId="4" borderId="45" xfId="0" applyFont="1" applyFill="1" applyBorder="1" applyAlignment="1">
      <alignment horizontal="center" vertical="center" wrapText="1"/>
    </xf>
    <xf numFmtId="164" fontId="20" fillId="2" borderId="5" xfId="1" applyFont="1" applyFill="1" applyBorder="1" applyAlignment="1" applyProtection="1">
      <alignment horizontal="center" vertical="center" wrapText="1"/>
      <protection locked="0"/>
    </xf>
    <xf numFmtId="164" fontId="20" fillId="2" borderId="39" xfId="1" applyFont="1" applyFill="1" applyBorder="1" applyAlignment="1" applyProtection="1">
      <alignment horizontal="center" vertical="center" wrapText="1"/>
      <protection locked="0"/>
    </xf>
    <xf numFmtId="164" fontId="20" fillId="9" borderId="5" xfId="1" applyFont="1" applyFill="1" applyBorder="1" applyAlignment="1" applyProtection="1">
      <alignment horizontal="center" vertical="center" wrapText="1"/>
      <protection locked="0"/>
    </xf>
    <xf numFmtId="164" fontId="20" fillId="9" borderId="39" xfId="1"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20" fillId="2" borderId="39"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20" fillId="9" borderId="39" xfId="0" applyFont="1" applyFill="1" applyBorder="1" applyAlignment="1" applyProtection="1">
      <alignment horizontal="center" vertical="center" wrapText="1"/>
      <protection locked="0"/>
    </xf>
    <xf numFmtId="0" fontId="17" fillId="0" borderId="0" xfId="0" applyFont="1" applyAlignment="1">
      <alignment horizontal="left" vertical="top" wrapText="1"/>
    </xf>
    <xf numFmtId="0" fontId="3" fillId="2" borderId="54" xfId="0" applyFont="1" applyFill="1" applyBorder="1" applyAlignment="1" applyProtection="1">
      <alignment horizontal="center" wrapText="1"/>
      <protection locked="0"/>
    </xf>
    <xf numFmtId="0" fontId="3" fillId="2" borderId="39" xfId="0" applyFont="1" applyFill="1" applyBorder="1" applyAlignment="1" applyProtection="1">
      <alignment horizontal="center" wrapText="1"/>
      <protection locked="0"/>
    </xf>
    <xf numFmtId="0" fontId="15" fillId="0" borderId="55" xfId="0" applyFont="1" applyBorder="1" applyAlignment="1">
      <alignment horizontal="left" wrapText="1"/>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2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164" fontId="4" fillId="2" borderId="4" xfId="0" applyNumberFormat="1" applyFont="1" applyFill="1" applyBorder="1" applyAlignment="1">
      <alignment horizontal="center"/>
    </xf>
    <xf numFmtId="164" fontId="4" fillId="2" borderId="36" xfId="0" applyNumberFormat="1" applyFont="1" applyFill="1" applyBorder="1" applyAlignment="1">
      <alignment horizontal="center"/>
    </xf>
    <xf numFmtId="164" fontId="4" fillId="2" borderId="46" xfId="0" applyNumberFormat="1" applyFont="1" applyFill="1" applyBorder="1" applyAlignment="1">
      <alignment horizontal="center"/>
    </xf>
    <xf numFmtId="164" fontId="4" fillId="2" borderId="47" xfId="0" applyNumberFormat="1" applyFont="1" applyFill="1" applyBorder="1" applyAlignment="1">
      <alignment horizontal="center"/>
    </xf>
    <xf numFmtId="0" fontId="4" fillId="2" borderId="43" xfId="0" applyFont="1" applyFill="1" applyBorder="1" applyAlignment="1">
      <alignment horizontal="left"/>
    </xf>
    <xf numFmtId="0" fontId="4" fillId="2" borderId="44" xfId="0" applyFont="1" applyFill="1" applyBorder="1" applyAlignment="1">
      <alignment horizontal="left"/>
    </xf>
    <xf numFmtId="0" fontId="4"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4" fillId="6" borderId="17"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0"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3" fillId="2" borderId="54" xfId="0" applyFont="1" applyFill="1" applyBorder="1" applyAlignment="1">
      <alignment horizontal="center" wrapText="1"/>
    </xf>
    <xf numFmtId="0" fontId="3" fillId="2" borderId="39" xfId="0" applyFont="1" applyFill="1" applyBorder="1" applyAlignment="1">
      <alignment horizontal="center" wrapText="1"/>
    </xf>
    <xf numFmtId="0" fontId="3" fillId="2" borderId="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0" fillId="0" borderId="3" xfId="0" applyFont="1" applyFill="1" applyBorder="1" applyAlignment="1" applyProtection="1">
      <alignment horizontal="center" vertical="center" wrapText="1"/>
      <protection locked="0"/>
    </xf>
  </cellXfs>
  <cellStyles count="3">
    <cellStyle name="Денежный" xfId="1" builtinId="4"/>
    <cellStyle name="Обычный" xfId="0" builtinId="0"/>
    <cellStyle name="Процентный"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workbookViewId="0"/>
  </sheetViews>
  <sheetFormatPr defaultColWidth="8.88671875" defaultRowHeight="14.4" x14ac:dyDescent="0.3"/>
  <cols>
    <col min="2" max="2" width="127.44140625" customWidth="1"/>
  </cols>
  <sheetData>
    <row r="2" spans="2:5" ht="36.75" customHeight="1" thickBot="1" x14ac:dyDescent="0.35">
      <c r="B2" s="257" t="s">
        <v>0</v>
      </c>
      <c r="C2" s="257"/>
      <c r="D2" s="257"/>
      <c r="E2" s="257"/>
    </row>
    <row r="3" spans="2:5" ht="295.5" customHeight="1" thickBot="1" x14ac:dyDescent="0.35">
      <c r="B3" s="77" t="s">
        <v>1</v>
      </c>
    </row>
  </sheetData>
  <sheetProtection sheet="1" objects="1" scenarios="1"/>
  <mergeCells count="1">
    <mergeCell ref="B2:E2"/>
  </mergeCells>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P66"/>
  <sheetViews>
    <sheetView workbookViewId="0"/>
  </sheetViews>
  <sheetFormatPr defaultColWidth="9.109375" defaultRowHeight="105" customHeight="1" x14ac:dyDescent="0.3"/>
  <cols>
    <col min="1" max="1" width="6.5546875" style="113" customWidth="1"/>
    <col min="2" max="2" width="30.5546875" style="113" customWidth="1"/>
    <col min="3" max="3" width="61.88671875" style="113" customWidth="1"/>
    <col min="4" max="4" width="25.109375" style="113" customWidth="1"/>
    <col min="5" max="6" width="25.5546875" style="113" customWidth="1"/>
    <col min="7" max="7" width="23.109375" style="113" customWidth="1"/>
    <col min="8" max="8" width="22.44140625" style="113" customWidth="1"/>
    <col min="9" max="11" width="22.44140625" style="175" customWidth="1"/>
    <col min="12" max="12" width="25.5546875" style="171" customWidth="1"/>
    <col min="13" max="13" width="30.44140625" style="113" customWidth="1"/>
    <col min="14" max="14" width="18.88671875" style="113" customWidth="1"/>
    <col min="15" max="15" width="15.5546875" style="113" customWidth="1"/>
    <col min="16" max="16" width="17.5546875" style="113" customWidth="1"/>
    <col min="17" max="17" width="26.44140625" style="113" customWidth="1"/>
    <col min="18" max="18" width="22.44140625" style="113" customWidth="1"/>
    <col min="19" max="19" width="29.5546875" style="113" customWidth="1"/>
    <col min="20" max="20" width="23.44140625" style="113" customWidth="1"/>
    <col min="21" max="21" width="18.44140625" style="113" customWidth="1"/>
    <col min="22" max="22" width="17.44140625" style="113" customWidth="1"/>
    <col min="23" max="23" width="25.109375" style="113" customWidth="1"/>
    <col min="24" max="16384" width="9.109375" style="113"/>
  </cols>
  <sheetData>
    <row r="1" spans="2:16" ht="15.6" x14ac:dyDescent="0.3">
      <c r="B1" s="225" t="s">
        <v>0</v>
      </c>
      <c r="C1" s="225"/>
      <c r="D1" s="225"/>
      <c r="E1" s="225"/>
      <c r="F1" s="166"/>
      <c r="G1" s="166"/>
    </row>
    <row r="2" spans="2:16" ht="15.6" x14ac:dyDescent="0.3">
      <c r="B2" s="229" t="s">
        <v>2</v>
      </c>
      <c r="C2" s="229"/>
      <c r="D2" s="229"/>
      <c r="E2" s="229"/>
      <c r="F2" s="166"/>
      <c r="G2" s="166"/>
      <c r="H2" s="166"/>
      <c r="I2" s="176"/>
      <c r="J2" s="176"/>
      <c r="K2" s="176"/>
      <c r="L2" s="176"/>
    </row>
    <row r="3" spans="2:16" ht="15.6" x14ac:dyDescent="0.3"/>
    <row r="4" spans="2:16" ht="113.25" customHeight="1" x14ac:dyDescent="0.3">
      <c r="B4" s="107" t="s">
        <v>436</v>
      </c>
      <c r="C4" s="107" t="s">
        <v>437</v>
      </c>
      <c r="D4" s="108" t="s">
        <v>3</v>
      </c>
      <c r="E4" s="304" t="s">
        <v>430</v>
      </c>
      <c r="F4" s="108" t="s">
        <v>431</v>
      </c>
      <c r="G4" s="109" t="s">
        <v>4</v>
      </c>
      <c r="H4" s="107" t="s">
        <v>438</v>
      </c>
      <c r="I4" s="107" t="s">
        <v>477</v>
      </c>
      <c r="J4" s="107" t="s">
        <v>478</v>
      </c>
      <c r="K4" s="107" t="s">
        <v>479</v>
      </c>
      <c r="L4" s="107" t="s">
        <v>439</v>
      </c>
      <c r="M4" s="107" t="s">
        <v>440</v>
      </c>
      <c r="N4" s="110"/>
    </row>
    <row r="5" spans="2:16" ht="21" customHeight="1" x14ac:dyDescent="0.3">
      <c r="B5" s="111" t="s">
        <v>5</v>
      </c>
      <c r="C5" s="222" t="s">
        <v>427</v>
      </c>
      <c r="D5" s="223"/>
      <c r="E5" s="223"/>
      <c r="F5" s="223"/>
      <c r="G5" s="223"/>
      <c r="H5" s="223"/>
      <c r="I5" s="223"/>
      <c r="J5" s="223"/>
      <c r="K5" s="223"/>
      <c r="L5" s="223"/>
      <c r="M5" s="224"/>
      <c r="N5" s="112"/>
    </row>
    <row r="6" spans="2:16" ht="24.6" customHeight="1" x14ac:dyDescent="0.3">
      <c r="B6" s="111" t="s">
        <v>6</v>
      </c>
      <c r="C6" s="222" t="s">
        <v>428</v>
      </c>
      <c r="D6" s="223"/>
      <c r="E6" s="223"/>
      <c r="F6" s="223"/>
      <c r="G6" s="223"/>
      <c r="H6" s="223"/>
      <c r="I6" s="223"/>
      <c r="J6" s="223"/>
      <c r="K6" s="223"/>
      <c r="L6" s="223"/>
      <c r="M6" s="224"/>
      <c r="N6" s="114"/>
    </row>
    <row r="7" spans="2:16" ht="129" customHeight="1" x14ac:dyDescent="0.3">
      <c r="B7" s="115" t="s">
        <v>7</v>
      </c>
      <c r="C7" s="116" t="s">
        <v>467</v>
      </c>
      <c r="D7" s="120">
        <v>30000</v>
      </c>
      <c r="E7" s="120">
        <v>10850</v>
      </c>
      <c r="F7" s="120">
        <v>9200</v>
      </c>
      <c r="G7" s="118">
        <f t="shared" ref="G7:G15" si="0">SUM(D7:F7)</f>
        <v>50050</v>
      </c>
      <c r="H7" s="119">
        <v>0.3</v>
      </c>
      <c r="I7" s="120">
        <v>20044.45</v>
      </c>
      <c r="J7" s="120">
        <v>903.22</v>
      </c>
      <c r="K7" s="120">
        <v>13712.18</v>
      </c>
      <c r="L7" s="120">
        <f>G7*H7</f>
        <v>15015</v>
      </c>
      <c r="M7" s="116"/>
      <c r="N7" s="114"/>
    </row>
    <row r="8" spans="2:16" ht="138" customHeight="1" x14ac:dyDescent="0.3">
      <c r="B8" s="115" t="s">
        <v>8</v>
      </c>
      <c r="C8" s="116" t="s">
        <v>468</v>
      </c>
      <c r="D8" s="120">
        <v>50000</v>
      </c>
      <c r="E8" s="120"/>
      <c r="F8" s="120"/>
      <c r="G8" s="118">
        <f t="shared" si="0"/>
        <v>50000</v>
      </c>
      <c r="H8" s="119">
        <v>0.3</v>
      </c>
      <c r="I8" s="120">
        <v>45501.8</v>
      </c>
      <c r="J8" s="120"/>
      <c r="K8" s="120"/>
      <c r="L8" s="120">
        <f t="shared" ref="L8:L15" si="1">G8*H8</f>
        <v>15000</v>
      </c>
      <c r="M8" s="116"/>
      <c r="N8" s="114"/>
    </row>
    <row r="9" spans="2:16" ht="110.4" customHeight="1" x14ac:dyDescent="0.3">
      <c r="B9" s="115" t="s">
        <v>9</v>
      </c>
      <c r="C9" s="196" t="s">
        <v>469</v>
      </c>
      <c r="D9" s="120"/>
      <c r="E9" s="120">
        <v>21700</v>
      </c>
      <c r="F9" s="120">
        <v>0</v>
      </c>
      <c r="G9" s="118">
        <f t="shared" si="0"/>
        <v>21700</v>
      </c>
      <c r="H9" s="119">
        <v>0.3</v>
      </c>
      <c r="I9" s="190"/>
      <c r="J9" s="198"/>
      <c r="K9" s="120"/>
      <c r="L9" s="120">
        <f t="shared" si="1"/>
        <v>6510</v>
      </c>
      <c r="M9" s="121"/>
      <c r="N9" s="114"/>
    </row>
    <row r="10" spans="2:16" ht="93.6" x14ac:dyDescent="0.3">
      <c r="B10" s="115" t="s">
        <v>10</v>
      </c>
      <c r="C10" s="130" t="s">
        <v>470</v>
      </c>
      <c r="D10" s="120">
        <v>25000</v>
      </c>
      <c r="E10" s="120"/>
      <c r="F10" s="120">
        <v>40000</v>
      </c>
      <c r="G10" s="118">
        <f t="shared" si="0"/>
        <v>65000</v>
      </c>
      <c r="H10" s="123">
        <v>0.3</v>
      </c>
      <c r="I10" s="117"/>
      <c r="J10" s="198"/>
      <c r="K10" s="120">
        <v>39839.120000000003</v>
      </c>
      <c r="L10" s="120">
        <f t="shared" si="1"/>
        <v>19500</v>
      </c>
      <c r="M10" s="177"/>
      <c r="N10" s="124"/>
    </row>
    <row r="11" spans="2:16" ht="81.900000000000006" customHeight="1" x14ac:dyDescent="0.3">
      <c r="B11" s="115" t="s">
        <v>11</v>
      </c>
      <c r="C11" s="130" t="s">
        <v>471</v>
      </c>
      <c r="D11" s="120">
        <v>23400</v>
      </c>
      <c r="E11" s="120">
        <v>20000</v>
      </c>
      <c r="F11" s="120">
        <v>0</v>
      </c>
      <c r="G11" s="118">
        <f t="shared" si="0"/>
        <v>43400</v>
      </c>
      <c r="H11" s="123">
        <v>0.3</v>
      </c>
      <c r="I11" s="120">
        <v>55963.25</v>
      </c>
      <c r="J11" s="120">
        <v>10551.02</v>
      </c>
      <c r="K11" s="120"/>
      <c r="L11" s="120">
        <f t="shared" si="1"/>
        <v>13020</v>
      </c>
      <c r="M11" s="177"/>
      <c r="N11" s="124"/>
    </row>
    <row r="12" spans="2:16" ht="105" customHeight="1" x14ac:dyDescent="0.3">
      <c r="B12" s="115" t="s">
        <v>12</v>
      </c>
      <c r="C12" s="122" t="s">
        <v>435</v>
      </c>
      <c r="D12" s="120">
        <v>50000</v>
      </c>
      <c r="E12" s="120">
        <v>71225.17</v>
      </c>
      <c r="F12" s="120">
        <v>40000</v>
      </c>
      <c r="G12" s="118">
        <f t="shared" si="0"/>
        <v>161225.16999999998</v>
      </c>
      <c r="H12" s="119">
        <v>0.3</v>
      </c>
      <c r="I12" s="120">
        <v>11825.5</v>
      </c>
      <c r="J12" s="120">
        <v>25706.55</v>
      </c>
      <c r="K12" s="120">
        <v>28301.05</v>
      </c>
      <c r="L12" s="120">
        <f t="shared" si="1"/>
        <v>48367.550999999992</v>
      </c>
      <c r="M12" s="121"/>
      <c r="N12" s="124"/>
    </row>
    <row r="13" spans="2:16" ht="52.2" customHeight="1" x14ac:dyDescent="0.3">
      <c r="B13" s="115" t="s">
        <v>13</v>
      </c>
      <c r="C13" s="122" t="s">
        <v>460</v>
      </c>
      <c r="D13" s="120"/>
      <c r="E13" s="120">
        <v>32550</v>
      </c>
      <c r="F13" s="120"/>
      <c r="G13" s="118">
        <f t="shared" si="0"/>
        <v>32550</v>
      </c>
      <c r="H13" s="123">
        <v>0.5</v>
      </c>
      <c r="I13" s="120"/>
      <c r="J13" s="120">
        <v>11778.5</v>
      </c>
      <c r="K13" s="120"/>
      <c r="L13" s="120">
        <f t="shared" si="1"/>
        <v>16275</v>
      </c>
      <c r="M13" s="177"/>
      <c r="N13" s="124"/>
    </row>
    <row r="14" spans="2:16" ht="75" customHeight="1" x14ac:dyDescent="0.3">
      <c r="B14" s="115" t="s">
        <v>14</v>
      </c>
      <c r="C14" s="197" t="s">
        <v>461</v>
      </c>
      <c r="D14" s="120"/>
      <c r="E14" s="120">
        <v>168470.12</v>
      </c>
      <c r="F14" s="120"/>
      <c r="G14" s="118">
        <f t="shared" si="0"/>
        <v>168470.12</v>
      </c>
      <c r="H14" s="119">
        <v>0.5</v>
      </c>
      <c r="I14" s="120"/>
      <c r="J14" s="120">
        <v>109247.98</v>
      </c>
      <c r="K14" s="120"/>
      <c r="L14" s="120">
        <f>G14*H14</f>
        <v>84235.06</v>
      </c>
      <c r="M14" s="121"/>
      <c r="N14" s="124"/>
    </row>
    <row r="15" spans="2:16" ht="77.25" customHeight="1" x14ac:dyDescent="0.3">
      <c r="B15" s="115" t="s">
        <v>458</v>
      </c>
      <c r="C15" s="130" t="s">
        <v>472</v>
      </c>
      <c r="D15" s="120"/>
      <c r="E15" s="120">
        <v>10850</v>
      </c>
      <c r="F15" s="120">
        <v>40000</v>
      </c>
      <c r="G15" s="118">
        <f t="shared" si="0"/>
        <v>50850</v>
      </c>
      <c r="H15" s="119">
        <v>0.5</v>
      </c>
      <c r="I15" s="120"/>
      <c r="J15" s="190"/>
      <c r="K15" s="120">
        <v>18869.419999999998</v>
      </c>
      <c r="L15" s="120">
        <f t="shared" si="1"/>
        <v>25425</v>
      </c>
      <c r="M15" s="121"/>
      <c r="N15" s="124"/>
    </row>
    <row r="16" spans="2:16" ht="75" customHeight="1" x14ac:dyDescent="0.3">
      <c r="C16" s="111" t="s">
        <v>15</v>
      </c>
      <c r="D16" s="217">
        <f>SUM(D7:D15)</f>
        <v>178400</v>
      </c>
      <c r="E16" s="217">
        <f t="shared" ref="E16:K16" si="2">SUM(E7:E15)</f>
        <v>335645.29</v>
      </c>
      <c r="F16" s="217">
        <f t="shared" si="2"/>
        <v>129200</v>
      </c>
      <c r="G16" s="217">
        <f t="shared" si="2"/>
        <v>643245.29</v>
      </c>
      <c r="H16" s="199"/>
      <c r="I16" s="199">
        <f t="shared" si="2"/>
        <v>133335</v>
      </c>
      <c r="J16" s="199">
        <f t="shared" si="2"/>
        <v>158187.26999999999</v>
      </c>
      <c r="K16" s="199">
        <f t="shared" si="2"/>
        <v>100721.77</v>
      </c>
      <c r="L16" s="199">
        <f>SUM(L7:L15)</f>
        <v>243347.61099999998</v>
      </c>
      <c r="M16" s="177"/>
      <c r="N16" s="127"/>
      <c r="O16" s="113">
        <f>O37*N16</f>
        <v>0</v>
      </c>
      <c r="P16" s="208"/>
    </row>
    <row r="17" spans="1:16" ht="38.1" customHeight="1" x14ac:dyDescent="0.3">
      <c r="B17" s="111" t="s">
        <v>16</v>
      </c>
      <c r="C17" s="222" t="s">
        <v>444</v>
      </c>
      <c r="D17" s="223"/>
      <c r="E17" s="223"/>
      <c r="F17" s="223"/>
      <c r="G17" s="223"/>
      <c r="H17" s="223"/>
      <c r="I17" s="223"/>
      <c r="J17" s="223"/>
      <c r="K17" s="223"/>
      <c r="L17" s="223"/>
      <c r="M17" s="224"/>
      <c r="N17" s="124"/>
    </row>
    <row r="18" spans="1:16" ht="51.9" customHeight="1" x14ac:dyDescent="0.3">
      <c r="B18" s="115" t="s">
        <v>445</v>
      </c>
      <c r="C18" s="122" t="s">
        <v>463</v>
      </c>
      <c r="D18" s="120"/>
      <c r="E18" s="120"/>
      <c r="F18" s="120">
        <v>50000</v>
      </c>
      <c r="G18" s="118">
        <f>SUM(D18:F18)</f>
        <v>50000</v>
      </c>
      <c r="H18" s="119">
        <v>0.6</v>
      </c>
      <c r="I18" s="120"/>
      <c r="J18" s="120"/>
      <c r="K18" s="120">
        <v>13764.7</v>
      </c>
      <c r="L18" s="120">
        <f>G18*H18</f>
        <v>30000</v>
      </c>
      <c r="M18" s="121"/>
      <c r="N18" s="124"/>
    </row>
    <row r="19" spans="1:16" ht="78" x14ac:dyDescent="0.3">
      <c r="B19" s="115" t="s">
        <v>446</v>
      </c>
      <c r="C19" s="122" t="s">
        <v>473</v>
      </c>
      <c r="D19" s="120"/>
      <c r="E19" s="120">
        <v>0</v>
      </c>
      <c r="F19" s="120">
        <v>45000</v>
      </c>
      <c r="G19" s="118">
        <f>SUM(D19:F19)</f>
        <v>45000</v>
      </c>
      <c r="H19" s="202">
        <v>0.3</v>
      </c>
      <c r="I19" s="200"/>
      <c r="J19" s="200"/>
      <c r="K19" s="120">
        <v>19451.61</v>
      </c>
      <c r="L19" s="120">
        <f t="shared" ref="L19:L20" si="3">G19*H19</f>
        <v>13500</v>
      </c>
      <c r="M19" s="121"/>
      <c r="N19" s="124"/>
    </row>
    <row r="20" spans="1:16" ht="98.4" customHeight="1" x14ac:dyDescent="0.3">
      <c r="B20" s="115" t="s">
        <v>447</v>
      </c>
      <c r="C20" s="122" t="s">
        <v>474</v>
      </c>
      <c r="D20" s="120">
        <v>120000</v>
      </c>
      <c r="E20" s="120">
        <v>0</v>
      </c>
      <c r="F20" s="120" t="s">
        <v>459</v>
      </c>
      <c r="G20" s="118">
        <f>SUM(D20:F20)</f>
        <v>120000</v>
      </c>
      <c r="H20" s="202">
        <v>0.5</v>
      </c>
      <c r="I20" s="120">
        <v>81350.8</v>
      </c>
      <c r="J20" s="200"/>
      <c r="K20" s="120"/>
      <c r="L20" s="120">
        <f t="shared" si="3"/>
        <v>60000</v>
      </c>
      <c r="M20" s="121"/>
      <c r="N20" s="124"/>
    </row>
    <row r="21" spans="1:16" ht="74.400000000000006" customHeight="1" x14ac:dyDescent="0.3">
      <c r="B21" s="115" t="s">
        <v>448</v>
      </c>
      <c r="C21" s="122" t="s">
        <v>462</v>
      </c>
      <c r="D21" s="120">
        <v>0</v>
      </c>
      <c r="E21" s="120">
        <f>53275.28-1419.27</f>
        <v>51856.01</v>
      </c>
      <c r="F21" s="120"/>
      <c r="G21" s="118">
        <f>SUM(D21:F21)</f>
        <v>51856.01</v>
      </c>
      <c r="H21" s="202">
        <v>1</v>
      </c>
      <c r="I21" s="200"/>
      <c r="J21" s="120">
        <v>14945</v>
      </c>
      <c r="K21" s="120"/>
      <c r="L21" s="120">
        <f>G21*H21</f>
        <v>51856.01</v>
      </c>
      <c r="M21" s="121"/>
      <c r="N21" s="124"/>
    </row>
    <row r="22" spans="1:16" ht="46.65" customHeight="1" x14ac:dyDescent="0.3">
      <c r="A22" s="128"/>
      <c r="C22" s="111" t="s">
        <v>15</v>
      </c>
      <c r="D22" s="217">
        <f>SUM(D18:D21)</f>
        <v>120000</v>
      </c>
      <c r="E22" s="217">
        <f>SUM(E18:E21)</f>
        <v>51856.01</v>
      </c>
      <c r="F22" s="217">
        <f>SUM(F18:F21)</f>
        <v>95000</v>
      </c>
      <c r="G22" s="217">
        <f>SUM(G18:G21)</f>
        <v>266856.01</v>
      </c>
      <c r="H22" s="201"/>
      <c r="I22" s="199">
        <f>SUM(I18:I21)</f>
        <v>81350.8</v>
      </c>
      <c r="J22" s="199">
        <f t="shared" ref="J22:K22" si="4">SUM(J18:J21)</f>
        <v>14945</v>
      </c>
      <c r="K22" s="199">
        <f t="shared" si="4"/>
        <v>33216.31</v>
      </c>
      <c r="L22" s="199">
        <f>SUM(L18:L21)</f>
        <v>155356.01</v>
      </c>
      <c r="M22" s="177"/>
      <c r="N22" s="127"/>
      <c r="O22" s="113">
        <f>N22*O37</f>
        <v>0</v>
      </c>
      <c r="P22" s="191"/>
    </row>
    <row r="23" spans="1:16" ht="15.6" x14ac:dyDescent="0.3">
      <c r="A23" s="128"/>
      <c r="B23" s="111" t="s">
        <v>449</v>
      </c>
      <c r="C23" s="226" t="s">
        <v>429</v>
      </c>
      <c r="D23" s="227"/>
      <c r="E23" s="227"/>
      <c r="F23" s="227"/>
      <c r="G23" s="227"/>
      <c r="H23" s="227"/>
      <c r="I23" s="227"/>
      <c r="J23" s="227"/>
      <c r="K23" s="227"/>
      <c r="L23" s="227"/>
      <c r="M23" s="228"/>
      <c r="N23" s="114"/>
    </row>
    <row r="24" spans="1:16" ht="78" x14ac:dyDescent="0.3">
      <c r="A24" s="128"/>
      <c r="B24" s="115" t="s">
        <v>450</v>
      </c>
      <c r="C24" s="129" t="s">
        <v>464</v>
      </c>
      <c r="D24" s="120">
        <v>20000</v>
      </c>
      <c r="E24" s="120"/>
      <c r="F24" s="120"/>
      <c r="G24" s="118">
        <f>SUM(D24:F24)</f>
        <v>20000</v>
      </c>
      <c r="H24" s="119">
        <v>0.5</v>
      </c>
      <c r="I24" s="120">
        <f>1736.2+7000</f>
        <v>8736.2000000000007</v>
      </c>
      <c r="J24" s="120"/>
      <c r="K24" s="120"/>
      <c r="L24" s="120">
        <f t="shared" ref="L24:L29" si="5">G24*H24</f>
        <v>10000</v>
      </c>
      <c r="M24" s="121"/>
      <c r="N24" s="124"/>
    </row>
    <row r="25" spans="1:16" ht="124.8" x14ac:dyDescent="0.3">
      <c r="A25" s="128"/>
      <c r="B25" s="115" t="s">
        <v>451</v>
      </c>
      <c r="C25" s="130" t="s">
        <v>465</v>
      </c>
      <c r="D25" s="120">
        <v>30000</v>
      </c>
      <c r="E25" s="120"/>
      <c r="F25" s="120"/>
      <c r="G25" s="118">
        <f t="shared" ref="G25:G26" si="6">SUM(D25:F25)</f>
        <v>30000</v>
      </c>
      <c r="H25" s="119">
        <v>0.5</v>
      </c>
      <c r="I25" s="120">
        <v>37138.160000000003</v>
      </c>
      <c r="J25" s="120"/>
      <c r="K25" s="120"/>
      <c r="L25" s="120">
        <f t="shared" si="5"/>
        <v>15000</v>
      </c>
      <c r="M25" s="121"/>
      <c r="N25" s="124"/>
    </row>
    <row r="26" spans="1:16" ht="78" x14ac:dyDescent="0.3">
      <c r="A26" s="128"/>
      <c r="B26" s="115" t="s">
        <v>452</v>
      </c>
      <c r="C26" s="130" t="s">
        <v>466</v>
      </c>
      <c r="D26" s="120">
        <v>61700</v>
      </c>
      <c r="E26" s="120"/>
      <c r="F26" s="120"/>
      <c r="G26" s="118">
        <f t="shared" si="6"/>
        <v>61700</v>
      </c>
      <c r="H26" s="119">
        <v>0.5</v>
      </c>
      <c r="I26" s="120">
        <f>48794.78+7207.44</f>
        <v>56002.22</v>
      </c>
      <c r="J26" s="120"/>
      <c r="K26" s="120"/>
      <c r="L26" s="120">
        <f t="shared" si="5"/>
        <v>30850</v>
      </c>
      <c r="M26" s="121"/>
      <c r="N26" s="124"/>
    </row>
    <row r="27" spans="1:16" ht="132.75" customHeight="1" x14ac:dyDescent="0.3">
      <c r="A27" s="128"/>
      <c r="B27" s="115" t="s">
        <v>453</v>
      </c>
      <c r="C27" s="129" t="s">
        <v>475</v>
      </c>
      <c r="D27" s="120">
        <f>202663.55-146.73-10000</f>
        <v>192516.81999999998</v>
      </c>
      <c r="E27" s="120"/>
      <c r="F27" s="120"/>
      <c r="G27" s="118">
        <f t="shared" ref="G27:G29" si="7">SUM(D27:F27)</f>
        <v>192516.81999999998</v>
      </c>
      <c r="H27" s="119">
        <v>0.5</v>
      </c>
      <c r="I27" s="120">
        <f>62265.6+104227</f>
        <v>166492.6</v>
      </c>
      <c r="J27" s="136"/>
      <c r="K27" s="136"/>
      <c r="L27" s="120">
        <f t="shared" si="5"/>
        <v>96258.409999999989</v>
      </c>
      <c r="M27" s="121"/>
      <c r="N27" s="124"/>
    </row>
    <row r="28" spans="1:16" ht="93.6" x14ac:dyDescent="0.3">
      <c r="A28" s="128"/>
      <c r="B28" s="115" t="s">
        <v>454</v>
      </c>
      <c r="C28" s="125" t="s">
        <v>476</v>
      </c>
      <c r="D28" s="120"/>
      <c r="E28" s="120"/>
      <c r="F28" s="120">
        <v>40000</v>
      </c>
      <c r="G28" s="118">
        <f t="shared" si="7"/>
        <v>40000</v>
      </c>
      <c r="H28" s="119">
        <v>0.3</v>
      </c>
      <c r="I28" s="120"/>
      <c r="J28" s="120"/>
      <c r="K28" s="120">
        <v>6900.26</v>
      </c>
      <c r="L28" s="120">
        <f t="shared" si="5"/>
        <v>12000</v>
      </c>
      <c r="M28" s="121"/>
      <c r="N28" s="124"/>
    </row>
    <row r="29" spans="1:16" ht="78" x14ac:dyDescent="0.3">
      <c r="A29" s="128"/>
      <c r="B29" s="115" t="s">
        <v>455</v>
      </c>
      <c r="C29" s="122" t="s">
        <v>432</v>
      </c>
      <c r="D29" s="120"/>
      <c r="E29" s="120"/>
      <c r="F29" s="120">
        <v>30000</v>
      </c>
      <c r="G29" s="118">
        <f t="shared" si="7"/>
        <v>30000</v>
      </c>
      <c r="H29" s="119">
        <v>0.3</v>
      </c>
      <c r="I29" s="120"/>
      <c r="J29" s="120"/>
      <c r="K29" s="120">
        <v>29483.47</v>
      </c>
      <c r="L29" s="120">
        <f t="shared" si="5"/>
        <v>9000</v>
      </c>
      <c r="M29" s="121"/>
      <c r="N29" s="124"/>
    </row>
    <row r="30" spans="1:16" ht="41.4" customHeight="1" x14ac:dyDescent="0.3">
      <c r="A30" s="128"/>
      <c r="C30" s="111" t="s">
        <v>15</v>
      </c>
      <c r="D30" s="199">
        <f>SUM(D24:D29)</f>
        <v>304216.81999999995</v>
      </c>
      <c r="E30" s="199">
        <v>0</v>
      </c>
      <c r="F30" s="199">
        <f>SUM(F24:F29)</f>
        <v>70000</v>
      </c>
      <c r="G30" s="217">
        <f>SUM(G24:G29)</f>
        <v>374216.81999999995</v>
      </c>
      <c r="H30" s="199"/>
      <c r="I30" s="199">
        <f>SUM(I24:I29)</f>
        <v>268369.18</v>
      </c>
      <c r="J30" s="199">
        <f t="shared" ref="J30:K30" si="8">SUM(J24:J29)</f>
        <v>0</v>
      </c>
      <c r="K30" s="199">
        <f t="shared" si="8"/>
        <v>36383.730000000003</v>
      </c>
      <c r="L30" s="126">
        <f>SUM(L24:L29)</f>
        <v>173108.40999999997</v>
      </c>
      <c r="M30" s="177"/>
      <c r="N30" s="127">
        <f>G30/(G16+G22+G30)</f>
        <v>0.29137393156144203</v>
      </c>
      <c r="O30" s="113">
        <f>O37*N30</f>
        <v>0</v>
      </c>
      <c r="P30" s="191">
        <f>O30+G30</f>
        <v>374216.81999999995</v>
      </c>
    </row>
    <row r="31" spans="1:16" ht="30" customHeight="1" x14ac:dyDescent="0.3">
      <c r="B31" s="132"/>
      <c r="C31" s="131"/>
      <c r="D31" s="133"/>
      <c r="E31" s="133"/>
      <c r="F31" s="133"/>
      <c r="G31" s="133"/>
      <c r="H31" s="133"/>
      <c r="I31" s="133"/>
      <c r="J31" s="133"/>
      <c r="K31" s="133"/>
      <c r="L31" s="133"/>
      <c r="M31" s="131"/>
      <c r="N31" s="134"/>
    </row>
    <row r="32" spans="1:16" ht="30" customHeight="1" x14ac:dyDescent="0.3">
      <c r="B32" s="132"/>
      <c r="C32" s="131"/>
      <c r="D32" s="133"/>
      <c r="E32" s="133"/>
      <c r="F32" s="133"/>
      <c r="G32" s="133"/>
      <c r="H32" s="133"/>
      <c r="I32" s="133"/>
      <c r="J32" s="133"/>
      <c r="K32" s="133"/>
      <c r="L32" s="133"/>
      <c r="M32" s="131"/>
      <c r="N32" s="134"/>
    </row>
    <row r="33" spans="2:15" ht="33.6" customHeight="1" x14ac:dyDescent="0.3">
      <c r="B33" s="111" t="s">
        <v>27</v>
      </c>
      <c r="C33" s="135"/>
      <c r="D33" s="120">
        <v>120000</v>
      </c>
      <c r="E33" s="120">
        <v>162446</v>
      </c>
      <c r="F33" s="120">
        <f>118418.4+0.83</f>
        <v>118419.23</v>
      </c>
      <c r="G33" s="118">
        <f>SUM(D33:F33)</f>
        <v>400865.23</v>
      </c>
      <c r="H33" s="137"/>
      <c r="I33" s="120">
        <v>113240.93</v>
      </c>
      <c r="J33" s="200">
        <v>156069.70000000001</v>
      </c>
      <c r="K33" s="120">
        <v>60780.92</v>
      </c>
      <c r="L33" s="120"/>
      <c r="M33" s="178"/>
      <c r="N33" s="127"/>
    </row>
    <row r="34" spans="2:15" ht="33.6" customHeight="1" x14ac:dyDescent="0.3">
      <c r="B34" s="111" t="s">
        <v>28</v>
      </c>
      <c r="C34" s="135"/>
      <c r="D34" s="120">
        <v>15000</v>
      </c>
      <c r="E34" s="120">
        <v>12669.52</v>
      </c>
      <c r="F34" s="120">
        <v>6306</v>
      </c>
      <c r="G34" s="118">
        <f>SUM(D34:F34)</f>
        <v>33975.520000000004</v>
      </c>
      <c r="H34" s="137"/>
      <c r="I34" s="120">
        <v>7549.09</v>
      </c>
      <c r="J34" s="200">
        <v>7767.04</v>
      </c>
      <c r="K34" s="120">
        <v>7405.4</v>
      </c>
      <c r="L34" s="120"/>
      <c r="M34" s="178"/>
      <c r="N34" s="127"/>
    </row>
    <row r="35" spans="2:15" ht="33.6" customHeight="1" x14ac:dyDescent="0.3">
      <c r="B35" s="111" t="s">
        <v>29</v>
      </c>
      <c r="C35" s="138"/>
      <c r="D35" s="120">
        <v>60000</v>
      </c>
      <c r="E35" s="120"/>
      <c r="F35" s="120">
        <v>25000</v>
      </c>
      <c r="G35" s="118">
        <f>SUM(D35:F35)</f>
        <v>85000</v>
      </c>
      <c r="H35" s="137">
        <v>0.5</v>
      </c>
      <c r="I35" s="120">
        <v>57303.96</v>
      </c>
      <c r="J35" s="136"/>
      <c r="K35" s="120">
        <v>15195.91</v>
      </c>
      <c r="L35" s="120">
        <f t="shared" ref="L35:L36" si="9">G35*H35</f>
        <v>42500</v>
      </c>
      <c r="M35" s="178"/>
      <c r="N35" s="127"/>
    </row>
    <row r="36" spans="2:15" ht="33.6" customHeight="1" x14ac:dyDescent="0.3">
      <c r="B36" s="139" t="s">
        <v>30</v>
      </c>
      <c r="C36" s="135"/>
      <c r="D36" s="120">
        <v>65000</v>
      </c>
      <c r="E36" s="120">
        <v>0</v>
      </c>
      <c r="F36" s="120" t="s">
        <v>459</v>
      </c>
      <c r="G36" s="118">
        <f>SUM(D36:F36)</f>
        <v>65000</v>
      </c>
      <c r="H36" s="137">
        <v>0.5</v>
      </c>
      <c r="I36" s="136"/>
      <c r="J36" s="136"/>
      <c r="K36" s="120"/>
      <c r="L36" s="120">
        <f t="shared" si="9"/>
        <v>32500</v>
      </c>
      <c r="M36" s="178"/>
      <c r="N36" s="127"/>
    </row>
    <row r="37" spans="2:15" ht="33.6" customHeight="1" x14ac:dyDescent="0.3">
      <c r="B37" s="132"/>
      <c r="C37" s="140" t="s">
        <v>31</v>
      </c>
      <c r="D37" s="217">
        <f>SUM(D33:D36)</f>
        <v>260000</v>
      </c>
      <c r="E37" s="217">
        <f>SUM(E33:E36)</f>
        <v>175115.51999999999</v>
      </c>
      <c r="F37" s="217">
        <f>SUM(F33:F36)</f>
        <v>149725.22999999998</v>
      </c>
      <c r="G37" s="217">
        <f>SUM(G33:G36)</f>
        <v>584840.75</v>
      </c>
      <c r="H37" s="199"/>
      <c r="I37" s="199">
        <f>SUM(I33:I36)</f>
        <v>178093.97999999998</v>
      </c>
      <c r="J37" s="199">
        <f t="shared" ref="J37:K37" si="10">SUM(J33:J36)</f>
        <v>163836.74000000002</v>
      </c>
      <c r="K37" s="199">
        <f t="shared" si="10"/>
        <v>83382.23</v>
      </c>
      <c r="L37" s="203">
        <f>SUM(L33:L36)</f>
        <v>75000</v>
      </c>
      <c r="M37" s="135"/>
      <c r="O37" s="127"/>
    </row>
    <row r="38" spans="2:15" ht="15.6" x14ac:dyDescent="0.3">
      <c r="B38" s="132"/>
      <c r="C38" s="131"/>
      <c r="D38" s="133"/>
      <c r="E38" s="133"/>
      <c r="F38" s="133"/>
      <c r="G38" s="133"/>
      <c r="H38" s="133"/>
      <c r="I38" s="133"/>
      <c r="J38" s="133"/>
      <c r="K38" s="133"/>
      <c r="L38" s="133"/>
      <c r="M38" s="131"/>
      <c r="N38" s="141"/>
    </row>
    <row r="39" spans="2:15" ht="15.6" x14ac:dyDescent="0.3">
      <c r="B39" s="132"/>
      <c r="C39" s="131"/>
      <c r="D39" s="133"/>
      <c r="E39" s="133"/>
      <c r="F39" s="133"/>
      <c r="G39" s="133"/>
      <c r="H39" s="133"/>
      <c r="I39" s="133"/>
      <c r="J39" s="133"/>
      <c r="K39" s="133"/>
      <c r="L39" s="133"/>
      <c r="M39" s="131"/>
      <c r="N39" s="141"/>
    </row>
    <row r="40" spans="2:15" ht="42" customHeight="1" x14ac:dyDescent="0.3">
      <c r="B40" s="132"/>
      <c r="C40" s="246" t="s">
        <v>32</v>
      </c>
      <c r="D40" s="247"/>
      <c r="E40" s="247"/>
      <c r="F40" s="247"/>
      <c r="G40" s="248"/>
      <c r="H40" s="141"/>
      <c r="I40" s="133"/>
      <c r="J40" s="133"/>
      <c r="K40" s="133"/>
      <c r="L40" s="133"/>
      <c r="M40" s="141"/>
    </row>
    <row r="41" spans="2:15" ht="15.6" x14ac:dyDescent="0.3">
      <c r="B41" s="132"/>
      <c r="C41" s="236"/>
      <c r="D41" s="249" t="str">
        <f>D4</f>
        <v>Recipient Organization 1 (UNDP)</v>
      </c>
      <c r="E41" s="251" t="str">
        <f>E4</f>
        <v>Recipient Organization 2 (UNODC)</v>
      </c>
      <c r="F41" s="249" t="str">
        <f>F4</f>
        <v>Recipient Organization 3 (IOM)</v>
      </c>
      <c r="G41" s="238" t="s">
        <v>4</v>
      </c>
      <c r="H41" s="131"/>
      <c r="I41" s="133"/>
      <c r="J41" s="133"/>
      <c r="K41" s="133"/>
      <c r="L41" s="133"/>
      <c r="M41" s="141"/>
    </row>
    <row r="42" spans="2:15" ht="15.6" x14ac:dyDescent="0.3">
      <c r="B42" s="132"/>
      <c r="C42" s="237"/>
      <c r="D42" s="250"/>
      <c r="E42" s="252"/>
      <c r="F42" s="250"/>
      <c r="G42" s="239"/>
      <c r="H42" s="131"/>
      <c r="I42" s="133"/>
      <c r="J42" s="133"/>
      <c r="K42" s="133"/>
      <c r="L42" s="133"/>
      <c r="M42" s="141"/>
    </row>
    <row r="43" spans="2:15" ht="21.9" customHeight="1" x14ac:dyDescent="0.3">
      <c r="B43" s="128"/>
      <c r="C43" s="142" t="s">
        <v>33</v>
      </c>
      <c r="D43" s="143">
        <f>SUM(D16,D22,D30,D37,)</f>
        <v>862616.82</v>
      </c>
      <c r="E43" s="186">
        <f>SUM(E16,E22,E30,E37,)</f>
        <v>562616.81999999995</v>
      </c>
      <c r="F43" s="143">
        <f>SUM(F16,F22,F30,F37,)</f>
        <v>443925.23</v>
      </c>
      <c r="G43" s="144">
        <f>SUM(D43:F43)</f>
        <v>1869158.8699999999</v>
      </c>
      <c r="H43" s="216"/>
      <c r="I43" s="145"/>
      <c r="J43" s="145"/>
      <c r="K43" s="145"/>
      <c r="L43" s="133"/>
      <c r="M43" s="128"/>
    </row>
    <row r="44" spans="2:15" ht="21.9" customHeight="1" x14ac:dyDescent="0.3">
      <c r="B44" s="146"/>
      <c r="C44" s="142" t="s">
        <v>34</v>
      </c>
      <c r="D44" s="143">
        <f>D43*0.07</f>
        <v>60383.1774</v>
      </c>
      <c r="E44" s="186">
        <f>E43*0.07</f>
        <v>39383.1774</v>
      </c>
      <c r="F44" s="143">
        <f>F43*0.07</f>
        <v>31074.766100000001</v>
      </c>
      <c r="G44" s="144">
        <f>G43*0.07+0.01</f>
        <v>130841.1309</v>
      </c>
      <c r="H44" s="146"/>
      <c r="I44" s="145"/>
      <c r="J44" s="145"/>
      <c r="K44" s="145"/>
      <c r="L44" s="133"/>
    </row>
    <row r="45" spans="2:15" ht="21.9" customHeight="1" thickBot="1" x14ac:dyDescent="0.35">
      <c r="B45" s="146"/>
      <c r="C45" s="147" t="s">
        <v>4</v>
      </c>
      <c r="D45" s="148">
        <f>SUM(D43:D44)</f>
        <v>922999.99739999999</v>
      </c>
      <c r="E45" s="187">
        <f>SUM(E43:E44)</f>
        <v>601999.99739999999</v>
      </c>
      <c r="F45" s="148">
        <f>SUM(F43:F44)</f>
        <v>474999.99609999999</v>
      </c>
      <c r="G45" s="149">
        <f>SUM(G43:G44)</f>
        <v>2000000.0008999999</v>
      </c>
      <c r="H45" s="146"/>
    </row>
    <row r="46" spans="2:15" ht="15.6" x14ac:dyDescent="0.3">
      <c r="B46" s="146"/>
      <c r="D46" s="191"/>
      <c r="I46" s="150"/>
      <c r="J46" s="150"/>
      <c r="K46" s="150"/>
      <c r="L46" s="150"/>
      <c r="M46" s="134"/>
    </row>
    <row r="47" spans="2:15" s="128" customFormat="1" ht="16.2" thickBot="1" x14ac:dyDescent="0.35">
      <c r="B47" s="131"/>
      <c r="C47" s="132"/>
      <c r="D47" s="151"/>
      <c r="E47" s="151"/>
      <c r="F47" s="151"/>
      <c r="G47" s="151"/>
      <c r="H47" s="151"/>
      <c r="I47" s="152"/>
      <c r="J47" s="152"/>
      <c r="K47" s="152"/>
      <c r="L47" s="152"/>
      <c r="M47" s="141"/>
    </row>
    <row r="48" spans="2:15" ht="27" customHeight="1" x14ac:dyDescent="0.3">
      <c r="C48" s="231" t="s">
        <v>35</v>
      </c>
      <c r="D48" s="232"/>
      <c r="E48" s="232"/>
      <c r="F48" s="232"/>
      <c r="G48" s="232"/>
      <c r="H48" s="233"/>
      <c r="I48" s="152"/>
      <c r="J48" s="152"/>
      <c r="K48" s="152"/>
      <c r="L48" s="152"/>
    </row>
    <row r="49" spans="2:14" ht="15.6" x14ac:dyDescent="0.3">
      <c r="C49" s="153"/>
      <c r="D49" s="253" t="str">
        <f>D4</f>
        <v>Recipient Organization 1 (UNDP)</v>
      </c>
      <c r="E49" s="255" t="str">
        <f>E4</f>
        <v>Recipient Organization 2 (UNODC)</v>
      </c>
      <c r="F49" s="253" t="str">
        <f>F4</f>
        <v>Recipient Organization 3 (IOM)</v>
      </c>
      <c r="G49" s="240" t="s">
        <v>4</v>
      </c>
      <c r="H49" s="242" t="s">
        <v>36</v>
      </c>
      <c r="I49" s="152"/>
      <c r="J49" s="152"/>
      <c r="K49" s="152"/>
      <c r="L49" s="152"/>
    </row>
    <row r="50" spans="2:14" ht="27" customHeight="1" x14ac:dyDescent="0.3">
      <c r="C50" s="153"/>
      <c r="D50" s="254"/>
      <c r="E50" s="256"/>
      <c r="F50" s="254"/>
      <c r="G50" s="241"/>
      <c r="H50" s="243"/>
      <c r="I50" s="154"/>
      <c r="J50" s="154"/>
      <c r="K50" s="154"/>
      <c r="L50" s="154"/>
    </row>
    <row r="51" spans="2:14" ht="15.6" x14ac:dyDescent="0.3">
      <c r="C51" s="155" t="s">
        <v>37</v>
      </c>
      <c r="D51" s="156">
        <f>$D$45*H51</f>
        <v>646099.99818</v>
      </c>
      <c r="E51" s="188">
        <f>$E$45*H51</f>
        <v>421399.99818</v>
      </c>
      <c r="F51" s="157">
        <f>$F$45*H51</f>
        <v>332499.99726999999</v>
      </c>
      <c r="G51" s="157">
        <f>SUM(D51:F51)+0.01</f>
        <v>1400000.0036299999</v>
      </c>
      <c r="H51" s="158">
        <v>0.7</v>
      </c>
      <c r="I51" s="154"/>
      <c r="J51" s="154"/>
      <c r="K51" s="154"/>
      <c r="L51" s="154"/>
    </row>
    <row r="52" spans="2:14" ht="15.6" x14ac:dyDescent="0.3">
      <c r="B52" s="230"/>
      <c r="C52" s="159" t="s">
        <v>38</v>
      </c>
      <c r="D52" s="156">
        <f>$D$45*H52</f>
        <v>276899.99922</v>
      </c>
      <c r="E52" s="188">
        <f>$E$45*H52</f>
        <v>180599.99922</v>
      </c>
      <c r="F52" s="157">
        <f>$F$45*H52</f>
        <v>142499.99883</v>
      </c>
      <c r="G52" s="160">
        <f>SUM(D52:F52)</f>
        <v>599999.99726999993</v>
      </c>
      <c r="H52" s="161">
        <v>0.3</v>
      </c>
      <c r="I52" s="162"/>
      <c r="J52" s="162"/>
      <c r="K52" s="162"/>
      <c r="L52" s="162"/>
    </row>
    <row r="53" spans="2:14" ht="15.6" x14ac:dyDescent="0.3">
      <c r="B53" s="230"/>
      <c r="C53" s="159" t="s">
        <v>39</v>
      </c>
      <c r="D53" s="156">
        <f>$D$45*H53</f>
        <v>0</v>
      </c>
      <c r="E53" s="188">
        <f>$E$45*H53</f>
        <v>0</v>
      </c>
      <c r="F53" s="157">
        <f>$F$45*H53</f>
        <v>0</v>
      </c>
      <c r="G53" s="160">
        <f>SUM(D53:F53)</f>
        <v>0</v>
      </c>
      <c r="H53" s="163">
        <v>0</v>
      </c>
      <c r="I53" s="164"/>
      <c r="J53" s="164"/>
      <c r="K53" s="164"/>
      <c r="L53" s="164"/>
    </row>
    <row r="54" spans="2:14" ht="16.2" thickBot="1" x14ac:dyDescent="0.35">
      <c r="B54" s="230"/>
      <c r="C54" s="147" t="s">
        <v>40</v>
      </c>
      <c r="D54" s="148">
        <f>SUM(D51:D53)</f>
        <v>922999.99739999999</v>
      </c>
      <c r="E54" s="187">
        <f>SUM(E51:E53)</f>
        <v>601999.99739999999</v>
      </c>
      <c r="F54" s="148">
        <f>SUM(F51:F53)</f>
        <v>474999.99609999999</v>
      </c>
      <c r="G54" s="148">
        <f>SUM(G51:G53)</f>
        <v>2000000.0008999999</v>
      </c>
      <c r="H54" s="165">
        <f>SUM(H51:H53)</f>
        <v>1</v>
      </c>
      <c r="I54" s="148">
        <f>(I16+I22+I30+I37)+(I16+I22+I30+I37)*7%</f>
        <v>707429.3872</v>
      </c>
      <c r="J54" s="148">
        <f>(J16+J22+J30+J37)+(J16+J22+J30+J37)*7%</f>
        <v>360556.8407</v>
      </c>
      <c r="K54" s="148">
        <f>(K16+K22+K30+K37)+(K16+K22+K30+K37)*7%</f>
        <v>271463.32280000002</v>
      </c>
      <c r="L54" s="148">
        <f>SUM(I54:K54)</f>
        <v>1339449.5507</v>
      </c>
    </row>
    <row r="55" spans="2:14" ht="66" customHeight="1" thickBot="1" x14ac:dyDescent="0.35">
      <c r="B55" s="230"/>
      <c r="C55" s="166"/>
      <c r="D55" s="167"/>
      <c r="E55" s="167"/>
      <c r="F55" s="167"/>
      <c r="G55" s="167"/>
      <c r="H55" s="167"/>
      <c r="I55" s="218">
        <f>I54/D54</f>
        <v>0.76644570876788609</v>
      </c>
      <c r="J55" s="218">
        <f>J54/E54</f>
        <v>0.59893163165651531</v>
      </c>
      <c r="K55" s="218">
        <f>K54/F54</f>
        <v>0.57150173690285644</v>
      </c>
      <c r="L55" s="218">
        <f>L54/G54</f>
        <v>0.66972477504862393</v>
      </c>
    </row>
    <row r="56" spans="2:14" ht="105" customHeight="1" x14ac:dyDescent="0.3">
      <c r="B56" s="230"/>
      <c r="C56" s="168" t="s">
        <v>441</v>
      </c>
      <c r="D56" s="169">
        <f>L16+L22+L30+L37</f>
        <v>646812.03099999996</v>
      </c>
      <c r="E56" s="151"/>
      <c r="F56" s="151"/>
      <c r="G56" s="151"/>
      <c r="H56" s="170" t="s">
        <v>41</v>
      </c>
      <c r="I56" s="204">
        <f>I54+J54+K54</f>
        <v>1339449.5507</v>
      </c>
      <c r="J56" s="213"/>
      <c r="K56" s="213"/>
    </row>
    <row r="57" spans="2:14" ht="54" customHeight="1" thickBot="1" x14ac:dyDescent="0.35">
      <c r="B57" s="230"/>
      <c r="C57" s="172" t="s">
        <v>42</v>
      </c>
      <c r="D57" s="179">
        <f>D56/G45</f>
        <v>0.32340601535446728</v>
      </c>
      <c r="E57" s="180"/>
      <c r="F57" s="180"/>
      <c r="G57" s="180"/>
      <c r="H57" s="181" t="s">
        <v>43</v>
      </c>
      <c r="I57" s="215">
        <f>L54/G54</f>
        <v>0.66972477504862393</v>
      </c>
      <c r="J57" s="214"/>
      <c r="K57" s="214"/>
      <c r="L57" s="182"/>
    </row>
    <row r="58" spans="2:14" ht="44.1" customHeight="1" x14ac:dyDescent="0.3">
      <c r="B58" s="230"/>
      <c r="C58" s="244"/>
      <c r="D58" s="245"/>
      <c r="E58" s="173"/>
      <c r="F58" s="173"/>
      <c r="G58" s="173"/>
    </row>
    <row r="59" spans="2:14" ht="60.9" customHeight="1" x14ac:dyDescent="0.3">
      <c r="B59" s="230"/>
      <c r="C59" s="172" t="s">
        <v>442</v>
      </c>
      <c r="D59" s="183">
        <f>SUM(D35:F36)*1.07</f>
        <v>160500</v>
      </c>
      <c r="E59" s="184"/>
      <c r="F59" s="184"/>
      <c r="G59" s="184"/>
    </row>
    <row r="60" spans="2:14" ht="53.4" customHeight="1" x14ac:dyDescent="0.3">
      <c r="B60" s="230"/>
      <c r="C60" s="172" t="s">
        <v>44</v>
      </c>
      <c r="D60" s="179">
        <f>D59/G45</f>
        <v>8.02499999638875E-2</v>
      </c>
      <c r="E60" s="184"/>
      <c r="F60" s="184"/>
      <c r="G60" s="184"/>
      <c r="I60" s="185"/>
      <c r="J60" s="185"/>
      <c r="K60" s="185"/>
    </row>
    <row r="61" spans="2:14" ht="61.5" customHeight="1" thickBot="1" x14ac:dyDescent="0.35">
      <c r="B61" s="230"/>
      <c r="C61" s="234" t="s">
        <v>443</v>
      </c>
      <c r="D61" s="235"/>
      <c r="E61" s="174"/>
      <c r="F61" s="174"/>
      <c r="G61" s="174"/>
    </row>
    <row r="62" spans="2:14" ht="105" customHeight="1" x14ac:dyDescent="0.3">
      <c r="B62" s="230"/>
      <c r="N62" s="128"/>
    </row>
    <row r="63" spans="2:14" ht="105" customHeight="1" x14ac:dyDescent="0.3">
      <c r="B63" s="230"/>
    </row>
    <row r="64" spans="2:14" ht="105" customHeight="1" x14ac:dyDescent="0.3">
      <c r="B64" s="230"/>
    </row>
    <row r="65" spans="2:2" ht="105" customHeight="1" x14ac:dyDescent="0.3">
      <c r="B65" s="230"/>
    </row>
    <row r="66" spans="2:2" ht="105" customHeight="1" x14ac:dyDescent="0.3">
      <c r="B66" s="230"/>
    </row>
  </sheetData>
  <sheetProtection formatCells="0" formatColumns="0" formatRows="0"/>
  <mergeCells count="21">
    <mergeCell ref="C40:G40"/>
    <mergeCell ref="D41:D42"/>
    <mergeCell ref="E41:E42"/>
    <mergeCell ref="F41:F42"/>
    <mergeCell ref="D49:D50"/>
    <mergeCell ref="E49:E50"/>
    <mergeCell ref="F49:F50"/>
    <mergeCell ref="B52:B66"/>
    <mergeCell ref="C48:H48"/>
    <mergeCell ref="C61:D61"/>
    <mergeCell ref="C41:C42"/>
    <mergeCell ref="G41:G42"/>
    <mergeCell ref="G49:G50"/>
    <mergeCell ref="H49:H50"/>
    <mergeCell ref="C58:D58"/>
    <mergeCell ref="C5:M5"/>
    <mergeCell ref="C17:M17"/>
    <mergeCell ref="B1:E1"/>
    <mergeCell ref="C23:M23"/>
    <mergeCell ref="C6:M6"/>
    <mergeCell ref="B2:E2"/>
  </mergeCells>
  <phoneticPr fontId="27" type="noConversion"/>
  <conditionalFormatting sqref="D57">
    <cfRule type="cellIs" dxfId="25" priority="46" operator="lessThan">
      <formula>0.15</formula>
    </cfRule>
  </conditionalFormatting>
  <conditionalFormatting sqref="D60">
    <cfRule type="cellIs" dxfId="24" priority="44" operator="lessThan">
      <formula>0.05</formula>
    </cfRule>
  </conditionalFormatting>
  <conditionalFormatting sqref="I53:L53 H54">
    <cfRule type="cellIs" dxfId="23" priority="1" operator="greaterThan">
      <formula>1</formula>
    </cfRule>
  </conditionalFormatting>
  <dataValidations xWindow="701" yWindow="851" count="6">
    <dataValidation allowBlank="1" showInputMessage="1" showErrorMessage="1" prompt="% Towards Gender Equality and Women's Empowerment Must be Higher than 15%_x000a_" sqref="D57:G57" xr:uid="{E72508C7-C8DD-46A5-878C-E4FA07CAB6AF}"/>
    <dataValidation allowBlank="1" showInputMessage="1" showErrorMessage="1" prompt="M&amp;E Budget Cannot be Less than 5%_x000a_" sqref="D60:G60" xr:uid="{53928C0A-D548-4B6B-97FC-07D38B0E5FA7}"/>
    <dataValidation allowBlank="1" showInputMessage="1" showErrorMessage="1" prompt="Insert *text* description of Outcome here" sqref="C5:M5" xr:uid="{89ACADD6-F982-42D9-AC8D-CCF9750605B2}"/>
    <dataValidation allowBlank="1" showInputMessage="1" showErrorMessage="1" prompt="Insert *text* description of Output here" sqref="C23 C17 C6:C8" xr:uid="{31AC9CA6-D499-4711-A99F-BECD0A64F3A8}"/>
    <dataValidation allowBlank="1" showInputMessage="1" showErrorMessage="1" prompt="Insert *text* description of Activity here" sqref="C12:C13" xr:uid="{0D5DC443-3102-4DBC-B559-8678C3AD536D}"/>
    <dataValidation allowBlank="1" showErrorMessage="1" prompt="% Towards Gender Equality and Women's Empowerment Must be Higher than 15%_x000a_" sqref="D59:G59" xr:uid="{8C6643DA-1D03-44FB-AC1F-C4CB706ED3AA}"/>
  </dataValidations>
  <pageMargins left="0.25" right="0.25" top="0.75" bottom="0.75" header="0.3" footer="0.3"/>
  <pageSetup scale="31" fitToHeight="0" orientation="portrait" r:id="rId1"/>
  <ignoredErrors>
    <ignoredError sqref="D41:F42 D49:F5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tabSelected="1" topLeftCell="A21" workbookViewId="0">
      <selection activeCell="D37" sqref="D37"/>
    </sheetView>
  </sheetViews>
  <sheetFormatPr defaultColWidth="9.109375" defaultRowHeight="15.6" x14ac:dyDescent="0.3"/>
  <cols>
    <col min="1" max="1" width="4.44140625" style="12" customWidth="1"/>
    <col min="2" max="2" width="3.44140625" style="12" customWidth="1"/>
    <col min="3" max="3" width="51.44140625" style="12" customWidth="1"/>
    <col min="4" max="4" width="34.44140625" style="13" customWidth="1"/>
    <col min="5" max="5" width="35" style="13" customWidth="1"/>
    <col min="6" max="6" width="36.44140625" style="13" customWidth="1"/>
    <col min="7" max="7" width="25.5546875" style="12" customWidth="1"/>
    <col min="8" max="8" width="21.44140625" style="12" customWidth="1"/>
    <col min="9" max="9" width="16.88671875" style="12" customWidth="1"/>
    <col min="10" max="10" width="19.44140625" style="12" customWidth="1"/>
    <col min="11" max="11" width="19" style="12" customWidth="1"/>
    <col min="12" max="12" width="26" style="12" customWidth="1"/>
    <col min="13" max="13" width="21.109375" style="12" customWidth="1"/>
    <col min="14" max="14" width="7" style="12" customWidth="1"/>
    <col min="15" max="15" width="24.44140625" style="12" customWidth="1"/>
    <col min="16" max="16" width="26.44140625" style="12" customWidth="1"/>
    <col min="17" max="17" width="30.109375" style="12" customWidth="1"/>
    <col min="18" max="18" width="33" style="12" customWidth="1"/>
    <col min="19" max="20" width="22.5546875" style="12" customWidth="1"/>
    <col min="21" max="21" width="23.44140625" style="12" customWidth="1"/>
    <col min="22" max="22" width="32.109375" style="12" customWidth="1"/>
    <col min="23" max="23" width="9.109375" style="12"/>
    <col min="24" max="24" width="17.5546875" style="12" customWidth="1"/>
    <col min="25" max="25" width="26.44140625" style="12" customWidth="1"/>
    <col min="26" max="26" width="22.44140625" style="12" customWidth="1"/>
    <col min="27" max="27" width="29.5546875" style="12" customWidth="1"/>
    <col min="28" max="28" width="23.44140625" style="12" customWidth="1"/>
    <col min="29" max="29" width="18.44140625" style="12" customWidth="1"/>
    <col min="30" max="30" width="17.44140625" style="12" customWidth="1"/>
    <col min="31" max="31" width="25.109375" style="12" customWidth="1"/>
    <col min="32" max="16384" width="9.109375" style="12"/>
  </cols>
  <sheetData>
    <row r="1" spans="2:14" ht="31.5" customHeight="1" x14ac:dyDescent="0.85">
      <c r="B1" s="84"/>
      <c r="C1" s="257" t="s">
        <v>0</v>
      </c>
      <c r="D1" s="257"/>
      <c r="E1" s="257"/>
      <c r="F1" s="257"/>
      <c r="G1" s="7"/>
      <c r="H1" s="8"/>
      <c r="I1" s="8"/>
      <c r="J1" s="84"/>
      <c r="K1" s="84"/>
      <c r="L1" s="4"/>
      <c r="M1" s="1"/>
      <c r="N1" s="84"/>
    </row>
    <row r="2" spans="2:14" ht="24" customHeight="1" x14ac:dyDescent="0.35">
      <c r="B2" s="84"/>
      <c r="C2" s="260" t="s">
        <v>45</v>
      </c>
      <c r="D2" s="260"/>
      <c r="E2" s="260"/>
      <c r="F2" s="78"/>
      <c r="G2" s="84"/>
      <c r="H2" s="84"/>
      <c r="I2" s="84"/>
      <c r="J2" s="84"/>
      <c r="K2" s="84"/>
      <c r="L2" s="4"/>
      <c r="M2" s="1"/>
      <c r="N2" s="84"/>
    </row>
    <row r="3" spans="2:14" ht="24" customHeight="1" x14ac:dyDescent="0.3">
      <c r="B3" s="84"/>
      <c r="C3" s="9"/>
      <c r="D3" s="9"/>
      <c r="E3" s="9"/>
      <c r="F3" s="9"/>
      <c r="G3" s="84"/>
      <c r="H3" s="84"/>
      <c r="I3" s="84"/>
      <c r="J3" s="84"/>
      <c r="K3" s="84"/>
      <c r="L3" s="4"/>
      <c r="M3" s="1"/>
      <c r="N3" s="84"/>
    </row>
    <row r="4" spans="2:14" ht="24" customHeight="1" x14ac:dyDescent="0.3">
      <c r="B4" s="84"/>
      <c r="C4" s="9"/>
      <c r="D4" s="80" t="str">
        <f>'1) Budget Table'!D4</f>
        <v>Recipient Organization 1 (UNDP)</v>
      </c>
      <c r="E4" s="80" t="str">
        <f>'1) Budget Table'!E4</f>
        <v>Recipient Organization 2 (UNODC)</v>
      </c>
      <c r="F4" s="80" t="str">
        <f>'1) Budget Table'!F4</f>
        <v>Recipient Organization 3 (IOM)</v>
      </c>
      <c r="G4" s="81" t="s">
        <v>4</v>
      </c>
      <c r="H4" s="84"/>
      <c r="I4" s="84"/>
      <c r="J4" s="84"/>
      <c r="K4" s="84"/>
      <c r="L4" s="4"/>
      <c r="M4" s="1"/>
      <c r="N4" s="84"/>
    </row>
    <row r="5" spans="2:14" ht="24" customHeight="1" x14ac:dyDescent="0.3">
      <c r="B5" s="261" t="s">
        <v>433</v>
      </c>
      <c r="C5" s="262"/>
      <c r="D5" s="262"/>
      <c r="E5" s="262"/>
      <c r="F5" s="262"/>
      <c r="G5" s="263"/>
      <c r="H5" s="84"/>
      <c r="I5" s="84"/>
      <c r="J5" s="84"/>
      <c r="K5" s="84"/>
      <c r="L5" s="4"/>
      <c r="M5" s="1"/>
      <c r="N5" s="84"/>
    </row>
    <row r="6" spans="2:14" ht="22.5" customHeight="1" x14ac:dyDescent="0.3">
      <c r="B6" s="84"/>
      <c r="C6" s="261" t="s">
        <v>434</v>
      </c>
      <c r="D6" s="262"/>
      <c r="E6" s="262"/>
      <c r="F6" s="262"/>
      <c r="G6" s="263"/>
      <c r="H6" s="84"/>
      <c r="I6" s="84"/>
      <c r="J6" s="84"/>
      <c r="K6" s="84"/>
      <c r="L6" s="4"/>
      <c r="M6" s="1"/>
      <c r="N6" s="84"/>
    </row>
    <row r="7" spans="2:14" ht="24.75" customHeight="1" thickBot="1" x14ac:dyDescent="0.35">
      <c r="B7" s="84"/>
      <c r="C7" s="20" t="s">
        <v>46</v>
      </c>
      <c r="D7" s="21">
        <f>'1) Budget Table'!D16</f>
        <v>178400</v>
      </c>
      <c r="E7" s="21">
        <f>'1) Budget Table'!E16</f>
        <v>335645.29</v>
      </c>
      <c r="F7" s="21">
        <f>'1) Budget Table'!F16</f>
        <v>129200</v>
      </c>
      <c r="G7" s="22">
        <f t="shared" ref="G7:G15" si="0">SUM(D7:F7)</f>
        <v>643245.29</v>
      </c>
      <c r="H7" s="84"/>
      <c r="I7" s="84"/>
      <c r="J7" s="84"/>
      <c r="K7" s="84"/>
      <c r="L7" s="4"/>
      <c r="M7" s="1"/>
      <c r="N7" s="84"/>
    </row>
    <row r="8" spans="2:14" ht="21.75" customHeight="1" x14ac:dyDescent="0.3">
      <c r="B8" s="84"/>
      <c r="C8" s="18" t="s">
        <v>47</v>
      </c>
      <c r="D8" s="85"/>
      <c r="E8" s="209">
        <v>0</v>
      </c>
      <c r="F8" s="209">
        <v>0</v>
      </c>
      <c r="G8" s="19">
        <f t="shared" si="0"/>
        <v>0</v>
      </c>
      <c r="H8" s="84"/>
      <c r="I8" s="84"/>
      <c r="J8" s="84"/>
      <c r="K8" s="84"/>
      <c r="L8" s="84"/>
      <c r="M8" s="84"/>
      <c r="N8" s="84"/>
    </row>
    <row r="9" spans="2:14" x14ac:dyDescent="0.3">
      <c r="B9" s="84"/>
      <c r="C9" s="10" t="s">
        <v>48</v>
      </c>
      <c r="D9" s="87"/>
      <c r="E9" s="210"/>
      <c r="F9" s="210"/>
      <c r="G9" s="17">
        <f t="shared" si="0"/>
        <v>0</v>
      </c>
      <c r="H9" s="84"/>
      <c r="I9" s="84"/>
      <c r="J9" s="84"/>
      <c r="K9" s="84"/>
      <c r="L9" s="84"/>
      <c r="M9" s="84"/>
      <c r="N9" s="84"/>
    </row>
    <row r="10" spans="2:14" ht="31.2" customHeight="1" x14ac:dyDescent="0.3">
      <c r="B10" s="84"/>
      <c r="C10" s="10" t="s">
        <v>49</v>
      </c>
      <c r="D10" s="87"/>
      <c r="E10" s="219">
        <v>95503.34</v>
      </c>
      <c r="F10" s="219"/>
      <c r="G10" s="17">
        <f t="shared" si="0"/>
        <v>95503.34</v>
      </c>
      <c r="H10" s="84"/>
      <c r="I10" s="84"/>
      <c r="J10" s="84"/>
      <c r="K10" s="84"/>
      <c r="L10" s="84"/>
      <c r="M10" s="84"/>
      <c r="N10" s="84"/>
    </row>
    <row r="11" spans="2:14" x14ac:dyDescent="0.3">
      <c r="B11" s="84"/>
      <c r="C11" s="11" t="s">
        <v>50</v>
      </c>
      <c r="D11" s="87">
        <v>113223.52</v>
      </c>
      <c r="E11" s="219">
        <v>42869.81</v>
      </c>
      <c r="F11" s="212">
        <v>47170.47</v>
      </c>
      <c r="G11" s="17">
        <f t="shared" si="0"/>
        <v>203263.80000000002</v>
      </c>
      <c r="H11" s="84"/>
      <c r="I11" s="84"/>
      <c r="J11" s="84"/>
      <c r="K11" s="84"/>
      <c r="L11" s="84"/>
      <c r="M11" s="84"/>
      <c r="N11" s="84"/>
    </row>
    <row r="12" spans="2:14" x14ac:dyDescent="0.3">
      <c r="B12" s="84"/>
      <c r="C12" s="10" t="s">
        <v>51</v>
      </c>
      <c r="D12" s="87">
        <v>9338.48</v>
      </c>
      <c r="E12" s="219">
        <v>19814.12</v>
      </c>
      <c r="F12" s="212"/>
      <c r="G12" s="17">
        <f t="shared" si="0"/>
        <v>29152.6</v>
      </c>
      <c r="H12" s="84"/>
      <c r="I12" s="84"/>
      <c r="J12" s="84"/>
      <c r="K12" s="84"/>
      <c r="L12" s="84"/>
      <c r="M12" s="84"/>
      <c r="N12" s="84"/>
    </row>
    <row r="13" spans="2:14" ht="21.75" customHeight="1" x14ac:dyDescent="0.3">
      <c r="B13" s="84"/>
      <c r="C13" s="10" t="s">
        <v>52</v>
      </c>
      <c r="D13" s="87">
        <v>10773</v>
      </c>
      <c r="E13" s="211"/>
      <c r="F13" s="212">
        <v>53551.3</v>
      </c>
      <c r="G13" s="17">
        <f t="shared" si="0"/>
        <v>64324.3</v>
      </c>
      <c r="H13" s="84"/>
      <c r="I13" s="84"/>
      <c r="J13" s="84"/>
      <c r="K13" s="84"/>
      <c r="L13" s="84"/>
      <c r="M13" s="84"/>
      <c r="N13" s="84"/>
    </row>
    <row r="14" spans="2:14" ht="21.75" customHeight="1" x14ac:dyDescent="0.3">
      <c r="B14" s="84"/>
      <c r="C14" s="10" t="s">
        <v>53</v>
      </c>
      <c r="D14" s="87">
        <v>0</v>
      </c>
      <c r="E14" s="211">
        <v>0</v>
      </c>
      <c r="F14" s="212"/>
      <c r="G14" s="17">
        <f t="shared" si="0"/>
        <v>0</v>
      </c>
      <c r="H14" s="193"/>
      <c r="I14" s="84"/>
      <c r="J14" s="84"/>
      <c r="K14" s="84"/>
      <c r="L14" s="84"/>
      <c r="M14" s="84"/>
      <c r="N14" s="84"/>
    </row>
    <row r="15" spans="2:14" ht="15.75" customHeight="1" x14ac:dyDescent="0.3">
      <c r="B15" s="84"/>
      <c r="C15" s="14" t="s">
        <v>54</v>
      </c>
      <c r="D15" s="23">
        <f>SUM(D8:D14)</f>
        <v>133335</v>
      </c>
      <c r="E15" s="23">
        <f>(SUM(E8:E14))</f>
        <v>158187.26999999999</v>
      </c>
      <c r="F15" s="23">
        <f>SUM(F8:F14)</f>
        <v>100721.77</v>
      </c>
      <c r="G15" s="52">
        <f t="shared" si="0"/>
        <v>392244.04000000004</v>
      </c>
      <c r="H15" s="193"/>
      <c r="I15" s="84"/>
      <c r="J15" s="84"/>
      <c r="K15" s="84"/>
      <c r="L15" s="84"/>
      <c r="M15" s="84"/>
      <c r="N15" s="84"/>
    </row>
    <row r="16" spans="2:14" s="13" customFormat="1" x14ac:dyDescent="0.3">
      <c r="B16" s="88"/>
      <c r="C16" s="27"/>
      <c r="D16" s="28"/>
      <c r="E16" s="28"/>
      <c r="F16" s="28"/>
      <c r="G16" s="53"/>
      <c r="H16" s="88"/>
      <c r="I16" s="88"/>
      <c r="J16" s="88"/>
      <c r="K16" s="88"/>
      <c r="L16" s="88"/>
      <c r="M16" s="88"/>
      <c r="N16" s="88"/>
    </row>
    <row r="17" spans="3:14" x14ac:dyDescent="0.3">
      <c r="C17" s="261" t="s">
        <v>457</v>
      </c>
      <c r="D17" s="262"/>
      <c r="E17" s="262"/>
      <c r="F17" s="262"/>
      <c r="G17" s="263"/>
      <c r="H17" s="84"/>
      <c r="I17" s="84"/>
      <c r="J17" s="84"/>
      <c r="K17" s="84"/>
      <c r="L17" s="84"/>
      <c r="M17" s="84"/>
      <c r="N17" s="84"/>
    </row>
    <row r="18" spans="3:14" ht="27" customHeight="1" thickBot="1" x14ac:dyDescent="0.35">
      <c r="C18" s="20" t="s">
        <v>46</v>
      </c>
      <c r="D18" s="21">
        <f>'1) Budget Table'!D22</f>
        <v>120000</v>
      </c>
      <c r="E18" s="21">
        <f>'1) Budget Table'!E22</f>
        <v>51856.01</v>
      </c>
      <c r="F18" s="21">
        <f>'1) Budget Table'!F22</f>
        <v>95000</v>
      </c>
      <c r="G18" s="22">
        <f t="shared" ref="G18:G25" si="1">SUM(D18:F18)</f>
        <v>266856.01</v>
      </c>
      <c r="H18" s="84"/>
      <c r="I18" s="84"/>
      <c r="J18" s="84"/>
      <c r="K18" s="84"/>
      <c r="L18" s="84"/>
      <c r="M18" s="84"/>
      <c r="N18" s="84"/>
    </row>
    <row r="19" spans="3:14" x14ac:dyDescent="0.3">
      <c r="C19" s="18" t="s">
        <v>47</v>
      </c>
      <c r="D19" s="85"/>
      <c r="E19" s="209">
        <v>0</v>
      </c>
      <c r="F19" s="209">
        <v>0</v>
      </c>
      <c r="G19" s="19">
        <f t="shared" si="1"/>
        <v>0</v>
      </c>
      <c r="H19" s="84"/>
      <c r="I19" s="84"/>
      <c r="J19" s="84"/>
      <c r="K19" s="84"/>
      <c r="L19" s="84"/>
      <c r="M19" s="84"/>
      <c r="N19" s="84"/>
    </row>
    <row r="20" spans="3:14" x14ac:dyDescent="0.3">
      <c r="C20" s="10" t="s">
        <v>48</v>
      </c>
      <c r="D20" s="87"/>
      <c r="E20" s="210"/>
      <c r="F20" s="210"/>
      <c r="G20" s="17">
        <f t="shared" si="1"/>
        <v>0</v>
      </c>
      <c r="H20" s="84"/>
      <c r="I20" s="84"/>
      <c r="J20" s="84"/>
      <c r="K20" s="84"/>
      <c r="L20" s="84"/>
      <c r="M20" s="84"/>
      <c r="N20" s="84"/>
    </row>
    <row r="21" spans="3:14" ht="31.2" x14ac:dyDescent="0.3">
      <c r="C21" s="10" t="s">
        <v>49</v>
      </c>
      <c r="D21" s="87">
        <v>0</v>
      </c>
      <c r="E21" s="211"/>
      <c r="F21" s="212"/>
      <c r="G21" s="17">
        <f t="shared" si="1"/>
        <v>0</v>
      </c>
      <c r="H21" s="84"/>
      <c r="I21" s="84"/>
      <c r="J21" s="84"/>
      <c r="K21" s="84"/>
      <c r="L21" s="84"/>
      <c r="M21" s="84"/>
      <c r="N21" s="84"/>
    </row>
    <row r="22" spans="3:14" x14ac:dyDescent="0.3">
      <c r="C22" s="11" t="s">
        <v>50</v>
      </c>
      <c r="D22" s="87">
        <v>81350.8</v>
      </c>
      <c r="E22" s="212">
        <v>11165.21</v>
      </c>
      <c r="F22" s="212">
        <v>13764.7</v>
      </c>
      <c r="G22" s="17">
        <f t="shared" si="1"/>
        <v>106280.71</v>
      </c>
      <c r="H22" s="84"/>
      <c r="I22" s="84"/>
      <c r="J22" s="84"/>
      <c r="K22" s="84"/>
      <c r="L22" s="84"/>
      <c r="M22" s="84"/>
      <c r="N22" s="84"/>
    </row>
    <row r="23" spans="3:14" x14ac:dyDescent="0.3">
      <c r="C23" s="10" t="s">
        <v>51</v>
      </c>
      <c r="D23" s="87">
        <v>0</v>
      </c>
      <c r="E23" s="212">
        <v>3779.79</v>
      </c>
      <c r="G23" s="17">
        <f t="shared" si="1"/>
        <v>3779.79</v>
      </c>
      <c r="H23" s="84"/>
      <c r="I23" s="84"/>
      <c r="J23" s="84"/>
      <c r="K23" s="84"/>
      <c r="L23" s="84"/>
      <c r="M23" s="84"/>
      <c r="N23" s="84"/>
    </row>
    <row r="24" spans="3:14" x14ac:dyDescent="0.3">
      <c r="C24" s="10" t="s">
        <v>52</v>
      </c>
      <c r="D24" s="87"/>
      <c r="E24" s="211"/>
      <c r="F24" s="212">
        <v>19451.61</v>
      </c>
      <c r="G24" s="17">
        <f>SUM(D24:F24)</f>
        <v>19451.61</v>
      </c>
      <c r="H24" s="84"/>
      <c r="I24" s="84"/>
      <c r="J24" s="84"/>
      <c r="K24" s="84"/>
      <c r="L24" s="84"/>
      <c r="M24" s="84"/>
      <c r="N24" s="84"/>
    </row>
    <row r="25" spans="3:14" x14ac:dyDescent="0.3">
      <c r="C25" s="10" t="s">
        <v>53</v>
      </c>
      <c r="D25" s="87">
        <v>0</v>
      </c>
      <c r="E25" s="212">
        <v>0</v>
      </c>
      <c r="F25" s="212"/>
      <c r="G25" s="17">
        <f t="shared" si="1"/>
        <v>0</v>
      </c>
      <c r="H25" s="84"/>
      <c r="I25" s="84"/>
      <c r="J25" s="84"/>
      <c r="K25" s="84"/>
      <c r="L25" s="84"/>
      <c r="M25" s="84"/>
      <c r="N25" s="84"/>
    </row>
    <row r="26" spans="3:14" x14ac:dyDescent="0.3">
      <c r="C26" s="14" t="s">
        <v>54</v>
      </c>
      <c r="D26" s="23">
        <f>SUM(D19:D25)</f>
        <v>81350.8</v>
      </c>
      <c r="E26" s="23">
        <f>SUM(E19:E25)</f>
        <v>14945</v>
      </c>
      <c r="F26" s="23">
        <f>SUM(F19:F25)</f>
        <v>33216.31</v>
      </c>
      <c r="G26" s="17">
        <f>SUM(D26:F26)</f>
        <v>129512.11</v>
      </c>
      <c r="H26" s="193"/>
      <c r="I26" s="84"/>
      <c r="J26" s="84"/>
      <c r="K26" s="84"/>
      <c r="L26" s="84"/>
      <c r="M26" s="84"/>
      <c r="N26" s="84"/>
    </row>
    <row r="27" spans="3:14" s="13" customFormat="1" x14ac:dyDescent="0.3">
      <c r="C27" s="27"/>
      <c r="D27" s="28"/>
      <c r="E27" s="28"/>
      <c r="F27" s="28"/>
      <c r="G27" s="29"/>
      <c r="H27" s="88"/>
      <c r="I27" s="88"/>
      <c r="J27" s="88"/>
      <c r="K27" s="88"/>
      <c r="L27" s="88"/>
      <c r="M27" s="88"/>
      <c r="N27" s="88"/>
    </row>
    <row r="28" spans="3:14" x14ac:dyDescent="0.3">
      <c r="C28" s="261" t="s">
        <v>456</v>
      </c>
      <c r="D28" s="262"/>
      <c r="E28" s="262"/>
      <c r="F28" s="262"/>
      <c r="G28" s="263"/>
      <c r="H28" s="84"/>
      <c r="I28" s="84"/>
      <c r="J28" s="84"/>
      <c r="K28" s="84"/>
      <c r="L28" s="84"/>
      <c r="M28" s="84"/>
      <c r="N28" s="84"/>
    </row>
    <row r="29" spans="3:14" ht="21.75" customHeight="1" thickBot="1" x14ac:dyDescent="0.35">
      <c r="C29" s="20" t="s">
        <v>46</v>
      </c>
      <c r="D29" s="21">
        <f>'1) Budget Table'!D30</f>
        <v>304216.81999999995</v>
      </c>
      <c r="E29" s="21">
        <f>'1) Budget Table'!E30</f>
        <v>0</v>
      </c>
      <c r="F29" s="21">
        <f>'1) Budget Table'!F30</f>
        <v>70000</v>
      </c>
      <c r="G29" s="22">
        <f>SUM(D29:F29)</f>
        <v>374216.81999999995</v>
      </c>
      <c r="H29" s="84"/>
      <c r="I29" s="84"/>
      <c r="J29" s="84"/>
      <c r="K29" s="84"/>
      <c r="L29" s="84"/>
      <c r="M29" s="84"/>
      <c r="N29" s="84"/>
    </row>
    <row r="30" spans="3:14" x14ac:dyDescent="0.3">
      <c r="C30" s="18" t="s">
        <v>47</v>
      </c>
      <c r="D30" s="85"/>
      <c r="E30" s="86"/>
      <c r="F30" s="86"/>
      <c r="G30" s="19">
        <f>SUM(D30:F30)</f>
        <v>0</v>
      </c>
      <c r="H30" s="84"/>
      <c r="I30" s="84"/>
      <c r="J30" s="84"/>
      <c r="K30" s="84"/>
      <c r="L30" s="84"/>
      <c r="M30" s="84"/>
      <c r="N30" s="84"/>
    </row>
    <row r="31" spans="3:14" s="13" customFormat="1" ht="15.75" customHeight="1" x14ac:dyDescent="0.3">
      <c r="C31" s="10" t="s">
        <v>48</v>
      </c>
      <c r="D31" s="87"/>
      <c r="F31" s="82"/>
      <c r="G31" s="19">
        <f t="shared" ref="G31:G36" si="2">SUM(D31:F31)</f>
        <v>0</v>
      </c>
      <c r="H31" s="88"/>
      <c r="I31" s="88"/>
      <c r="J31" s="88"/>
      <c r="K31" s="88"/>
      <c r="L31" s="88"/>
      <c r="M31" s="88"/>
      <c r="N31" s="88"/>
    </row>
    <row r="32" spans="3:14" s="13" customFormat="1" ht="31.2" x14ac:dyDescent="0.3">
      <c r="C32" s="10" t="s">
        <v>49</v>
      </c>
      <c r="D32" s="87">
        <v>0</v>
      </c>
      <c r="E32" s="82"/>
      <c r="F32" s="87"/>
      <c r="G32" s="19">
        <f t="shared" si="2"/>
        <v>0</v>
      </c>
      <c r="H32" s="88"/>
      <c r="I32" s="88"/>
      <c r="J32" s="88"/>
      <c r="K32" s="88"/>
      <c r="L32" s="88"/>
      <c r="M32" s="88"/>
      <c r="N32" s="88"/>
    </row>
    <row r="33" spans="3:14" s="13" customFormat="1" x14ac:dyDescent="0.3">
      <c r="C33" s="11" t="s">
        <v>50</v>
      </c>
      <c r="D33" s="87">
        <v>126762.43</v>
      </c>
      <c r="E33" s="87"/>
      <c r="F33" s="87">
        <v>6900.26</v>
      </c>
      <c r="G33" s="19">
        <f t="shared" si="2"/>
        <v>133662.69</v>
      </c>
      <c r="H33" s="88"/>
      <c r="I33" s="88"/>
      <c r="J33" s="88"/>
      <c r="K33" s="88"/>
      <c r="L33" s="88"/>
      <c r="M33" s="88"/>
      <c r="N33" s="88"/>
    </row>
    <row r="34" spans="3:14" x14ac:dyDescent="0.3">
      <c r="C34" s="10" t="s">
        <v>51</v>
      </c>
      <c r="D34" s="87">
        <v>30379.75</v>
      </c>
      <c r="E34" s="87"/>
      <c r="F34" s="87"/>
      <c r="G34" s="19">
        <f t="shared" si="2"/>
        <v>30379.75</v>
      </c>
      <c r="H34" s="84"/>
      <c r="I34" s="84"/>
      <c r="J34" s="84"/>
      <c r="K34" s="84"/>
      <c r="L34" s="84"/>
      <c r="M34" s="84"/>
      <c r="N34" s="84"/>
    </row>
    <row r="35" spans="3:14" x14ac:dyDescent="0.3">
      <c r="C35" s="10" t="s">
        <v>52</v>
      </c>
      <c r="D35" s="87">
        <v>111227</v>
      </c>
      <c r="E35" s="87"/>
      <c r="F35" s="87">
        <v>29483.47</v>
      </c>
      <c r="G35" s="19">
        <f t="shared" si="2"/>
        <v>140710.47</v>
      </c>
      <c r="H35" s="84"/>
      <c r="I35" s="84"/>
      <c r="J35" s="84"/>
      <c r="K35" s="84"/>
      <c r="L35" s="84"/>
      <c r="M35" s="84"/>
      <c r="N35" s="84"/>
    </row>
    <row r="36" spans="3:14" x14ac:dyDescent="0.3">
      <c r="C36" s="10" t="s">
        <v>53</v>
      </c>
      <c r="D36" s="87">
        <v>0</v>
      </c>
      <c r="E36" s="87"/>
      <c r="F36" s="87"/>
      <c r="G36" s="19">
        <f t="shared" si="2"/>
        <v>0</v>
      </c>
      <c r="H36" s="84"/>
      <c r="I36" s="84"/>
      <c r="J36" s="84"/>
      <c r="K36" s="84"/>
      <c r="L36" s="84"/>
      <c r="M36" s="84"/>
      <c r="N36" s="84"/>
    </row>
    <row r="37" spans="3:14" x14ac:dyDescent="0.3">
      <c r="C37" s="14" t="s">
        <v>54</v>
      </c>
      <c r="D37" s="23">
        <f>SUM(D30:D36)</f>
        <v>268369.18</v>
      </c>
      <c r="E37" s="23"/>
      <c r="F37" s="23">
        <f>SUM(F30:F36)</f>
        <v>36383.730000000003</v>
      </c>
      <c r="G37" s="17">
        <f>SUM(D37:F37)</f>
        <v>304752.90999999997</v>
      </c>
      <c r="H37" s="193"/>
      <c r="I37" s="84"/>
      <c r="J37" s="84"/>
      <c r="K37" s="84"/>
      <c r="L37" s="84"/>
      <c r="M37" s="84"/>
      <c r="N37" s="84"/>
    </row>
    <row r="38" spans="3:14" x14ac:dyDescent="0.3">
      <c r="C38" s="261" t="s">
        <v>55</v>
      </c>
      <c r="D38" s="262"/>
      <c r="E38" s="262"/>
      <c r="F38" s="262"/>
      <c r="G38" s="263"/>
      <c r="H38" s="84"/>
      <c r="I38" s="84"/>
      <c r="J38" s="84"/>
      <c r="K38" s="84"/>
      <c r="L38" s="84"/>
      <c r="M38" s="84"/>
      <c r="N38" s="84"/>
    </row>
    <row r="39" spans="3:14" s="13" customFormat="1" x14ac:dyDescent="0.3">
      <c r="C39" s="24"/>
      <c r="D39" s="192"/>
      <c r="E39" s="25"/>
      <c r="F39" s="25"/>
      <c r="G39" s="26"/>
      <c r="H39" s="88"/>
      <c r="I39" s="88"/>
      <c r="J39" s="88"/>
      <c r="K39" s="88"/>
      <c r="L39" s="88"/>
      <c r="M39" s="88"/>
      <c r="N39" s="88"/>
    </row>
    <row r="40" spans="3:14" ht="20.25" hidden="1" customHeight="1" thickBot="1" x14ac:dyDescent="0.35">
      <c r="C40" s="20" t="s">
        <v>46</v>
      </c>
      <c r="D40" s="21" t="e">
        <f>'1) Budget Table'!#REF!</f>
        <v>#REF!</v>
      </c>
      <c r="E40" s="21" t="e">
        <f>'1) Budget Table'!#REF!</f>
        <v>#REF!</v>
      </c>
      <c r="F40" s="21" t="e">
        <f>'1) Budget Table'!#REF!</f>
        <v>#REF!</v>
      </c>
      <c r="G40" s="22" t="e">
        <f t="shared" ref="G40:G48" si="3">SUM(D40:F40)</f>
        <v>#REF!</v>
      </c>
      <c r="H40" s="84"/>
      <c r="I40" s="84"/>
      <c r="J40" s="84"/>
      <c r="K40" s="84"/>
      <c r="L40" s="84"/>
      <c r="M40" s="84"/>
      <c r="N40" s="84"/>
    </row>
    <row r="41" spans="3:14" hidden="1" x14ac:dyDescent="0.3">
      <c r="C41" s="18" t="s">
        <v>47</v>
      </c>
      <c r="D41" s="85"/>
      <c r="E41" s="86"/>
      <c r="F41" s="86"/>
      <c r="G41" s="19">
        <f t="shared" si="3"/>
        <v>0</v>
      </c>
      <c r="H41" s="84"/>
      <c r="I41" s="84"/>
      <c r="J41" s="84"/>
      <c r="K41" s="84"/>
      <c r="L41" s="84"/>
      <c r="M41" s="84"/>
      <c r="N41" s="84"/>
    </row>
    <row r="42" spans="3:14" ht="15.75" hidden="1" customHeight="1" x14ac:dyDescent="0.3">
      <c r="C42" s="10" t="s">
        <v>48</v>
      </c>
      <c r="D42" s="87"/>
      <c r="E42" s="82"/>
      <c r="F42" s="82"/>
      <c r="G42" s="17">
        <f t="shared" si="3"/>
        <v>0</v>
      </c>
      <c r="H42" s="84"/>
      <c r="I42" s="84"/>
      <c r="J42" s="84"/>
      <c r="K42" s="84"/>
      <c r="L42" s="84"/>
      <c r="M42" s="84"/>
      <c r="N42" s="84"/>
    </row>
    <row r="43" spans="3:14" ht="32.25" hidden="1" customHeight="1" x14ac:dyDescent="0.3">
      <c r="C43" s="10" t="s">
        <v>49</v>
      </c>
      <c r="D43" s="87"/>
      <c r="E43" s="87"/>
      <c r="F43" s="87"/>
      <c r="G43" s="17">
        <f t="shared" si="3"/>
        <v>0</v>
      </c>
      <c r="H43" s="84"/>
      <c r="I43" s="84"/>
      <c r="J43" s="84"/>
      <c r="K43" s="84"/>
      <c r="L43" s="84"/>
      <c r="M43" s="84"/>
      <c r="N43" s="84"/>
    </row>
    <row r="44" spans="3:14" s="13" customFormat="1" hidden="1" x14ac:dyDescent="0.3">
      <c r="C44" s="11" t="s">
        <v>50</v>
      </c>
      <c r="D44" s="87"/>
      <c r="E44" s="87"/>
      <c r="F44" s="87"/>
      <c r="G44" s="17">
        <f t="shared" si="3"/>
        <v>0</v>
      </c>
      <c r="H44" s="88"/>
      <c r="I44" s="88"/>
      <c r="J44" s="88"/>
      <c r="K44" s="88"/>
      <c r="L44" s="88"/>
      <c r="M44" s="88"/>
      <c r="N44" s="88"/>
    </row>
    <row r="45" spans="3:14" hidden="1" x14ac:dyDescent="0.3">
      <c r="C45" s="10" t="s">
        <v>51</v>
      </c>
      <c r="D45" s="87"/>
      <c r="E45" s="87"/>
      <c r="F45" s="87"/>
      <c r="G45" s="17">
        <f t="shared" si="3"/>
        <v>0</v>
      </c>
      <c r="H45" s="84"/>
      <c r="I45" s="84"/>
      <c r="J45" s="84"/>
      <c r="K45" s="84"/>
      <c r="L45" s="84"/>
      <c r="M45" s="84"/>
      <c r="N45" s="84"/>
    </row>
    <row r="46" spans="3:14" hidden="1" x14ac:dyDescent="0.3">
      <c r="C46" s="10" t="s">
        <v>52</v>
      </c>
      <c r="D46" s="87"/>
      <c r="E46" s="87"/>
      <c r="F46" s="87"/>
      <c r="G46" s="17">
        <f t="shared" si="3"/>
        <v>0</v>
      </c>
      <c r="H46" s="84"/>
      <c r="I46" s="84"/>
      <c r="J46" s="84"/>
      <c r="K46" s="84"/>
      <c r="L46" s="84"/>
      <c r="M46" s="84"/>
      <c r="N46" s="84"/>
    </row>
    <row r="47" spans="3:14" hidden="1" x14ac:dyDescent="0.3">
      <c r="C47" s="10" t="s">
        <v>53</v>
      </c>
      <c r="D47" s="87"/>
      <c r="E47" s="87"/>
      <c r="F47" s="87"/>
      <c r="G47" s="17">
        <f t="shared" si="3"/>
        <v>0</v>
      </c>
      <c r="H47" s="84"/>
      <c r="I47" s="84"/>
      <c r="J47" s="84"/>
      <c r="K47" s="84"/>
      <c r="L47" s="84"/>
      <c r="M47" s="84"/>
      <c r="N47" s="84"/>
    </row>
    <row r="48" spans="3:14" ht="21" hidden="1" customHeight="1" x14ac:dyDescent="0.3">
      <c r="C48" s="14" t="s">
        <v>54</v>
      </c>
      <c r="D48" s="23">
        <f>SUM(D41:D47)</f>
        <v>0</v>
      </c>
      <c r="E48" s="23">
        <f>SUM(E41:E47)</f>
        <v>0</v>
      </c>
      <c r="F48" s="23">
        <f>SUM(F41:F47)</f>
        <v>0</v>
      </c>
      <c r="G48" s="17">
        <f t="shared" si="3"/>
        <v>0</v>
      </c>
      <c r="H48" s="84"/>
      <c r="I48" s="84"/>
      <c r="J48" s="84"/>
      <c r="K48" s="84"/>
      <c r="L48" s="84"/>
      <c r="M48" s="84"/>
      <c r="N48" s="84"/>
    </row>
    <row r="49" spans="2:14" s="13" customFormat="1" ht="22.5" hidden="1" customHeight="1" x14ac:dyDescent="0.3">
      <c r="B49" s="88"/>
      <c r="C49" s="30"/>
      <c r="D49" s="28"/>
      <c r="E49" s="28"/>
      <c r="F49" s="28"/>
      <c r="G49" s="29"/>
      <c r="H49" s="88"/>
      <c r="I49" s="88"/>
      <c r="J49" s="88"/>
      <c r="K49" s="88"/>
      <c r="L49" s="88"/>
      <c r="M49" s="88"/>
      <c r="N49" s="88"/>
    </row>
    <row r="50" spans="2:14" hidden="1" x14ac:dyDescent="0.3">
      <c r="B50" s="261" t="s">
        <v>56</v>
      </c>
      <c r="C50" s="262"/>
      <c r="D50" s="262"/>
      <c r="E50" s="262"/>
      <c r="F50" s="262"/>
      <c r="G50" s="263"/>
      <c r="H50" s="84"/>
      <c r="I50" s="84"/>
      <c r="J50" s="84"/>
      <c r="K50" s="84"/>
      <c r="L50" s="84"/>
      <c r="M50" s="84"/>
      <c r="N50" s="84"/>
    </row>
    <row r="51" spans="2:14" hidden="1" x14ac:dyDescent="0.3">
      <c r="B51" s="84"/>
      <c r="C51" s="261" t="s">
        <v>57</v>
      </c>
      <c r="D51" s="262"/>
      <c r="E51" s="262"/>
      <c r="F51" s="262"/>
      <c r="G51" s="263"/>
      <c r="H51" s="84"/>
      <c r="I51" s="84"/>
      <c r="J51" s="84"/>
      <c r="K51" s="84"/>
      <c r="L51" s="84"/>
      <c r="M51" s="84"/>
      <c r="N51" s="84"/>
    </row>
    <row r="52" spans="2:14" ht="24" hidden="1" customHeight="1" thickBot="1" x14ac:dyDescent="0.35">
      <c r="B52" s="84"/>
      <c r="C52" s="20" t="s">
        <v>46</v>
      </c>
      <c r="D52" s="21" t="e">
        <f>'1) Budget Table'!#REF!</f>
        <v>#REF!</v>
      </c>
      <c r="E52" s="21" t="e">
        <f>'1) Budget Table'!#REF!</f>
        <v>#REF!</v>
      </c>
      <c r="F52" s="21" t="e">
        <f>'1) Budget Table'!#REF!</f>
        <v>#REF!</v>
      </c>
      <c r="G52" s="22" t="e">
        <f>SUM(D52:F52)</f>
        <v>#REF!</v>
      </c>
      <c r="H52" s="84"/>
      <c r="I52" s="84"/>
      <c r="J52" s="84"/>
      <c r="K52" s="84"/>
      <c r="L52" s="84"/>
      <c r="M52" s="84"/>
      <c r="N52" s="84"/>
    </row>
    <row r="53" spans="2:14" ht="15.75" hidden="1" customHeight="1" x14ac:dyDescent="0.3">
      <c r="B53" s="84"/>
      <c r="C53" s="18" t="s">
        <v>47</v>
      </c>
      <c r="D53" s="85"/>
      <c r="E53" s="86"/>
      <c r="F53" s="86"/>
      <c r="G53" s="19">
        <f t="shared" ref="G53:G60" si="4">SUM(D53:F53)</f>
        <v>0</v>
      </c>
      <c r="H53" s="84"/>
      <c r="I53" s="84"/>
      <c r="J53" s="84"/>
      <c r="K53" s="84"/>
      <c r="L53" s="84"/>
      <c r="M53" s="84"/>
      <c r="N53" s="84"/>
    </row>
    <row r="54" spans="2:14" ht="15.75" hidden="1" customHeight="1" x14ac:dyDescent="0.3">
      <c r="B54" s="84"/>
      <c r="C54" s="10" t="s">
        <v>48</v>
      </c>
      <c r="D54" s="87"/>
      <c r="E54" s="82"/>
      <c r="F54" s="82"/>
      <c r="G54" s="17">
        <f t="shared" si="4"/>
        <v>0</v>
      </c>
      <c r="H54" s="84"/>
      <c r="I54" s="84"/>
      <c r="J54" s="84"/>
      <c r="K54" s="84"/>
      <c r="L54" s="84"/>
      <c r="M54" s="84"/>
      <c r="N54" s="84"/>
    </row>
    <row r="55" spans="2:14" ht="15.75" hidden="1" customHeight="1" x14ac:dyDescent="0.3">
      <c r="B55" s="84"/>
      <c r="C55" s="10" t="s">
        <v>49</v>
      </c>
      <c r="D55" s="87"/>
      <c r="E55" s="87"/>
      <c r="F55" s="87"/>
      <c r="G55" s="17">
        <f t="shared" si="4"/>
        <v>0</v>
      </c>
      <c r="H55" s="84"/>
      <c r="I55" s="84"/>
      <c r="J55" s="84"/>
      <c r="K55" s="84"/>
      <c r="L55" s="84"/>
      <c r="M55" s="84"/>
      <c r="N55" s="84"/>
    </row>
    <row r="56" spans="2:14" ht="18.75" hidden="1" customHeight="1" x14ac:dyDescent="0.3">
      <c r="B56" s="84"/>
      <c r="C56" s="11" t="s">
        <v>50</v>
      </c>
      <c r="D56" s="87"/>
      <c r="E56" s="87"/>
      <c r="F56" s="87"/>
      <c r="G56" s="17">
        <f t="shared" si="4"/>
        <v>0</v>
      </c>
      <c r="H56" s="84"/>
      <c r="I56" s="84"/>
      <c r="J56" s="84"/>
      <c r="K56" s="84"/>
      <c r="L56" s="84"/>
      <c r="M56" s="84"/>
      <c r="N56" s="84"/>
    </row>
    <row r="57" spans="2:14" hidden="1" x14ac:dyDescent="0.3">
      <c r="B57" s="84"/>
      <c r="C57" s="10" t="s">
        <v>51</v>
      </c>
      <c r="D57" s="87"/>
      <c r="E57" s="87"/>
      <c r="F57" s="87"/>
      <c r="G57" s="17">
        <f t="shared" si="4"/>
        <v>0</v>
      </c>
      <c r="H57" s="84"/>
      <c r="I57" s="84"/>
      <c r="J57" s="84"/>
      <c r="K57" s="84"/>
      <c r="L57" s="84"/>
      <c r="M57" s="84"/>
      <c r="N57" s="84"/>
    </row>
    <row r="58" spans="2:14" s="13" customFormat="1" ht="21.75" hidden="1" customHeight="1" x14ac:dyDescent="0.3">
      <c r="B58" s="84"/>
      <c r="C58" s="10" t="s">
        <v>52</v>
      </c>
      <c r="D58" s="87"/>
      <c r="E58" s="87"/>
      <c r="F58" s="87"/>
      <c r="G58" s="17">
        <f t="shared" si="4"/>
        <v>0</v>
      </c>
      <c r="H58" s="88"/>
      <c r="I58" s="88"/>
      <c r="J58" s="88"/>
      <c r="K58" s="88"/>
      <c r="L58" s="88"/>
      <c r="M58" s="88"/>
      <c r="N58" s="88"/>
    </row>
    <row r="59" spans="2:14" s="13" customFormat="1" hidden="1" x14ac:dyDescent="0.3">
      <c r="B59" s="84"/>
      <c r="C59" s="10" t="s">
        <v>53</v>
      </c>
      <c r="D59" s="87"/>
      <c r="E59" s="87"/>
      <c r="F59" s="87"/>
      <c r="G59" s="17">
        <f t="shared" si="4"/>
        <v>0</v>
      </c>
      <c r="H59" s="88"/>
      <c r="I59" s="88"/>
      <c r="J59" s="88"/>
      <c r="K59" s="88"/>
      <c r="L59" s="88"/>
      <c r="M59" s="88"/>
      <c r="N59" s="88"/>
    </row>
    <row r="60" spans="2:14" hidden="1" x14ac:dyDescent="0.3">
      <c r="B60" s="84"/>
      <c r="C60" s="14" t="s">
        <v>54</v>
      </c>
      <c r="D60" s="23">
        <f>SUM(D53:D59)</f>
        <v>0</v>
      </c>
      <c r="E60" s="23">
        <f>SUM(E53:E59)</f>
        <v>0</v>
      </c>
      <c r="F60" s="23">
        <f>SUM(F53:F59)</f>
        <v>0</v>
      </c>
      <c r="G60" s="17">
        <f t="shared" si="4"/>
        <v>0</v>
      </c>
      <c r="H60" s="84"/>
      <c r="I60" s="84"/>
      <c r="J60" s="84"/>
      <c r="K60" s="84"/>
      <c r="L60" s="84"/>
      <c r="M60" s="84"/>
      <c r="N60" s="84"/>
    </row>
    <row r="61" spans="2:14" s="13" customFormat="1" hidden="1" x14ac:dyDescent="0.3">
      <c r="B61" s="88"/>
      <c r="C61" s="27"/>
      <c r="D61" s="28"/>
      <c r="E61" s="28"/>
      <c r="F61" s="28"/>
      <c r="G61" s="29"/>
      <c r="H61" s="88"/>
      <c r="I61" s="88"/>
      <c r="J61" s="88"/>
      <c r="K61" s="88"/>
      <c r="L61" s="88"/>
      <c r="M61" s="88"/>
      <c r="N61" s="88"/>
    </row>
    <row r="62" spans="2:14" hidden="1" x14ac:dyDescent="0.3">
      <c r="B62" s="88"/>
      <c r="C62" s="261" t="s">
        <v>17</v>
      </c>
      <c r="D62" s="262"/>
      <c r="E62" s="262"/>
      <c r="F62" s="262"/>
      <c r="G62" s="263"/>
      <c r="H62" s="84"/>
      <c r="I62" s="84"/>
      <c r="J62" s="84"/>
      <c r="K62" s="84"/>
      <c r="L62" s="84"/>
      <c r="M62" s="84"/>
      <c r="N62" s="84"/>
    </row>
    <row r="63" spans="2:14" ht="21.75" hidden="1" customHeight="1" thickBot="1" x14ac:dyDescent="0.35">
      <c r="B63" s="84"/>
      <c r="C63" s="20" t="s">
        <v>46</v>
      </c>
      <c r="D63" s="21" t="e">
        <f>'1) Budget Table'!#REF!</f>
        <v>#REF!</v>
      </c>
      <c r="E63" s="21" t="e">
        <f>'1) Budget Table'!#REF!</f>
        <v>#REF!</v>
      </c>
      <c r="F63" s="21" t="e">
        <f>'1) Budget Table'!#REF!</f>
        <v>#REF!</v>
      </c>
      <c r="G63" s="22" t="e">
        <f t="shared" ref="G63:G71" si="5">SUM(D63:F63)</f>
        <v>#REF!</v>
      </c>
      <c r="H63" s="84"/>
      <c r="I63" s="84"/>
      <c r="J63" s="84"/>
      <c r="K63" s="84"/>
      <c r="L63" s="84"/>
      <c r="M63" s="84"/>
      <c r="N63" s="84"/>
    </row>
    <row r="64" spans="2:14" ht="15.75" hidden="1" customHeight="1" x14ac:dyDescent="0.3">
      <c r="B64" s="84"/>
      <c r="C64" s="18" t="s">
        <v>47</v>
      </c>
      <c r="D64" s="85"/>
      <c r="E64" s="86"/>
      <c r="F64" s="86"/>
      <c r="G64" s="19">
        <f t="shared" si="5"/>
        <v>0</v>
      </c>
      <c r="H64" s="84"/>
      <c r="I64" s="84"/>
      <c r="J64" s="84"/>
      <c r="K64" s="84"/>
      <c r="L64" s="84"/>
      <c r="M64" s="84"/>
      <c r="N64" s="84"/>
    </row>
    <row r="65" spans="2:14" ht="15.75" hidden="1" customHeight="1" x14ac:dyDescent="0.3">
      <c r="B65" s="84"/>
      <c r="C65" s="10" t="s">
        <v>48</v>
      </c>
      <c r="D65" s="87"/>
      <c r="E65" s="82"/>
      <c r="F65" s="82"/>
      <c r="G65" s="17">
        <f t="shared" si="5"/>
        <v>0</v>
      </c>
      <c r="H65" s="84"/>
      <c r="I65" s="84"/>
      <c r="J65" s="84"/>
      <c r="K65" s="84"/>
      <c r="L65" s="84"/>
      <c r="M65" s="84"/>
      <c r="N65" s="84"/>
    </row>
    <row r="66" spans="2:14" ht="15.75" hidden="1" customHeight="1" x14ac:dyDescent="0.3">
      <c r="B66" s="84"/>
      <c r="C66" s="10" t="s">
        <v>49</v>
      </c>
      <c r="D66" s="87"/>
      <c r="E66" s="87"/>
      <c r="F66" s="87"/>
      <c r="G66" s="17">
        <f t="shared" si="5"/>
        <v>0</v>
      </c>
      <c r="H66" s="84"/>
      <c r="I66" s="84"/>
      <c r="J66" s="84"/>
      <c r="K66" s="84"/>
      <c r="L66" s="84"/>
      <c r="M66" s="84"/>
      <c r="N66" s="84"/>
    </row>
    <row r="67" spans="2:14" hidden="1" x14ac:dyDescent="0.3">
      <c r="B67" s="84"/>
      <c r="C67" s="11" t="s">
        <v>50</v>
      </c>
      <c r="D67" s="87"/>
      <c r="E67" s="87"/>
      <c r="F67" s="87"/>
      <c r="G67" s="17">
        <f t="shared" si="5"/>
        <v>0</v>
      </c>
      <c r="H67" s="84"/>
      <c r="I67" s="84"/>
      <c r="J67" s="84"/>
      <c r="K67" s="84"/>
      <c r="L67" s="84"/>
      <c r="M67" s="84"/>
      <c r="N67" s="84"/>
    </row>
    <row r="68" spans="2:14" hidden="1" x14ac:dyDescent="0.3">
      <c r="B68" s="84"/>
      <c r="C68" s="10" t="s">
        <v>51</v>
      </c>
      <c r="D68" s="87"/>
      <c r="E68" s="87"/>
      <c r="F68" s="87"/>
      <c r="G68" s="17">
        <f t="shared" si="5"/>
        <v>0</v>
      </c>
      <c r="H68" s="84"/>
      <c r="I68" s="84"/>
      <c r="J68" s="84"/>
      <c r="K68" s="84"/>
      <c r="L68" s="84"/>
      <c r="M68" s="84"/>
      <c r="N68" s="84"/>
    </row>
    <row r="69" spans="2:14" hidden="1" x14ac:dyDescent="0.3">
      <c r="B69" s="84"/>
      <c r="C69" s="10" t="s">
        <v>52</v>
      </c>
      <c r="D69" s="87"/>
      <c r="E69" s="87"/>
      <c r="F69" s="87"/>
      <c r="G69" s="17">
        <f t="shared" si="5"/>
        <v>0</v>
      </c>
      <c r="H69" s="84"/>
      <c r="I69" s="84"/>
      <c r="J69" s="84"/>
      <c r="K69" s="84"/>
      <c r="L69" s="84"/>
      <c r="M69" s="84"/>
      <c r="N69" s="84"/>
    </row>
    <row r="70" spans="2:14" hidden="1" x14ac:dyDescent="0.3">
      <c r="B70" s="84"/>
      <c r="C70" s="10" t="s">
        <v>53</v>
      </c>
      <c r="D70" s="87"/>
      <c r="E70" s="87"/>
      <c r="F70" s="87"/>
      <c r="G70" s="17">
        <f t="shared" si="5"/>
        <v>0</v>
      </c>
      <c r="H70" s="84"/>
      <c r="I70" s="84"/>
      <c r="J70" s="84"/>
      <c r="K70" s="84"/>
      <c r="L70" s="84"/>
      <c r="M70" s="84"/>
      <c r="N70" s="84"/>
    </row>
    <row r="71" spans="2:14" hidden="1" x14ac:dyDescent="0.3">
      <c r="B71" s="84"/>
      <c r="C71" s="14" t="s">
        <v>54</v>
      </c>
      <c r="D71" s="23">
        <f>SUM(D64:D70)</f>
        <v>0</v>
      </c>
      <c r="E71" s="23">
        <f>SUM(E64:E70)</f>
        <v>0</v>
      </c>
      <c r="F71" s="23">
        <f>SUM(F64:F70)</f>
        <v>0</v>
      </c>
      <c r="G71" s="17">
        <f t="shared" si="5"/>
        <v>0</v>
      </c>
      <c r="H71" s="84"/>
      <c r="I71" s="84"/>
      <c r="J71" s="84"/>
      <c r="K71" s="84"/>
      <c r="L71" s="84"/>
      <c r="M71" s="84"/>
      <c r="N71" s="84"/>
    </row>
    <row r="72" spans="2:14" s="13" customFormat="1" hidden="1" x14ac:dyDescent="0.3">
      <c r="B72" s="88"/>
      <c r="C72" s="27"/>
      <c r="D72" s="28"/>
      <c r="E72" s="28"/>
      <c r="F72" s="28"/>
      <c r="G72" s="29"/>
      <c r="H72" s="88"/>
      <c r="I72" s="88"/>
      <c r="J72" s="88"/>
      <c r="K72" s="88"/>
      <c r="L72" s="88"/>
      <c r="M72" s="88"/>
      <c r="N72" s="88"/>
    </row>
    <row r="73" spans="2:14" hidden="1" x14ac:dyDescent="0.3">
      <c r="B73" s="84"/>
      <c r="C73" s="261" t="s">
        <v>18</v>
      </c>
      <c r="D73" s="262"/>
      <c r="E73" s="262"/>
      <c r="F73" s="262"/>
      <c r="G73" s="263"/>
      <c r="H73" s="84"/>
      <c r="I73" s="84"/>
      <c r="J73" s="84"/>
      <c r="K73" s="84"/>
      <c r="L73" s="84"/>
      <c r="M73" s="84"/>
      <c r="N73" s="84"/>
    </row>
    <row r="74" spans="2:14" ht="21.75" hidden="1" customHeight="1" thickBot="1" x14ac:dyDescent="0.35">
      <c r="B74" s="88"/>
      <c r="C74" s="20" t="s">
        <v>46</v>
      </c>
      <c r="D74" s="21" t="e">
        <f>'1) Budget Table'!#REF!</f>
        <v>#REF!</v>
      </c>
      <c r="E74" s="21" t="e">
        <f>'1) Budget Table'!#REF!</f>
        <v>#REF!</v>
      </c>
      <c r="F74" s="21" t="e">
        <f>'1) Budget Table'!#REF!</f>
        <v>#REF!</v>
      </c>
      <c r="G74" s="22" t="e">
        <f t="shared" ref="G74:G82" si="6">SUM(D74:F74)</f>
        <v>#REF!</v>
      </c>
      <c r="H74" s="84"/>
      <c r="I74" s="84"/>
      <c r="J74" s="84"/>
      <c r="K74" s="84"/>
      <c r="L74" s="84"/>
      <c r="M74" s="84"/>
      <c r="N74" s="84"/>
    </row>
    <row r="75" spans="2:14" ht="18" hidden="1" customHeight="1" x14ac:dyDescent="0.3">
      <c r="B75" s="84"/>
      <c r="C75" s="18" t="s">
        <v>47</v>
      </c>
      <c r="D75" s="85"/>
      <c r="E75" s="86"/>
      <c r="F75" s="86"/>
      <c r="G75" s="19">
        <f t="shared" si="6"/>
        <v>0</v>
      </c>
      <c r="H75" s="84"/>
      <c r="I75" s="84"/>
      <c r="J75" s="84"/>
      <c r="K75" s="84"/>
      <c r="L75" s="84"/>
      <c r="M75" s="84"/>
      <c r="N75" s="84"/>
    </row>
    <row r="76" spans="2:14" ht="15.75" hidden="1" customHeight="1" x14ac:dyDescent="0.3">
      <c r="B76" s="84"/>
      <c r="C76" s="10" t="s">
        <v>48</v>
      </c>
      <c r="D76" s="87"/>
      <c r="E76" s="82"/>
      <c r="F76" s="82"/>
      <c r="G76" s="17">
        <f t="shared" si="6"/>
        <v>0</v>
      </c>
      <c r="H76" s="84"/>
      <c r="I76" s="84"/>
      <c r="J76" s="84"/>
      <c r="K76" s="84"/>
      <c r="L76" s="84"/>
      <c r="M76" s="84"/>
      <c r="N76" s="84"/>
    </row>
    <row r="77" spans="2:14" s="13" customFormat="1" ht="15.75" hidden="1" customHeight="1" x14ac:dyDescent="0.3">
      <c r="B77" s="84"/>
      <c r="C77" s="10" t="s">
        <v>49</v>
      </c>
      <c r="D77" s="87"/>
      <c r="E77" s="87"/>
      <c r="F77" s="87"/>
      <c r="G77" s="17">
        <f t="shared" si="6"/>
        <v>0</v>
      </c>
      <c r="H77" s="88"/>
      <c r="I77" s="88"/>
      <c r="J77" s="88"/>
      <c r="K77" s="88"/>
      <c r="L77" s="88"/>
      <c r="M77" s="88"/>
      <c r="N77" s="88"/>
    </row>
    <row r="78" spans="2:14" hidden="1" x14ac:dyDescent="0.3">
      <c r="B78" s="88"/>
      <c r="C78" s="11" t="s">
        <v>50</v>
      </c>
      <c r="D78" s="87"/>
      <c r="E78" s="87"/>
      <c r="F78" s="87"/>
      <c r="G78" s="17">
        <f t="shared" si="6"/>
        <v>0</v>
      </c>
      <c r="H78" s="84"/>
      <c r="I78" s="84"/>
      <c r="J78" s="84"/>
      <c r="K78" s="84"/>
      <c r="L78" s="84"/>
      <c r="M78" s="84"/>
      <c r="N78" s="84"/>
    </row>
    <row r="79" spans="2:14" hidden="1" x14ac:dyDescent="0.3">
      <c r="B79" s="88"/>
      <c r="C79" s="10" t="s">
        <v>51</v>
      </c>
      <c r="D79" s="87"/>
      <c r="E79" s="87"/>
      <c r="F79" s="87"/>
      <c r="G79" s="17">
        <f t="shared" si="6"/>
        <v>0</v>
      </c>
      <c r="H79" s="84"/>
      <c r="I79" s="84"/>
      <c r="J79" s="84"/>
      <c r="K79" s="84"/>
      <c r="L79" s="84"/>
      <c r="M79" s="84"/>
      <c r="N79" s="84"/>
    </row>
    <row r="80" spans="2:14" hidden="1" x14ac:dyDescent="0.3">
      <c r="B80" s="88"/>
      <c r="C80" s="10" t="s">
        <v>52</v>
      </c>
      <c r="D80" s="87"/>
      <c r="E80" s="87"/>
      <c r="F80" s="87"/>
      <c r="G80" s="17">
        <f t="shared" si="6"/>
        <v>0</v>
      </c>
      <c r="H80" s="84"/>
      <c r="I80" s="84"/>
      <c r="J80" s="84"/>
      <c r="K80" s="84"/>
      <c r="L80" s="84"/>
      <c r="M80" s="84"/>
      <c r="N80" s="84"/>
    </row>
    <row r="81" spans="2:14" hidden="1" x14ac:dyDescent="0.3">
      <c r="B81" s="84"/>
      <c r="C81" s="10" t="s">
        <v>53</v>
      </c>
      <c r="D81" s="87"/>
      <c r="E81" s="87"/>
      <c r="F81" s="87"/>
      <c r="G81" s="17">
        <f t="shared" si="6"/>
        <v>0</v>
      </c>
      <c r="H81" s="84"/>
      <c r="I81" s="84"/>
      <c r="J81" s="84"/>
      <c r="K81" s="84"/>
      <c r="L81" s="84"/>
      <c r="M81" s="84"/>
      <c r="N81" s="84"/>
    </row>
    <row r="82" spans="2:14" hidden="1" x14ac:dyDescent="0.3">
      <c r="B82" s="84"/>
      <c r="C82" s="14" t="s">
        <v>54</v>
      </c>
      <c r="D82" s="23">
        <f>SUM(D75:D81)</f>
        <v>0</v>
      </c>
      <c r="E82" s="23">
        <f>SUM(E75:E81)</f>
        <v>0</v>
      </c>
      <c r="F82" s="23">
        <f>SUM(F75:F81)</f>
        <v>0</v>
      </c>
      <c r="G82" s="17">
        <f t="shared" si="6"/>
        <v>0</v>
      </c>
      <c r="H82" s="84"/>
      <c r="I82" s="84"/>
      <c r="J82" s="84"/>
      <c r="K82" s="84"/>
      <c r="L82" s="84"/>
      <c r="M82" s="84"/>
      <c r="N82" s="84"/>
    </row>
    <row r="83" spans="2:14" s="13" customFormat="1" hidden="1" x14ac:dyDescent="0.3">
      <c r="B83" s="88"/>
      <c r="C83" s="27"/>
      <c r="D83" s="28"/>
      <c r="E83" s="28"/>
      <c r="F83" s="28"/>
      <c r="G83" s="29"/>
      <c r="H83" s="88"/>
      <c r="I83" s="88"/>
      <c r="J83" s="88"/>
      <c r="K83" s="88"/>
      <c r="L83" s="88"/>
      <c r="M83" s="88"/>
      <c r="N83" s="88"/>
    </row>
    <row r="84" spans="2:14" hidden="1" x14ac:dyDescent="0.3">
      <c r="B84" s="84"/>
      <c r="C84" s="261" t="s">
        <v>19</v>
      </c>
      <c r="D84" s="262"/>
      <c r="E84" s="262"/>
      <c r="F84" s="262"/>
      <c r="G84" s="263"/>
      <c r="H84" s="84"/>
      <c r="I84" s="84"/>
      <c r="J84" s="84"/>
      <c r="K84" s="84"/>
      <c r="L84" s="84"/>
      <c r="M84" s="84"/>
      <c r="N84" s="84"/>
    </row>
    <row r="85" spans="2:14" ht="21.75" hidden="1" customHeight="1" thickBot="1" x14ac:dyDescent="0.35">
      <c r="B85" s="84"/>
      <c r="C85" s="20" t="s">
        <v>46</v>
      </c>
      <c r="D85" s="21" t="e">
        <f>'1) Budget Table'!#REF!</f>
        <v>#REF!</v>
      </c>
      <c r="E85" s="21" t="e">
        <f>'1) Budget Table'!#REF!</f>
        <v>#REF!</v>
      </c>
      <c r="F85" s="21" t="e">
        <f>'1) Budget Table'!#REF!</f>
        <v>#REF!</v>
      </c>
      <c r="G85" s="22" t="e">
        <f t="shared" ref="G85:G93" si="7">SUM(D85:F85)</f>
        <v>#REF!</v>
      </c>
      <c r="H85" s="84"/>
      <c r="I85" s="84"/>
      <c r="J85" s="84"/>
      <c r="K85" s="84"/>
      <c r="L85" s="84"/>
      <c r="M85" s="84"/>
      <c r="N85" s="84"/>
    </row>
    <row r="86" spans="2:14" ht="15.75" hidden="1" customHeight="1" x14ac:dyDescent="0.3">
      <c r="B86" s="84"/>
      <c r="C86" s="18" t="s">
        <v>47</v>
      </c>
      <c r="D86" s="85"/>
      <c r="E86" s="86"/>
      <c r="F86" s="86"/>
      <c r="G86" s="19">
        <f t="shared" si="7"/>
        <v>0</v>
      </c>
      <c r="H86" s="84"/>
      <c r="I86" s="84"/>
      <c r="J86" s="84"/>
      <c r="K86" s="84"/>
      <c r="L86" s="84"/>
      <c r="M86" s="84"/>
      <c r="N86" s="84"/>
    </row>
    <row r="87" spans="2:14" ht="15.75" hidden="1" customHeight="1" x14ac:dyDescent="0.3">
      <c r="B87" s="88"/>
      <c r="C87" s="10" t="s">
        <v>48</v>
      </c>
      <c r="D87" s="87"/>
      <c r="E87" s="82"/>
      <c r="F87" s="82"/>
      <c r="G87" s="17">
        <f t="shared" si="7"/>
        <v>0</v>
      </c>
      <c r="H87" s="84"/>
      <c r="I87" s="84"/>
      <c r="J87" s="84"/>
      <c r="K87" s="84"/>
      <c r="L87" s="84"/>
      <c r="M87" s="84"/>
      <c r="N87" s="84"/>
    </row>
    <row r="88" spans="2:14" ht="15.75" hidden="1" customHeight="1" x14ac:dyDescent="0.3">
      <c r="B88" s="84"/>
      <c r="C88" s="10" t="s">
        <v>49</v>
      </c>
      <c r="D88" s="87"/>
      <c r="E88" s="87"/>
      <c r="F88" s="87"/>
      <c r="G88" s="17">
        <f t="shared" si="7"/>
        <v>0</v>
      </c>
      <c r="H88" s="84"/>
      <c r="I88" s="84"/>
      <c r="J88" s="84"/>
      <c r="K88" s="84"/>
      <c r="L88" s="84"/>
      <c r="M88" s="84"/>
      <c r="N88" s="84"/>
    </row>
    <row r="89" spans="2:14" hidden="1" x14ac:dyDescent="0.3">
      <c r="B89" s="84"/>
      <c r="C89" s="11" t="s">
        <v>50</v>
      </c>
      <c r="D89" s="87"/>
      <c r="E89" s="87"/>
      <c r="F89" s="87"/>
      <c r="G89" s="17">
        <f t="shared" si="7"/>
        <v>0</v>
      </c>
      <c r="H89" s="84"/>
      <c r="I89" s="84"/>
      <c r="J89" s="84"/>
      <c r="K89" s="84"/>
      <c r="L89" s="84"/>
      <c r="M89" s="84"/>
      <c r="N89" s="84"/>
    </row>
    <row r="90" spans="2:14" hidden="1" x14ac:dyDescent="0.3">
      <c r="B90" s="84"/>
      <c r="C90" s="10" t="s">
        <v>51</v>
      </c>
      <c r="D90" s="87"/>
      <c r="E90" s="87"/>
      <c r="F90" s="87"/>
      <c r="G90" s="17">
        <f t="shared" si="7"/>
        <v>0</v>
      </c>
      <c r="H90" s="84"/>
      <c r="I90" s="84"/>
      <c r="J90" s="84"/>
      <c r="K90" s="84"/>
      <c r="L90" s="84"/>
      <c r="M90" s="84"/>
      <c r="N90" s="84"/>
    </row>
    <row r="91" spans="2:14" ht="25.5" hidden="1" customHeight="1" x14ac:dyDescent="0.3">
      <c r="B91" s="84"/>
      <c r="C91" s="10" t="s">
        <v>52</v>
      </c>
      <c r="D91" s="87"/>
      <c r="E91" s="87"/>
      <c r="F91" s="87"/>
      <c r="G91" s="17">
        <f t="shared" si="7"/>
        <v>0</v>
      </c>
      <c r="H91" s="84"/>
      <c r="I91" s="84"/>
      <c r="J91" s="84"/>
      <c r="K91" s="84"/>
      <c r="L91" s="84"/>
      <c r="M91" s="84"/>
      <c r="N91" s="84"/>
    </row>
    <row r="92" spans="2:14" hidden="1" x14ac:dyDescent="0.3">
      <c r="B92" s="88"/>
      <c r="C92" s="10" t="s">
        <v>53</v>
      </c>
      <c r="D92" s="87"/>
      <c r="E92" s="87"/>
      <c r="F92" s="87"/>
      <c r="G92" s="17">
        <f t="shared" si="7"/>
        <v>0</v>
      </c>
      <c r="H92" s="84"/>
      <c r="I92" s="84"/>
      <c r="J92" s="84"/>
      <c r="K92" s="84"/>
      <c r="L92" s="84"/>
      <c r="M92" s="84"/>
      <c r="N92" s="84"/>
    </row>
    <row r="93" spans="2:14" ht="15.75" hidden="1" customHeight="1" x14ac:dyDescent="0.3">
      <c r="B93" s="84"/>
      <c r="C93" s="14" t="s">
        <v>54</v>
      </c>
      <c r="D93" s="23">
        <f>SUM(D86:D92)</f>
        <v>0</v>
      </c>
      <c r="E93" s="23">
        <f>SUM(E86:E92)</f>
        <v>0</v>
      </c>
      <c r="F93" s="23">
        <f>SUM(F86:F92)</f>
        <v>0</v>
      </c>
      <c r="G93" s="17">
        <f t="shared" si="7"/>
        <v>0</v>
      </c>
      <c r="H93" s="84"/>
      <c r="I93" s="84"/>
      <c r="J93" s="84"/>
      <c r="K93" s="84"/>
      <c r="L93" s="84"/>
      <c r="M93" s="84"/>
      <c r="N93" s="84"/>
    </row>
    <row r="94" spans="2:14" ht="25.5" hidden="1" customHeight="1" x14ac:dyDescent="0.3">
      <c r="B94" s="84"/>
      <c r="C94" s="84"/>
      <c r="D94" s="84"/>
      <c r="E94" s="84"/>
      <c r="F94" s="84"/>
      <c r="G94" s="84"/>
      <c r="H94" s="84"/>
      <c r="I94" s="84"/>
      <c r="J94" s="84"/>
      <c r="K94" s="84"/>
      <c r="L94" s="84"/>
      <c r="M94" s="84"/>
      <c r="N94" s="84"/>
    </row>
    <row r="95" spans="2:14" hidden="1" x14ac:dyDescent="0.3">
      <c r="B95" s="261" t="s">
        <v>58</v>
      </c>
      <c r="C95" s="262"/>
      <c r="D95" s="262"/>
      <c r="E95" s="262"/>
      <c r="F95" s="262"/>
      <c r="G95" s="263"/>
      <c r="H95" s="84"/>
      <c r="I95" s="84"/>
      <c r="J95" s="84"/>
      <c r="K95" s="84"/>
      <c r="L95" s="84"/>
      <c r="M95" s="84"/>
      <c r="N95" s="84"/>
    </row>
    <row r="96" spans="2:14" hidden="1" x14ac:dyDescent="0.3">
      <c r="B96" s="84"/>
      <c r="C96" s="261" t="s">
        <v>20</v>
      </c>
      <c r="D96" s="262"/>
      <c r="E96" s="262"/>
      <c r="F96" s="262"/>
      <c r="G96" s="263"/>
      <c r="H96" s="84"/>
      <c r="I96" s="84"/>
      <c r="J96" s="84"/>
      <c r="K96" s="84"/>
      <c r="L96" s="84"/>
      <c r="M96" s="84"/>
      <c r="N96" s="84"/>
    </row>
    <row r="97" spans="3:14" ht="22.5" hidden="1" customHeight="1" thickBot="1" x14ac:dyDescent="0.35">
      <c r="C97" s="20" t="s">
        <v>46</v>
      </c>
      <c r="D97" s="21" t="e">
        <f>'1) Budget Table'!#REF!</f>
        <v>#REF!</v>
      </c>
      <c r="E97" s="21" t="e">
        <f>'1) Budget Table'!#REF!</f>
        <v>#REF!</v>
      </c>
      <c r="F97" s="21" t="e">
        <f>'1) Budget Table'!#REF!</f>
        <v>#REF!</v>
      </c>
      <c r="G97" s="22" t="e">
        <f>SUM(D97:F97)</f>
        <v>#REF!</v>
      </c>
      <c r="H97" s="84"/>
      <c r="I97" s="84"/>
      <c r="J97" s="84"/>
      <c r="K97" s="84"/>
      <c r="L97" s="84"/>
      <c r="M97" s="84"/>
      <c r="N97" s="84"/>
    </row>
    <row r="98" spans="3:14" hidden="1" x14ac:dyDescent="0.3">
      <c r="C98" s="18" t="s">
        <v>47</v>
      </c>
      <c r="D98" s="85"/>
      <c r="E98" s="86"/>
      <c r="F98" s="86"/>
      <c r="G98" s="19">
        <f t="shared" ref="G98:G105" si="8">SUM(D98:F98)</f>
        <v>0</v>
      </c>
      <c r="H98" s="84"/>
      <c r="I98" s="84"/>
      <c r="J98" s="84"/>
      <c r="K98" s="84"/>
      <c r="L98" s="84"/>
      <c r="M98" s="84"/>
      <c r="N98" s="84"/>
    </row>
    <row r="99" spans="3:14" hidden="1" x14ac:dyDescent="0.3">
      <c r="C99" s="10" t="s">
        <v>48</v>
      </c>
      <c r="D99" s="87"/>
      <c r="E99" s="82"/>
      <c r="F99" s="82"/>
      <c r="G99" s="17">
        <f t="shared" si="8"/>
        <v>0</v>
      </c>
      <c r="H99" s="84"/>
      <c r="I99" s="84"/>
      <c r="J99" s="84"/>
      <c r="K99" s="84"/>
      <c r="L99" s="84"/>
      <c r="M99" s="84"/>
      <c r="N99" s="84"/>
    </row>
    <row r="100" spans="3:14" ht="15.75" hidden="1" customHeight="1" x14ac:dyDescent="0.3">
      <c r="C100" s="10" t="s">
        <v>49</v>
      </c>
      <c r="D100" s="87"/>
      <c r="E100" s="87"/>
      <c r="F100" s="87"/>
      <c r="G100" s="17">
        <f t="shared" si="8"/>
        <v>0</v>
      </c>
      <c r="H100" s="84"/>
      <c r="I100" s="84"/>
      <c r="J100" s="84"/>
      <c r="K100" s="84"/>
      <c r="L100" s="84"/>
      <c r="M100" s="84"/>
      <c r="N100" s="84"/>
    </row>
    <row r="101" spans="3:14" hidden="1" x14ac:dyDescent="0.3">
      <c r="C101" s="11" t="s">
        <v>50</v>
      </c>
      <c r="D101" s="87"/>
      <c r="E101" s="87"/>
      <c r="F101" s="87"/>
      <c r="G101" s="17">
        <f t="shared" si="8"/>
        <v>0</v>
      </c>
      <c r="H101" s="84"/>
      <c r="I101" s="84"/>
      <c r="J101" s="84"/>
      <c r="K101" s="84"/>
      <c r="L101" s="84"/>
      <c r="M101" s="84"/>
      <c r="N101" s="84"/>
    </row>
    <row r="102" spans="3:14" hidden="1" x14ac:dyDescent="0.3">
      <c r="C102" s="10" t="s">
        <v>51</v>
      </c>
      <c r="D102" s="87"/>
      <c r="E102" s="87"/>
      <c r="F102" s="87"/>
      <c r="G102" s="17">
        <f t="shared" si="8"/>
        <v>0</v>
      </c>
      <c r="H102" s="84"/>
      <c r="I102" s="84"/>
      <c r="J102" s="84"/>
      <c r="K102" s="84"/>
      <c r="L102" s="84"/>
      <c r="M102" s="84"/>
      <c r="N102" s="84"/>
    </row>
    <row r="103" spans="3:14" hidden="1" x14ac:dyDescent="0.3">
      <c r="C103" s="10" t="s">
        <v>52</v>
      </c>
      <c r="D103" s="87"/>
      <c r="E103" s="87"/>
      <c r="F103" s="87"/>
      <c r="G103" s="17">
        <f t="shared" si="8"/>
        <v>0</v>
      </c>
      <c r="H103" s="84"/>
      <c r="I103" s="84"/>
      <c r="J103" s="84"/>
      <c r="K103" s="84"/>
      <c r="L103" s="84"/>
      <c r="M103" s="84"/>
      <c r="N103" s="84"/>
    </row>
    <row r="104" spans="3:14" hidden="1" x14ac:dyDescent="0.3">
      <c r="C104" s="10" t="s">
        <v>53</v>
      </c>
      <c r="D104" s="87"/>
      <c r="E104" s="87"/>
      <c r="F104" s="87"/>
      <c r="G104" s="17">
        <f t="shared" si="8"/>
        <v>0</v>
      </c>
      <c r="H104" s="84"/>
      <c r="I104" s="84"/>
      <c r="J104" s="84"/>
      <c r="K104" s="84"/>
      <c r="L104" s="84"/>
      <c r="M104" s="84"/>
      <c r="N104" s="84"/>
    </row>
    <row r="105" spans="3:14" hidden="1" x14ac:dyDescent="0.3">
      <c r="C105" s="14" t="s">
        <v>54</v>
      </c>
      <c r="D105" s="23">
        <f>SUM(D98:D104)</f>
        <v>0</v>
      </c>
      <c r="E105" s="23">
        <f>SUM(E98:E104)</f>
        <v>0</v>
      </c>
      <c r="F105" s="23">
        <f>SUM(F98:F104)</f>
        <v>0</v>
      </c>
      <c r="G105" s="17">
        <f t="shared" si="8"/>
        <v>0</v>
      </c>
      <c r="H105" s="84"/>
      <c r="I105" s="84"/>
      <c r="J105" s="84"/>
      <c r="K105" s="84"/>
      <c r="L105" s="84"/>
      <c r="M105" s="84"/>
      <c r="N105" s="84"/>
    </row>
    <row r="106" spans="3:14" s="13" customFormat="1" hidden="1" x14ac:dyDescent="0.3">
      <c r="C106" s="27"/>
      <c r="D106" s="28"/>
      <c r="E106" s="28"/>
      <c r="F106" s="28"/>
      <c r="G106" s="29"/>
      <c r="H106" s="88"/>
      <c r="I106" s="88"/>
      <c r="J106" s="88"/>
      <c r="K106" s="88"/>
      <c r="L106" s="88"/>
      <c r="M106" s="88"/>
      <c r="N106" s="88"/>
    </row>
    <row r="107" spans="3:14" ht="15.75" hidden="1" customHeight="1" x14ac:dyDescent="0.3">
      <c r="C107" s="261" t="s">
        <v>59</v>
      </c>
      <c r="D107" s="262"/>
      <c r="E107" s="262"/>
      <c r="F107" s="262"/>
      <c r="G107" s="263"/>
      <c r="H107" s="84"/>
      <c r="I107" s="84"/>
      <c r="J107" s="84"/>
      <c r="K107" s="84"/>
      <c r="L107" s="84"/>
      <c r="M107" s="84"/>
      <c r="N107" s="84"/>
    </row>
    <row r="108" spans="3:14" ht="21.75" hidden="1" customHeight="1" thickBot="1" x14ac:dyDescent="0.35">
      <c r="C108" s="20" t="s">
        <v>46</v>
      </c>
      <c r="D108" s="21" t="e">
        <f>'1) Budget Table'!#REF!</f>
        <v>#REF!</v>
      </c>
      <c r="E108" s="21" t="e">
        <f>'1) Budget Table'!#REF!</f>
        <v>#REF!</v>
      </c>
      <c r="F108" s="21" t="e">
        <f>'1) Budget Table'!#REF!</f>
        <v>#REF!</v>
      </c>
      <c r="G108" s="22" t="e">
        <f t="shared" ref="G108:G116" si="9">SUM(D108:F108)</f>
        <v>#REF!</v>
      </c>
      <c r="H108" s="84"/>
      <c r="I108" s="84"/>
      <c r="J108" s="84"/>
      <c r="K108" s="84"/>
      <c r="L108" s="84"/>
      <c r="M108" s="84"/>
      <c r="N108" s="84"/>
    </row>
    <row r="109" spans="3:14" hidden="1" x14ac:dyDescent="0.3">
      <c r="C109" s="18" t="s">
        <v>47</v>
      </c>
      <c r="D109" s="85"/>
      <c r="E109" s="86"/>
      <c r="F109" s="86"/>
      <c r="G109" s="19">
        <f t="shared" si="9"/>
        <v>0</v>
      </c>
      <c r="H109" s="84"/>
      <c r="I109" s="84"/>
      <c r="J109" s="84"/>
      <c r="K109" s="84"/>
      <c r="L109" s="84"/>
      <c r="M109" s="84"/>
      <c r="N109" s="84"/>
    </row>
    <row r="110" spans="3:14" hidden="1" x14ac:dyDescent="0.3">
      <c r="C110" s="10" t="s">
        <v>48</v>
      </c>
      <c r="D110" s="87"/>
      <c r="E110" s="82"/>
      <c r="F110" s="82"/>
      <c r="G110" s="17">
        <f t="shared" si="9"/>
        <v>0</v>
      </c>
      <c r="H110" s="84"/>
      <c r="I110" s="84"/>
      <c r="J110" s="84"/>
      <c r="K110" s="84"/>
      <c r="L110" s="84"/>
      <c r="M110" s="84"/>
      <c r="N110" s="84"/>
    </row>
    <row r="111" spans="3:14" ht="31.2" hidden="1" x14ac:dyDescent="0.3">
      <c r="C111" s="10" t="s">
        <v>49</v>
      </c>
      <c r="D111" s="87"/>
      <c r="E111" s="87"/>
      <c r="F111" s="87"/>
      <c r="G111" s="17">
        <f t="shared" si="9"/>
        <v>0</v>
      </c>
      <c r="H111" s="84"/>
      <c r="I111" s="84"/>
      <c r="J111" s="84"/>
      <c r="K111" s="84"/>
      <c r="L111" s="84"/>
      <c r="M111" s="84"/>
      <c r="N111" s="84"/>
    </row>
    <row r="112" spans="3:14" hidden="1" x14ac:dyDescent="0.3">
      <c r="C112" s="11" t="s">
        <v>50</v>
      </c>
      <c r="D112" s="87"/>
      <c r="E112" s="87"/>
      <c r="F112" s="87"/>
      <c r="G112" s="17">
        <f t="shared" si="9"/>
        <v>0</v>
      </c>
      <c r="H112" s="84"/>
      <c r="I112" s="84"/>
      <c r="J112" s="84"/>
      <c r="K112" s="84"/>
      <c r="L112" s="84"/>
      <c r="M112" s="84"/>
      <c r="N112" s="84"/>
    </row>
    <row r="113" spans="3:14" hidden="1" x14ac:dyDescent="0.3">
      <c r="C113" s="10" t="s">
        <v>51</v>
      </c>
      <c r="D113" s="87"/>
      <c r="E113" s="87"/>
      <c r="F113" s="87"/>
      <c r="G113" s="17">
        <f t="shared" si="9"/>
        <v>0</v>
      </c>
      <c r="H113" s="84"/>
      <c r="I113" s="84"/>
      <c r="J113" s="84"/>
      <c r="K113" s="84"/>
      <c r="L113" s="84"/>
      <c r="M113" s="84"/>
      <c r="N113" s="84"/>
    </row>
    <row r="114" spans="3:14" hidden="1" x14ac:dyDescent="0.3">
      <c r="C114" s="10" t="s">
        <v>52</v>
      </c>
      <c r="D114" s="87"/>
      <c r="E114" s="87"/>
      <c r="F114" s="87"/>
      <c r="G114" s="17">
        <f t="shared" si="9"/>
        <v>0</v>
      </c>
      <c r="H114" s="84"/>
      <c r="I114" s="84"/>
      <c r="J114" s="84"/>
      <c r="K114" s="84"/>
      <c r="L114" s="84"/>
      <c r="M114" s="84"/>
      <c r="N114" s="84"/>
    </row>
    <row r="115" spans="3:14" hidden="1" x14ac:dyDescent="0.3">
      <c r="C115" s="10" t="s">
        <v>53</v>
      </c>
      <c r="D115" s="87"/>
      <c r="E115" s="87"/>
      <c r="F115" s="87"/>
      <c r="G115" s="17">
        <f t="shared" si="9"/>
        <v>0</v>
      </c>
      <c r="H115" s="84"/>
      <c r="I115" s="84"/>
      <c r="J115" s="84"/>
      <c r="K115" s="84"/>
      <c r="L115" s="84"/>
      <c r="M115" s="84"/>
      <c r="N115" s="84"/>
    </row>
    <row r="116" spans="3:14" hidden="1" x14ac:dyDescent="0.3">
      <c r="C116" s="14" t="s">
        <v>54</v>
      </c>
      <c r="D116" s="23">
        <f>SUM(D109:D115)</f>
        <v>0</v>
      </c>
      <c r="E116" s="23">
        <f>SUM(E109:E115)</f>
        <v>0</v>
      </c>
      <c r="F116" s="23">
        <f>SUM(F109:F115)</f>
        <v>0</v>
      </c>
      <c r="G116" s="17">
        <f t="shared" si="9"/>
        <v>0</v>
      </c>
      <c r="H116" s="84"/>
      <c r="I116" s="84"/>
      <c r="J116" s="84"/>
      <c r="K116" s="84"/>
      <c r="L116" s="84"/>
      <c r="M116" s="84"/>
      <c r="N116" s="84"/>
    </row>
    <row r="117" spans="3:14" s="13" customFormat="1" hidden="1" x14ac:dyDescent="0.3">
      <c r="C117" s="27"/>
      <c r="D117" s="28"/>
      <c r="E117" s="28"/>
      <c r="F117" s="28"/>
      <c r="G117" s="29"/>
      <c r="H117" s="88"/>
      <c r="I117" s="88"/>
      <c r="J117" s="88"/>
      <c r="K117" s="88"/>
      <c r="L117" s="88"/>
      <c r="M117" s="88"/>
      <c r="N117" s="88"/>
    </row>
    <row r="118" spans="3:14" hidden="1" x14ac:dyDescent="0.3">
      <c r="C118" s="261" t="s">
        <v>21</v>
      </c>
      <c r="D118" s="262"/>
      <c r="E118" s="262"/>
      <c r="F118" s="262"/>
      <c r="G118" s="263"/>
      <c r="H118" s="84"/>
      <c r="I118" s="84"/>
      <c r="J118" s="84"/>
      <c r="K118" s="84"/>
      <c r="L118" s="84"/>
      <c r="M118" s="84"/>
      <c r="N118" s="84"/>
    </row>
    <row r="119" spans="3:14" ht="21" hidden="1" customHeight="1" thickBot="1" x14ac:dyDescent="0.35">
      <c r="C119" s="20" t="s">
        <v>46</v>
      </c>
      <c r="D119" s="21" t="e">
        <f>'1) Budget Table'!#REF!</f>
        <v>#REF!</v>
      </c>
      <c r="E119" s="21" t="e">
        <f>'1) Budget Table'!#REF!</f>
        <v>#REF!</v>
      </c>
      <c r="F119" s="21" t="e">
        <f>'1) Budget Table'!#REF!</f>
        <v>#REF!</v>
      </c>
      <c r="G119" s="22" t="e">
        <f t="shared" ref="G119:G127" si="10">SUM(D119:F119)</f>
        <v>#REF!</v>
      </c>
      <c r="H119" s="84"/>
      <c r="I119" s="84"/>
      <c r="J119" s="84"/>
      <c r="K119" s="84"/>
      <c r="L119" s="84"/>
      <c r="M119" s="84"/>
      <c r="N119" s="84"/>
    </row>
    <row r="120" spans="3:14" hidden="1" x14ac:dyDescent="0.3">
      <c r="C120" s="18" t="s">
        <v>47</v>
      </c>
      <c r="D120" s="85"/>
      <c r="E120" s="86"/>
      <c r="F120" s="86"/>
      <c r="G120" s="19">
        <f t="shared" si="10"/>
        <v>0</v>
      </c>
      <c r="H120" s="84"/>
      <c r="I120" s="84"/>
      <c r="J120" s="84"/>
      <c r="K120" s="84"/>
      <c r="L120" s="84"/>
      <c r="M120" s="84"/>
      <c r="N120" s="84"/>
    </row>
    <row r="121" spans="3:14" hidden="1" x14ac:dyDescent="0.3">
      <c r="C121" s="10" t="s">
        <v>48</v>
      </c>
      <c r="D121" s="87"/>
      <c r="E121" s="82"/>
      <c r="F121" s="82"/>
      <c r="G121" s="17">
        <f t="shared" si="10"/>
        <v>0</v>
      </c>
      <c r="H121" s="84"/>
      <c r="I121" s="84"/>
      <c r="J121" s="84"/>
      <c r="K121" s="84"/>
      <c r="L121" s="84"/>
      <c r="M121" s="84"/>
      <c r="N121" s="84"/>
    </row>
    <row r="122" spans="3:14" ht="31.2" hidden="1" x14ac:dyDescent="0.3">
      <c r="C122" s="10" t="s">
        <v>49</v>
      </c>
      <c r="D122" s="87"/>
      <c r="E122" s="87"/>
      <c r="F122" s="87"/>
      <c r="G122" s="17">
        <f t="shared" si="10"/>
        <v>0</v>
      </c>
      <c r="H122" s="84"/>
      <c r="I122" s="84"/>
      <c r="J122" s="84"/>
      <c r="K122" s="84"/>
      <c r="L122" s="84"/>
      <c r="M122" s="84"/>
      <c r="N122" s="84"/>
    </row>
    <row r="123" spans="3:14" hidden="1" x14ac:dyDescent="0.3">
      <c r="C123" s="11" t="s">
        <v>50</v>
      </c>
      <c r="D123" s="87"/>
      <c r="E123" s="87"/>
      <c r="F123" s="87"/>
      <c r="G123" s="17">
        <f t="shared" si="10"/>
        <v>0</v>
      </c>
      <c r="H123" s="84"/>
      <c r="I123" s="84"/>
      <c r="J123" s="84"/>
      <c r="K123" s="84"/>
      <c r="L123" s="84"/>
      <c r="M123" s="84"/>
      <c r="N123" s="84"/>
    </row>
    <row r="124" spans="3:14" hidden="1" x14ac:dyDescent="0.3">
      <c r="C124" s="10" t="s">
        <v>51</v>
      </c>
      <c r="D124" s="87"/>
      <c r="E124" s="87"/>
      <c r="F124" s="87"/>
      <c r="G124" s="17">
        <f t="shared" si="10"/>
        <v>0</v>
      </c>
      <c r="H124" s="84"/>
      <c r="I124" s="84"/>
      <c r="J124" s="84"/>
      <c r="K124" s="84"/>
      <c r="L124" s="84"/>
      <c r="M124" s="84"/>
      <c r="N124" s="84"/>
    </row>
    <row r="125" spans="3:14" hidden="1" x14ac:dyDescent="0.3">
      <c r="C125" s="10" t="s">
        <v>52</v>
      </c>
      <c r="D125" s="87"/>
      <c r="E125" s="87"/>
      <c r="F125" s="87"/>
      <c r="G125" s="17">
        <f t="shared" si="10"/>
        <v>0</v>
      </c>
      <c r="H125" s="84"/>
      <c r="I125" s="84"/>
      <c r="J125" s="84"/>
      <c r="K125" s="84"/>
      <c r="L125" s="84"/>
      <c r="M125" s="84"/>
      <c r="N125" s="84"/>
    </row>
    <row r="126" spans="3:14" hidden="1" x14ac:dyDescent="0.3">
      <c r="C126" s="10" t="s">
        <v>53</v>
      </c>
      <c r="D126" s="87"/>
      <c r="E126" s="87"/>
      <c r="F126" s="87"/>
      <c r="G126" s="17">
        <f t="shared" si="10"/>
        <v>0</v>
      </c>
      <c r="H126" s="84"/>
      <c r="I126" s="84"/>
      <c r="J126" s="84"/>
      <c r="K126" s="84"/>
      <c r="L126" s="84"/>
      <c r="M126" s="84"/>
      <c r="N126" s="84"/>
    </row>
    <row r="127" spans="3:14" hidden="1" x14ac:dyDescent="0.3">
      <c r="C127" s="14" t="s">
        <v>54</v>
      </c>
      <c r="D127" s="23">
        <f>SUM(D120:D126)</f>
        <v>0</v>
      </c>
      <c r="E127" s="23">
        <f>SUM(E120:E126)</f>
        <v>0</v>
      </c>
      <c r="F127" s="23">
        <f>SUM(F120:F126)</f>
        <v>0</v>
      </c>
      <c r="G127" s="17">
        <f t="shared" si="10"/>
        <v>0</v>
      </c>
      <c r="H127" s="84"/>
      <c r="I127" s="84"/>
      <c r="J127" s="84"/>
      <c r="K127" s="84"/>
      <c r="L127" s="84"/>
      <c r="M127" s="84"/>
      <c r="N127" s="84"/>
    </row>
    <row r="128" spans="3:14" s="13" customFormat="1" hidden="1" x14ac:dyDescent="0.3">
      <c r="C128" s="27"/>
      <c r="D128" s="28"/>
      <c r="E128" s="28"/>
      <c r="F128" s="28"/>
      <c r="G128" s="29"/>
      <c r="H128" s="88"/>
      <c r="I128" s="88"/>
      <c r="J128" s="88"/>
      <c r="K128" s="88"/>
      <c r="L128" s="88"/>
      <c r="M128" s="88"/>
      <c r="N128" s="88"/>
    </row>
    <row r="129" spans="2:14" hidden="1" x14ac:dyDescent="0.3">
      <c r="B129" s="84"/>
      <c r="C129" s="261" t="s">
        <v>22</v>
      </c>
      <c r="D129" s="262"/>
      <c r="E129" s="262"/>
      <c r="F129" s="262"/>
      <c r="G129" s="263"/>
      <c r="H129" s="84"/>
      <c r="I129" s="84"/>
      <c r="J129" s="84"/>
      <c r="K129" s="84"/>
      <c r="L129" s="84"/>
      <c r="M129" s="84"/>
      <c r="N129" s="84"/>
    </row>
    <row r="130" spans="2:14" ht="24" hidden="1" customHeight="1" thickBot="1" x14ac:dyDescent="0.35">
      <c r="B130" s="84"/>
      <c r="C130" s="20" t="s">
        <v>46</v>
      </c>
      <c r="D130" s="21" t="e">
        <f>'1) Budget Table'!#REF!</f>
        <v>#REF!</v>
      </c>
      <c r="E130" s="21" t="e">
        <f>'1) Budget Table'!#REF!</f>
        <v>#REF!</v>
      </c>
      <c r="F130" s="21" t="e">
        <f>'1) Budget Table'!#REF!</f>
        <v>#REF!</v>
      </c>
      <c r="G130" s="22" t="e">
        <f t="shared" ref="G130:G138" si="11">SUM(D130:F130)</f>
        <v>#REF!</v>
      </c>
      <c r="H130" s="84"/>
      <c r="I130" s="84"/>
      <c r="J130" s="84"/>
      <c r="K130" s="84"/>
      <c r="L130" s="84"/>
      <c r="M130" s="84"/>
      <c r="N130" s="84"/>
    </row>
    <row r="131" spans="2:14" ht="15.75" hidden="1" customHeight="1" x14ac:dyDescent="0.3">
      <c r="B131" s="84"/>
      <c r="C131" s="18" t="s">
        <v>47</v>
      </c>
      <c r="D131" s="85"/>
      <c r="E131" s="86"/>
      <c r="F131" s="86"/>
      <c r="G131" s="19">
        <f t="shared" si="11"/>
        <v>0</v>
      </c>
      <c r="H131" s="84"/>
      <c r="I131" s="84"/>
      <c r="J131" s="84"/>
      <c r="K131" s="84"/>
      <c r="L131" s="84"/>
      <c r="M131" s="84"/>
      <c r="N131" s="84"/>
    </row>
    <row r="132" spans="2:14" hidden="1" x14ac:dyDescent="0.3">
      <c r="B132" s="84"/>
      <c r="C132" s="10" t="s">
        <v>48</v>
      </c>
      <c r="D132" s="87"/>
      <c r="E132" s="82"/>
      <c r="F132" s="82"/>
      <c r="G132" s="17">
        <f t="shared" si="11"/>
        <v>0</v>
      </c>
      <c r="H132" s="84"/>
      <c r="I132" s="84"/>
      <c r="J132" s="84"/>
      <c r="K132" s="84"/>
      <c r="L132" s="84"/>
      <c r="M132" s="84"/>
      <c r="N132" s="84"/>
    </row>
    <row r="133" spans="2:14" ht="15.75" hidden="1" customHeight="1" x14ac:dyDescent="0.3">
      <c r="B133" s="84"/>
      <c r="C133" s="10" t="s">
        <v>49</v>
      </c>
      <c r="D133" s="87"/>
      <c r="E133" s="87"/>
      <c r="F133" s="87"/>
      <c r="G133" s="17">
        <f t="shared" si="11"/>
        <v>0</v>
      </c>
      <c r="H133" s="84"/>
      <c r="I133" s="84"/>
      <c r="J133" s="84"/>
      <c r="K133" s="84"/>
      <c r="L133" s="84"/>
      <c r="M133" s="84"/>
      <c r="N133" s="84"/>
    </row>
    <row r="134" spans="2:14" hidden="1" x14ac:dyDescent="0.3">
      <c r="B134" s="84"/>
      <c r="C134" s="11" t="s">
        <v>50</v>
      </c>
      <c r="D134" s="87"/>
      <c r="E134" s="87"/>
      <c r="F134" s="87"/>
      <c r="G134" s="17">
        <f t="shared" si="11"/>
        <v>0</v>
      </c>
      <c r="H134" s="84"/>
      <c r="I134" s="84"/>
      <c r="J134" s="84"/>
      <c r="K134" s="84"/>
      <c r="L134" s="84"/>
      <c r="M134" s="84"/>
      <c r="N134" s="84"/>
    </row>
    <row r="135" spans="2:14" hidden="1" x14ac:dyDescent="0.3">
      <c r="B135" s="84"/>
      <c r="C135" s="10" t="s">
        <v>51</v>
      </c>
      <c r="D135" s="87"/>
      <c r="E135" s="87"/>
      <c r="F135" s="87"/>
      <c r="G135" s="17">
        <f t="shared" si="11"/>
        <v>0</v>
      </c>
      <c r="H135" s="84"/>
      <c r="I135" s="84"/>
      <c r="J135" s="84"/>
      <c r="K135" s="84"/>
      <c r="L135" s="84"/>
      <c r="M135" s="84"/>
      <c r="N135" s="84"/>
    </row>
    <row r="136" spans="2:14" ht="15.75" hidden="1" customHeight="1" x14ac:dyDescent="0.3">
      <c r="B136" s="84"/>
      <c r="C136" s="10" t="s">
        <v>52</v>
      </c>
      <c r="D136" s="87"/>
      <c r="E136" s="87"/>
      <c r="F136" s="87"/>
      <c r="G136" s="17">
        <f t="shared" si="11"/>
        <v>0</v>
      </c>
      <c r="H136" s="84"/>
      <c r="I136" s="84"/>
      <c r="J136" s="84"/>
      <c r="K136" s="84"/>
      <c r="L136" s="84"/>
      <c r="M136" s="84"/>
      <c r="N136" s="84"/>
    </row>
    <row r="137" spans="2:14" hidden="1" x14ac:dyDescent="0.3">
      <c r="B137" s="84"/>
      <c r="C137" s="10" t="s">
        <v>53</v>
      </c>
      <c r="D137" s="87"/>
      <c r="E137" s="87"/>
      <c r="F137" s="87"/>
      <c r="G137" s="17">
        <f t="shared" si="11"/>
        <v>0</v>
      </c>
      <c r="H137" s="84"/>
      <c r="I137" s="84"/>
      <c r="J137" s="84"/>
      <c r="K137" s="84"/>
      <c r="L137" s="84"/>
      <c r="M137" s="84"/>
      <c r="N137" s="84"/>
    </row>
    <row r="138" spans="2:14" hidden="1" x14ac:dyDescent="0.3">
      <c r="B138" s="84"/>
      <c r="C138" s="14" t="s">
        <v>54</v>
      </c>
      <c r="D138" s="23">
        <f>SUM(D131:D137)</f>
        <v>0</v>
      </c>
      <c r="E138" s="23">
        <f>SUM(E131:E137)</f>
        <v>0</v>
      </c>
      <c r="F138" s="23">
        <f>SUM(F131:F137)</f>
        <v>0</v>
      </c>
      <c r="G138" s="17">
        <f t="shared" si="11"/>
        <v>0</v>
      </c>
      <c r="H138" s="84"/>
      <c r="I138" s="84"/>
      <c r="J138" s="84"/>
      <c r="K138" s="84"/>
      <c r="L138" s="84"/>
      <c r="M138" s="84"/>
      <c r="N138" s="84"/>
    </row>
    <row r="139" spans="2:14" hidden="1" x14ac:dyDescent="0.3">
      <c r="B139" s="84"/>
      <c r="C139" s="84"/>
      <c r="D139" s="88"/>
      <c r="E139" s="88"/>
      <c r="F139" s="88"/>
      <c r="G139" s="84"/>
      <c r="H139" s="84"/>
      <c r="I139" s="84"/>
      <c r="J139" s="84"/>
      <c r="K139" s="84"/>
      <c r="L139" s="84"/>
      <c r="M139" s="84"/>
      <c r="N139" s="84"/>
    </row>
    <row r="140" spans="2:14" hidden="1" x14ac:dyDescent="0.3">
      <c r="B140" s="261" t="s">
        <v>60</v>
      </c>
      <c r="C140" s="262"/>
      <c r="D140" s="262"/>
      <c r="E140" s="262"/>
      <c r="F140" s="262"/>
      <c r="G140" s="263"/>
      <c r="H140" s="84"/>
      <c r="I140" s="84"/>
      <c r="J140" s="84"/>
      <c r="K140" s="84"/>
      <c r="L140" s="84"/>
      <c r="M140" s="84"/>
      <c r="N140" s="84"/>
    </row>
    <row r="141" spans="2:14" hidden="1" x14ac:dyDescent="0.3">
      <c r="B141" s="84"/>
      <c r="C141" s="261" t="s">
        <v>23</v>
      </c>
      <c r="D141" s="262"/>
      <c r="E141" s="262"/>
      <c r="F141" s="262"/>
      <c r="G141" s="263"/>
      <c r="H141" s="84"/>
      <c r="I141" s="84"/>
      <c r="J141" s="84"/>
      <c r="K141" s="84"/>
      <c r="L141" s="84"/>
      <c r="M141" s="84"/>
      <c r="N141" s="84"/>
    </row>
    <row r="142" spans="2:14" ht="24" hidden="1" customHeight="1" thickBot="1" x14ac:dyDescent="0.35">
      <c r="B142" s="84"/>
      <c r="C142" s="20" t="s">
        <v>46</v>
      </c>
      <c r="D142" s="21" t="e">
        <f>'1) Budget Table'!#REF!</f>
        <v>#REF!</v>
      </c>
      <c r="E142" s="21" t="e">
        <f>'1) Budget Table'!#REF!</f>
        <v>#REF!</v>
      </c>
      <c r="F142" s="21" t="e">
        <f>'1) Budget Table'!#REF!</f>
        <v>#REF!</v>
      </c>
      <c r="G142" s="22" t="e">
        <f>SUM(D142:F142)</f>
        <v>#REF!</v>
      </c>
      <c r="H142" s="84"/>
      <c r="I142" s="84"/>
      <c r="J142" s="84"/>
      <c r="K142" s="84"/>
      <c r="L142" s="84"/>
      <c r="M142" s="84"/>
      <c r="N142" s="84"/>
    </row>
    <row r="143" spans="2:14" ht="24.75" hidden="1" customHeight="1" x14ac:dyDescent="0.3">
      <c r="B143" s="84"/>
      <c r="C143" s="18" t="s">
        <v>47</v>
      </c>
      <c r="D143" s="85"/>
      <c r="E143" s="86"/>
      <c r="F143" s="86"/>
      <c r="G143" s="19">
        <f t="shared" ref="G143:G150" si="12">SUM(D143:F143)</f>
        <v>0</v>
      </c>
      <c r="H143" s="84"/>
      <c r="I143" s="84"/>
      <c r="J143" s="84"/>
      <c r="K143" s="84"/>
      <c r="L143" s="84"/>
      <c r="M143" s="84"/>
      <c r="N143" s="84"/>
    </row>
    <row r="144" spans="2:14" ht="15.75" hidden="1" customHeight="1" x14ac:dyDescent="0.3">
      <c r="B144" s="84"/>
      <c r="C144" s="10" t="s">
        <v>48</v>
      </c>
      <c r="D144" s="87"/>
      <c r="E144" s="82"/>
      <c r="F144" s="82"/>
      <c r="G144" s="17">
        <f t="shared" si="12"/>
        <v>0</v>
      </c>
      <c r="H144" s="84"/>
      <c r="I144" s="84"/>
      <c r="J144" s="84"/>
      <c r="K144" s="84"/>
      <c r="L144" s="84"/>
      <c r="M144" s="84"/>
      <c r="N144" s="84"/>
    </row>
    <row r="145" spans="2:7" ht="15.75" hidden="1" customHeight="1" x14ac:dyDescent="0.3">
      <c r="B145" s="84"/>
      <c r="C145" s="10" t="s">
        <v>49</v>
      </c>
      <c r="D145" s="87"/>
      <c r="E145" s="87"/>
      <c r="F145" s="87"/>
      <c r="G145" s="17">
        <f t="shared" si="12"/>
        <v>0</v>
      </c>
    </row>
    <row r="146" spans="2:7" ht="15.75" hidden="1" customHeight="1" x14ac:dyDescent="0.3">
      <c r="B146" s="84"/>
      <c r="C146" s="11" t="s">
        <v>50</v>
      </c>
      <c r="D146" s="87"/>
      <c r="E146" s="87"/>
      <c r="F146" s="87"/>
      <c r="G146" s="17">
        <f t="shared" si="12"/>
        <v>0</v>
      </c>
    </row>
    <row r="147" spans="2:7" ht="15.75" hidden="1" customHeight="1" x14ac:dyDescent="0.3">
      <c r="B147" s="84"/>
      <c r="C147" s="10" t="s">
        <v>51</v>
      </c>
      <c r="D147" s="87"/>
      <c r="E147" s="87"/>
      <c r="F147" s="87"/>
      <c r="G147" s="17">
        <f t="shared" si="12"/>
        <v>0</v>
      </c>
    </row>
    <row r="148" spans="2:7" ht="15.75" hidden="1" customHeight="1" x14ac:dyDescent="0.3">
      <c r="B148" s="84"/>
      <c r="C148" s="10" t="s">
        <v>52</v>
      </c>
      <c r="D148" s="87"/>
      <c r="E148" s="87"/>
      <c r="F148" s="87"/>
      <c r="G148" s="17">
        <f t="shared" si="12"/>
        <v>0</v>
      </c>
    </row>
    <row r="149" spans="2:7" ht="15.75" hidden="1" customHeight="1" x14ac:dyDescent="0.3">
      <c r="B149" s="84"/>
      <c r="C149" s="10" t="s">
        <v>53</v>
      </c>
      <c r="D149" s="87"/>
      <c r="E149" s="87"/>
      <c r="F149" s="87"/>
      <c r="G149" s="17">
        <f t="shared" si="12"/>
        <v>0</v>
      </c>
    </row>
    <row r="150" spans="2:7" ht="15.75" hidden="1" customHeight="1" x14ac:dyDescent="0.3">
      <c r="B150" s="84"/>
      <c r="C150" s="14" t="s">
        <v>54</v>
      </c>
      <c r="D150" s="23">
        <f>SUM(D143:D149)</f>
        <v>0</v>
      </c>
      <c r="E150" s="23">
        <f>SUM(E143:E149)</f>
        <v>0</v>
      </c>
      <c r="F150" s="23">
        <f>SUM(F143:F149)</f>
        <v>0</v>
      </c>
      <c r="G150" s="17">
        <f t="shared" si="12"/>
        <v>0</v>
      </c>
    </row>
    <row r="151" spans="2:7" s="13" customFormat="1" ht="15.75" hidden="1" customHeight="1" x14ac:dyDescent="0.3">
      <c r="B151" s="88"/>
      <c r="C151" s="27"/>
      <c r="D151" s="28"/>
      <c r="E151" s="28"/>
      <c r="F151" s="28"/>
      <c r="G151" s="29"/>
    </row>
    <row r="152" spans="2:7" ht="15.75" hidden="1" customHeight="1" x14ac:dyDescent="0.3">
      <c r="B152" s="84"/>
      <c r="C152" s="261" t="s">
        <v>24</v>
      </c>
      <c r="D152" s="262"/>
      <c r="E152" s="262"/>
      <c r="F152" s="262"/>
      <c r="G152" s="263"/>
    </row>
    <row r="153" spans="2:7" ht="21" hidden="1" customHeight="1" thickBot="1" x14ac:dyDescent="0.35">
      <c r="B153" s="84"/>
      <c r="C153" s="20" t="s">
        <v>46</v>
      </c>
      <c r="D153" s="21" t="e">
        <f>'1) Budget Table'!#REF!</f>
        <v>#REF!</v>
      </c>
      <c r="E153" s="21" t="e">
        <f>'1) Budget Table'!#REF!</f>
        <v>#REF!</v>
      </c>
      <c r="F153" s="21" t="e">
        <f>'1) Budget Table'!#REF!</f>
        <v>#REF!</v>
      </c>
      <c r="G153" s="22" t="e">
        <f t="shared" ref="G153:G161" si="13">SUM(D153:F153)</f>
        <v>#REF!</v>
      </c>
    </row>
    <row r="154" spans="2:7" ht="15.75" hidden="1" customHeight="1" x14ac:dyDescent="0.3">
      <c r="B154" s="84"/>
      <c r="C154" s="18" t="s">
        <v>47</v>
      </c>
      <c r="D154" s="85"/>
      <c r="E154" s="86"/>
      <c r="F154" s="86"/>
      <c r="G154" s="19">
        <f t="shared" si="13"/>
        <v>0</v>
      </c>
    </row>
    <row r="155" spans="2:7" ht="15.75" hidden="1" customHeight="1" x14ac:dyDescent="0.3">
      <c r="B155" s="84"/>
      <c r="C155" s="10" t="s">
        <v>48</v>
      </c>
      <c r="D155" s="87"/>
      <c r="E155" s="82"/>
      <c r="F155" s="82"/>
      <c r="G155" s="17">
        <f t="shared" si="13"/>
        <v>0</v>
      </c>
    </row>
    <row r="156" spans="2:7" ht="15.75" hidden="1" customHeight="1" x14ac:dyDescent="0.3">
      <c r="B156" s="84"/>
      <c r="C156" s="10" t="s">
        <v>49</v>
      </c>
      <c r="D156" s="87"/>
      <c r="E156" s="87"/>
      <c r="F156" s="87"/>
      <c r="G156" s="17">
        <f t="shared" si="13"/>
        <v>0</v>
      </c>
    </row>
    <row r="157" spans="2:7" ht="15.75" hidden="1" customHeight="1" x14ac:dyDescent="0.3">
      <c r="B157" s="84"/>
      <c r="C157" s="11" t="s">
        <v>50</v>
      </c>
      <c r="D157" s="87"/>
      <c r="E157" s="87"/>
      <c r="F157" s="87"/>
      <c r="G157" s="17">
        <f t="shared" si="13"/>
        <v>0</v>
      </c>
    </row>
    <row r="158" spans="2:7" ht="15.75" hidden="1" customHeight="1" x14ac:dyDescent="0.3">
      <c r="B158" s="84"/>
      <c r="C158" s="10" t="s">
        <v>51</v>
      </c>
      <c r="D158" s="87"/>
      <c r="E158" s="87"/>
      <c r="F158" s="87"/>
      <c r="G158" s="17">
        <f t="shared" si="13"/>
        <v>0</v>
      </c>
    </row>
    <row r="159" spans="2:7" ht="15.75" hidden="1" customHeight="1" x14ac:dyDescent="0.3">
      <c r="B159" s="84"/>
      <c r="C159" s="10" t="s">
        <v>52</v>
      </c>
      <c r="D159" s="87"/>
      <c r="E159" s="87"/>
      <c r="F159" s="87"/>
      <c r="G159" s="17">
        <f t="shared" si="13"/>
        <v>0</v>
      </c>
    </row>
    <row r="160" spans="2:7" ht="15.75" hidden="1" customHeight="1" x14ac:dyDescent="0.3">
      <c r="B160" s="84"/>
      <c r="C160" s="10" t="s">
        <v>53</v>
      </c>
      <c r="D160" s="87"/>
      <c r="E160" s="87"/>
      <c r="F160" s="87"/>
      <c r="G160" s="17">
        <f t="shared" si="13"/>
        <v>0</v>
      </c>
    </row>
    <row r="161" spans="3:7" ht="15.75" hidden="1" customHeight="1" x14ac:dyDescent="0.3">
      <c r="C161" s="14" t="s">
        <v>54</v>
      </c>
      <c r="D161" s="23">
        <f>SUM(D154:D160)</f>
        <v>0</v>
      </c>
      <c r="E161" s="23">
        <f>SUM(E154:E160)</f>
        <v>0</v>
      </c>
      <c r="F161" s="23">
        <f>SUM(F154:F160)</f>
        <v>0</v>
      </c>
      <c r="G161" s="17">
        <f t="shared" si="13"/>
        <v>0</v>
      </c>
    </row>
    <row r="162" spans="3:7" s="13" customFormat="1" ht="15.75" hidden="1" customHeight="1" x14ac:dyDescent="0.3">
      <c r="C162" s="27"/>
      <c r="D162" s="28"/>
      <c r="E162" s="28"/>
      <c r="F162" s="28"/>
      <c r="G162" s="29"/>
    </row>
    <row r="163" spans="3:7" ht="15.75" hidden="1" customHeight="1" x14ac:dyDescent="0.3">
      <c r="C163" s="261" t="s">
        <v>25</v>
      </c>
      <c r="D163" s="262"/>
      <c r="E163" s="262"/>
      <c r="F163" s="262"/>
      <c r="G163" s="263"/>
    </row>
    <row r="164" spans="3:7" ht="19.5" hidden="1" customHeight="1" thickBot="1" x14ac:dyDescent="0.35">
      <c r="C164" s="20" t="s">
        <v>46</v>
      </c>
      <c r="D164" s="21" t="e">
        <f>'1) Budget Table'!#REF!</f>
        <v>#REF!</v>
      </c>
      <c r="E164" s="21" t="e">
        <f>'1) Budget Table'!#REF!</f>
        <v>#REF!</v>
      </c>
      <c r="F164" s="21" t="e">
        <f>'1) Budget Table'!#REF!</f>
        <v>#REF!</v>
      </c>
      <c r="G164" s="22" t="e">
        <f t="shared" ref="G164:G172" si="14">SUM(D164:F164)</f>
        <v>#REF!</v>
      </c>
    </row>
    <row r="165" spans="3:7" ht="15.75" hidden="1" customHeight="1" x14ac:dyDescent="0.3">
      <c r="C165" s="18" t="s">
        <v>47</v>
      </c>
      <c r="D165" s="85"/>
      <c r="E165" s="86"/>
      <c r="F165" s="86"/>
      <c r="G165" s="19">
        <f t="shared" si="14"/>
        <v>0</v>
      </c>
    </row>
    <row r="166" spans="3:7" ht="15.75" hidden="1" customHeight="1" x14ac:dyDescent="0.3">
      <c r="C166" s="10" t="s">
        <v>48</v>
      </c>
      <c r="D166" s="87"/>
      <c r="E166" s="82"/>
      <c r="F166" s="82"/>
      <c r="G166" s="17">
        <f t="shared" si="14"/>
        <v>0</v>
      </c>
    </row>
    <row r="167" spans="3:7" ht="15.75" hidden="1" customHeight="1" x14ac:dyDescent="0.3">
      <c r="C167" s="10" t="s">
        <v>49</v>
      </c>
      <c r="D167" s="87"/>
      <c r="E167" s="87"/>
      <c r="F167" s="87"/>
      <c r="G167" s="17">
        <f t="shared" si="14"/>
        <v>0</v>
      </c>
    </row>
    <row r="168" spans="3:7" ht="15.75" hidden="1" customHeight="1" x14ac:dyDescent="0.3">
      <c r="C168" s="11" t="s">
        <v>50</v>
      </c>
      <c r="D168" s="87"/>
      <c r="E168" s="87"/>
      <c r="F168" s="87"/>
      <c r="G168" s="17">
        <f t="shared" si="14"/>
        <v>0</v>
      </c>
    </row>
    <row r="169" spans="3:7" ht="15.75" hidden="1" customHeight="1" x14ac:dyDescent="0.3">
      <c r="C169" s="10" t="s">
        <v>51</v>
      </c>
      <c r="D169" s="87"/>
      <c r="E169" s="87"/>
      <c r="F169" s="87"/>
      <c r="G169" s="17">
        <f t="shared" si="14"/>
        <v>0</v>
      </c>
    </row>
    <row r="170" spans="3:7" ht="15.75" hidden="1" customHeight="1" x14ac:dyDescent="0.3">
      <c r="C170" s="10" t="s">
        <v>52</v>
      </c>
      <c r="D170" s="87"/>
      <c r="E170" s="87"/>
      <c r="F170" s="87"/>
      <c r="G170" s="17">
        <f t="shared" si="14"/>
        <v>0</v>
      </c>
    </row>
    <row r="171" spans="3:7" ht="15.75" hidden="1" customHeight="1" x14ac:dyDescent="0.3">
      <c r="C171" s="10" t="s">
        <v>53</v>
      </c>
      <c r="D171" s="87"/>
      <c r="E171" s="87"/>
      <c r="F171" s="87"/>
      <c r="G171" s="17">
        <f t="shared" si="14"/>
        <v>0</v>
      </c>
    </row>
    <row r="172" spans="3:7" ht="15.75" hidden="1" customHeight="1" x14ac:dyDescent="0.3">
      <c r="C172" s="14" t="s">
        <v>54</v>
      </c>
      <c r="D172" s="23">
        <f>SUM(D165:D171)</f>
        <v>0</v>
      </c>
      <c r="E172" s="23">
        <f>SUM(E165:E171)</f>
        <v>0</v>
      </c>
      <c r="F172" s="23">
        <f>SUM(F165:F171)</f>
        <v>0</v>
      </c>
      <c r="G172" s="17">
        <f t="shared" si="14"/>
        <v>0</v>
      </c>
    </row>
    <row r="173" spans="3:7" s="13" customFormat="1" ht="15.75" hidden="1" customHeight="1" x14ac:dyDescent="0.3">
      <c r="C173" s="27"/>
      <c r="D173" s="28"/>
      <c r="E173" s="28"/>
      <c r="F173" s="28"/>
      <c r="G173" s="29"/>
    </row>
    <row r="174" spans="3:7" ht="15.75" hidden="1" customHeight="1" x14ac:dyDescent="0.3">
      <c r="C174" s="261" t="s">
        <v>26</v>
      </c>
      <c r="D174" s="262"/>
      <c r="E174" s="262"/>
      <c r="F174" s="262"/>
      <c r="G174" s="263"/>
    </row>
    <row r="175" spans="3:7" ht="22.5" hidden="1" customHeight="1" thickBot="1" x14ac:dyDescent="0.35">
      <c r="C175" s="20" t="s">
        <v>46</v>
      </c>
      <c r="D175" s="21" t="e">
        <f>'1) Budget Table'!#REF!</f>
        <v>#REF!</v>
      </c>
      <c r="E175" s="21" t="e">
        <f>'1) Budget Table'!#REF!</f>
        <v>#REF!</v>
      </c>
      <c r="F175" s="21" t="e">
        <f>'1) Budget Table'!#REF!</f>
        <v>#REF!</v>
      </c>
      <c r="G175" s="22" t="e">
        <f t="shared" ref="G175:G183" si="15">SUM(D175:F175)</f>
        <v>#REF!</v>
      </c>
    </row>
    <row r="176" spans="3:7" ht="15.75" hidden="1" customHeight="1" x14ac:dyDescent="0.3">
      <c r="C176" s="18" t="s">
        <v>47</v>
      </c>
      <c r="D176" s="85"/>
      <c r="E176" s="86"/>
      <c r="F176" s="86"/>
      <c r="G176" s="19">
        <f t="shared" si="15"/>
        <v>0</v>
      </c>
    </row>
    <row r="177" spans="3:8" ht="15.75" hidden="1" customHeight="1" x14ac:dyDescent="0.3">
      <c r="C177" s="10" t="s">
        <v>48</v>
      </c>
      <c r="D177" s="87"/>
      <c r="E177" s="82"/>
      <c r="F177" s="82"/>
      <c r="G177" s="17">
        <f t="shared" si="15"/>
        <v>0</v>
      </c>
    </row>
    <row r="178" spans="3:8" ht="15.75" hidden="1" customHeight="1" x14ac:dyDescent="0.3">
      <c r="C178" s="10" t="s">
        <v>49</v>
      </c>
      <c r="D178" s="87"/>
      <c r="E178" s="87"/>
      <c r="F178" s="87"/>
      <c r="G178" s="17">
        <f t="shared" si="15"/>
        <v>0</v>
      </c>
    </row>
    <row r="179" spans="3:8" ht="15.75" hidden="1" customHeight="1" x14ac:dyDescent="0.3">
      <c r="C179" s="11" t="s">
        <v>50</v>
      </c>
      <c r="D179" s="87"/>
      <c r="E179" s="87"/>
      <c r="F179" s="87"/>
      <c r="G179" s="17">
        <f t="shared" si="15"/>
        <v>0</v>
      </c>
    </row>
    <row r="180" spans="3:8" ht="15.75" hidden="1" customHeight="1" x14ac:dyDescent="0.3">
      <c r="C180" s="10" t="s">
        <v>51</v>
      </c>
      <c r="D180" s="87"/>
      <c r="E180" s="87"/>
      <c r="F180" s="87"/>
      <c r="G180" s="17">
        <f t="shared" si="15"/>
        <v>0</v>
      </c>
    </row>
    <row r="181" spans="3:8" ht="15.75" hidden="1" customHeight="1" x14ac:dyDescent="0.3">
      <c r="C181" s="10" t="s">
        <v>52</v>
      </c>
      <c r="D181" s="87"/>
      <c r="E181" s="87"/>
      <c r="F181" s="87"/>
      <c r="G181" s="17">
        <f t="shared" si="15"/>
        <v>0</v>
      </c>
    </row>
    <row r="182" spans="3:8" ht="15.75" hidden="1" customHeight="1" x14ac:dyDescent="0.3">
      <c r="C182" s="10" t="s">
        <v>53</v>
      </c>
      <c r="D182" s="87"/>
      <c r="E182" s="87"/>
      <c r="F182" s="87"/>
      <c r="G182" s="17">
        <f t="shared" si="15"/>
        <v>0</v>
      </c>
    </row>
    <row r="183" spans="3:8" ht="15.75" hidden="1" customHeight="1" x14ac:dyDescent="0.3">
      <c r="C183" s="14" t="s">
        <v>54</v>
      </c>
      <c r="D183" s="23">
        <f>SUM(D176:D182)</f>
        <v>0</v>
      </c>
      <c r="E183" s="23">
        <f>SUM(E176:E182)</f>
        <v>0</v>
      </c>
      <c r="F183" s="23">
        <f>SUM(F176:F182)</f>
        <v>0</v>
      </c>
      <c r="G183" s="17">
        <f t="shared" si="15"/>
        <v>0</v>
      </c>
    </row>
    <row r="184" spans="3:8" ht="15.75" customHeight="1" x14ac:dyDescent="0.3">
      <c r="C184" s="84"/>
      <c r="D184" s="88"/>
      <c r="E184" s="88"/>
      <c r="F184" s="88"/>
      <c r="G184" s="84"/>
    </row>
    <row r="185" spans="3:8" ht="15.75" customHeight="1" x14ac:dyDescent="0.3">
      <c r="C185" s="104" t="s">
        <v>61</v>
      </c>
      <c r="D185" s="105"/>
      <c r="E185" s="105"/>
      <c r="F185" s="105"/>
      <c r="G185" s="106"/>
    </row>
    <row r="186" spans="3:8" ht="19.5" customHeight="1" thickBot="1" x14ac:dyDescent="0.35">
      <c r="C186" s="20" t="s">
        <v>62</v>
      </c>
      <c r="D186" s="21">
        <f>'1) Budget Table'!D37</f>
        <v>260000</v>
      </c>
      <c r="E186" s="189">
        <f>'1) Budget Table'!E37</f>
        <v>175115.51999999999</v>
      </c>
      <c r="F186" s="21">
        <f>'1) Budget Table'!F37</f>
        <v>149725.22999999998</v>
      </c>
      <c r="G186" s="22">
        <f t="shared" ref="G186:G194" si="16">SUM(D186:F186)</f>
        <v>584840.75</v>
      </c>
    </row>
    <row r="187" spans="3:8" ht="15.75" customHeight="1" x14ac:dyDescent="0.3">
      <c r="C187" s="18" t="s">
        <v>47</v>
      </c>
      <c r="D187" s="85">
        <v>113240.93</v>
      </c>
      <c r="E187" s="220">
        <v>156069.70000000001</v>
      </c>
      <c r="F187" s="220">
        <v>60780.92</v>
      </c>
      <c r="G187" s="19">
        <f t="shared" si="16"/>
        <v>330091.55</v>
      </c>
    </row>
    <row r="188" spans="3:8" ht="15.75" customHeight="1" x14ac:dyDescent="0.3">
      <c r="C188" s="10" t="s">
        <v>48</v>
      </c>
      <c r="D188" s="85">
        <v>0</v>
      </c>
      <c r="E188" s="221"/>
      <c r="F188" s="221"/>
      <c r="G188" s="17">
        <f t="shared" si="16"/>
        <v>0</v>
      </c>
    </row>
    <row r="189" spans="3:8" ht="15.75" customHeight="1" x14ac:dyDescent="0.3">
      <c r="C189" s="10" t="s">
        <v>49</v>
      </c>
      <c r="D189" s="85"/>
      <c r="E189" s="87"/>
      <c r="F189" s="87">
        <v>114.44</v>
      </c>
      <c r="G189" s="17">
        <f t="shared" si="16"/>
        <v>114.44</v>
      </c>
    </row>
    <row r="190" spans="3:8" ht="15.75" customHeight="1" x14ac:dyDescent="0.3">
      <c r="C190" s="11" t="s">
        <v>50</v>
      </c>
      <c r="D190" s="87">
        <v>56670</v>
      </c>
      <c r="E190" s="212"/>
      <c r="F190" s="87">
        <v>15195.91</v>
      </c>
      <c r="G190" s="17">
        <f>SUM(D190:F190)</f>
        <v>71865.91</v>
      </c>
    </row>
    <row r="191" spans="3:8" ht="15.75" customHeight="1" x14ac:dyDescent="0.3">
      <c r="C191" s="10" t="s">
        <v>51</v>
      </c>
      <c r="D191" s="87">
        <v>633.96</v>
      </c>
      <c r="E191" s="87"/>
      <c r="F191" s="212">
        <v>7290.96</v>
      </c>
      <c r="G191" s="17">
        <f>SUM(D191:F191)</f>
        <v>7924.92</v>
      </c>
      <c r="H191" s="205"/>
    </row>
    <row r="192" spans="3:8" ht="15.75" customHeight="1" x14ac:dyDescent="0.3">
      <c r="C192" s="10" t="s">
        <v>52</v>
      </c>
      <c r="D192" s="87"/>
      <c r="E192" s="87"/>
      <c r="F192" s="87"/>
      <c r="G192" s="17">
        <f t="shared" si="16"/>
        <v>0</v>
      </c>
    </row>
    <row r="193" spans="3:13" ht="15.75" customHeight="1" x14ac:dyDescent="0.3">
      <c r="C193" s="10" t="s">
        <v>53</v>
      </c>
      <c r="D193" s="87">
        <v>7549.09</v>
      </c>
      <c r="E193" s="212">
        <v>7767.04</v>
      </c>
      <c r="F193" s="87"/>
      <c r="G193" s="17">
        <f t="shared" si="16"/>
        <v>15316.130000000001</v>
      </c>
      <c r="H193" s="84"/>
      <c r="I193" s="84"/>
      <c r="J193" s="84"/>
      <c r="K193" s="84"/>
      <c r="L193" s="84"/>
      <c r="M193" s="84"/>
    </row>
    <row r="194" spans="3:13" ht="15.75" customHeight="1" x14ac:dyDescent="0.3">
      <c r="C194" s="14" t="s">
        <v>54</v>
      </c>
      <c r="D194" s="23">
        <f>SUM(D187:D193)</f>
        <v>178093.97999999998</v>
      </c>
      <c r="E194" s="23">
        <f>SUM(E187:E193)</f>
        <v>163836.74000000002</v>
      </c>
      <c r="F194" s="23">
        <f>SUM(F187:F193)</f>
        <v>83382.23000000001</v>
      </c>
      <c r="G194" s="17">
        <f t="shared" si="16"/>
        <v>425312.94999999995</v>
      </c>
      <c r="H194" s="193"/>
      <c r="I194" s="84"/>
      <c r="J194" s="84"/>
      <c r="K194" s="84"/>
      <c r="L194" s="84"/>
      <c r="M194" s="84"/>
    </row>
    <row r="195" spans="3:13" ht="15.75" customHeight="1" thickBot="1" x14ac:dyDescent="0.35">
      <c r="C195" s="84"/>
      <c r="D195" s="88"/>
      <c r="E195" s="194"/>
      <c r="F195" s="88"/>
      <c r="G195" s="84"/>
      <c r="H195" s="84"/>
      <c r="I195" s="84"/>
      <c r="J195" s="84"/>
      <c r="K195" s="84"/>
      <c r="L195" s="84"/>
      <c r="M195" s="84"/>
    </row>
    <row r="196" spans="3:13" ht="19.5" customHeight="1" thickBot="1" x14ac:dyDescent="0.35">
      <c r="C196" s="266" t="s">
        <v>32</v>
      </c>
      <c r="D196" s="267"/>
      <c r="E196" s="267"/>
      <c r="F196" s="267"/>
      <c r="G196" s="268"/>
      <c r="H196" s="84"/>
      <c r="I196" s="84"/>
      <c r="J196" s="84"/>
      <c r="K196" s="84"/>
      <c r="L196" s="84"/>
      <c r="M196" s="84"/>
    </row>
    <row r="197" spans="3:13" ht="19.5" customHeight="1" x14ac:dyDescent="0.3">
      <c r="C197" s="67"/>
      <c r="D197" s="258" t="str">
        <f>'1) Budget Table'!D4</f>
        <v>Recipient Organization 1 (UNDP)</v>
      </c>
      <c r="E197" s="258" t="str">
        <f>'1) Budget Table'!E4</f>
        <v>Recipient Organization 2 (UNODC)</v>
      </c>
      <c r="F197" s="258" t="str">
        <f>'1) Budget Table'!F4</f>
        <v>Recipient Organization 3 (IOM)</v>
      </c>
      <c r="G197" s="264" t="s">
        <v>32</v>
      </c>
      <c r="H197" s="84"/>
      <c r="I197" s="84"/>
      <c r="J197" s="84"/>
      <c r="K197" s="84"/>
      <c r="L197" s="84"/>
      <c r="M197" s="84"/>
    </row>
    <row r="198" spans="3:13" ht="19.5" customHeight="1" x14ac:dyDescent="0.3">
      <c r="C198" s="67"/>
      <c r="D198" s="259"/>
      <c r="E198" s="259"/>
      <c r="F198" s="259"/>
      <c r="G198" s="265"/>
      <c r="H198" s="84"/>
      <c r="I198" s="84"/>
      <c r="J198" s="84"/>
      <c r="K198" s="84"/>
      <c r="L198" s="84"/>
      <c r="M198" s="84"/>
    </row>
    <row r="199" spans="3:13" ht="19.5" customHeight="1" x14ac:dyDescent="0.3">
      <c r="C199" s="61" t="s">
        <v>47</v>
      </c>
      <c r="D199" s="89">
        <f>SUM(D176,D165,D154,D143,D131,D120,D109,D98,D86,D75,D64,D53,D41,D30,D19,D8,D187)</f>
        <v>113240.93</v>
      </c>
      <c r="E199" s="89">
        <f t="shared" ref="E199:F199" si="17">SUM(E176,E165,E154,E143,E131,E120,E109,E98,E86,E75,E64,E53,E41,E30,E19,E8,E187)</f>
        <v>156069.70000000001</v>
      </c>
      <c r="F199" s="89">
        <f t="shared" si="17"/>
        <v>60780.92</v>
      </c>
      <c r="G199" s="64">
        <f t="shared" ref="G199:G206" si="18">SUM(D199:F199)</f>
        <v>330091.55</v>
      </c>
      <c r="H199" s="206">
        <f>G199/$G$208</f>
        <v>0.24643821025397578</v>
      </c>
      <c r="I199" s="84"/>
      <c r="J199" s="84"/>
      <c r="K199" s="84"/>
      <c r="L199" s="84"/>
      <c r="M199" s="84"/>
    </row>
    <row r="200" spans="3:13" ht="34.5" customHeight="1" x14ac:dyDescent="0.3">
      <c r="C200" s="61" t="s">
        <v>48</v>
      </c>
      <c r="D200" s="89">
        <f>SUM(D177,D166,D155,D144,D132,D121,D110,D99,D87,D76,D65,D54,D42,D31,D20,D9,D188)</f>
        <v>0</v>
      </c>
      <c r="E200" s="89">
        <f t="shared" ref="E200" si="19">SUM(E177,E166,E155,E144,E132,E121,E110,E99,E87,E76,E65,E54,E42,E20,E9,E188)</f>
        <v>0</v>
      </c>
      <c r="F200" s="89">
        <f t="shared" ref="F200" si="20">SUM(F177,F166,F155,F144,F132,F121,F110,F99,F87,F76,F65,F54,F42,F31,F20,F9,F188)</f>
        <v>0</v>
      </c>
      <c r="G200" s="65">
        <f t="shared" si="18"/>
        <v>0</v>
      </c>
      <c r="H200" s="206">
        <f t="shared" ref="H200:H201" si="21">G200/$G$208</f>
        <v>0</v>
      </c>
      <c r="I200" s="84"/>
      <c r="J200" s="84"/>
      <c r="K200" s="84"/>
      <c r="L200" s="84"/>
      <c r="M200" s="84"/>
    </row>
    <row r="201" spans="3:13" ht="48" customHeight="1" x14ac:dyDescent="0.3">
      <c r="C201" s="61" t="s">
        <v>49</v>
      </c>
      <c r="D201" s="89">
        <f t="shared" ref="D201:F205" si="22">SUM(D178,D167,D156,D145,D133,D122,D111,D100,D88,D77,D66,D55,D43,D32,D21,D10,D189)</f>
        <v>0</v>
      </c>
      <c r="E201" s="89">
        <f>SUM(E178,E167,E156,E145,E133,E122,E111,E100,E88,E77,E66,E55,E43,E21,E10,E189)</f>
        <v>95503.34</v>
      </c>
      <c r="F201" s="89">
        <f t="shared" si="22"/>
        <v>114.44</v>
      </c>
      <c r="G201" s="65">
        <f t="shared" si="18"/>
        <v>95617.78</v>
      </c>
      <c r="H201" s="206">
        <f t="shared" si="21"/>
        <v>7.1385876347511465E-2</v>
      </c>
      <c r="I201" s="84"/>
      <c r="J201" s="84"/>
      <c r="K201" s="84"/>
      <c r="L201" s="84"/>
      <c r="M201" s="84"/>
    </row>
    <row r="202" spans="3:13" ht="33" customHeight="1" x14ac:dyDescent="0.3">
      <c r="C202" s="63" t="s">
        <v>50</v>
      </c>
      <c r="D202" s="89">
        <f t="shared" si="22"/>
        <v>378006.75</v>
      </c>
      <c r="E202" s="89">
        <f t="shared" si="22"/>
        <v>54035.02</v>
      </c>
      <c r="F202" s="89">
        <f>SUM(F179,F168,F157,F146,F134,F123,F112,F101,F89,F78,F67,F56,F44,F33,F22,F11,F190)</f>
        <v>83031.34</v>
      </c>
      <c r="G202" s="65">
        <f t="shared" si="18"/>
        <v>515073.11</v>
      </c>
      <c r="H202" s="206">
        <f>G202/$G$208</f>
        <v>0.38454088079003901</v>
      </c>
      <c r="I202" s="84"/>
      <c r="J202" s="84"/>
      <c r="K202" s="84"/>
      <c r="L202" s="84"/>
      <c r="M202" s="84"/>
    </row>
    <row r="203" spans="3:13" ht="21" customHeight="1" x14ac:dyDescent="0.3">
      <c r="C203" s="61" t="s">
        <v>51</v>
      </c>
      <c r="D203" s="89">
        <f t="shared" si="22"/>
        <v>40352.189999999995</v>
      </c>
      <c r="E203" s="89">
        <f t="shared" si="22"/>
        <v>23593.91</v>
      </c>
      <c r="F203" s="89">
        <f>SUM(F180,F169,F158,F147,F135,F124,F113,F102,F90,F79,F68,F57,F45,F34,F24,F12,F191)</f>
        <v>26742.57</v>
      </c>
      <c r="G203" s="65">
        <f t="shared" si="18"/>
        <v>90688.669999999984</v>
      </c>
      <c r="H203" s="206">
        <f>G203/$G$208</f>
        <v>6.7705924387078134E-2</v>
      </c>
      <c r="I203" s="83"/>
      <c r="J203" s="83"/>
      <c r="K203" s="83"/>
      <c r="L203" s="83"/>
      <c r="M203" s="90"/>
    </row>
    <row r="204" spans="3:13" ht="39.75" customHeight="1" x14ac:dyDescent="0.3">
      <c r="C204" s="61" t="s">
        <v>52</v>
      </c>
      <c r="D204" s="89">
        <f t="shared" si="22"/>
        <v>122000</v>
      </c>
      <c r="E204" s="89">
        <f t="shared" si="22"/>
        <v>0</v>
      </c>
      <c r="F204" s="89">
        <f>SUM(F181,F170,F159,F148,F136,F125,F114,F103,F91,F80,F69,F58,F46,F35,F13,F192)</f>
        <v>83034.77</v>
      </c>
      <c r="G204" s="65">
        <f t="shared" si="18"/>
        <v>205034.77000000002</v>
      </c>
      <c r="H204" s="206">
        <f>G204/$G$208</f>
        <v>0.15307390255411135</v>
      </c>
      <c r="J204" s="83"/>
      <c r="K204" s="83"/>
      <c r="L204" s="83"/>
      <c r="M204" s="90"/>
    </row>
    <row r="205" spans="3:13" ht="23.25" customHeight="1" x14ac:dyDescent="0.3">
      <c r="C205" s="61" t="s">
        <v>53</v>
      </c>
      <c r="D205" s="89">
        <f t="shared" si="22"/>
        <v>7549.09</v>
      </c>
      <c r="E205" s="91">
        <f t="shared" si="22"/>
        <v>7767.04</v>
      </c>
      <c r="F205" s="91">
        <f t="shared" si="22"/>
        <v>0</v>
      </c>
      <c r="G205" s="65">
        <f t="shared" si="18"/>
        <v>15316.130000000001</v>
      </c>
      <c r="H205" s="206">
        <f>G205/$G$208</f>
        <v>1.1434644919620712E-2</v>
      </c>
      <c r="I205" s="207"/>
      <c r="J205" s="83"/>
      <c r="K205" s="83"/>
      <c r="L205" s="83"/>
      <c r="M205" s="90"/>
    </row>
    <row r="206" spans="3:13" ht="22.5" customHeight="1" x14ac:dyDescent="0.3">
      <c r="C206" s="92" t="s">
        <v>63</v>
      </c>
      <c r="D206" s="93">
        <f>SUM(D199:D205)</f>
        <v>661148.96</v>
      </c>
      <c r="E206" s="93">
        <f>SUM(E199:E205)</f>
        <v>336969.00999999995</v>
      </c>
      <c r="F206" s="93">
        <f>SUM(F199:F205)</f>
        <v>253704.04000000004</v>
      </c>
      <c r="G206" s="94">
        <f t="shared" si="18"/>
        <v>1251822.01</v>
      </c>
      <c r="H206" s="206"/>
      <c r="I206" s="83"/>
      <c r="J206" s="83"/>
      <c r="K206" s="83"/>
      <c r="L206" s="83"/>
      <c r="M206" s="90"/>
    </row>
    <row r="207" spans="3:13" ht="26.25" customHeight="1" thickBot="1" x14ac:dyDescent="0.35">
      <c r="C207" s="95" t="s">
        <v>64</v>
      </c>
      <c r="D207" s="96">
        <f>D206*7%</f>
        <v>46280.427199999998</v>
      </c>
      <c r="E207" s="96">
        <f>E206*7%</f>
        <v>23587.830699999999</v>
      </c>
      <c r="F207" s="96">
        <f>F206*7%</f>
        <v>17759.282800000004</v>
      </c>
      <c r="G207" s="97">
        <f>G206*0.07</f>
        <v>87627.540700000012</v>
      </c>
      <c r="H207" s="206">
        <f>G207/$G$208</f>
        <v>6.5420560747663559E-2</v>
      </c>
      <c r="I207" s="6"/>
      <c r="J207" s="6"/>
      <c r="K207" s="6"/>
      <c r="L207" s="98"/>
      <c r="M207" s="88"/>
    </row>
    <row r="208" spans="3:13" ht="23.25" customHeight="1" thickBot="1" x14ac:dyDescent="0.35">
      <c r="C208" s="54" t="s">
        <v>65</v>
      </c>
      <c r="D208" s="55">
        <f>SUM(D206:D207)</f>
        <v>707429.3872</v>
      </c>
      <c r="E208" s="55">
        <f>(SUM(E206:E207))</f>
        <v>360556.84069999994</v>
      </c>
      <c r="F208" s="55">
        <f>(SUM(F206:F207))-0.01</f>
        <v>271463.31280000001</v>
      </c>
      <c r="G208" s="31">
        <f t="shared" ref="G208" si="23">SUM(G206:G207)</f>
        <v>1339449.5507</v>
      </c>
      <c r="H208" s="206">
        <f>SUM(H199:H207)</f>
        <v>1</v>
      </c>
      <c r="I208" s="6"/>
      <c r="J208" s="6"/>
      <c r="K208" s="6"/>
      <c r="L208" s="98"/>
      <c r="M208" s="88"/>
    </row>
    <row r="209" spans="3:14" ht="15.75" customHeight="1" x14ac:dyDescent="0.3">
      <c r="C209" s="84"/>
      <c r="D209" s="88"/>
      <c r="E209" s="88"/>
      <c r="F209" s="88"/>
      <c r="G209" s="84"/>
      <c r="H209" s="84"/>
      <c r="I209" s="84"/>
      <c r="J209" s="84"/>
      <c r="K209" s="84"/>
      <c r="L209" s="15"/>
      <c r="M209" s="84"/>
      <c r="N209" s="84"/>
    </row>
    <row r="210" spans="3:14" ht="15.75" customHeight="1" x14ac:dyDescent="0.3">
      <c r="C210" s="84"/>
      <c r="D210" s="88"/>
      <c r="E210" s="88"/>
      <c r="F210" s="88"/>
      <c r="G210" s="84"/>
      <c r="H210" s="79"/>
      <c r="I210" s="79"/>
      <c r="J210" s="84"/>
      <c r="K210" s="84"/>
      <c r="L210" s="15"/>
      <c r="M210" s="84"/>
      <c r="N210" s="84"/>
    </row>
    <row r="211" spans="3:14" ht="15.75" customHeight="1" x14ac:dyDescent="0.3">
      <c r="C211" s="84"/>
      <c r="D211" s="194"/>
      <c r="E211" s="88"/>
      <c r="F211" s="88"/>
      <c r="G211" s="84"/>
      <c r="H211" s="79"/>
      <c r="I211" s="79"/>
      <c r="J211" s="84"/>
      <c r="K211" s="84"/>
      <c r="L211" s="84"/>
      <c r="M211" s="84"/>
      <c r="N211" s="84"/>
    </row>
    <row r="212" spans="3:14" ht="40.5" customHeight="1" x14ac:dyDescent="0.3">
      <c r="C212" s="84"/>
      <c r="D212" s="195"/>
      <c r="E212" s="88"/>
      <c r="F212" s="88"/>
      <c r="G212" s="84"/>
      <c r="H212" s="79"/>
      <c r="I212" s="79"/>
      <c r="J212" s="84"/>
      <c r="K212" s="84"/>
      <c r="L212" s="16"/>
      <c r="M212" s="84"/>
      <c r="N212" s="84"/>
    </row>
    <row r="213" spans="3:14" ht="24.75" customHeight="1" x14ac:dyDescent="0.3">
      <c r="C213" s="84"/>
      <c r="D213" s="88"/>
      <c r="E213" s="88"/>
      <c r="F213" s="88"/>
      <c r="G213" s="84"/>
      <c r="H213" s="79"/>
      <c r="I213" s="79"/>
      <c r="J213" s="84"/>
      <c r="K213" s="84"/>
      <c r="L213" s="16"/>
      <c r="M213" s="84"/>
      <c r="N213" s="84"/>
    </row>
    <row r="214" spans="3:14" ht="41.25" customHeight="1" x14ac:dyDescent="0.3">
      <c r="C214" s="84"/>
      <c r="D214" s="88"/>
      <c r="E214" s="88"/>
      <c r="F214" s="88"/>
      <c r="G214" s="84"/>
      <c r="H214" s="99"/>
      <c r="I214" s="79"/>
      <c r="J214" s="84"/>
      <c r="K214" s="84"/>
      <c r="L214" s="16"/>
      <c r="M214" s="84"/>
      <c r="N214" s="84"/>
    </row>
    <row r="215" spans="3:14" ht="51.75" customHeight="1" x14ac:dyDescent="0.3">
      <c r="C215" s="84"/>
      <c r="D215" s="88"/>
      <c r="E215" s="88"/>
      <c r="F215" s="88"/>
      <c r="G215" s="84"/>
      <c r="H215" s="99"/>
      <c r="I215" s="79"/>
      <c r="J215" s="84"/>
      <c r="K215" s="84"/>
      <c r="L215" s="16"/>
      <c r="M215" s="84"/>
      <c r="N215" s="84"/>
    </row>
    <row r="216" spans="3:14" ht="42" customHeight="1" x14ac:dyDescent="0.3">
      <c r="C216" s="84"/>
      <c r="D216" s="88"/>
      <c r="E216" s="88"/>
      <c r="F216" s="88"/>
      <c r="G216" s="84"/>
      <c r="H216" s="79"/>
      <c r="I216" s="79"/>
      <c r="J216" s="84"/>
      <c r="K216" s="84"/>
      <c r="L216" s="16"/>
      <c r="M216" s="84"/>
      <c r="N216" s="84"/>
    </row>
    <row r="217" spans="3:14" s="13" customFormat="1" ht="42" customHeight="1" x14ac:dyDescent="0.3">
      <c r="C217" s="84"/>
      <c r="D217" s="88"/>
      <c r="E217" s="88"/>
      <c r="F217" s="88"/>
      <c r="G217" s="84"/>
      <c r="H217" s="84"/>
      <c r="I217" s="79"/>
      <c r="J217" s="84"/>
      <c r="K217" s="84"/>
      <c r="L217" s="16"/>
      <c r="M217" s="84"/>
      <c r="N217" s="88"/>
    </row>
    <row r="218" spans="3:14" s="13" customFormat="1" ht="42" customHeight="1" x14ac:dyDescent="0.3">
      <c r="C218" s="84"/>
      <c r="D218" s="88"/>
      <c r="E218" s="88"/>
      <c r="F218" s="88"/>
      <c r="G218" s="84"/>
      <c r="H218" s="84"/>
      <c r="I218" s="79"/>
      <c r="J218" s="84"/>
      <c r="K218" s="84"/>
      <c r="L218" s="84"/>
      <c r="M218" s="84"/>
      <c r="N218" s="88"/>
    </row>
    <row r="219" spans="3:14" s="13" customFormat="1" ht="63.75" customHeight="1" x14ac:dyDescent="0.3">
      <c r="C219" s="84"/>
      <c r="D219" s="88"/>
      <c r="E219" s="88"/>
      <c r="F219" s="88"/>
      <c r="G219" s="84"/>
      <c r="H219" s="84"/>
      <c r="I219" s="15"/>
      <c r="J219" s="84"/>
      <c r="K219" s="84"/>
      <c r="L219" s="84"/>
      <c r="M219" s="84"/>
      <c r="N219" s="88"/>
    </row>
    <row r="220" spans="3:14" s="13" customFormat="1" ht="42" customHeight="1" x14ac:dyDescent="0.3">
      <c r="C220" s="84"/>
      <c r="D220" s="88"/>
      <c r="E220" s="88"/>
      <c r="F220" s="88"/>
      <c r="G220" s="84"/>
      <c r="H220" s="84"/>
      <c r="I220" s="84"/>
      <c r="J220" s="84"/>
      <c r="K220" s="84"/>
      <c r="L220" s="84"/>
      <c r="M220" s="15"/>
      <c r="N220" s="88"/>
    </row>
    <row r="221" spans="3:14" ht="23.25" customHeight="1" x14ac:dyDescent="0.3">
      <c r="C221" s="84"/>
      <c r="D221" s="88"/>
      <c r="E221" s="88"/>
      <c r="F221" s="88"/>
      <c r="G221" s="84"/>
      <c r="H221" s="84"/>
      <c r="I221" s="84"/>
      <c r="J221" s="84"/>
      <c r="K221" s="84"/>
      <c r="L221" s="84"/>
      <c r="M221" s="84"/>
      <c r="N221" s="84"/>
    </row>
    <row r="222" spans="3:14" ht="27.75" customHeight="1" x14ac:dyDescent="0.3">
      <c r="C222" s="84"/>
      <c r="D222" s="88"/>
      <c r="E222" s="88"/>
      <c r="F222" s="88"/>
      <c r="G222" s="84"/>
      <c r="H222" s="84"/>
      <c r="I222" s="84"/>
      <c r="J222" s="84"/>
      <c r="K222" s="84"/>
      <c r="L222" s="84"/>
      <c r="M222" s="84"/>
      <c r="N222" s="84"/>
    </row>
    <row r="223" spans="3:14" ht="55.5" customHeight="1" x14ac:dyDescent="0.3">
      <c r="C223" s="84"/>
      <c r="D223" s="88"/>
      <c r="E223" s="88"/>
      <c r="F223" s="88"/>
      <c r="G223" s="84"/>
      <c r="H223" s="84"/>
      <c r="I223" s="84"/>
      <c r="J223" s="84"/>
      <c r="K223" s="84"/>
      <c r="L223" s="84"/>
      <c r="M223" s="84"/>
      <c r="N223" s="84"/>
    </row>
    <row r="224" spans="3:14" ht="57.75" customHeight="1" x14ac:dyDescent="0.3">
      <c r="C224" s="84"/>
      <c r="D224" s="88"/>
      <c r="E224" s="88"/>
      <c r="F224" s="88"/>
      <c r="G224" s="84"/>
      <c r="H224" s="84"/>
      <c r="I224" s="84"/>
      <c r="J224" s="84"/>
      <c r="K224" s="84"/>
      <c r="L224" s="84"/>
      <c r="M224" s="84"/>
      <c r="N224" s="84"/>
    </row>
    <row r="225" spans="3:14" ht="21.75" customHeight="1" x14ac:dyDescent="0.3">
      <c r="C225" s="84"/>
      <c r="D225" s="88"/>
      <c r="E225" s="88"/>
      <c r="F225" s="88"/>
      <c r="G225" s="84"/>
      <c r="H225" s="84"/>
      <c r="I225" s="84"/>
      <c r="J225" s="84"/>
      <c r="K225" s="84"/>
      <c r="L225" s="84"/>
      <c r="M225" s="84"/>
      <c r="N225" s="84"/>
    </row>
    <row r="226" spans="3:14" ht="49.5" customHeight="1" x14ac:dyDescent="0.3">
      <c r="C226" s="84"/>
      <c r="D226" s="88"/>
      <c r="E226" s="88"/>
      <c r="F226" s="88"/>
      <c r="G226" s="84"/>
      <c r="H226" s="84"/>
      <c r="I226" s="84"/>
      <c r="J226" s="84"/>
      <c r="K226" s="84"/>
      <c r="L226" s="84"/>
      <c r="M226" s="84"/>
      <c r="N226" s="84"/>
    </row>
    <row r="227" spans="3:14" ht="28.5" customHeight="1" x14ac:dyDescent="0.3">
      <c r="C227" s="84"/>
      <c r="D227" s="88"/>
      <c r="E227" s="88"/>
      <c r="F227" s="88"/>
      <c r="G227" s="84"/>
      <c r="H227" s="84"/>
      <c r="I227" s="84"/>
      <c r="J227" s="84"/>
      <c r="K227" s="84"/>
      <c r="L227" s="84"/>
      <c r="M227" s="84"/>
      <c r="N227" s="84"/>
    </row>
    <row r="228" spans="3:14" ht="28.5" customHeight="1" x14ac:dyDescent="0.3">
      <c r="C228" s="84"/>
      <c r="D228" s="88"/>
      <c r="E228" s="88"/>
      <c r="F228" s="88"/>
      <c r="G228" s="84"/>
      <c r="H228" s="84"/>
      <c r="I228" s="84"/>
      <c r="J228" s="84"/>
      <c r="K228" s="84"/>
      <c r="L228" s="84"/>
      <c r="M228" s="84"/>
      <c r="N228" s="84"/>
    </row>
    <row r="229" spans="3:14" ht="28.5" customHeight="1" x14ac:dyDescent="0.3">
      <c r="C229" s="84"/>
      <c r="D229" s="88"/>
      <c r="E229" s="88"/>
      <c r="F229" s="88"/>
      <c r="G229" s="84"/>
      <c r="H229" s="84"/>
      <c r="I229" s="84"/>
      <c r="J229" s="84"/>
      <c r="K229" s="84"/>
      <c r="L229" s="84"/>
      <c r="M229" s="84"/>
      <c r="N229" s="84"/>
    </row>
    <row r="230" spans="3:14" ht="23.25" customHeight="1" x14ac:dyDescent="0.3">
      <c r="C230" s="84"/>
      <c r="D230" s="88"/>
      <c r="E230" s="88"/>
      <c r="F230" s="88"/>
      <c r="G230" s="84"/>
      <c r="H230" s="84"/>
      <c r="I230" s="84"/>
      <c r="J230" s="84"/>
      <c r="K230" s="84"/>
      <c r="L230" s="84"/>
      <c r="M230" s="84"/>
      <c r="N230" s="15"/>
    </row>
    <row r="231" spans="3:14" ht="43.5" customHeight="1" x14ac:dyDescent="0.3">
      <c r="C231" s="84"/>
      <c r="D231" s="88"/>
      <c r="E231" s="88"/>
      <c r="F231" s="88"/>
      <c r="G231" s="84"/>
      <c r="H231" s="84"/>
      <c r="I231" s="84"/>
      <c r="J231" s="84"/>
      <c r="K231" s="84"/>
      <c r="L231" s="84"/>
      <c r="M231" s="84"/>
      <c r="N231" s="15"/>
    </row>
    <row r="232" spans="3:14" ht="55.5" customHeight="1" x14ac:dyDescent="0.3">
      <c r="C232" s="84"/>
      <c r="D232" s="88"/>
      <c r="E232" s="88"/>
      <c r="F232" s="88"/>
      <c r="G232" s="84"/>
      <c r="H232" s="84"/>
      <c r="I232" s="84"/>
      <c r="J232" s="84"/>
      <c r="K232" s="84"/>
      <c r="L232" s="84"/>
      <c r="M232" s="84"/>
      <c r="N232" s="84"/>
    </row>
    <row r="233" spans="3:14" ht="42.75" customHeight="1" x14ac:dyDescent="0.3">
      <c r="C233" s="84"/>
      <c r="D233" s="88"/>
      <c r="E233" s="88"/>
      <c r="F233" s="88"/>
      <c r="G233" s="84"/>
      <c r="H233" s="84"/>
      <c r="I233" s="84"/>
      <c r="J233" s="84"/>
      <c r="K233" s="84"/>
      <c r="L233" s="84"/>
      <c r="M233" s="84"/>
      <c r="N233" s="15"/>
    </row>
    <row r="234" spans="3:14" ht="21.75" customHeight="1" x14ac:dyDescent="0.3">
      <c r="C234" s="84"/>
      <c r="D234" s="88"/>
      <c r="E234" s="88"/>
      <c r="F234" s="88"/>
      <c r="G234" s="84"/>
      <c r="H234" s="84"/>
      <c r="I234" s="84"/>
      <c r="J234" s="84"/>
      <c r="K234" s="84"/>
      <c r="L234" s="84"/>
      <c r="M234" s="84"/>
      <c r="N234" s="15"/>
    </row>
    <row r="235" spans="3:14" ht="21.75" customHeight="1" x14ac:dyDescent="0.3">
      <c r="C235" s="84"/>
      <c r="D235" s="88"/>
      <c r="E235" s="88"/>
      <c r="F235" s="88"/>
      <c r="G235" s="84"/>
      <c r="H235" s="84"/>
      <c r="I235" s="84"/>
      <c r="J235" s="84"/>
      <c r="K235" s="84"/>
      <c r="L235" s="84"/>
      <c r="M235" s="84"/>
      <c r="N235" s="15"/>
    </row>
    <row r="236" spans="3:14" ht="23.25" customHeight="1" x14ac:dyDescent="0.3">
      <c r="C236" s="84"/>
      <c r="D236" s="88"/>
      <c r="E236" s="88"/>
      <c r="F236" s="88"/>
      <c r="G236" s="84"/>
      <c r="H236" s="84"/>
      <c r="I236" s="84"/>
      <c r="J236" s="84"/>
      <c r="K236" s="84"/>
      <c r="L236" s="84"/>
      <c r="M236" s="84"/>
      <c r="N236" s="84"/>
    </row>
    <row r="237" spans="3:14" ht="23.25" customHeight="1" x14ac:dyDescent="0.3">
      <c r="C237" s="84"/>
      <c r="D237" s="88"/>
      <c r="E237" s="88"/>
      <c r="F237" s="88"/>
      <c r="G237" s="84"/>
      <c r="H237" s="84"/>
      <c r="I237" s="84"/>
      <c r="J237" s="84"/>
      <c r="K237" s="84"/>
      <c r="L237" s="84"/>
      <c r="M237" s="84"/>
      <c r="N237" s="84"/>
    </row>
    <row r="238" spans="3:14" ht="21.75" customHeight="1" x14ac:dyDescent="0.3">
      <c r="C238" s="84"/>
      <c r="D238" s="88"/>
      <c r="E238" s="88"/>
      <c r="F238" s="88"/>
      <c r="G238" s="84"/>
      <c r="H238" s="84"/>
      <c r="I238" s="84"/>
      <c r="J238" s="84"/>
      <c r="K238" s="84"/>
      <c r="L238" s="84"/>
      <c r="M238" s="84"/>
      <c r="N238" s="84"/>
    </row>
    <row r="239" spans="3:14" ht="16.5" customHeight="1" x14ac:dyDescent="0.3">
      <c r="C239" s="84"/>
      <c r="D239" s="88"/>
      <c r="E239" s="88"/>
      <c r="F239" s="88"/>
      <c r="G239" s="84"/>
      <c r="H239" s="84"/>
      <c r="I239" s="84"/>
      <c r="J239" s="84"/>
      <c r="K239" s="84"/>
      <c r="L239" s="84"/>
      <c r="M239" s="84"/>
      <c r="N239" s="84"/>
    </row>
    <row r="240" spans="3:14" ht="29.25" customHeight="1" x14ac:dyDescent="0.3">
      <c r="C240" s="84"/>
      <c r="D240" s="88"/>
      <c r="E240" s="88"/>
      <c r="F240" s="88"/>
      <c r="G240" s="84"/>
      <c r="H240" s="84"/>
      <c r="I240" s="84"/>
      <c r="J240" s="84"/>
      <c r="K240" s="84"/>
      <c r="L240" s="84"/>
      <c r="M240" s="84"/>
      <c r="N240" s="84"/>
    </row>
    <row r="241" ht="24.75" customHeight="1" x14ac:dyDescent="0.3"/>
    <row r="242" ht="33" customHeight="1" x14ac:dyDescent="0.3"/>
    <row r="244" ht="15" customHeight="1" x14ac:dyDescent="0.3"/>
    <row r="245" ht="25.5" customHeight="1" x14ac:dyDescent="0.3"/>
  </sheetData>
  <sheetProtection insertColumns="0" insertRows="0" deleteRows="0"/>
  <mergeCells count="27">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G197:G198"/>
    <mergeCell ref="C163:G163"/>
    <mergeCell ref="C174:G174"/>
    <mergeCell ref="C152:G152"/>
    <mergeCell ref="C51:G51"/>
    <mergeCell ref="C96:G96"/>
    <mergeCell ref="C107:G107"/>
    <mergeCell ref="C118:G118"/>
    <mergeCell ref="C196:G196"/>
    <mergeCell ref="C129:G12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Table'!$G$45</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workbookViewId="0"/>
  </sheetViews>
  <sheetFormatPr defaultColWidth="8.88671875" defaultRowHeight="14.4" x14ac:dyDescent="0.3"/>
  <cols>
    <col min="2" max="2" width="73.44140625" customWidth="1"/>
  </cols>
  <sheetData>
    <row r="1" spans="2:2" ht="15" thickBot="1" x14ac:dyDescent="0.35"/>
    <row r="2" spans="2:2" ht="15" thickBot="1" x14ac:dyDescent="0.35">
      <c r="B2" s="57" t="s">
        <v>66</v>
      </c>
    </row>
    <row r="3" spans="2:2" x14ac:dyDescent="0.3">
      <c r="B3" s="58"/>
    </row>
    <row r="4" spans="2:2" ht="30.75" customHeight="1" x14ac:dyDescent="0.3">
      <c r="B4" s="59" t="s">
        <v>67</v>
      </c>
    </row>
    <row r="5" spans="2:2" ht="30.75" customHeight="1" x14ac:dyDescent="0.3">
      <c r="B5" s="59"/>
    </row>
    <row r="6" spans="2:2" ht="43.2" x14ac:dyDescent="0.3">
      <c r="B6" s="59" t="s">
        <v>68</v>
      </c>
    </row>
    <row r="7" spans="2:2" x14ac:dyDescent="0.3">
      <c r="B7" s="59"/>
    </row>
    <row r="8" spans="2:2" ht="57.6" x14ac:dyDescent="0.3">
      <c r="B8" s="59" t="s">
        <v>69</v>
      </c>
    </row>
    <row r="9" spans="2:2" x14ac:dyDescent="0.3">
      <c r="B9" s="59"/>
    </row>
    <row r="10" spans="2:2" ht="57.6" x14ac:dyDescent="0.3">
      <c r="B10" s="59" t="s">
        <v>70</v>
      </c>
    </row>
    <row r="11" spans="2:2" x14ac:dyDescent="0.3">
      <c r="B11" s="59"/>
    </row>
    <row r="12" spans="2:2" ht="28.8" x14ac:dyDescent="0.3">
      <c r="B12" s="59" t="s">
        <v>71</v>
      </c>
    </row>
    <row r="13" spans="2:2" x14ac:dyDescent="0.3">
      <c r="B13" s="59"/>
    </row>
    <row r="14" spans="2:2" ht="57.6" x14ac:dyDescent="0.3">
      <c r="B14" s="59" t="s">
        <v>72</v>
      </c>
    </row>
    <row r="15" spans="2:2" x14ac:dyDescent="0.3">
      <c r="B15" s="59"/>
    </row>
    <row r="16" spans="2:2" ht="43.8" thickBot="1" x14ac:dyDescent="0.35">
      <c r="B16" s="60" t="s">
        <v>73</v>
      </c>
    </row>
  </sheetData>
  <sheetProtection sheet="1" objects="1" scenarios="1"/>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workbookViewId="0"/>
  </sheetViews>
  <sheetFormatPr defaultColWidth="8.88671875" defaultRowHeight="14.4" x14ac:dyDescent="0.3"/>
  <cols>
    <col min="2" max="2" width="61.88671875" customWidth="1"/>
    <col min="4" max="4" width="17.88671875" customWidth="1"/>
  </cols>
  <sheetData>
    <row r="1" spans="2:4" ht="15" thickBot="1" x14ac:dyDescent="0.35"/>
    <row r="2" spans="2:4" x14ac:dyDescent="0.3">
      <c r="B2" s="282" t="s">
        <v>74</v>
      </c>
      <c r="C2" s="283"/>
      <c r="D2" s="284"/>
    </row>
    <row r="3" spans="2:4" ht="15" thickBot="1" x14ac:dyDescent="0.35">
      <c r="B3" s="285"/>
      <c r="C3" s="286"/>
      <c r="D3" s="287"/>
    </row>
    <row r="4" spans="2:4" ht="15" thickBot="1" x14ac:dyDescent="0.35"/>
    <row r="5" spans="2:4" x14ac:dyDescent="0.3">
      <c r="B5" s="273" t="s">
        <v>75</v>
      </c>
      <c r="C5" s="274"/>
      <c r="D5" s="275"/>
    </row>
    <row r="6" spans="2:4" ht="15" thickBot="1" x14ac:dyDescent="0.35">
      <c r="B6" s="276"/>
      <c r="C6" s="277"/>
      <c r="D6" s="278"/>
    </row>
    <row r="7" spans="2:4" x14ac:dyDescent="0.3">
      <c r="B7" s="38" t="s">
        <v>76</v>
      </c>
      <c r="C7" s="271" t="e">
        <f>SUM('1) Budget Table'!D22:F22,'1) Budget Table'!D30:F30,'1) Budget Table'!#REF!,'1) Budget Table'!#REF!)</f>
        <v>#REF!</v>
      </c>
      <c r="D7" s="272"/>
    </row>
    <row r="8" spans="2:4" x14ac:dyDescent="0.3">
      <c r="B8" s="38" t="s">
        <v>77</v>
      </c>
      <c r="C8" s="269" t="e">
        <f>SUM(D10:D14)</f>
        <v>#REF!</v>
      </c>
      <c r="D8" s="270"/>
    </row>
    <row r="9" spans="2:4" x14ac:dyDescent="0.3">
      <c r="B9" s="39" t="s">
        <v>78</v>
      </c>
      <c r="C9" s="40" t="s">
        <v>79</v>
      </c>
      <c r="D9" s="41" t="s">
        <v>80</v>
      </c>
    </row>
    <row r="10" spans="2:4" ht="35.1" customHeight="1" x14ac:dyDescent="0.3">
      <c r="B10" s="49"/>
      <c r="C10" s="43"/>
      <c r="D10" s="44" t="e">
        <f>$C$7*C10</f>
        <v>#REF!</v>
      </c>
    </row>
    <row r="11" spans="2:4" ht="35.1" customHeight="1" x14ac:dyDescent="0.3">
      <c r="B11" s="49"/>
      <c r="C11" s="43"/>
      <c r="D11" s="44" t="e">
        <f>C7*C11</f>
        <v>#REF!</v>
      </c>
    </row>
    <row r="12" spans="2:4" ht="35.1" customHeight="1" x14ac:dyDescent="0.3">
      <c r="B12" s="50"/>
      <c r="C12" s="43"/>
      <c r="D12" s="44" t="e">
        <f>C7*C12</f>
        <v>#REF!</v>
      </c>
    </row>
    <row r="13" spans="2:4" ht="35.1" customHeight="1" x14ac:dyDescent="0.3">
      <c r="B13" s="50"/>
      <c r="C13" s="43"/>
      <c r="D13" s="44" t="e">
        <f>C7*C13</f>
        <v>#REF!</v>
      </c>
    </row>
    <row r="14" spans="2:4" ht="35.1" customHeight="1" thickBot="1" x14ac:dyDescent="0.35">
      <c r="B14" s="51"/>
      <c r="C14" s="43"/>
      <c r="D14" s="48" t="e">
        <f>C7*C14</f>
        <v>#REF!</v>
      </c>
    </row>
    <row r="15" spans="2:4" ht="15" thickBot="1" x14ac:dyDescent="0.35"/>
    <row r="16" spans="2:4" x14ac:dyDescent="0.3">
      <c r="B16" s="273" t="s">
        <v>81</v>
      </c>
      <c r="C16" s="274"/>
      <c r="D16" s="275"/>
    </row>
    <row r="17" spans="2:4" ht="15" thickBot="1" x14ac:dyDescent="0.35">
      <c r="B17" s="279"/>
      <c r="C17" s="280"/>
      <c r="D17" s="281"/>
    </row>
    <row r="18" spans="2:4" x14ac:dyDescent="0.3">
      <c r="B18" s="38" t="s">
        <v>76</v>
      </c>
      <c r="C18" s="271" t="e">
        <f>SUM('1) Budget Table'!#REF!,'1) Budget Table'!#REF!,'1) Budget Table'!#REF!,'1) Budget Table'!#REF!)</f>
        <v>#REF!</v>
      </c>
      <c r="D18" s="272"/>
    </row>
    <row r="19" spans="2:4" x14ac:dyDescent="0.3">
      <c r="B19" s="38" t="s">
        <v>77</v>
      </c>
      <c r="C19" s="269" t="e">
        <f>SUM(D21:D25)</f>
        <v>#REF!</v>
      </c>
      <c r="D19" s="270"/>
    </row>
    <row r="20" spans="2:4" x14ac:dyDescent="0.3">
      <c r="B20" s="39" t="s">
        <v>78</v>
      </c>
      <c r="C20" s="40" t="s">
        <v>79</v>
      </c>
      <c r="D20" s="41" t="s">
        <v>80</v>
      </c>
    </row>
    <row r="21" spans="2:4" ht="35.1" customHeight="1" x14ac:dyDescent="0.3">
      <c r="B21" s="42"/>
      <c r="C21" s="43"/>
      <c r="D21" s="44" t="e">
        <f>$C$18*C21</f>
        <v>#REF!</v>
      </c>
    </row>
    <row r="22" spans="2:4" ht="35.1" customHeight="1" x14ac:dyDescent="0.3">
      <c r="B22" s="45"/>
      <c r="C22" s="43"/>
      <c r="D22" s="44" t="e">
        <f>$C$18*C22</f>
        <v>#REF!</v>
      </c>
    </row>
    <row r="23" spans="2:4" ht="35.1" customHeight="1" x14ac:dyDescent="0.3">
      <c r="B23" s="46"/>
      <c r="C23" s="43"/>
      <c r="D23" s="44" t="e">
        <f>$C$18*C23</f>
        <v>#REF!</v>
      </c>
    </row>
    <row r="24" spans="2:4" ht="35.1" customHeight="1" x14ac:dyDescent="0.3">
      <c r="B24" s="46"/>
      <c r="C24" s="43"/>
      <c r="D24" s="44" t="e">
        <f>$C$18*C24</f>
        <v>#REF!</v>
      </c>
    </row>
    <row r="25" spans="2:4" ht="35.1" customHeight="1" thickBot="1" x14ac:dyDescent="0.35">
      <c r="B25" s="47"/>
      <c r="C25" s="43"/>
      <c r="D25" s="44" t="e">
        <f>$C$18*C25</f>
        <v>#REF!</v>
      </c>
    </row>
    <row r="26" spans="2:4" ht="15" thickBot="1" x14ac:dyDescent="0.35"/>
    <row r="27" spans="2:4" x14ac:dyDescent="0.3">
      <c r="B27" s="273" t="s">
        <v>82</v>
      </c>
      <c r="C27" s="274"/>
      <c r="D27" s="275"/>
    </row>
    <row r="28" spans="2:4" ht="15" thickBot="1" x14ac:dyDescent="0.35">
      <c r="B28" s="276"/>
      <c r="C28" s="277"/>
      <c r="D28" s="278"/>
    </row>
    <row r="29" spans="2:4" x14ac:dyDescent="0.3">
      <c r="B29" s="38" t="s">
        <v>76</v>
      </c>
      <c r="C29" s="271" t="e">
        <f>SUM('1) Budget Table'!#REF!,'1) Budget Table'!#REF!,'1) Budget Table'!#REF!,'1) Budget Table'!#REF!)</f>
        <v>#REF!</v>
      </c>
      <c r="D29" s="272"/>
    </row>
    <row r="30" spans="2:4" x14ac:dyDescent="0.3">
      <c r="B30" s="38" t="s">
        <v>77</v>
      </c>
      <c r="C30" s="269" t="e">
        <f>SUM(D32:D36)</f>
        <v>#REF!</v>
      </c>
      <c r="D30" s="270"/>
    </row>
    <row r="31" spans="2:4" x14ac:dyDescent="0.3">
      <c r="B31" s="39" t="s">
        <v>78</v>
      </c>
      <c r="C31" s="40" t="s">
        <v>79</v>
      </c>
      <c r="D31" s="41" t="s">
        <v>80</v>
      </c>
    </row>
    <row r="32" spans="2:4" ht="35.1" customHeight="1" x14ac:dyDescent="0.3">
      <c r="B32" s="42"/>
      <c r="C32" s="43"/>
      <c r="D32" s="44" t="e">
        <f>$C$29*C32</f>
        <v>#REF!</v>
      </c>
    </row>
    <row r="33" spans="2:4" ht="35.1" customHeight="1" x14ac:dyDescent="0.3">
      <c r="B33" s="45"/>
      <c r="C33" s="43"/>
      <c r="D33" s="44" t="e">
        <f>$C$29*C33</f>
        <v>#REF!</v>
      </c>
    </row>
    <row r="34" spans="2:4" ht="35.1" customHeight="1" x14ac:dyDescent="0.3">
      <c r="B34" s="46"/>
      <c r="C34" s="43"/>
      <c r="D34" s="44" t="e">
        <f>$C$29*C34</f>
        <v>#REF!</v>
      </c>
    </row>
    <row r="35" spans="2:4" ht="35.1" customHeight="1" x14ac:dyDescent="0.3">
      <c r="B35" s="46"/>
      <c r="C35" s="43"/>
      <c r="D35" s="44" t="e">
        <f>$C$29*C35</f>
        <v>#REF!</v>
      </c>
    </row>
    <row r="36" spans="2:4" ht="35.1" customHeight="1" thickBot="1" x14ac:dyDescent="0.35">
      <c r="B36" s="47"/>
      <c r="C36" s="43"/>
      <c r="D36" s="44" t="e">
        <f>$C$29*C36</f>
        <v>#REF!</v>
      </c>
    </row>
    <row r="37" spans="2:4" ht="15" thickBot="1" x14ac:dyDescent="0.35"/>
    <row r="38" spans="2:4" x14ac:dyDescent="0.3">
      <c r="B38" s="273" t="s">
        <v>83</v>
      </c>
      <c r="C38" s="274"/>
      <c r="D38" s="275"/>
    </row>
    <row r="39" spans="2:4" ht="15" thickBot="1" x14ac:dyDescent="0.35">
      <c r="B39" s="276"/>
      <c r="C39" s="277"/>
      <c r="D39" s="278"/>
    </row>
    <row r="40" spans="2:4" x14ac:dyDescent="0.3">
      <c r="B40" s="38" t="s">
        <v>76</v>
      </c>
      <c r="C40" s="271" t="e">
        <f>SUM('1) Budget Table'!#REF!,'1) Budget Table'!#REF!,'1) Budget Table'!#REF!,'1) Budget Table'!#REF!)</f>
        <v>#REF!</v>
      </c>
      <c r="D40" s="272"/>
    </row>
    <row r="41" spans="2:4" x14ac:dyDescent="0.3">
      <c r="B41" s="38" t="s">
        <v>77</v>
      </c>
      <c r="C41" s="269" t="e">
        <f>SUM(D43:D47)</f>
        <v>#REF!</v>
      </c>
      <c r="D41" s="270"/>
    </row>
    <row r="42" spans="2:4" x14ac:dyDescent="0.3">
      <c r="B42" s="39" t="s">
        <v>78</v>
      </c>
      <c r="C42" s="40" t="s">
        <v>79</v>
      </c>
      <c r="D42" s="41" t="s">
        <v>80</v>
      </c>
    </row>
    <row r="43" spans="2:4" ht="35.1" customHeight="1" x14ac:dyDescent="0.3">
      <c r="B43" s="42"/>
      <c r="C43" s="43"/>
      <c r="D43" s="44" t="e">
        <f>$C$40*C43</f>
        <v>#REF!</v>
      </c>
    </row>
    <row r="44" spans="2:4" ht="35.1" customHeight="1" x14ac:dyDescent="0.3">
      <c r="B44" s="45"/>
      <c r="C44" s="43"/>
      <c r="D44" s="44" t="e">
        <f>$C$40*C44</f>
        <v>#REF!</v>
      </c>
    </row>
    <row r="45" spans="2:4" ht="35.1" customHeight="1" x14ac:dyDescent="0.3">
      <c r="B45" s="46"/>
      <c r="C45" s="43"/>
      <c r="D45" s="44" t="e">
        <f>$C$40*C45</f>
        <v>#REF!</v>
      </c>
    </row>
    <row r="46" spans="2:4" ht="35.1" customHeight="1" x14ac:dyDescent="0.3">
      <c r="B46" s="46"/>
      <c r="C46" s="43"/>
      <c r="D46" s="44" t="e">
        <f>$C$40*C46</f>
        <v>#REF!</v>
      </c>
    </row>
    <row r="47" spans="2:4" ht="35.1" customHeight="1" thickBot="1" x14ac:dyDescent="0.35">
      <c r="B47" s="47"/>
      <c r="C47" s="43"/>
      <c r="D47" s="48" t="e">
        <f>$C$40*C47</f>
        <v>#REF!</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workbookViewId="0"/>
  </sheetViews>
  <sheetFormatPr defaultColWidth="8.88671875" defaultRowHeight="14.4" x14ac:dyDescent="0.3"/>
  <cols>
    <col min="1" max="1" width="12.44140625" customWidth="1"/>
    <col min="2" max="2" width="20.44140625" customWidth="1"/>
    <col min="3" max="5" width="25.44140625" customWidth="1"/>
    <col min="6" max="6" width="24.44140625" customWidth="1"/>
    <col min="7" max="7" width="18.44140625" customWidth="1"/>
    <col min="8" max="8" width="21.5546875" customWidth="1"/>
    <col min="9" max="10" width="15.88671875" bestFit="1" customWidth="1"/>
    <col min="11" max="11" width="11.109375" bestFit="1" customWidth="1"/>
  </cols>
  <sheetData>
    <row r="1" spans="2:6" ht="15" thickBot="1" x14ac:dyDescent="0.35"/>
    <row r="2" spans="2:6" s="32" customFormat="1" ht="15.6" x14ac:dyDescent="0.3">
      <c r="B2" s="289" t="s">
        <v>84</v>
      </c>
      <c r="C2" s="290"/>
      <c r="D2" s="290"/>
      <c r="E2" s="290"/>
      <c r="F2" s="291"/>
    </row>
    <row r="3" spans="2:6" s="32" customFormat="1" ht="16.2" thickBot="1" x14ac:dyDescent="0.35">
      <c r="B3" s="292"/>
      <c r="C3" s="293"/>
      <c r="D3" s="293"/>
      <c r="E3" s="293"/>
      <c r="F3" s="294"/>
    </row>
    <row r="4" spans="2:6" s="32" customFormat="1" ht="16.2" thickBot="1" x14ac:dyDescent="0.35">
      <c r="B4" s="100"/>
      <c r="C4" s="100"/>
      <c r="D4" s="100"/>
      <c r="E4" s="100"/>
      <c r="F4" s="100"/>
    </row>
    <row r="5" spans="2:6" s="32" customFormat="1" ht="16.2" thickBot="1" x14ac:dyDescent="0.35">
      <c r="B5" s="266" t="s">
        <v>32</v>
      </c>
      <c r="C5" s="267"/>
      <c r="D5" s="267"/>
      <c r="E5" s="267"/>
      <c r="F5" s="268"/>
    </row>
    <row r="6" spans="2:6" s="32" customFormat="1" ht="15.6" x14ac:dyDescent="0.3">
      <c r="B6" s="67"/>
      <c r="C6" s="295" t="str">
        <f>'1) Budget Table'!D4</f>
        <v>Recipient Organization 1 (UNDP)</v>
      </c>
      <c r="D6" s="295" t="str">
        <f>'1) Budget Table'!E4</f>
        <v>Recipient Organization 2 (UNODC)</v>
      </c>
      <c r="E6" s="295" t="str">
        <f>'1) Budget Table'!F4</f>
        <v>Recipient Organization 3 (IOM)</v>
      </c>
      <c r="F6" s="264" t="s">
        <v>32</v>
      </c>
    </row>
    <row r="7" spans="2:6" s="32" customFormat="1" ht="15.6" x14ac:dyDescent="0.3">
      <c r="B7" s="67"/>
      <c r="C7" s="296"/>
      <c r="D7" s="296"/>
      <c r="E7" s="296"/>
      <c r="F7" s="265"/>
    </row>
    <row r="8" spans="2:6" s="32" customFormat="1" ht="31.2" x14ac:dyDescent="0.3">
      <c r="B8" s="61" t="s">
        <v>47</v>
      </c>
      <c r="C8" s="89">
        <f>'2) By Category'!D199</f>
        <v>113240.93</v>
      </c>
      <c r="D8" s="89">
        <f>'2) By Category'!E199</f>
        <v>156069.70000000001</v>
      </c>
      <c r="E8" s="89">
        <f>'2) By Category'!F199</f>
        <v>60780.92</v>
      </c>
      <c r="F8" s="64">
        <f t="shared" ref="F8:F15" si="0">SUM(C8:E8)</f>
        <v>330091.55</v>
      </c>
    </row>
    <row r="9" spans="2:6" s="32" customFormat="1" ht="46.8" x14ac:dyDescent="0.3">
      <c r="B9" s="61" t="s">
        <v>48</v>
      </c>
      <c r="C9" s="89">
        <f>'2) By Category'!D200</f>
        <v>0</v>
      </c>
      <c r="D9" s="89">
        <f>'2) By Category'!E200</f>
        <v>0</v>
      </c>
      <c r="E9" s="89">
        <f>'2) By Category'!F200</f>
        <v>0</v>
      </c>
      <c r="F9" s="65">
        <f t="shared" si="0"/>
        <v>0</v>
      </c>
    </row>
    <row r="10" spans="2:6" s="32" customFormat="1" ht="62.4" x14ac:dyDescent="0.3">
      <c r="B10" s="61" t="s">
        <v>49</v>
      </c>
      <c r="C10" s="89">
        <f>'2) By Category'!D201</f>
        <v>0</v>
      </c>
      <c r="D10" s="89">
        <f>'2) By Category'!E201</f>
        <v>95503.34</v>
      </c>
      <c r="E10" s="89">
        <f>'2) By Category'!F201</f>
        <v>114.44</v>
      </c>
      <c r="F10" s="65">
        <f t="shared" si="0"/>
        <v>95617.78</v>
      </c>
    </row>
    <row r="11" spans="2:6" s="32" customFormat="1" ht="31.2" x14ac:dyDescent="0.3">
      <c r="B11" s="63" t="s">
        <v>50</v>
      </c>
      <c r="C11" s="89">
        <f>'2) By Category'!D202</f>
        <v>378006.75</v>
      </c>
      <c r="D11" s="89">
        <f>'2) By Category'!E202</f>
        <v>54035.02</v>
      </c>
      <c r="E11" s="89">
        <f>'2) By Category'!F202</f>
        <v>83031.34</v>
      </c>
      <c r="F11" s="65">
        <f t="shared" si="0"/>
        <v>515073.11</v>
      </c>
    </row>
    <row r="12" spans="2:6" s="32" customFormat="1" ht="15.6" x14ac:dyDescent="0.3">
      <c r="B12" s="61" t="s">
        <v>51</v>
      </c>
      <c r="C12" s="89">
        <f>'2) By Category'!D203</f>
        <v>40352.189999999995</v>
      </c>
      <c r="D12" s="89">
        <f>'2) By Category'!E203</f>
        <v>23593.91</v>
      </c>
      <c r="E12" s="89">
        <f>'2) By Category'!F203</f>
        <v>26742.57</v>
      </c>
      <c r="F12" s="65">
        <f t="shared" si="0"/>
        <v>90688.669999999984</v>
      </c>
    </row>
    <row r="13" spans="2:6" s="32" customFormat="1" ht="46.8" x14ac:dyDescent="0.3">
      <c r="B13" s="61" t="s">
        <v>52</v>
      </c>
      <c r="C13" s="89">
        <f>'2) By Category'!D204</f>
        <v>122000</v>
      </c>
      <c r="D13" s="89">
        <f>'2) By Category'!E204</f>
        <v>0</v>
      </c>
      <c r="E13" s="89">
        <f>'2) By Category'!F204</f>
        <v>83034.77</v>
      </c>
      <c r="F13" s="65">
        <f t="shared" si="0"/>
        <v>205034.77000000002</v>
      </c>
    </row>
    <row r="14" spans="2:6" s="32" customFormat="1" ht="47.4" thickBot="1" x14ac:dyDescent="0.35">
      <c r="B14" s="62" t="s">
        <v>53</v>
      </c>
      <c r="C14" s="96">
        <f>'2) By Category'!D205</f>
        <v>7549.09</v>
      </c>
      <c r="D14" s="96">
        <f>'2) By Category'!E205</f>
        <v>7767.04</v>
      </c>
      <c r="E14" s="96">
        <f>'2) By Category'!F205</f>
        <v>0</v>
      </c>
      <c r="F14" s="66">
        <f t="shared" si="0"/>
        <v>15316.130000000001</v>
      </c>
    </row>
    <row r="15" spans="2:6" s="32" customFormat="1" ht="30" customHeight="1" x14ac:dyDescent="0.3">
      <c r="B15" s="101" t="s">
        <v>85</v>
      </c>
      <c r="C15" s="68">
        <f>SUM(C8:C14)</f>
        <v>661148.96</v>
      </c>
      <c r="D15" s="68">
        <f>SUM(D8:D14)</f>
        <v>336969.00999999995</v>
      </c>
      <c r="E15" s="68">
        <f>SUM(E8:E14)</f>
        <v>253704.04000000004</v>
      </c>
      <c r="F15" s="69">
        <f t="shared" si="0"/>
        <v>1251822.01</v>
      </c>
    </row>
    <row r="16" spans="2:6" s="32" customFormat="1" ht="19.5" customHeight="1" x14ac:dyDescent="0.3">
      <c r="B16" s="92" t="s">
        <v>64</v>
      </c>
      <c r="C16" s="70">
        <f>C15*0.07</f>
        <v>46280.427199999998</v>
      </c>
      <c r="D16" s="70">
        <f t="shared" ref="D16:F16" si="1">D15*0.07</f>
        <v>23587.830699999999</v>
      </c>
      <c r="E16" s="70">
        <f t="shared" si="1"/>
        <v>17759.282800000004</v>
      </c>
      <c r="F16" s="70">
        <f t="shared" si="1"/>
        <v>87627.540700000012</v>
      </c>
    </row>
    <row r="17" spans="2:7" s="32" customFormat="1" ht="25.5" customHeight="1" thickBot="1" x14ac:dyDescent="0.35">
      <c r="B17" s="71" t="s">
        <v>4</v>
      </c>
      <c r="C17" s="72">
        <f>C15+C16</f>
        <v>707429.3872</v>
      </c>
      <c r="D17" s="72">
        <f t="shared" ref="D17:F17" si="2">D15+D16</f>
        <v>360556.84069999994</v>
      </c>
      <c r="E17" s="72">
        <f t="shared" si="2"/>
        <v>271463.32280000002</v>
      </c>
      <c r="F17" s="72">
        <f t="shared" si="2"/>
        <v>1339449.5507</v>
      </c>
      <c r="G17" s="100"/>
    </row>
    <row r="18" spans="2:7" s="32" customFormat="1" ht="16.2" thickBot="1" x14ac:dyDescent="0.35">
      <c r="B18" s="100"/>
      <c r="C18" s="100"/>
      <c r="D18" s="100"/>
      <c r="E18" s="100"/>
      <c r="F18" s="100"/>
      <c r="G18" s="100"/>
    </row>
    <row r="19" spans="2:7" s="32" customFormat="1" ht="15.75" customHeight="1" x14ac:dyDescent="0.3">
      <c r="B19" s="299" t="s">
        <v>35</v>
      </c>
      <c r="C19" s="300"/>
      <c r="D19" s="300"/>
      <c r="E19" s="300"/>
      <c r="F19" s="301"/>
      <c r="G19" s="102"/>
    </row>
    <row r="20" spans="2:7" ht="15.75" customHeight="1" x14ac:dyDescent="0.3">
      <c r="B20" s="302"/>
      <c r="C20" s="297" t="str">
        <f>'1) Budget Table'!D4</f>
        <v>Recipient Organization 1 (UNDP)</v>
      </c>
      <c r="D20" s="297" t="str">
        <f>'1) Budget Table'!E4</f>
        <v>Recipient Organization 2 (UNODC)</v>
      </c>
      <c r="E20" s="297" t="str">
        <f>'1) Budget Table'!F4</f>
        <v>Recipient Organization 3 (IOM)</v>
      </c>
      <c r="F20" s="297" t="s">
        <v>65</v>
      </c>
      <c r="G20" s="288" t="s">
        <v>36</v>
      </c>
    </row>
    <row r="21" spans="2:7" ht="15.75" customHeight="1" x14ac:dyDescent="0.3">
      <c r="B21" s="303"/>
      <c r="C21" s="298"/>
      <c r="D21" s="298"/>
      <c r="E21" s="298"/>
      <c r="F21" s="298"/>
      <c r="G21" s="265"/>
    </row>
    <row r="22" spans="2:7" ht="23.25" customHeight="1" x14ac:dyDescent="0.3">
      <c r="B22" s="5" t="s">
        <v>37</v>
      </c>
      <c r="C22" s="103">
        <f>'1) Budget Table'!D51</f>
        <v>646099.99818</v>
      </c>
      <c r="D22" s="103">
        <f>'1) Budget Table'!E51</f>
        <v>421399.99818</v>
      </c>
      <c r="E22" s="103">
        <f>'1) Budget Table'!F51</f>
        <v>332499.99726999999</v>
      </c>
      <c r="F22" s="74">
        <f>'1) Budget Table'!G51</f>
        <v>1400000.0036299999</v>
      </c>
      <c r="G22" s="2">
        <f>'1) Budget Table'!H51</f>
        <v>0.7</v>
      </c>
    </row>
    <row r="23" spans="2:7" ht="24.75" customHeight="1" x14ac:dyDescent="0.3">
      <c r="B23" s="5" t="s">
        <v>38</v>
      </c>
      <c r="C23" s="103">
        <f>'1) Budget Table'!D52</f>
        <v>276899.99922</v>
      </c>
      <c r="D23" s="103">
        <f>'1) Budget Table'!E52</f>
        <v>180599.99922</v>
      </c>
      <c r="E23" s="103">
        <f>'1) Budget Table'!F52</f>
        <v>142499.99883</v>
      </c>
      <c r="F23" s="74">
        <f>'1) Budget Table'!G52</f>
        <v>599999.99726999993</v>
      </c>
      <c r="G23" s="2">
        <f>'1) Budget Table'!H52</f>
        <v>0.3</v>
      </c>
    </row>
    <row r="24" spans="2:7" ht="24.75" customHeight="1" x14ac:dyDescent="0.3">
      <c r="B24" s="5" t="s">
        <v>86</v>
      </c>
      <c r="C24" s="103">
        <f>'1) Budget Table'!D53</f>
        <v>0</v>
      </c>
      <c r="D24" s="103">
        <f>'1) Budget Table'!E53</f>
        <v>0</v>
      </c>
      <c r="E24" s="103">
        <f>'1) Budget Table'!F53</f>
        <v>0</v>
      </c>
      <c r="F24" s="74">
        <f>'1) Budget Table'!G53</f>
        <v>0</v>
      </c>
      <c r="G24" s="2">
        <f>'1) Budget Table'!H53</f>
        <v>0</v>
      </c>
    </row>
    <row r="25" spans="2:7" ht="16.2" thickBot="1" x14ac:dyDescent="0.35">
      <c r="B25" s="3" t="s">
        <v>65</v>
      </c>
      <c r="C25" s="73">
        <f>'1) Budget Table'!D54</f>
        <v>922999.99739999999</v>
      </c>
      <c r="D25" s="73">
        <f>'1) Budget Table'!E54</f>
        <v>601999.99739999999</v>
      </c>
      <c r="E25" s="73">
        <f>'1) Budget Table'!F54</f>
        <v>474999.99609999999</v>
      </c>
      <c r="F25" s="75">
        <f>'1) Budget Table'!G54</f>
        <v>2000000.0008999999</v>
      </c>
      <c r="G25" s="76"/>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Table'!$G$45</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heetViews>
  <sheetFormatPr defaultColWidth="8.88671875" defaultRowHeight="14.4" x14ac:dyDescent="0.3"/>
  <sheetData>
    <row r="1" spans="1:1" x14ac:dyDescent="0.3">
      <c r="A1" s="56">
        <v>0</v>
      </c>
    </row>
    <row r="2" spans="1:1" x14ac:dyDescent="0.3">
      <c r="A2" s="56">
        <v>0.2</v>
      </c>
    </row>
    <row r="3" spans="1:1" x14ac:dyDescent="0.3">
      <c r="A3" s="56">
        <v>0.4</v>
      </c>
    </row>
    <row r="4" spans="1:1" x14ac:dyDescent="0.3">
      <c r="A4" s="56">
        <v>0.6</v>
      </c>
    </row>
    <row r="5" spans="1:1" x14ac:dyDescent="0.3">
      <c r="A5" s="56">
        <v>0.8</v>
      </c>
    </row>
    <row r="6" spans="1:1" x14ac:dyDescent="0.3">
      <c r="A6" s="56">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workbookViewId="0"/>
  </sheetViews>
  <sheetFormatPr defaultColWidth="8.88671875" defaultRowHeight="14.4" x14ac:dyDescent="0.3"/>
  <sheetData>
    <row r="1" spans="1:2" x14ac:dyDescent="0.3">
      <c r="A1" s="33" t="s">
        <v>87</v>
      </c>
      <c r="B1" s="34" t="s">
        <v>88</v>
      </c>
    </row>
    <row r="2" spans="1:2" x14ac:dyDescent="0.3">
      <c r="A2" s="35" t="s">
        <v>89</v>
      </c>
      <c r="B2" s="36" t="s">
        <v>90</v>
      </c>
    </row>
    <row r="3" spans="1:2" x14ac:dyDescent="0.3">
      <c r="A3" s="35" t="s">
        <v>91</v>
      </c>
      <c r="B3" s="36" t="s">
        <v>92</v>
      </c>
    </row>
    <row r="4" spans="1:2" x14ac:dyDescent="0.3">
      <c r="A4" s="35" t="s">
        <v>93</v>
      </c>
      <c r="B4" s="36" t="s">
        <v>94</v>
      </c>
    </row>
    <row r="5" spans="1:2" x14ac:dyDescent="0.3">
      <c r="A5" s="35" t="s">
        <v>95</v>
      </c>
      <c r="B5" s="36" t="s">
        <v>96</v>
      </c>
    </row>
    <row r="6" spans="1:2" x14ac:dyDescent="0.3">
      <c r="A6" s="35" t="s">
        <v>97</v>
      </c>
      <c r="B6" s="36" t="s">
        <v>98</v>
      </c>
    </row>
    <row r="7" spans="1:2" x14ac:dyDescent="0.3">
      <c r="A7" s="35" t="s">
        <v>99</v>
      </c>
      <c r="B7" s="36" t="s">
        <v>100</v>
      </c>
    </row>
    <row r="8" spans="1:2" x14ac:dyDescent="0.3">
      <c r="A8" s="35" t="s">
        <v>101</v>
      </c>
      <c r="B8" s="36" t="s">
        <v>102</v>
      </c>
    </row>
    <row r="9" spans="1:2" x14ac:dyDescent="0.3">
      <c r="A9" s="35" t="s">
        <v>103</v>
      </c>
      <c r="B9" s="36" t="s">
        <v>104</v>
      </c>
    </row>
    <row r="10" spans="1:2" x14ac:dyDescent="0.3">
      <c r="A10" s="35" t="s">
        <v>105</v>
      </c>
      <c r="B10" s="36" t="s">
        <v>106</v>
      </c>
    </row>
    <row r="11" spans="1:2" x14ac:dyDescent="0.3">
      <c r="A11" s="35" t="s">
        <v>107</v>
      </c>
      <c r="B11" s="36" t="s">
        <v>108</v>
      </c>
    </row>
    <row r="12" spans="1:2" x14ac:dyDescent="0.3">
      <c r="A12" s="35" t="s">
        <v>109</v>
      </c>
      <c r="B12" s="36" t="s">
        <v>110</v>
      </c>
    </row>
    <row r="13" spans="1:2" x14ac:dyDescent="0.3">
      <c r="A13" s="35" t="s">
        <v>111</v>
      </c>
      <c r="B13" s="36" t="s">
        <v>112</v>
      </c>
    </row>
    <row r="14" spans="1:2" x14ac:dyDescent="0.3">
      <c r="A14" s="35" t="s">
        <v>113</v>
      </c>
      <c r="B14" s="36" t="s">
        <v>114</v>
      </c>
    </row>
    <row r="15" spans="1:2" x14ac:dyDescent="0.3">
      <c r="A15" s="35" t="s">
        <v>115</v>
      </c>
      <c r="B15" s="36" t="s">
        <v>116</v>
      </c>
    </row>
    <row r="16" spans="1:2" x14ac:dyDescent="0.3">
      <c r="A16" s="35" t="s">
        <v>117</v>
      </c>
      <c r="B16" s="36" t="s">
        <v>118</v>
      </c>
    </row>
    <row r="17" spans="1:2" x14ac:dyDescent="0.3">
      <c r="A17" s="35" t="s">
        <v>119</v>
      </c>
      <c r="B17" s="36" t="s">
        <v>120</v>
      </c>
    </row>
    <row r="18" spans="1:2" x14ac:dyDescent="0.3">
      <c r="A18" s="35" t="s">
        <v>121</v>
      </c>
      <c r="B18" s="36" t="s">
        <v>122</v>
      </c>
    </row>
    <row r="19" spans="1:2" x14ac:dyDescent="0.3">
      <c r="A19" s="35" t="s">
        <v>123</v>
      </c>
      <c r="B19" s="36" t="s">
        <v>124</v>
      </c>
    </row>
    <row r="20" spans="1:2" x14ac:dyDescent="0.3">
      <c r="A20" s="35" t="s">
        <v>125</v>
      </c>
      <c r="B20" s="36" t="s">
        <v>126</v>
      </c>
    </row>
    <row r="21" spans="1:2" x14ac:dyDescent="0.3">
      <c r="A21" s="35" t="s">
        <v>127</v>
      </c>
      <c r="B21" s="36" t="s">
        <v>128</v>
      </c>
    </row>
    <row r="22" spans="1:2" x14ac:dyDescent="0.3">
      <c r="A22" s="35" t="s">
        <v>129</v>
      </c>
      <c r="B22" s="36" t="s">
        <v>130</v>
      </c>
    </row>
    <row r="23" spans="1:2" x14ac:dyDescent="0.3">
      <c r="A23" s="35" t="s">
        <v>131</v>
      </c>
      <c r="B23" s="36" t="s">
        <v>132</v>
      </c>
    </row>
    <row r="24" spans="1:2" x14ac:dyDescent="0.3">
      <c r="A24" s="35" t="s">
        <v>133</v>
      </c>
      <c r="B24" s="36" t="s">
        <v>134</v>
      </c>
    </row>
    <row r="25" spans="1:2" x14ac:dyDescent="0.3">
      <c r="A25" s="35" t="s">
        <v>135</v>
      </c>
      <c r="B25" s="36" t="s">
        <v>136</v>
      </c>
    </row>
    <row r="26" spans="1:2" x14ac:dyDescent="0.3">
      <c r="A26" s="35" t="s">
        <v>137</v>
      </c>
      <c r="B26" s="36" t="s">
        <v>138</v>
      </c>
    </row>
    <row r="27" spans="1:2" x14ac:dyDescent="0.3">
      <c r="A27" s="35" t="s">
        <v>139</v>
      </c>
      <c r="B27" s="36" t="s">
        <v>140</v>
      </c>
    </row>
    <row r="28" spans="1:2" x14ac:dyDescent="0.3">
      <c r="A28" s="35" t="s">
        <v>141</v>
      </c>
      <c r="B28" s="36" t="s">
        <v>142</v>
      </c>
    </row>
    <row r="29" spans="1:2" x14ac:dyDescent="0.3">
      <c r="A29" s="35" t="s">
        <v>143</v>
      </c>
      <c r="B29" s="36" t="s">
        <v>144</v>
      </c>
    </row>
    <row r="30" spans="1:2" x14ac:dyDescent="0.3">
      <c r="A30" s="35" t="s">
        <v>145</v>
      </c>
      <c r="B30" s="36" t="s">
        <v>146</v>
      </c>
    </row>
    <row r="31" spans="1:2" x14ac:dyDescent="0.3">
      <c r="A31" s="35" t="s">
        <v>147</v>
      </c>
      <c r="B31" s="36" t="s">
        <v>148</v>
      </c>
    </row>
    <row r="32" spans="1:2" x14ac:dyDescent="0.3">
      <c r="A32" s="35" t="s">
        <v>149</v>
      </c>
      <c r="B32" s="36" t="s">
        <v>150</v>
      </c>
    </row>
    <row r="33" spans="1:2" x14ac:dyDescent="0.3">
      <c r="A33" s="35" t="s">
        <v>151</v>
      </c>
      <c r="B33" s="36" t="s">
        <v>152</v>
      </c>
    </row>
    <row r="34" spans="1:2" x14ac:dyDescent="0.3">
      <c r="A34" s="35" t="s">
        <v>153</v>
      </c>
      <c r="B34" s="36" t="s">
        <v>154</v>
      </c>
    </row>
    <row r="35" spans="1:2" x14ac:dyDescent="0.3">
      <c r="A35" s="35" t="s">
        <v>155</v>
      </c>
      <c r="B35" s="36" t="s">
        <v>156</v>
      </c>
    </row>
    <row r="36" spans="1:2" x14ac:dyDescent="0.3">
      <c r="A36" s="35" t="s">
        <v>157</v>
      </c>
      <c r="B36" s="36" t="s">
        <v>158</v>
      </c>
    </row>
    <row r="37" spans="1:2" x14ac:dyDescent="0.3">
      <c r="A37" s="35" t="s">
        <v>159</v>
      </c>
      <c r="B37" s="36" t="s">
        <v>160</v>
      </c>
    </row>
    <row r="38" spans="1:2" x14ac:dyDescent="0.3">
      <c r="A38" s="35" t="s">
        <v>161</v>
      </c>
      <c r="B38" s="36" t="s">
        <v>162</v>
      </c>
    </row>
    <row r="39" spans="1:2" x14ac:dyDescent="0.3">
      <c r="A39" s="35" t="s">
        <v>163</v>
      </c>
      <c r="B39" s="36" t="s">
        <v>164</v>
      </c>
    </row>
    <row r="40" spans="1:2" x14ac:dyDescent="0.3">
      <c r="A40" s="35" t="s">
        <v>165</v>
      </c>
      <c r="B40" s="36" t="s">
        <v>166</v>
      </c>
    </row>
    <row r="41" spans="1:2" x14ac:dyDescent="0.3">
      <c r="A41" s="35" t="s">
        <v>167</v>
      </c>
      <c r="B41" s="36" t="s">
        <v>168</v>
      </c>
    </row>
    <row r="42" spans="1:2" x14ac:dyDescent="0.3">
      <c r="A42" s="35" t="s">
        <v>169</v>
      </c>
      <c r="B42" s="36" t="s">
        <v>170</v>
      </c>
    </row>
    <row r="43" spans="1:2" x14ac:dyDescent="0.3">
      <c r="A43" s="35" t="s">
        <v>171</v>
      </c>
      <c r="B43" s="36" t="s">
        <v>172</v>
      </c>
    </row>
    <row r="44" spans="1:2" x14ac:dyDescent="0.3">
      <c r="A44" s="35" t="s">
        <v>173</v>
      </c>
      <c r="B44" s="36" t="s">
        <v>174</v>
      </c>
    </row>
    <row r="45" spans="1:2" x14ac:dyDescent="0.3">
      <c r="A45" s="35" t="s">
        <v>175</v>
      </c>
      <c r="B45" s="36" t="s">
        <v>176</v>
      </c>
    </row>
    <row r="46" spans="1:2" x14ac:dyDescent="0.3">
      <c r="A46" s="35" t="s">
        <v>177</v>
      </c>
      <c r="B46" s="36" t="s">
        <v>178</v>
      </c>
    </row>
    <row r="47" spans="1:2" x14ac:dyDescent="0.3">
      <c r="A47" s="35" t="s">
        <v>179</v>
      </c>
      <c r="B47" s="36" t="s">
        <v>180</v>
      </c>
    </row>
    <row r="48" spans="1:2" x14ac:dyDescent="0.3">
      <c r="A48" s="35" t="s">
        <v>181</v>
      </c>
      <c r="B48" s="36" t="s">
        <v>182</v>
      </c>
    </row>
    <row r="49" spans="1:2" x14ac:dyDescent="0.3">
      <c r="A49" s="35" t="s">
        <v>183</v>
      </c>
      <c r="B49" s="36" t="s">
        <v>184</v>
      </c>
    </row>
    <row r="50" spans="1:2" x14ac:dyDescent="0.3">
      <c r="A50" s="35" t="s">
        <v>185</v>
      </c>
      <c r="B50" s="36" t="s">
        <v>186</v>
      </c>
    </row>
    <row r="51" spans="1:2" x14ac:dyDescent="0.3">
      <c r="A51" s="35" t="s">
        <v>187</v>
      </c>
      <c r="B51" s="36" t="s">
        <v>188</v>
      </c>
    </row>
    <row r="52" spans="1:2" x14ac:dyDescent="0.3">
      <c r="A52" s="35" t="s">
        <v>189</v>
      </c>
      <c r="B52" s="36" t="s">
        <v>190</v>
      </c>
    </row>
    <row r="53" spans="1:2" x14ac:dyDescent="0.3">
      <c r="A53" s="35" t="s">
        <v>191</v>
      </c>
      <c r="B53" s="36" t="s">
        <v>192</v>
      </c>
    </row>
    <row r="54" spans="1:2" x14ac:dyDescent="0.3">
      <c r="A54" s="35" t="s">
        <v>193</v>
      </c>
      <c r="B54" s="36" t="s">
        <v>194</v>
      </c>
    </row>
    <row r="55" spans="1:2" x14ac:dyDescent="0.3">
      <c r="A55" s="35" t="s">
        <v>195</v>
      </c>
      <c r="B55" s="36" t="s">
        <v>196</v>
      </c>
    </row>
    <row r="56" spans="1:2" x14ac:dyDescent="0.3">
      <c r="A56" s="35" t="s">
        <v>197</v>
      </c>
      <c r="B56" s="36" t="s">
        <v>198</v>
      </c>
    </row>
    <row r="57" spans="1:2" x14ac:dyDescent="0.3">
      <c r="A57" s="35" t="s">
        <v>199</v>
      </c>
      <c r="B57" s="36" t="s">
        <v>200</v>
      </c>
    </row>
    <row r="58" spans="1:2" x14ac:dyDescent="0.3">
      <c r="A58" s="35" t="s">
        <v>201</v>
      </c>
      <c r="B58" s="36" t="s">
        <v>202</v>
      </c>
    </row>
    <row r="59" spans="1:2" x14ac:dyDescent="0.3">
      <c r="A59" s="35" t="s">
        <v>203</v>
      </c>
      <c r="B59" s="36" t="s">
        <v>204</v>
      </c>
    </row>
    <row r="60" spans="1:2" x14ac:dyDescent="0.3">
      <c r="A60" s="35" t="s">
        <v>205</v>
      </c>
      <c r="B60" s="36" t="s">
        <v>206</v>
      </c>
    </row>
    <row r="61" spans="1:2" x14ac:dyDescent="0.3">
      <c r="A61" s="35" t="s">
        <v>207</v>
      </c>
      <c r="B61" s="36" t="s">
        <v>208</v>
      </c>
    </row>
    <row r="62" spans="1:2" x14ac:dyDescent="0.3">
      <c r="A62" s="35" t="s">
        <v>209</v>
      </c>
      <c r="B62" s="36" t="s">
        <v>210</v>
      </c>
    </row>
    <row r="63" spans="1:2" x14ac:dyDescent="0.3">
      <c r="A63" s="35" t="s">
        <v>211</v>
      </c>
      <c r="B63" s="36" t="s">
        <v>212</v>
      </c>
    </row>
    <row r="64" spans="1:2" x14ac:dyDescent="0.3">
      <c r="A64" s="35" t="s">
        <v>213</v>
      </c>
      <c r="B64" s="36" t="s">
        <v>214</v>
      </c>
    </row>
    <row r="65" spans="1:2" x14ac:dyDescent="0.3">
      <c r="A65" s="35" t="s">
        <v>215</v>
      </c>
      <c r="B65" s="36" t="s">
        <v>216</v>
      </c>
    </row>
    <row r="66" spans="1:2" x14ac:dyDescent="0.3">
      <c r="A66" s="35" t="s">
        <v>217</v>
      </c>
      <c r="B66" s="36" t="s">
        <v>218</v>
      </c>
    </row>
    <row r="67" spans="1:2" x14ac:dyDescent="0.3">
      <c r="A67" s="35" t="s">
        <v>219</v>
      </c>
      <c r="B67" s="36" t="s">
        <v>220</v>
      </c>
    </row>
    <row r="68" spans="1:2" x14ac:dyDescent="0.3">
      <c r="A68" s="35" t="s">
        <v>221</v>
      </c>
      <c r="B68" s="36" t="s">
        <v>222</v>
      </c>
    </row>
    <row r="69" spans="1:2" x14ac:dyDescent="0.3">
      <c r="A69" s="35" t="s">
        <v>223</v>
      </c>
      <c r="B69" s="36" t="s">
        <v>224</v>
      </c>
    </row>
    <row r="70" spans="1:2" x14ac:dyDescent="0.3">
      <c r="A70" s="35" t="s">
        <v>225</v>
      </c>
      <c r="B70" s="36" t="s">
        <v>226</v>
      </c>
    </row>
    <row r="71" spans="1:2" x14ac:dyDescent="0.3">
      <c r="A71" s="35" t="s">
        <v>227</v>
      </c>
      <c r="B71" s="36" t="s">
        <v>228</v>
      </c>
    </row>
    <row r="72" spans="1:2" x14ac:dyDescent="0.3">
      <c r="A72" s="35" t="s">
        <v>229</v>
      </c>
      <c r="B72" s="36" t="s">
        <v>230</v>
      </c>
    </row>
    <row r="73" spans="1:2" x14ac:dyDescent="0.3">
      <c r="A73" s="35" t="s">
        <v>231</v>
      </c>
      <c r="B73" s="36" t="s">
        <v>232</v>
      </c>
    </row>
    <row r="74" spans="1:2" x14ac:dyDescent="0.3">
      <c r="A74" s="35" t="s">
        <v>233</v>
      </c>
      <c r="B74" s="36" t="s">
        <v>234</v>
      </c>
    </row>
    <row r="75" spans="1:2" x14ac:dyDescent="0.3">
      <c r="A75" s="35" t="s">
        <v>235</v>
      </c>
      <c r="B75" s="37" t="s">
        <v>236</v>
      </c>
    </row>
    <row r="76" spans="1:2" x14ac:dyDescent="0.3">
      <c r="A76" s="35" t="s">
        <v>237</v>
      </c>
      <c r="B76" s="37" t="s">
        <v>238</v>
      </c>
    </row>
    <row r="77" spans="1:2" x14ac:dyDescent="0.3">
      <c r="A77" s="35" t="s">
        <v>239</v>
      </c>
      <c r="B77" s="37" t="s">
        <v>240</v>
      </c>
    </row>
    <row r="78" spans="1:2" x14ac:dyDescent="0.3">
      <c r="A78" s="35" t="s">
        <v>241</v>
      </c>
      <c r="B78" s="37" t="s">
        <v>242</v>
      </c>
    </row>
    <row r="79" spans="1:2" x14ac:dyDescent="0.3">
      <c r="A79" s="35" t="s">
        <v>243</v>
      </c>
      <c r="B79" s="37" t="s">
        <v>244</v>
      </c>
    </row>
    <row r="80" spans="1:2" x14ac:dyDescent="0.3">
      <c r="A80" s="35" t="s">
        <v>245</v>
      </c>
      <c r="B80" s="37" t="s">
        <v>246</v>
      </c>
    </row>
    <row r="81" spans="1:2" x14ac:dyDescent="0.3">
      <c r="A81" s="35" t="s">
        <v>247</v>
      </c>
      <c r="B81" s="37" t="s">
        <v>248</v>
      </c>
    </row>
    <row r="82" spans="1:2" x14ac:dyDescent="0.3">
      <c r="A82" s="35" t="s">
        <v>249</v>
      </c>
      <c r="B82" s="37" t="s">
        <v>250</v>
      </c>
    </row>
    <row r="83" spans="1:2" x14ac:dyDescent="0.3">
      <c r="A83" s="35" t="s">
        <v>251</v>
      </c>
      <c r="B83" s="37" t="s">
        <v>252</v>
      </c>
    </row>
    <row r="84" spans="1:2" x14ac:dyDescent="0.3">
      <c r="A84" s="35" t="s">
        <v>253</v>
      </c>
      <c r="B84" s="37" t="s">
        <v>254</v>
      </c>
    </row>
    <row r="85" spans="1:2" x14ac:dyDescent="0.3">
      <c r="A85" s="35" t="s">
        <v>255</v>
      </c>
      <c r="B85" s="37" t="s">
        <v>256</v>
      </c>
    </row>
    <row r="86" spans="1:2" x14ac:dyDescent="0.3">
      <c r="A86" s="35" t="s">
        <v>257</v>
      </c>
      <c r="B86" s="37" t="s">
        <v>258</v>
      </c>
    </row>
    <row r="87" spans="1:2" x14ac:dyDescent="0.3">
      <c r="A87" s="35" t="s">
        <v>259</v>
      </c>
      <c r="B87" s="37" t="s">
        <v>260</v>
      </c>
    </row>
    <row r="88" spans="1:2" x14ac:dyDescent="0.3">
      <c r="A88" s="35" t="s">
        <v>261</v>
      </c>
      <c r="B88" s="37" t="s">
        <v>262</v>
      </c>
    </row>
    <row r="89" spans="1:2" x14ac:dyDescent="0.3">
      <c r="A89" s="35" t="s">
        <v>263</v>
      </c>
      <c r="B89" s="37" t="s">
        <v>264</v>
      </c>
    </row>
    <row r="90" spans="1:2" x14ac:dyDescent="0.3">
      <c r="A90" s="35" t="s">
        <v>265</v>
      </c>
      <c r="B90" s="37" t="s">
        <v>266</v>
      </c>
    </row>
    <row r="91" spans="1:2" x14ac:dyDescent="0.3">
      <c r="A91" s="35" t="s">
        <v>267</v>
      </c>
      <c r="B91" s="37" t="s">
        <v>268</v>
      </c>
    </row>
    <row r="92" spans="1:2" x14ac:dyDescent="0.3">
      <c r="A92" s="35" t="s">
        <v>269</v>
      </c>
      <c r="B92" s="37" t="s">
        <v>270</v>
      </c>
    </row>
    <row r="93" spans="1:2" x14ac:dyDescent="0.3">
      <c r="A93" s="35" t="s">
        <v>271</v>
      </c>
      <c r="B93" s="37" t="s">
        <v>272</v>
      </c>
    </row>
    <row r="94" spans="1:2" x14ac:dyDescent="0.3">
      <c r="A94" s="35" t="s">
        <v>273</v>
      </c>
      <c r="B94" s="37" t="s">
        <v>274</v>
      </c>
    </row>
    <row r="95" spans="1:2" x14ac:dyDescent="0.3">
      <c r="A95" s="35" t="s">
        <v>275</v>
      </c>
      <c r="B95" s="37" t="s">
        <v>276</v>
      </c>
    </row>
    <row r="96" spans="1:2" x14ac:dyDescent="0.3">
      <c r="A96" s="35" t="s">
        <v>277</v>
      </c>
      <c r="B96" s="37" t="s">
        <v>278</v>
      </c>
    </row>
    <row r="97" spans="1:2" x14ac:dyDescent="0.3">
      <c r="A97" s="35" t="s">
        <v>279</v>
      </c>
      <c r="B97" s="37" t="s">
        <v>280</v>
      </c>
    </row>
    <row r="98" spans="1:2" x14ac:dyDescent="0.3">
      <c r="A98" s="35" t="s">
        <v>281</v>
      </c>
      <c r="B98" s="37" t="s">
        <v>282</v>
      </c>
    </row>
    <row r="99" spans="1:2" x14ac:dyDescent="0.3">
      <c r="A99" s="35" t="s">
        <v>283</v>
      </c>
      <c r="B99" s="37" t="s">
        <v>284</v>
      </c>
    </row>
    <row r="100" spans="1:2" x14ac:dyDescent="0.3">
      <c r="A100" s="35" t="s">
        <v>285</v>
      </c>
      <c r="B100" s="37" t="s">
        <v>286</v>
      </c>
    </row>
    <row r="101" spans="1:2" x14ac:dyDescent="0.3">
      <c r="A101" s="35" t="s">
        <v>287</v>
      </c>
      <c r="B101" s="37" t="s">
        <v>288</v>
      </c>
    </row>
    <row r="102" spans="1:2" x14ac:dyDescent="0.3">
      <c r="A102" s="35" t="s">
        <v>289</v>
      </c>
      <c r="B102" s="37" t="s">
        <v>290</v>
      </c>
    </row>
    <row r="103" spans="1:2" x14ac:dyDescent="0.3">
      <c r="A103" s="35" t="s">
        <v>291</v>
      </c>
      <c r="B103" s="37" t="s">
        <v>292</v>
      </c>
    </row>
    <row r="104" spans="1:2" x14ac:dyDescent="0.3">
      <c r="A104" s="35" t="s">
        <v>293</v>
      </c>
      <c r="B104" s="37" t="s">
        <v>294</v>
      </c>
    </row>
    <row r="105" spans="1:2" x14ac:dyDescent="0.3">
      <c r="A105" s="35" t="s">
        <v>295</v>
      </c>
      <c r="B105" s="37" t="s">
        <v>296</v>
      </c>
    </row>
    <row r="106" spans="1:2" x14ac:dyDescent="0.3">
      <c r="A106" s="35" t="s">
        <v>297</v>
      </c>
      <c r="B106" s="37" t="s">
        <v>298</v>
      </c>
    </row>
    <row r="107" spans="1:2" x14ac:dyDescent="0.3">
      <c r="A107" s="35" t="s">
        <v>299</v>
      </c>
      <c r="B107" s="37" t="s">
        <v>300</v>
      </c>
    </row>
    <row r="108" spans="1:2" x14ac:dyDescent="0.3">
      <c r="A108" s="35" t="s">
        <v>301</v>
      </c>
      <c r="B108" s="37" t="s">
        <v>302</v>
      </c>
    </row>
    <row r="109" spans="1:2" x14ac:dyDescent="0.3">
      <c r="A109" s="35" t="s">
        <v>303</v>
      </c>
      <c r="B109" s="37" t="s">
        <v>304</v>
      </c>
    </row>
    <row r="110" spans="1:2" x14ac:dyDescent="0.3">
      <c r="A110" s="35" t="s">
        <v>305</v>
      </c>
      <c r="B110" s="37" t="s">
        <v>306</v>
      </c>
    </row>
    <row r="111" spans="1:2" x14ac:dyDescent="0.3">
      <c r="A111" s="35" t="s">
        <v>307</v>
      </c>
      <c r="B111" s="37" t="s">
        <v>308</v>
      </c>
    </row>
    <row r="112" spans="1:2" x14ac:dyDescent="0.3">
      <c r="A112" s="35" t="s">
        <v>309</v>
      </c>
      <c r="B112" s="37" t="s">
        <v>310</v>
      </c>
    </row>
    <row r="113" spans="1:2" x14ac:dyDescent="0.3">
      <c r="A113" s="35" t="s">
        <v>311</v>
      </c>
      <c r="B113" s="37" t="s">
        <v>312</v>
      </c>
    </row>
    <row r="114" spans="1:2" x14ac:dyDescent="0.3">
      <c r="A114" s="35" t="s">
        <v>313</v>
      </c>
      <c r="B114" s="37" t="s">
        <v>314</v>
      </c>
    </row>
    <row r="115" spans="1:2" x14ac:dyDescent="0.3">
      <c r="A115" s="35" t="s">
        <v>315</v>
      </c>
      <c r="B115" s="37" t="s">
        <v>316</v>
      </c>
    </row>
    <row r="116" spans="1:2" x14ac:dyDescent="0.3">
      <c r="A116" s="35" t="s">
        <v>317</v>
      </c>
      <c r="B116" s="37" t="s">
        <v>318</v>
      </c>
    </row>
    <row r="117" spans="1:2" x14ac:dyDescent="0.3">
      <c r="A117" s="35" t="s">
        <v>319</v>
      </c>
      <c r="B117" s="37" t="s">
        <v>320</v>
      </c>
    </row>
    <row r="118" spans="1:2" x14ac:dyDescent="0.3">
      <c r="A118" s="35" t="s">
        <v>321</v>
      </c>
      <c r="B118" s="37" t="s">
        <v>322</v>
      </c>
    </row>
    <row r="119" spans="1:2" x14ac:dyDescent="0.3">
      <c r="A119" s="35" t="s">
        <v>323</v>
      </c>
      <c r="B119" s="37" t="s">
        <v>324</v>
      </c>
    </row>
    <row r="120" spans="1:2" x14ac:dyDescent="0.3">
      <c r="A120" s="35" t="s">
        <v>325</v>
      </c>
      <c r="B120" s="37" t="s">
        <v>326</v>
      </c>
    </row>
    <row r="121" spans="1:2" x14ac:dyDescent="0.3">
      <c r="A121" s="35" t="s">
        <v>327</v>
      </c>
      <c r="B121" s="37" t="s">
        <v>328</v>
      </c>
    </row>
    <row r="122" spans="1:2" x14ac:dyDescent="0.3">
      <c r="A122" s="35" t="s">
        <v>329</v>
      </c>
      <c r="B122" s="37" t="s">
        <v>330</v>
      </c>
    </row>
    <row r="123" spans="1:2" x14ac:dyDescent="0.3">
      <c r="A123" s="35" t="s">
        <v>331</v>
      </c>
      <c r="B123" s="37" t="s">
        <v>332</v>
      </c>
    </row>
    <row r="124" spans="1:2" x14ac:dyDescent="0.3">
      <c r="A124" s="35" t="s">
        <v>333</v>
      </c>
      <c r="B124" s="37" t="s">
        <v>334</v>
      </c>
    </row>
    <row r="125" spans="1:2" x14ac:dyDescent="0.3">
      <c r="A125" s="35" t="s">
        <v>335</v>
      </c>
      <c r="B125" s="37" t="s">
        <v>336</v>
      </c>
    </row>
    <row r="126" spans="1:2" x14ac:dyDescent="0.3">
      <c r="A126" s="35" t="s">
        <v>337</v>
      </c>
      <c r="B126" s="37" t="s">
        <v>338</v>
      </c>
    </row>
    <row r="127" spans="1:2" x14ac:dyDescent="0.3">
      <c r="A127" s="35" t="s">
        <v>339</v>
      </c>
      <c r="B127" s="37" t="s">
        <v>340</v>
      </c>
    </row>
    <row r="128" spans="1:2" x14ac:dyDescent="0.3">
      <c r="A128" s="35" t="s">
        <v>341</v>
      </c>
      <c r="B128" s="37" t="s">
        <v>342</v>
      </c>
    </row>
    <row r="129" spans="1:2" x14ac:dyDescent="0.3">
      <c r="A129" s="35" t="s">
        <v>343</v>
      </c>
      <c r="B129" s="37" t="s">
        <v>344</v>
      </c>
    </row>
    <row r="130" spans="1:2" x14ac:dyDescent="0.3">
      <c r="A130" s="35" t="s">
        <v>345</v>
      </c>
      <c r="B130" s="37" t="s">
        <v>346</v>
      </c>
    </row>
    <row r="131" spans="1:2" x14ac:dyDescent="0.3">
      <c r="A131" s="35" t="s">
        <v>347</v>
      </c>
      <c r="B131" s="37" t="s">
        <v>348</v>
      </c>
    </row>
    <row r="132" spans="1:2" x14ac:dyDescent="0.3">
      <c r="A132" s="35" t="s">
        <v>349</v>
      </c>
      <c r="B132" s="37" t="s">
        <v>350</v>
      </c>
    </row>
    <row r="133" spans="1:2" x14ac:dyDescent="0.3">
      <c r="A133" s="35" t="s">
        <v>351</v>
      </c>
      <c r="B133" s="37" t="s">
        <v>352</v>
      </c>
    </row>
    <row r="134" spans="1:2" x14ac:dyDescent="0.3">
      <c r="A134" s="35" t="s">
        <v>353</v>
      </c>
      <c r="B134" s="37" t="s">
        <v>354</v>
      </c>
    </row>
    <row r="135" spans="1:2" x14ac:dyDescent="0.3">
      <c r="A135" s="35" t="s">
        <v>355</v>
      </c>
      <c r="B135" s="37" t="s">
        <v>356</v>
      </c>
    </row>
    <row r="136" spans="1:2" x14ac:dyDescent="0.3">
      <c r="A136" s="35" t="s">
        <v>357</v>
      </c>
      <c r="B136" s="37" t="s">
        <v>358</v>
      </c>
    </row>
    <row r="137" spans="1:2" x14ac:dyDescent="0.3">
      <c r="A137" s="35" t="s">
        <v>359</v>
      </c>
      <c r="B137" s="37" t="s">
        <v>360</v>
      </c>
    </row>
    <row r="138" spans="1:2" x14ac:dyDescent="0.3">
      <c r="A138" s="35" t="s">
        <v>361</v>
      </c>
      <c r="B138" s="37" t="s">
        <v>362</v>
      </c>
    </row>
    <row r="139" spans="1:2" x14ac:dyDescent="0.3">
      <c r="A139" s="35" t="s">
        <v>363</v>
      </c>
      <c r="B139" s="37" t="s">
        <v>364</v>
      </c>
    </row>
    <row r="140" spans="1:2" x14ac:dyDescent="0.3">
      <c r="A140" s="35" t="s">
        <v>365</v>
      </c>
      <c r="B140" s="37" t="s">
        <v>366</v>
      </c>
    </row>
    <row r="141" spans="1:2" x14ac:dyDescent="0.3">
      <c r="A141" s="35" t="s">
        <v>367</v>
      </c>
      <c r="B141" s="37" t="s">
        <v>368</v>
      </c>
    </row>
    <row r="142" spans="1:2" x14ac:dyDescent="0.3">
      <c r="A142" s="35" t="s">
        <v>369</v>
      </c>
      <c r="B142" s="37" t="s">
        <v>370</v>
      </c>
    </row>
    <row r="143" spans="1:2" x14ac:dyDescent="0.3">
      <c r="A143" s="35" t="s">
        <v>371</v>
      </c>
      <c r="B143" s="37" t="s">
        <v>372</v>
      </c>
    </row>
    <row r="144" spans="1:2" x14ac:dyDescent="0.3">
      <c r="A144" s="35" t="s">
        <v>373</v>
      </c>
      <c r="B144" s="37" t="s">
        <v>374</v>
      </c>
    </row>
    <row r="145" spans="1:2" x14ac:dyDescent="0.3">
      <c r="A145" s="35" t="s">
        <v>375</v>
      </c>
      <c r="B145" s="37" t="s">
        <v>376</v>
      </c>
    </row>
    <row r="146" spans="1:2" x14ac:dyDescent="0.3">
      <c r="A146" s="35" t="s">
        <v>377</v>
      </c>
      <c r="B146" s="37" t="s">
        <v>378</v>
      </c>
    </row>
    <row r="147" spans="1:2" x14ac:dyDescent="0.3">
      <c r="A147" s="35" t="s">
        <v>379</v>
      </c>
      <c r="B147" s="37" t="s">
        <v>380</v>
      </c>
    </row>
    <row r="148" spans="1:2" x14ac:dyDescent="0.3">
      <c r="A148" s="35" t="s">
        <v>381</v>
      </c>
      <c r="B148" s="37" t="s">
        <v>382</v>
      </c>
    </row>
    <row r="149" spans="1:2" x14ac:dyDescent="0.3">
      <c r="A149" s="35" t="s">
        <v>383</v>
      </c>
      <c r="B149" s="37" t="s">
        <v>384</v>
      </c>
    </row>
    <row r="150" spans="1:2" x14ac:dyDescent="0.3">
      <c r="A150" s="35" t="s">
        <v>385</v>
      </c>
      <c r="B150" s="37" t="s">
        <v>386</v>
      </c>
    </row>
    <row r="151" spans="1:2" x14ac:dyDescent="0.3">
      <c r="A151" s="35" t="s">
        <v>387</v>
      </c>
      <c r="B151" s="37" t="s">
        <v>388</v>
      </c>
    </row>
    <row r="152" spans="1:2" x14ac:dyDescent="0.3">
      <c r="A152" s="35" t="s">
        <v>389</v>
      </c>
      <c r="B152" s="37" t="s">
        <v>390</v>
      </c>
    </row>
    <row r="153" spans="1:2" x14ac:dyDescent="0.3">
      <c r="A153" s="35" t="s">
        <v>391</v>
      </c>
      <c r="B153" s="37" t="s">
        <v>392</v>
      </c>
    </row>
    <row r="154" spans="1:2" x14ac:dyDescent="0.3">
      <c r="A154" s="35" t="s">
        <v>393</v>
      </c>
      <c r="B154" s="37" t="s">
        <v>394</v>
      </c>
    </row>
    <row r="155" spans="1:2" x14ac:dyDescent="0.3">
      <c r="A155" s="35" t="s">
        <v>395</v>
      </c>
      <c r="B155" s="37" t="s">
        <v>396</v>
      </c>
    </row>
    <row r="156" spans="1:2" x14ac:dyDescent="0.3">
      <c r="A156" s="35" t="s">
        <v>397</v>
      </c>
      <c r="B156" s="37" t="s">
        <v>398</v>
      </c>
    </row>
    <row r="157" spans="1:2" x14ac:dyDescent="0.3">
      <c r="A157" s="35" t="s">
        <v>399</v>
      </c>
      <c r="B157" s="37" t="s">
        <v>400</v>
      </c>
    </row>
    <row r="158" spans="1:2" x14ac:dyDescent="0.3">
      <c r="A158" s="35" t="s">
        <v>401</v>
      </c>
      <c r="B158" s="37" t="s">
        <v>402</v>
      </c>
    </row>
    <row r="159" spans="1:2" x14ac:dyDescent="0.3">
      <c r="A159" s="35" t="s">
        <v>403</v>
      </c>
      <c r="B159" s="37" t="s">
        <v>404</v>
      </c>
    </row>
    <row r="160" spans="1:2" x14ac:dyDescent="0.3">
      <c r="A160" s="35" t="s">
        <v>405</v>
      </c>
      <c r="B160" s="37" t="s">
        <v>406</v>
      </c>
    </row>
    <row r="161" spans="1:2" x14ac:dyDescent="0.3">
      <c r="A161" s="35" t="s">
        <v>407</v>
      </c>
      <c r="B161" s="37" t="s">
        <v>408</v>
      </c>
    </row>
    <row r="162" spans="1:2" x14ac:dyDescent="0.3">
      <c r="A162" s="35" t="s">
        <v>409</v>
      </c>
      <c r="B162" s="37" t="s">
        <v>410</v>
      </c>
    </row>
    <row r="163" spans="1:2" x14ac:dyDescent="0.3">
      <c r="A163" s="35" t="s">
        <v>411</v>
      </c>
      <c r="B163" s="37" t="s">
        <v>412</v>
      </c>
    </row>
    <row r="164" spans="1:2" x14ac:dyDescent="0.3">
      <c r="A164" s="35" t="s">
        <v>413</v>
      </c>
      <c r="B164" s="37" t="s">
        <v>414</v>
      </c>
    </row>
    <row r="165" spans="1:2" x14ac:dyDescent="0.3">
      <c r="A165" s="35" t="s">
        <v>415</v>
      </c>
      <c r="B165" s="37" t="s">
        <v>416</v>
      </c>
    </row>
    <row r="166" spans="1:2" x14ac:dyDescent="0.3">
      <c r="A166" s="35" t="s">
        <v>417</v>
      </c>
      <c r="B166" s="37" t="s">
        <v>418</v>
      </c>
    </row>
    <row r="167" spans="1:2" x14ac:dyDescent="0.3">
      <c r="A167" s="35" t="s">
        <v>419</v>
      </c>
      <c r="B167" s="37" t="s">
        <v>420</v>
      </c>
    </row>
    <row r="168" spans="1:2" x14ac:dyDescent="0.3">
      <c r="A168" s="35" t="s">
        <v>421</v>
      </c>
      <c r="B168" s="37" t="s">
        <v>422</v>
      </c>
    </row>
    <row r="169" spans="1:2" x14ac:dyDescent="0.3">
      <c r="A169" s="35" t="s">
        <v>423</v>
      </c>
      <c r="B169" s="37" t="s">
        <v>424</v>
      </c>
    </row>
    <row r="170" spans="1:2" x14ac:dyDescent="0.3">
      <c r="A170" s="35" t="s">
        <v>425</v>
      </c>
      <c r="B170" s="37" t="s">
        <v>426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anastasia.perevalova@undp.org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eabbeed3-fc5a-4332-90aa-fea82f8d15e2</DrupalDocId>
    <TaxCatchAll xmlns="cb759e4c-f0d7-4feb-bda3-ed2800574e06" xsi:nil="true"/>
    <Status xmlns="b1528a4b-5ccb-40f7-a09e-43427183cd95">Published</Status>
    <lcf76f155ced4ddcb4097134ff3c332f xmlns="b1528a4b-5ccb-40f7-a09e-43427183cd95">
      <Terms xmlns="http://schemas.microsoft.com/office/infopath/2007/PartnerControls"/>
    </lcf76f155ced4ddcb4097134ff3c332f>
    <ProjectId xmlns="f9695bc1-6109-4dcd-a27a-f8a0370b00e2">MPTF_00006_01142</ProjectId>
    <FundCode xmlns="f9695bc1-6109-4dcd-a27a-f8a0370b00e2">MPTF_00006</FundCode>
    <Comments xmlns="f9695bc1-6109-4dcd-a27a-f8a0370b00e2" xsi:nil="true"/>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0F683-3ED7-4623-ADFA-8921435CC57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1e8c0fe-d39c-493e-b31e-a7142c15fb5a"/>
    <ds:schemaRef ds:uri="http://purl.org/dc/elements/1.1/"/>
    <ds:schemaRef ds:uri="http://schemas.microsoft.com/office/2006/metadata/properties"/>
    <ds:schemaRef ds:uri="13068c24-31c8-4a8a-aa8c-1d9cb1cecafa"/>
    <ds:schemaRef ds:uri="http://www.w3.org/XML/1998/namespace"/>
    <ds:schemaRef ds:uri="http://purl.org/dc/dcmitype/"/>
  </ds:schemaRefs>
</ds:datastoreItem>
</file>

<file path=customXml/itemProps2.xml><?xml version="1.0" encoding="utf-8"?>
<ds:datastoreItem xmlns:ds="http://schemas.openxmlformats.org/officeDocument/2006/customXml" ds:itemID="{8A51ABA3-EF7C-4E60-9BAB-043B68E3E5D3}"/>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Instructions</vt:lpstr>
      <vt:lpstr>1) Budget Table</vt:lpstr>
      <vt:lpstr>2) By Category</vt:lpstr>
      <vt:lpstr>3) Explanatory Notes</vt:lpstr>
      <vt:lpstr>4) -For PBSO Use-</vt:lpstr>
      <vt:lpstr>5) -For MPTF Use-</vt:lpstr>
      <vt:lpstr>Dropdowns</vt:lpstr>
      <vt:lpstr>Sheet2</vt:lpstr>
      <vt:lpstr>'1) Budget Table'!Область_печати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Budget_UNDP_UNODC_IOM_11 June 2026.xlsx</dc:title>
  <dc:subject/>
  <dc:creator>Jelena Zelenovic</dc:creator>
  <cp:keywords/>
  <dc:description/>
  <cp:lastModifiedBy>Olga Petrova</cp:lastModifiedBy>
  <cp:revision/>
  <cp:lastPrinted>2023-10-23T09:24:23Z</cp:lastPrinted>
  <dcterms:created xsi:type="dcterms:W3CDTF">2017-11-15T21:17:43Z</dcterms:created>
  <dcterms:modified xsi:type="dcterms:W3CDTF">2026-06-11T08:38:16Z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SIP_Label_2059aa38-f392-4105-be92-628035578272_Enabled">
    <vt:lpwstr>true</vt:lpwstr>
  </property>
  <property fmtid="{D5CDD505-2E9C-101B-9397-08002B2CF9AE}" pid="4" name="MSIP_Label_2059aa38-f392-4105-be92-628035578272_SetDate">
    <vt:lpwstr>2023-10-19T11:15:15Z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8a7187ea-fff7-4079-84ce-3a115a1191c3</vt:lpwstr>
  </property>
  <property fmtid="{D5CDD505-2E9C-101B-9397-08002B2CF9AE}" pid="9" name="MSIP_Label_2059aa38-f392-4105-be92-628035578272_ContentBits">
    <vt:lpwstr>0</vt:lpwstr>
  </property>
  <property fmtid="{D5CDD505-2E9C-101B-9397-08002B2CF9AE}" pid="10" name="MediaServiceImageTags">
    <vt:lpwstr/>
  </property>
</Properties>
</file>