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ndp-my.sharepoint.com/personal/joachim_ouedraogo_undp_org/Documents/Documents/Projet Landja/Rapport mandataire PBF/Rapport semestriel mai26/"/>
    </mc:Choice>
  </mc:AlternateContent>
  <xr:revisionPtr revIDLastSave="0" documentId="8_{EB3F690E-E526-4C29-A3C4-E37037370F52}" xr6:coauthVersionLast="47" xr6:coauthVersionMax="47" xr10:uidLastSave="{00000000-0000-0000-0000-000000000000}"/>
  <bookViews>
    <workbookView xWindow="-110" yWindow="-110" windowWidth="19420" windowHeight="11500" firstSheet="1" activeTab="1" xr2:uid="{00000000-000D-0000-FFFF-FFFF00000000}"/>
  </bookViews>
  <sheets>
    <sheet name="RF par produits" sheetId="7" r:id="rId1"/>
    <sheet name="2)UNDG Budget categ par produit" sheetId="4" r:id="rId2"/>
    <sheet name="3) RF-Par catégories budgétaire" sheetId="5" r:id="rId3"/>
  </sheets>
  <externalReferences>
    <externalReference r:id="rId4"/>
    <externalReference r:id="rId5"/>
  </externalReferences>
  <definedNames>
    <definedName name="_xlnm._FilterDatabase" localSheetId="0" hidden="1">'RF par produits'!$A$4:$N$4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7" l="1"/>
  <c r="I67" i="7"/>
  <c r="I68" i="7"/>
  <c r="I70" i="7"/>
  <c r="L67" i="7"/>
  <c r="C86" i="7"/>
  <c r="C83" i="7"/>
  <c r="E77" i="7"/>
  <c r="E78" i="7" s="1"/>
  <c r="D77" i="7"/>
  <c r="D78" i="7" s="1"/>
  <c r="C77" i="7"/>
  <c r="F77" i="7" s="1"/>
  <c r="E76" i="7"/>
  <c r="D76" i="7"/>
  <c r="C76" i="7"/>
  <c r="M70" i="7"/>
  <c r="K70" i="7"/>
  <c r="J70" i="7"/>
  <c r="G70" i="7"/>
  <c r="F70" i="7"/>
  <c r="E70" i="7"/>
  <c r="D70" i="7"/>
  <c r="C70" i="7"/>
  <c r="L69" i="7"/>
  <c r="F69" i="7"/>
  <c r="L68" i="7"/>
  <c r="F68" i="7"/>
  <c r="F67" i="7"/>
  <c r="L66" i="7"/>
  <c r="F66" i="7"/>
  <c r="M63" i="7"/>
  <c r="K63" i="7"/>
  <c r="J63" i="7"/>
  <c r="I63" i="7"/>
  <c r="G63" i="7"/>
  <c r="F63" i="7"/>
  <c r="E63" i="7"/>
  <c r="D63" i="7"/>
  <c r="C63" i="7"/>
  <c r="L62" i="7"/>
  <c r="L61" i="7"/>
  <c r="L60" i="7"/>
  <c r="L63" i="7" s="1"/>
  <c r="M57" i="7"/>
  <c r="L57" i="7"/>
  <c r="K57" i="7"/>
  <c r="J57" i="7"/>
  <c r="I57" i="7"/>
  <c r="G57" i="7"/>
  <c r="F57" i="7"/>
  <c r="E57" i="7"/>
  <c r="D57" i="7"/>
  <c r="C57" i="7"/>
  <c r="L56" i="7"/>
  <c r="F56" i="7"/>
  <c r="L55" i="7"/>
  <c r="F55" i="7"/>
  <c r="M52" i="7"/>
  <c r="L52" i="7"/>
  <c r="K52" i="7"/>
  <c r="J52" i="7"/>
  <c r="I52" i="7"/>
  <c r="G52" i="7"/>
  <c r="F52" i="7"/>
  <c r="E52" i="7"/>
  <c r="D52" i="7"/>
  <c r="C52" i="7"/>
  <c r="F51" i="7"/>
  <c r="L50" i="7"/>
  <c r="F50" i="7"/>
  <c r="L49" i="7"/>
  <c r="F49" i="7"/>
  <c r="M46" i="7"/>
  <c r="K46" i="7"/>
  <c r="K77" i="7" s="1"/>
  <c r="J46" i="7"/>
  <c r="I46" i="7"/>
  <c r="G46" i="7"/>
  <c r="E46" i="7"/>
  <c r="D46" i="7"/>
  <c r="C46" i="7"/>
  <c r="F44" i="7"/>
  <c r="F43" i="7"/>
  <c r="L42" i="7"/>
  <c r="F42" i="7"/>
  <c r="L41" i="7"/>
  <c r="F41" i="7"/>
  <c r="L40" i="7"/>
  <c r="L46" i="7" s="1"/>
  <c r="F40" i="7"/>
  <c r="F46" i="7" s="1"/>
  <c r="M38" i="7"/>
  <c r="K38" i="7"/>
  <c r="J38" i="7"/>
  <c r="I38" i="7"/>
  <c r="E38" i="7"/>
  <c r="D38" i="7"/>
  <c r="C38" i="7"/>
  <c r="L37" i="7"/>
  <c r="L36" i="7"/>
  <c r="F36" i="7"/>
  <c r="L35" i="7"/>
  <c r="F35" i="7"/>
  <c r="L34" i="7"/>
  <c r="L38" i="7" s="1"/>
  <c r="F34" i="7"/>
  <c r="L33" i="7"/>
  <c r="F33" i="7"/>
  <c r="L32" i="7"/>
  <c r="F32" i="7"/>
  <c r="F38" i="7" s="1"/>
  <c r="M27" i="7"/>
  <c r="K27" i="7"/>
  <c r="J27" i="7"/>
  <c r="I27" i="7"/>
  <c r="G27" i="7"/>
  <c r="F27" i="7"/>
  <c r="E27" i="7"/>
  <c r="D27" i="7"/>
  <c r="C27" i="7"/>
  <c r="F26" i="7"/>
  <c r="F25" i="7"/>
  <c r="F24" i="7"/>
  <c r="M22" i="7"/>
  <c r="K22" i="7"/>
  <c r="J22" i="7"/>
  <c r="I22" i="7"/>
  <c r="E22" i="7"/>
  <c r="D22" i="7"/>
  <c r="C22" i="7"/>
  <c r="F21" i="7"/>
  <c r="F20" i="7"/>
  <c r="F19" i="7"/>
  <c r="L18" i="7"/>
  <c r="F18" i="7"/>
  <c r="L17" i="7"/>
  <c r="F17" i="7"/>
  <c r="L16" i="7"/>
  <c r="F16" i="7"/>
  <c r="L15" i="7"/>
  <c r="F15" i="7"/>
  <c r="L14" i="7"/>
  <c r="F14" i="7"/>
  <c r="G22" i="7" s="1"/>
  <c r="M12" i="7"/>
  <c r="K12" i="7"/>
  <c r="I12" i="7"/>
  <c r="E12" i="7"/>
  <c r="D12" i="7"/>
  <c r="C12" i="7"/>
  <c r="F11" i="7"/>
  <c r="F10" i="7"/>
  <c r="L9" i="7"/>
  <c r="F9" i="7"/>
  <c r="L8" i="7"/>
  <c r="L12" i="7" s="1"/>
  <c r="F8" i="7"/>
  <c r="F12" i="7" s="1"/>
  <c r="K5" i="7"/>
  <c r="J5" i="7"/>
  <c r="L22" i="7" l="1"/>
  <c r="J77" i="7"/>
  <c r="J78" i="7" s="1"/>
  <c r="L70" i="7"/>
  <c r="I77" i="7"/>
  <c r="I78" i="7" s="1"/>
  <c r="I79" i="7" s="1"/>
  <c r="K78" i="7"/>
  <c r="K79" i="7" s="1"/>
  <c r="F78" i="7"/>
  <c r="F79" i="7"/>
  <c r="C84" i="7"/>
  <c r="C87" i="7"/>
  <c r="C79" i="7"/>
  <c r="D79" i="7"/>
  <c r="F22" i="7"/>
  <c r="E79" i="7"/>
  <c r="C78" i="7"/>
  <c r="G38" i="7"/>
  <c r="G12" i="7"/>
  <c r="L77" i="7" l="1"/>
  <c r="J79" i="7"/>
  <c r="L78" i="7"/>
  <c r="L79" i="7" s="1"/>
  <c r="H209" i="4" l="1"/>
  <c r="C8" i="5"/>
  <c r="C9" i="5"/>
  <c r="C10" i="5"/>
  <c r="C11" i="5"/>
  <c r="C12" i="5"/>
  <c r="C13" i="5"/>
  <c r="K198" i="4"/>
  <c r="K199" i="4"/>
  <c r="K200" i="4"/>
  <c r="K201" i="4"/>
  <c r="K202" i="4"/>
  <c r="K203" i="4"/>
  <c r="K197" i="4"/>
  <c r="K131" i="4"/>
  <c r="K132" i="4"/>
  <c r="K133" i="4"/>
  <c r="K134" i="4"/>
  <c r="K135" i="4"/>
  <c r="K136" i="4"/>
  <c r="K130" i="4"/>
  <c r="K120" i="4"/>
  <c r="K121" i="4"/>
  <c r="K122" i="4"/>
  <c r="K123" i="4"/>
  <c r="K124" i="4"/>
  <c r="K125" i="4"/>
  <c r="K119" i="4"/>
  <c r="K109" i="4"/>
  <c r="K110" i="4"/>
  <c r="K111" i="4"/>
  <c r="K112" i="4"/>
  <c r="K113" i="4"/>
  <c r="K114" i="4"/>
  <c r="K108" i="4"/>
  <c r="K75" i="4"/>
  <c r="K76" i="4"/>
  <c r="K77" i="4"/>
  <c r="K78" i="4"/>
  <c r="K79" i="4"/>
  <c r="K80" i="4"/>
  <c r="K74" i="4"/>
  <c r="K64" i="4"/>
  <c r="K65" i="4"/>
  <c r="K66" i="4"/>
  <c r="K67" i="4"/>
  <c r="K68" i="4"/>
  <c r="K69" i="4"/>
  <c r="K63" i="4"/>
  <c r="K30" i="4"/>
  <c r="K31" i="4"/>
  <c r="K32" i="4"/>
  <c r="K33" i="4"/>
  <c r="K34" i="4"/>
  <c r="K35" i="4"/>
  <c r="K29" i="4"/>
  <c r="K19" i="4"/>
  <c r="K20" i="4"/>
  <c r="K21" i="4"/>
  <c r="K22" i="4"/>
  <c r="K23" i="4"/>
  <c r="K24" i="4"/>
  <c r="K18" i="4"/>
  <c r="C7" i="5" l="1"/>
  <c r="H199" i="4" l="1"/>
  <c r="H25" i="4"/>
  <c r="E196" i="4"/>
  <c r="F196" i="4"/>
  <c r="D196" i="4"/>
  <c r="H210" i="4" l="1"/>
  <c r="H211" i="4"/>
  <c r="H212" i="4"/>
  <c r="H213" i="4"/>
  <c r="H214" i="4"/>
  <c r="H215" i="4"/>
  <c r="I210" i="4"/>
  <c r="K210" i="4" s="1"/>
  <c r="I211" i="4"/>
  <c r="K211" i="4" s="1"/>
  <c r="I212" i="4"/>
  <c r="K212" i="4" s="1"/>
  <c r="I213" i="4"/>
  <c r="K213" i="4" s="1"/>
  <c r="I214" i="4"/>
  <c r="K214" i="4" s="1"/>
  <c r="I215" i="4"/>
  <c r="K215" i="4" s="1"/>
  <c r="J210" i="4"/>
  <c r="J211" i="4"/>
  <c r="J212" i="4"/>
  <c r="J213" i="4"/>
  <c r="J214" i="4"/>
  <c r="J215" i="4"/>
  <c r="J196" i="4"/>
  <c r="J137" i="4"/>
  <c r="J129" i="4"/>
  <c r="J118" i="4"/>
  <c r="J115" i="4"/>
  <c r="J107" i="4"/>
  <c r="J73" i="4"/>
  <c r="I196" i="4"/>
  <c r="I129" i="4"/>
  <c r="I126" i="4"/>
  <c r="I118" i="4"/>
  <c r="I107" i="4"/>
  <c r="I73" i="4"/>
  <c r="H137" i="4"/>
  <c r="H118" i="4"/>
  <c r="H107" i="4"/>
  <c r="H81" i="4"/>
  <c r="H216" i="4" l="1"/>
  <c r="K193" i="4"/>
  <c r="K185" i="4" s="1"/>
  <c r="J193" i="4"/>
  <c r="J185" i="4" s="1"/>
  <c r="I193" i="4"/>
  <c r="I185" i="4" s="1"/>
  <c r="H193" i="4"/>
  <c r="H185" i="4" s="1"/>
  <c r="K182" i="4"/>
  <c r="K174" i="4" s="1"/>
  <c r="J182" i="4"/>
  <c r="J174" i="4" s="1"/>
  <c r="I182" i="4"/>
  <c r="I174" i="4" s="1"/>
  <c r="H182" i="4"/>
  <c r="H174" i="4" s="1"/>
  <c r="K171" i="4"/>
  <c r="K163" i="4" s="1"/>
  <c r="J171" i="4"/>
  <c r="J163" i="4" s="1"/>
  <c r="I171" i="4"/>
  <c r="I163" i="4" s="1"/>
  <c r="H171" i="4"/>
  <c r="H163" i="4" s="1"/>
  <c r="K160" i="4"/>
  <c r="K152" i="4" s="1"/>
  <c r="J160" i="4"/>
  <c r="J152" i="4" s="1"/>
  <c r="I160" i="4"/>
  <c r="I152" i="4" s="1"/>
  <c r="H160" i="4"/>
  <c r="H152" i="4" s="1"/>
  <c r="K148" i="4"/>
  <c r="K140" i="4" s="1"/>
  <c r="J148" i="4"/>
  <c r="J140" i="4" s="1"/>
  <c r="I148" i="4"/>
  <c r="I140" i="4" s="1"/>
  <c r="H148" i="4"/>
  <c r="H140" i="4" s="1"/>
  <c r="K103" i="4"/>
  <c r="K95" i="4" s="1"/>
  <c r="J103" i="4"/>
  <c r="J95" i="4" s="1"/>
  <c r="I103" i="4"/>
  <c r="I95" i="4" s="1"/>
  <c r="H103" i="4"/>
  <c r="H95" i="4" s="1"/>
  <c r="K92" i="4"/>
  <c r="K84" i="4" s="1"/>
  <c r="J92" i="4"/>
  <c r="J84" i="4" s="1"/>
  <c r="I92" i="4"/>
  <c r="I84" i="4" s="1"/>
  <c r="H92" i="4"/>
  <c r="H84" i="4" s="1"/>
  <c r="K58" i="4"/>
  <c r="K50" i="4" s="1"/>
  <c r="J58" i="4"/>
  <c r="J50" i="4" s="1"/>
  <c r="I58" i="4"/>
  <c r="H58" i="4"/>
  <c r="H50" i="4" s="1"/>
  <c r="I50" i="4"/>
  <c r="J47" i="4"/>
  <c r="J39" i="4" s="1"/>
  <c r="I47" i="4"/>
  <c r="I39" i="4" s="1"/>
  <c r="D50" i="4"/>
  <c r="H73" i="4"/>
  <c r="K62" i="4" l="1"/>
  <c r="K17" i="4"/>
  <c r="K25" i="4"/>
  <c r="K47" i="4"/>
  <c r="K39" i="4" s="1"/>
  <c r="H47" i="4"/>
  <c r="H39" i="4" s="1"/>
  <c r="H70" i="4" l="1"/>
  <c r="D209" i="4"/>
  <c r="J209" i="4" l="1"/>
  <c r="D215" i="4" l="1"/>
  <c r="D210" i="4"/>
  <c r="D211" i="4"/>
  <c r="D212" i="4"/>
  <c r="D213" i="4"/>
  <c r="D214" i="4"/>
  <c r="B7" i="5"/>
  <c r="H17" i="4"/>
  <c r="I17" i="4"/>
  <c r="J17" i="4"/>
  <c r="G8" i="5"/>
  <c r="G9" i="5"/>
  <c r="G10" i="5"/>
  <c r="G11" i="5"/>
  <c r="G12" i="5"/>
  <c r="G13" i="5"/>
  <c r="G7" i="5"/>
  <c r="E204" i="4"/>
  <c r="F204" i="4"/>
  <c r="D204" i="4"/>
  <c r="G204" i="4" l="1"/>
  <c r="B11" i="5"/>
  <c r="B10" i="5"/>
  <c r="B9" i="5"/>
  <c r="B12" i="5"/>
  <c r="B8" i="5"/>
  <c r="D216" i="4"/>
  <c r="B13" i="5"/>
  <c r="G14" i="5"/>
  <c r="G15" i="5" s="1"/>
  <c r="E8" i="5"/>
  <c r="E9" i="5"/>
  <c r="E10" i="5"/>
  <c r="E11" i="5"/>
  <c r="E12" i="5"/>
  <c r="E13" i="5"/>
  <c r="K209" i="4"/>
  <c r="K216" i="4" s="1"/>
  <c r="K217" i="4" l="1"/>
  <c r="K218" i="4" s="1"/>
  <c r="D217" i="4"/>
  <c r="D218" i="4" s="1"/>
  <c r="E7" i="5"/>
  <c r="I216" i="4"/>
  <c r="I217" i="4" l="1"/>
  <c r="I218" i="4" s="1"/>
  <c r="I9" i="5"/>
  <c r="I12" i="5"/>
  <c r="I8" i="5"/>
  <c r="I11" i="5"/>
  <c r="I7" i="5"/>
  <c r="I10" i="5"/>
  <c r="F5" i="5" l="1"/>
  <c r="D5" i="5"/>
  <c r="B5" i="5"/>
  <c r="F215" i="4"/>
  <c r="F13" i="5" s="1"/>
  <c r="E215" i="4"/>
  <c r="F214" i="4"/>
  <c r="F12" i="5" s="1"/>
  <c r="E214" i="4"/>
  <c r="F213" i="4"/>
  <c r="F11" i="5" s="1"/>
  <c r="E213" i="4"/>
  <c r="F212" i="4"/>
  <c r="F10" i="5" s="1"/>
  <c r="E212" i="4"/>
  <c r="F211" i="4"/>
  <c r="F9" i="5" s="1"/>
  <c r="E211" i="4"/>
  <c r="F210" i="4"/>
  <c r="F8" i="5" s="1"/>
  <c r="E210" i="4"/>
  <c r="F209" i="4"/>
  <c r="E209" i="4"/>
  <c r="J204" i="4"/>
  <c r="I204" i="4"/>
  <c r="G203" i="4"/>
  <c r="G202" i="4"/>
  <c r="G201" i="4"/>
  <c r="G200" i="4"/>
  <c r="G199" i="4"/>
  <c r="G198" i="4"/>
  <c r="G197" i="4"/>
  <c r="F193" i="4"/>
  <c r="E193" i="4"/>
  <c r="D193" i="4"/>
  <c r="G192" i="4"/>
  <c r="G191" i="4"/>
  <c r="G190" i="4"/>
  <c r="G189" i="4"/>
  <c r="G188" i="4"/>
  <c r="G187" i="4"/>
  <c r="G186" i="4"/>
  <c r="F185" i="4"/>
  <c r="E185" i="4"/>
  <c r="D185" i="4"/>
  <c r="F182" i="4"/>
  <c r="E182" i="4"/>
  <c r="D182" i="4"/>
  <c r="G181" i="4"/>
  <c r="G180" i="4"/>
  <c r="G179" i="4"/>
  <c r="G178" i="4"/>
  <c r="G177" i="4"/>
  <c r="G176" i="4"/>
  <c r="G175" i="4"/>
  <c r="F174" i="4"/>
  <c r="E174" i="4"/>
  <c r="D174" i="4"/>
  <c r="F171" i="4"/>
  <c r="E171" i="4"/>
  <c r="D171" i="4"/>
  <c r="G170" i="4"/>
  <c r="G169" i="4"/>
  <c r="G168" i="4"/>
  <c r="G167" i="4"/>
  <c r="G166" i="4"/>
  <c r="G165" i="4"/>
  <c r="G164" i="4"/>
  <c r="F163" i="4"/>
  <c r="E163" i="4"/>
  <c r="D163" i="4"/>
  <c r="F160" i="4"/>
  <c r="E160" i="4"/>
  <c r="D160" i="4"/>
  <c r="G159" i="4"/>
  <c r="G158" i="4"/>
  <c r="G157" i="4"/>
  <c r="G156" i="4"/>
  <c r="G155" i="4"/>
  <c r="G154" i="4"/>
  <c r="G153" i="4"/>
  <c r="F152" i="4"/>
  <c r="E152" i="4"/>
  <c r="D152" i="4"/>
  <c r="F148" i="4"/>
  <c r="E148" i="4"/>
  <c r="D148" i="4"/>
  <c r="G147" i="4"/>
  <c r="G146" i="4"/>
  <c r="G145" i="4"/>
  <c r="G144" i="4"/>
  <c r="G143" i="4"/>
  <c r="G142" i="4"/>
  <c r="G141" i="4"/>
  <c r="F140" i="4"/>
  <c r="E140" i="4"/>
  <c r="D140" i="4"/>
  <c r="I137" i="4"/>
  <c r="F137" i="4"/>
  <c r="F129" i="4" s="1"/>
  <c r="E137" i="4"/>
  <c r="E129" i="4" s="1"/>
  <c r="D137" i="4"/>
  <c r="G136" i="4"/>
  <c r="G135" i="4"/>
  <c r="G134" i="4"/>
  <c r="G133" i="4"/>
  <c r="G132" i="4"/>
  <c r="G131" i="4"/>
  <c r="K129" i="4"/>
  <c r="G130" i="4"/>
  <c r="J126" i="4"/>
  <c r="H126" i="4"/>
  <c r="F126" i="4"/>
  <c r="F118" i="4" s="1"/>
  <c r="E126" i="4"/>
  <c r="E118" i="4" s="1"/>
  <c r="D126" i="4"/>
  <c r="D118" i="4" s="1"/>
  <c r="G125" i="4"/>
  <c r="G124" i="4"/>
  <c r="G123" i="4"/>
  <c r="G122" i="4"/>
  <c r="G121" i="4"/>
  <c r="G120" i="4"/>
  <c r="G119" i="4"/>
  <c r="I115" i="4"/>
  <c r="H115" i="4"/>
  <c r="F115" i="4"/>
  <c r="E115" i="4"/>
  <c r="E107" i="4" s="1"/>
  <c r="D115" i="4"/>
  <c r="G114" i="4"/>
  <c r="G113" i="4"/>
  <c r="G112" i="4"/>
  <c r="G111" i="4"/>
  <c r="G110" i="4"/>
  <c r="G109" i="4"/>
  <c r="G108" i="4"/>
  <c r="J81" i="4"/>
  <c r="I81" i="4"/>
  <c r="F81" i="4"/>
  <c r="F73" i="4" s="1"/>
  <c r="E81" i="4"/>
  <c r="D81" i="4"/>
  <c r="G80" i="4"/>
  <c r="G79" i="4"/>
  <c r="G78" i="4"/>
  <c r="G77" i="4"/>
  <c r="G76" i="4"/>
  <c r="G75" i="4"/>
  <c r="G74" i="4"/>
  <c r="J70" i="4"/>
  <c r="J62" i="4" s="1"/>
  <c r="I70" i="4"/>
  <c r="H62" i="4"/>
  <c r="F70" i="4"/>
  <c r="F62" i="4" s="1"/>
  <c r="E70" i="4"/>
  <c r="E62" i="4" s="1"/>
  <c r="D70" i="4"/>
  <c r="G69" i="4"/>
  <c r="G68" i="4"/>
  <c r="G67" i="4"/>
  <c r="G66" i="4"/>
  <c r="G65" i="4"/>
  <c r="G64" i="4"/>
  <c r="G63" i="4"/>
  <c r="F58" i="4"/>
  <c r="E58" i="4"/>
  <c r="D58" i="4"/>
  <c r="G57" i="4"/>
  <c r="G56" i="4"/>
  <c r="G55" i="4"/>
  <c r="G54" i="4"/>
  <c r="G53" i="4"/>
  <c r="G52" i="4"/>
  <c r="G51" i="4"/>
  <c r="F50" i="4"/>
  <c r="E50" i="4"/>
  <c r="F47" i="4"/>
  <c r="E47" i="4"/>
  <c r="D47" i="4"/>
  <c r="G46" i="4"/>
  <c r="G45" i="4"/>
  <c r="G44" i="4"/>
  <c r="G43" i="4"/>
  <c r="G42" i="4"/>
  <c r="G41" i="4"/>
  <c r="G40" i="4"/>
  <c r="E39" i="4"/>
  <c r="D39" i="4"/>
  <c r="J36" i="4"/>
  <c r="J28" i="4" s="1"/>
  <c r="I36" i="4"/>
  <c r="H36" i="4"/>
  <c r="F36" i="4"/>
  <c r="F28" i="4" s="1"/>
  <c r="E36" i="4"/>
  <c r="E28" i="4" s="1"/>
  <c r="D36" i="4"/>
  <c r="G35" i="4"/>
  <c r="G34" i="4"/>
  <c r="G33" i="4"/>
  <c r="G32" i="4"/>
  <c r="G31" i="4"/>
  <c r="G30" i="4"/>
  <c r="G29" i="4"/>
  <c r="J25" i="4"/>
  <c r="I25" i="4"/>
  <c r="F25" i="4"/>
  <c r="F17" i="4" s="1"/>
  <c r="E25" i="4"/>
  <c r="E17" i="4" s="1"/>
  <c r="D25" i="4"/>
  <c r="G24" i="4"/>
  <c r="G23" i="4"/>
  <c r="G22" i="4"/>
  <c r="G21" i="4"/>
  <c r="G20" i="4"/>
  <c r="G19" i="4"/>
  <c r="G18" i="4"/>
  <c r="F14" i="4"/>
  <c r="E14" i="4"/>
  <c r="D14" i="4"/>
  <c r="G196" i="4" l="1"/>
  <c r="D129" i="4"/>
  <c r="E73" i="4"/>
  <c r="F107" i="4"/>
  <c r="I62" i="4"/>
  <c r="I28" i="4"/>
  <c r="D9" i="5"/>
  <c r="G211" i="4"/>
  <c r="D10" i="5"/>
  <c r="G212" i="4"/>
  <c r="D12" i="5"/>
  <c r="G214" i="4"/>
  <c r="D11" i="5"/>
  <c r="G213" i="4"/>
  <c r="D13" i="5"/>
  <c r="G215" i="4"/>
  <c r="D7" i="5"/>
  <c r="E216" i="4"/>
  <c r="E217" i="4" s="1"/>
  <c r="E218" i="4" s="1"/>
  <c r="G209" i="4"/>
  <c r="F7" i="5"/>
  <c r="F216" i="4"/>
  <c r="F217" i="4" s="1"/>
  <c r="F218" i="4" s="1"/>
  <c r="D8" i="5"/>
  <c r="G210" i="4"/>
  <c r="D208" i="4"/>
  <c r="F208" i="4"/>
  <c r="G160" i="4"/>
  <c r="H129" i="4"/>
  <c r="J216" i="4"/>
  <c r="K107" i="4"/>
  <c r="H28" i="4"/>
  <c r="K36" i="4"/>
  <c r="K28" i="4" s="1"/>
  <c r="K73" i="4"/>
  <c r="G70" i="4"/>
  <c r="K118" i="4"/>
  <c r="G118" i="4"/>
  <c r="G115" i="4"/>
  <c r="G81" i="4"/>
  <c r="G148" i="4"/>
  <c r="G182" i="4"/>
  <c r="G36" i="4"/>
  <c r="G58" i="4"/>
  <c r="K137" i="4"/>
  <c r="G129" i="4"/>
  <c r="G171" i="4"/>
  <c r="G185" i="4"/>
  <c r="D73" i="4"/>
  <c r="G152" i="4"/>
  <c r="G193" i="4"/>
  <c r="K70" i="4"/>
  <c r="K81" i="4"/>
  <c r="D62" i="4"/>
  <c r="G140" i="4"/>
  <c r="G25" i="4"/>
  <c r="G47" i="4"/>
  <c r="K126" i="4"/>
  <c r="K115" i="4"/>
  <c r="B14" i="5"/>
  <c r="G174" i="4"/>
  <c r="G163" i="4"/>
  <c r="E14" i="5"/>
  <c r="G126" i="4"/>
  <c r="E208" i="4"/>
  <c r="G137" i="4"/>
  <c r="D17" i="4"/>
  <c r="D28" i="4"/>
  <c r="D107" i="4"/>
  <c r="G107" i="4" s="1"/>
  <c r="H8" i="5" l="1"/>
  <c r="G216" i="4"/>
  <c r="G217" i="4" s="1"/>
  <c r="G218" i="4" s="1"/>
  <c r="G28" i="4"/>
  <c r="G17" i="4"/>
  <c r="G62" i="4"/>
  <c r="G73" i="4"/>
  <c r="H9" i="5"/>
  <c r="F14" i="5"/>
  <c r="F15" i="5" s="1"/>
  <c r="H13" i="5"/>
  <c r="H12" i="5"/>
  <c r="D14" i="5"/>
  <c r="D15" i="5" s="1"/>
  <c r="D16" i="5" s="1"/>
  <c r="H11" i="5"/>
  <c r="H10" i="5"/>
  <c r="H7" i="5"/>
  <c r="J217" i="4"/>
  <c r="E15" i="5"/>
  <c r="E16" i="5" s="1"/>
  <c r="B15" i="5"/>
  <c r="H14" i="5" l="1"/>
  <c r="F16" i="5"/>
  <c r="H15" i="5"/>
  <c r="J218" i="4"/>
  <c r="B16" i="5"/>
  <c r="H16" i="5" s="1"/>
  <c r="G16" i="5"/>
  <c r="K204" i="4" l="1"/>
  <c r="H204" i="4"/>
  <c r="H196" i="4"/>
  <c r="K196" i="4" l="1"/>
  <c r="C14" i="5" l="1"/>
  <c r="I13" i="5"/>
  <c r="H217" i="4"/>
  <c r="H218" i="4" l="1"/>
  <c r="I14" i="5"/>
  <c r="C15" i="5"/>
  <c r="I15" i="5" s="1"/>
  <c r="C16" i="5" l="1"/>
  <c r="I16" i="5" s="1"/>
  <c r="G50" i="4" l="1"/>
</calcChain>
</file>

<file path=xl/sharedStrings.xml><?xml version="1.0" encoding="utf-8"?>
<sst xmlns="http://schemas.openxmlformats.org/spreadsheetml/2006/main" count="347" uniqueCount="171">
  <si>
    <t>Tableau 1 - RAPPORT FINANCIER du projet PBF par résultat, produit et activité</t>
  </si>
  <si>
    <t>Nombre de resultat/ produit</t>
  </si>
  <si>
    <t>Formulation du resultat/ produit/activite</t>
  </si>
  <si>
    <t>Organisation recipiendiaire 1 (budget en USD)</t>
  </si>
  <si>
    <t>Organisation recipiendiaire 2 (budget en USD)</t>
  </si>
  <si>
    <t>Organisation recipiendiaire 3 (budget en USD)</t>
  </si>
  <si>
    <t>Total</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</si>
  <si>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</si>
  <si>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</si>
  <si>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Niveau de depense/ engagement actuel en USD (a remplir au moment des rapports de projet)</t>
  </si>
  <si>
    <t xml:space="preserve">Niveau de depense TOTAL/ engagement actuel en USD (a remplir au moment des rapports de projet) </t>
  </si>
  <si>
    <t xml:space="preserve">Pourcentage des  dépenses pour chaque produit ou activite reserve pour action directe sur égalité des sexes et autonomisation des femmes (GEWE) (cas echeant) </t>
  </si>
  <si>
    <t>PNUD</t>
  </si>
  <si>
    <t>OHCHR</t>
  </si>
  <si>
    <t>MSIS TATAO</t>
  </si>
  <si>
    <t xml:space="preserve">RESULTAT 1: </t>
  </si>
  <si>
    <t xml:space="preserve">Les acteurs (OSCs, membres des Comités Exécutifs des Dina, autorités administratives et judiciaires) exercent leurs rôles en conformité avec la législation en vigueur, les normes et standards internationaux de l’État de droit et des droits humains </t>
  </si>
  <si>
    <t>Produit 1.1:</t>
  </si>
  <si>
    <t>Le cadre juridique et institutionnel actuel, les pratiques des Dina sont documentés en vue d’une mise en conformité avec la législation, les normes et standards en vigueur</t>
  </si>
  <si>
    <t>Activite 1.1.1:</t>
  </si>
  <si>
    <t xml:space="preserve">Réaliser une combinaison d’études incluant :
· un audit juridique des textes (incluant les Dina homologués et les conventions appliquées et non homologuées) en vigueur (au regard des normes et standards internationaux sur l’État de droit et les Droits humains) intégrant une analyse sur les perspectives femmes/jeunes/minorités
· une étude anthropo-sociologique des pratiques actuelles des Dina qui produisent des recommandations, intégrant les perspectives femmes/jeunes/minorités, pour assurer le respect par les différents acteurs des Dina du cadre juridique et institutionnel et des normes et standards internationaux de l’État de droit et des droit humains 
·   une baseline des indicateurs de progrès du projet </t>
  </si>
  <si>
    <t>Activite 1.1.2:</t>
  </si>
  <si>
    <t>Réaliser des concertations (au même moment que l’activité 1.1.1) inclusives, et participatives entre les OSCs (avec l’intégration et l’implication des femmes/jeunes/minorités en tant qu’acteurs des OSCs et non uniquement en tant que justiciables), les comités d’exécution des Dina, avec une active participation des femmes, des jeunes et des minorités, et des acteurs étatiques en vue d’une légitimation/d’une application, ayant l’adhésion de tous les acteurs, des Dina 
· Identifier de manière inclusive les acteurs clés et les facteurs de réussite pour leur application
· Délimiter les champs d’intervention de chaque acteur au niveau territorial et ensuite national
· Délimiter les champs d’intégration de la participation active des femmes/jeunes/minorités dans l’application des Dina</t>
  </si>
  <si>
    <t>Activite 1.1.3:</t>
  </si>
  <si>
    <t>Activite 1.1.4:</t>
  </si>
  <si>
    <t>Produit total</t>
  </si>
  <si>
    <t>Produit 1.2:</t>
  </si>
  <si>
    <t xml:space="preserve">Les Dina sont rendus plus inclusifs et légitimes et disposent de capacités renforcées à prévenir et gérer les conflits locaux de façon pacifique </t>
  </si>
  <si>
    <t>Activite 1.2.1</t>
  </si>
  <si>
    <t>Élaborer et développer un plan d’action, une stratégie de communication et de méthode d’interaction entre les acteurs issus des recommandations de la combinaison d’études et des résultats des concertations de l’activité 1 du Produit 1.2 avec une priorisation concertée avec les parties prenantes, en intégrant les perspectives femmes/jeunes/minorités</t>
  </si>
  <si>
    <t>Activite 1.2.2</t>
  </si>
  <si>
    <t>Mettre en œuvre le point le plus prioritaire identifié dans le plan d’action selon les ressources disponibles (révision de Dina les plus controversés en ne dépassant pas 3 Dina comme cible pilote), en intégrant les perspectives femmes/jeunes/minorités</t>
  </si>
  <si>
    <t>Activite 1.2.3</t>
  </si>
  <si>
    <t>Mettre en œuvre la stratégie de communication et la méthode d’interaction entre les acteurs avec une approche respectant les perspectives femmes/jeunes/minorités</t>
  </si>
  <si>
    <t>Activite 1.2.4</t>
  </si>
  <si>
    <t>Développer et vulgariser des outils de travail (les Dina, registres de saisine, de convocation, de délibération, de procès-verbaux) inclusifs et de méthode d’interaction entre le Comité d’exécution de Dina et les juridictions territorialement compétentes, en assurant leur appropriation et application effective</t>
  </si>
  <si>
    <t>Activite 1.2.5</t>
  </si>
  <si>
    <t xml:space="preserve">Renforcer les capacités des acteurs non étatiques sur le cadre juridique et institutionnel en conformité avec la législation, les normes et standards en vigueur (sensibilisation, information, vulgarisation, formation) sur la base des résultats de la combinaison d’études, mais également sur les outils de travail inclusifs et la méthode d’interaction entre les acteurs (Activité 1.2.4), en assurant une participation active des femmes/jeunes/minorités </t>
  </si>
  <si>
    <t>Activite 1.2.6</t>
  </si>
  <si>
    <t>Activite 1.2.7</t>
  </si>
  <si>
    <t>Activite 1.2.8</t>
  </si>
  <si>
    <t>Produit 1.3:</t>
  </si>
  <si>
    <t>Activite 1.3.1</t>
  </si>
  <si>
    <t>Activite 1.3.2</t>
  </si>
  <si>
    <t>Activite 1.3.3</t>
  </si>
  <si>
    <t xml:space="preserve">RESULTAT 2: </t>
  </si>
  <si>
    <t>Le rapprochement des mécanismes de justice traditionnelle et formelle est effectif pour l'amélioration de l'accès à la justice notamment des populations vulnérables</t>
  </si>
  <si>
    <t>Produit 2.1</t>
  </si>
  <si>
    <t>Les acteurs au niveau des tribunaux, les autorités administratives locales (régions, district, communes) et les communautés disposent d’un mécanisme de collaboration opérationnel dans le processus d’élaboration, d’homologation et d’application des Dina, y compris les Dina sectoriels, dans le respect de la législation en vigueur</t>
  </si>
  <si>
    <t>Activite 2.1.1</t>
  </si>
  <si>
    <t>Sensibiliser les communautés, en assurant la représentation des femmes/jeunes/minorités, et les Comités d’exécution de Dina sur l’intérêt d’intégrer dans les Dina seulement les dispositions juridiques conformes à la législation en vigueur et aux principes et normes des droits humains</t>
  </si>
  <si>
    <t>Activite 2.1.2</t>
  </si>
  <si>
    <t>Renforcer les capacités des autorités juridiques concernées par le processus d’homologation des Dina afin de réduire leurs résistances en valorisant les profils féminins/jeunes/minoritaires</t>
  </si>
  <si>
    <t>Activite 2.1.3</t>
  </si>
  <si>
    <t>Engager une concertation entre les acteurs au niveau des tribunaux, les autorités administratives locales et les communautés, en assurant la participation active des femmes/jeunes/minorités, pour assurer l'efficacité du mécanisme et conscientiser sur l'importance de la collaboration</t>
  </si>
  <si>
    <t>Activite 2.1.4</t>
  </si>
  <si>
    <t>Définir, dans le cadre d’un accord formel, un espace de collaboration, intégrant les femmes/les jeunes/les minorités visant à résoudre tous les dysfonctionnements dans l’application des Dina et qui portent atteinte aux droits des justiciables</t>
  </si>
  <si>
    <t>Activite 2.1.5</t>
  </si>
  <si>
    <t>Accompagner et mobiliser, sur la base de cible pilote, toutes les parties prenantes en vue de la mise en œuvre de ce mécanisme de collaboration</t>
  </si>
  <si>
    <t>Produit 2.2</t>
  </si>
  <si>
    <t>L’exécution des décisions régulièrement prises et exécutées par les Comités Exécutifs de Dina est effective et sécurisée à la fois par les autorités judiciaires et administratives conformément à la législation en vigueur et aux normes et standards internationaux des droits humains</t>
  </si>
  <si>
    <t>Activite 2.2.1</t>
  </si>
  <si>
    <t xml:space="preserve">Engager une concertation entre les acteurs au niveau des tribunaux, les autorités administratives locales, les Comités Exécutifs des Dina et définir un mécanisme de suivi inclusif visant à assurer l’exécution effective des décisions régulièrement prises par lesdits comités  </t>
  </si>
  <si>
    <t>Activite' 2.2.2</t>
  </si>
  <si>
    <t>Élaborer et éditer des outils matérialisant la collaboration entre les parties prenantes en matière de suivi d’exécution des décisions</t>
  </si>
  <si>
    <t>Activite 2.2.3</t>
  </si>
  <si>
    <t>Renforcer les capacités des parties prenantes sur les règles et mécanismes d'exécution des Dina et le suivi de celle-ci</t>
  </si>
  <si>
    <t>Activite 2.2.4</t>
  </si>
  <si>
    <t>Activite 2.2.5</t>
  </si>
  <si>
    <t xml:space="preserve">RESULTAT 3: </t>
  </si>
  <si>
    <t xml:space="preserve">La confiance des communautés à l’égard des Dina et du système de justice formel et les droits des justiciables dont les populations vulnérables sont renforcés grâce à l’opérationnalisation au niveau des collectivités d’un mécanisme de contrôle citoyen (CC) de ces systèmes de justice </t>
  </si>
  <si>
    <t>Produit 3.1</t>
  </si>
  <si>
    <t>Les principes, les mécanismes, les modalités et les outils de contrôle citoyen du Dina et de la justice formelle sont définis et adoptés par les acteurs étatiques et non étatiques, parties prenantes</t>
  </si>
  <si>
    <t>Activite 3.1.1</t>
  </si>
  <si>
    <t>Conduire une étude au niveau national et des régions d’intervention pour définir et mener une réflexion commune sur le mécanisme et outils de contrôle citoyen les mieux appropriés à mettre en œuvre : la méthodologie et outils de contrôle citoyen, la mobilisation des parties prenantes et la pérennisation du mécanisme. Cette étude comprendra une capitalisation des mécanismes et outils de contrôle-citoyen développés et mis en œuvre par les réseaux des jeunes auprès des Dina et des services fournis par les forces de l’ordre dans le cadre du projet OBS-Mada financé par PBF</t>
  </si>
  <si>
    <t>Activite 3.1.2</t>
  </si>
  <si>
    <t>Restituer et valider de manière inclusive et participative les résultats des résultats de l’étude en intégrant les recommandations de l’atelier de restitution en vue de leur mise en œuvre</t>
  </si>
  <si>
    <t>Activite 3.1.3</t>
  </si>
  <si>
    <t>Produit 3.2:</t>
  </si>
  <si>
    <t>Les mécanismes du contrôle citoyen des systèmes de justice traditionnels et formels sont opérationnels et pérennes</t>
  </si>
  <si>
    <t>Activite 3.2.1</t>
  </si>
  <si>
    <t>Elaborer un plan de campagnes de sensibilisation et d’éducation sur la base des résultats du Produit 3.1, le mettre en oeuvre et renforcer les capacités des parties prenantes des mécanismes de contrôle citoyen des Dina et de la justice formelle</t>
  </si>
  <si>
    <t>Activite 3.2.2</t>
  </si>
  <si>
    <t>Opérationnaliser le dispositif de suivi à base communautaire et de collecte de feed-back au niveau des fokontany d’intervention</t>
  </si>
  <si>
    <t>Produit 3.3</t>
  </si>
  <si>
    <t>Les capacités/l’expertise des acteurs étatiques et non étatiques dans le processus de recours en cas d’abus sont renforcées pour un engagement harmonisé de ces acteurs</t>
  </si>
  <si>
    <t>Activite 3.3.1</t>
  </si>
  <si>
    <t>Renforcer les Observatoires des droits humains pour constituer un mécanisme d’alerte précoce de conflits à travers le monitoring et le reporting sur le respect des droits humains dans l’application des systèmes de justice</t>
  </si>
  <si>
    <t>Activite 3.3.2</t>
  </si>
  <si>
    <t>Renforcer les capacités des Comités de paix et des groupements des femmes en tant que mécanisme de prévention et de gestion des conflits afférents à l’application des systèmes de justice</t>
  </si>
  <si>
    <t>Activite 3.3.3</t>
  </si>
  <si>
    <t xml:space="preserve">Renforcer le mécanisme de dénonciation et de protection en cas d’atteinte aux ou de violation des droits humains </t>
  </si>
  <si>
    <t>Cout de personnel du projet si pas inclus dans les activites ci-dessus</t>
  </si>
  <si>
    <t>Voir liste complète dans le document de projet</t>
  </si>
  <si>
    <t>Couts operationnels si pas inclus dans les activites ci-dessus</t>
  </si>
  <si>
    <t>Bureau commun de Betroka, carburant, fournitures de bureau, communication…</t>
  </si>
  <si>
    <t>Budget de suivi</t>
  </si>
  <si>
    <t xml:space="preserve">Enquête de perception, missions de suivi trimestrielles et visites du comité de pilotage, réunion du comité technique du projet, évaluation finale </t>
  </si>
  <si>
    <t>Budget pour l'évaluation finale indépendante</t>
  </si>
  <si>
    <t>Coûts supplémentaires total</t>
  </si>
  <si>
    <t>Totaux</t>
  </si>
  <si>
    <t>Organisation recipiendiaire 1</t>
  </si>
  <si>
    <t>Organisation recipiendiaire 2</t>
  </si>
  <si>
    <t>Organisation recipiendiaire 3</t>
  </si>
  <si>
    <t>Sous-budget total du projet</t>
  </si>
  <si>
    <t>Coûts indirects (7%):</t>
  </si>
  <si>
    <t>$ alloué à GEWE</t>
  </si>
  <si>
    <t>% alloué à GEWE</t>
  </si>
  <si>
    <t>$ alloué à S&amp;E</t>
  </si>
  <si>
    <t>% alloué à S&amp;E</t>
  </si>
  <si>
    <r>
      <t xml:space="preserve">Note: Le PBF n'accepte pas les projets avec moins de 5% pour le S&amp;E et moins 15% pour le GEWE. Ces chiffres apparaîtront </t>
    </r>
    <r>
      <rPr>
        <sz val="11"/>
        <color rgb="FFFF0000"/>
        <rFont val="DM Sans"/>
      </rPr>
      <t>en</t>
    </r>
    <r>
      <rPr>
        <sz val="11"/>
        <color theme="1"/>
        <rFont val="DM Sans"/>
      </rPr>
      <t xml:space="preserve"> </t>
    </r>
    <r>
      <rPr>
        <sz val="11"/>
        <color rgb="FFFF0000"/>
        <rFont val="DM Sans"/>
      </rPr>
      <t>rouge</t>
    </r>
    <r>
      <rPr>
        <sz val="11"/>
        <color theme="1"/>
        <rFont val="DM Sans"/>
      </rPr>
      <t xml:space="preserve"> si ce seuil minimum n'est pas atteint.</t>
    </r>
  </si>
  <si>
    <t>Annexe D - Revision budétaire du projet PBF</t>
  </si>
  <si>
    <t>Instructions:</t>
  </si>
  <si>
    <t>Tableau 2 - Répartition des produits par catégories de budget de l’ONU</t>
  </si>
  <si>
    <t xml:space="preserve">DEPENSES </t>
  </si>
  <si>
    <t xml:space="preserve">TOTAL DEPENSES  et ENGAGEMENTS </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</si>
  <si>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</si>
  <si>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</si>
  <si>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</si>
  <si>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</si>
  <si>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</si>
  <si>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</si>
  <si>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</si>
  <si>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</si>
  <si>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</si>
  <si>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</si>
  <si>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</si>
  <si>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</si>
  <si>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</si>
  <si>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</si>
  <si>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</si>
  <si>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</si>
  <si>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</si>
  <si>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</si>
  <si>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</si>
  <si>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</si>
  <si>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RESULTAT 3</t>
  </si>
  <si>
    <t>Total pour produit 3.1 (du tableau 1)</t>
  </si>
  <si>
    <t>Produit 3.2</t>
  </si>
  <si>
    <t>Total pour produit 3.2 (du tableau 1)</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</si>
  <si>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</si>
  <si>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</si>
  <si>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</si>
  <si>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</si>
  <si>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</si>
  <si>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</si>
  <si>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</si>
  <si>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</si>
  <si>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</si>
  <si>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</si>
  <si>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</si>
  <si>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</si>
  <si>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</si>
  <si>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</si>
  <si>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TOTAL DEPENSES  et ENGAGEMENTS</t>
  </si>
  <si>
    <t>TOTAL</t>
  </si>
  <si>
    <t>CATEGORIES</t>
  </si>
  <si>
    <t xml:space="preserve"> TOTAL PROJET</t>
  </si>
  <si>
    <t>Budget</t>
  </si>
  <si>
    <t>Sous-total</t>
  </si>
  <si>
    <t xml:space="preserve">8. Coûts indirects*  </t>
  </si>
  <si>
    <t>Tableau 1 - Budget de projet LANDJA par categorie de cout de l'ONU</t>
  </si>
  <si>
    <t>BUDGET</t>
  </si>
  <si>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1"/>
        <color rgb="FFFF0000"/>
        <rFont val="DM Sans"/>
      </rPr>
      <t xml:space="preserve"> en rouge</t>
    </r>
    <r>
      <rPr>
        <b/>
        <sz val="11"/>
        <color theme="1"/>
        <rFont val="DM Sans"/>
      </rPr>
      <t>.</t>
    </r>
  </si>
  <si>
    <t>Organisation recipiendiaire 1 - PNUD</t>
  </si>
  <si>
    <t>Organisation recipiendiaire 2 - OHCHR</t>
  </si>
  <si>
    <t>Organisation recipiendiaire 3 - MSIS TATAO</t>
  </si>
  <si>
    <t>Organisation recipiendiaire 2 - HCDH</t>
  </si>
  <si>
    <t xml:space="preserve">Organisation recipiendiaire 3 - MSIS TATAO </t>
  </si>
  <si>
    <t>Dépenses réelles</t>
  </si>
  <si>
    <t>Niveau de depense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</si>
</sst>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 #,##0.00\ &quot;€&quot;_-;\-* #,##0.00\ &quot;€&quot;_-;_-* &quot;-&quot;??\ &quot;€&quot;_-;_-@_-"/>
    <numFmt numFmtId="43" formatCode="_-* #,##0.00_-;\-* #,##0.00_-;_-* &quot;-&quot;??_-;_-@_-"/>
    <numFmt numFmtId="164" formatCode="_-* #,##0.00\ _€_-;\-* #,##0.00\ _€_-;_-* &quot;-&quot;??\ _€_-;_-@_-"/>
    <numFmt numFmtId="165" formatCode="_(&quot;$&quot;* #,##0.00_);_(&quot;$&quot;* \(#,##0.00\);_(&quot;$&quot;* &quot;-&quot;??_);_(@_)"/>
    <numFmt numFmtId="166" formatCode="_(* #,##0.00_);_(* \(#,##0.00\);_(* &quot;-&quot;??_);_(@_)"/>
    <numFmt numFmtId="167" formatCode="_-* #,##0.00_-;\-* #,##0.00_-;_-* &quot;-&quot;_-;_-@_-"/>
    <numFmt numFmtId="168" formatCode="_-* #,##0.00\ _A_r_-;\-* #,##0.00\ _A_r_-;_-* &quot;-&quot;??\ _A_r_-;_-@_-"/>
  </numFmts>
  <fonts count="14" x14ac:knownFonts="1">
    <font>
      <sz val="11"/>
      <color theme="1"/>
      <name val="Calibri"/>
      <family val="2"/>
      <scheme val="minor"/>
    </font>
    <font>
      <sz val="11"/>
      <color theme="1"/>
      <name val="Calibri"/>
      <family val="2"/>
      <scheme val="minor"/>
    </font>
    <font>
      <b/>
      <sz val="20"/>
      <color theme="1"/>
      <name val="DM Sans"/>
    </font>
    <font>
      <sz val="11"/>
      <color theme="1"/>
      <name val="DM Sans"/>
    </font>
    <font>
      <sz val="11"/>
      <name val="DM Sans"/>
    </font>
    <font>
      <b/>
      <sz val="11"/>
      <color rgb="FF000000"/>
      <name val="DM Sans"/>
    </font>
    <font>
      <sz val="11"/>
      <color rgb="FF000000"/>
      <name val="DM Sans"/>
    </font>
    <font>
      <sz val="11"/>
      <color rgb="FFFF0000"/>
      <name val="DM Sans"/>
    </font>
    <font>
      <b/>
      <sz val="11"/>
      <color theme="1"/>
      <name val="DM Sans"/>
    </font>
    <font>
      <sz val="9"/>
      <color theme="1"/>
      <name val="DM Sans"/>
    </font>
    <font>
      <b/>
      <sz val="9"/>
      <color theme="1"/>
      <name val="DM Sans"/>
    </font>
    <font>
      <sz val="9"/>
      <name val="DM Sans"/>
    </font>
    <font>
      <b/>
      <sz val="11"/>
      <color rgb="FF00B0F0"/>
      <name val="DM Sans"/>
    </font>
    <font>
      <b/>
      <sz val="11"/>
      <color rgb="FFFF0000"/>
      <name val="DM Sans"/>
    </font>
  </fonts>
  <fills count="2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7E6E6"/>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rgb="FFD0CECE"/>
        <bgColor rgb="FF000000"/>
      </patternFill>
    </fill>
    <fill>
      <patternFill patternType="solid">
        <fgColor rgb="FFFFD966"/>
        <bgColor rgb="FF000000"/>
      </patternFill>
    </fill>
    <fill>
      <patternFill patternType="solid">
        <fgColor rgb="FFFFFF00"/>
        <bgColor indexed="64"/>
      </patternFill>
    </fill>
    <fill>
      <patternFill patternType="solid">
        <fgColor theme="2" tint="-9.9978637043366805E-2"/>
        <bgColor indexed="64"/>
      </patternFill>
    </fill>
    <fill>
      <patternFill patternType="solid">
        <fgColor rgb="FFB3B3B3"/>
        <bgColor indexed="64"/>
      </patternFill>
    </fill>
    <fill>
      <patternFill patternType="solid">
        <fgColor rgb="FFD9D9D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rgb="FF000000"/>
      </patternFill>
    </fill>
    <fill>
      <patternFill patternType="solid">
        <fgColor theme="5" tint="0.79998168889431442"/>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6" tint="0.59999389629810485"/>
        <bgColor rgb="FF000000"/>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18">
    <xf numFmtId="0" fontId="0" fillId="0" borderId="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12">
    <xf numFmtId="0" fontId="0" fillId="0" borderId="0" xfId="0"/>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3" borderId="0" xfId="0" applyFont="1" applyFill="1" applyAlignment="1">
      <alignment vertical="center" wrapText="1"/>
    </xf>
    <xf numFmtId="0" fontId="3" fillId="5" borderId="8" xfId="0" applyFont="1" applyFill="1" applyBorder="1" applyAlignment="1">
      <alignment vertical="center" wrapText="1"/>
    </xf>
    <xf numFmtId="0" fontId="3" fillId="0" borderId="9" xfId="0" applyFont="1" applyBorder="1" applyAlignment="1">
      <alignment vertical="center" wrapText="1"/>
    </xf>
    <xf numFmtId="0" fontId="3" fillId="0" borderId="8" xfId="0" applyFont="1" applyBorder="1"/>
    <xf numFmtId="0" fontId="3" fillId="0" borderId="0" xfId="0" applyFont="1" applyAlignment="1">
      <alignment wrapText="1"/>
    </xf>
    <xf numFmtId="0" fontId="5" fillId="9" borderId="4" xfId="0" applyFont="1" applyFill="1" applyBorder="1" applyAlignment="1">
      <alignment horizontal="left" vertical="center" wrapText="1"/>
    </xf>
    <xf numFmtId="0" fontId="5" fillId="9" borderId="7" xfId="0" applyFont="1" applyFill="1" applyBorder="1" applyAlignment="1">
      <alignment horizontal="left" vertical="center" wrapText="1"/>
    </xf>
    <xf numFmtId="165" fontId="3" fillId="0" borderId="0" xfId="0" applyNumberFormat="1" applyFont="1"/>
    <xf numFmtId="0" fontId="8" fillId="0" borderId="0" xfId="0" applyFont="1"/>
    <xf numFmtId="9" fontId="3" fillId="0" borderId="0" xfId="4" applyFont="1"/>
    <xf numFmtId="166" fontId="8" fillId="0" borderId="0" xfId="1" applyFont="1"/>
    <xf numFmtId="166" fontId="3" fillId="0" borderId="0" xfId="1" applyFont="1"/>
    <xf numFmtId="0" fontId="6" fillId="0" borderId="6" xfId="0" applyFont="1" applyBorder="1" applyAlignment="1">
      <alignment horizontal="center" vertical="center" wrapText="1"/>
    </xf>
    <xf numFmtId="0" fontId="3" fillId="0" borderId="8" xfId="0" applyFont="1" applyBorder="1" applyAlignment="1">
      <alignment vertical="center" wrapText="1"/>
    </xf>
    <xf numFmtId="0" fontId="8" fillId="16" borderId="8" xfId="0" applyFont="1" applyFill="1" applyBorder="1" applyAlignment="1">
      <alignment vertical="center" wrapText="1"/>
    </xf>
    <xf numFmtId="166" fontId="8" fillId="14" borderId="8" xfId="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9" fillId="0" borderId="0" xfId="0" applyNumberFormat="1" applyFont="1"/>
    <xf numFmtId="0" fontId="10" fillId="3" borderId="0" xfId="0" applyFont="1" applyFill="1" applyAlignment="1">
      <alignment horizontal="left" wrapText="1"/>
    </xf>
    <xf numFmtId="0" fontId="9" fillId="3" borderId="0" xfId="0" applyFont="1" applyFill="1" applyAlignment="1">
      <alignment wrapText="1"/>
    </xf>
    <xf numFmtId="0" fontId="9" fillId="3" borderId="0" xfId="0" applyFont="1" applyFill="1"/>
    <xf numFmtId="0" fontId="10" fillId="4" borderId="8" xfId="0" applyFont="1" applyFill="1" applyBorder="1" applyAlignment="1">
      <alignment horizontal="left" wrapText="1"/>
    </xf>
    <xf numFmtId="0" fontId="9" fillId="0" borderId="8" xfId="0" applyFont="1" applyBorder="1" applyAlignment="1">
      <alignment horizontal="left" wrapText="1"/>
    </xf>
    <xf numFmtId="165" fontId="10" fillId="0" borderId="8" xfId="0" applyNumberFormat="1" applyFont="1" applyBorder="1" applyAlignment="1">
      <alignment wrapText="1"/>
    </xf>
    <xf numFmtId="165" fontId="9" fillId="5" borderId="8" xfId="0" applyNumberFormat="1" applyFont="1" applyFill="1" applyBorder="1" applyAlignment="1">
      <alignment wrapText="1"/>
    </xf>
    <xf numFmtId="165" fontId="10" fillId="5" borderId="8" xfId="0" applyNumberFormat="1" applyFont="1" applyFill="1" applyBorder="1" applyAlignment="1">
      <alignment wrapText="1"/>
    </xf>
    <xf numFmtId="0" fontId="9" fillId="4" borderId="8" xfId="0" applyFont="1" applyFill="1" applyBorder="1" applyAlignment="1">
      <alignment vertical="center" wrapText="1"/>
    </xf>
    <xf numFmtId="167" fontId="9" fillId="3" borderId="8" xfId="8" applyNumberFormat="1" applyFont="1" applyFill="1" applyBorder="1" applyAlignment="1" applyProtection="1">
      <alignment horizontal="right" vertical="center" wrapText="1"/>
      <protection locked="0"/>
    </xf>
    <xf numFmtId="165" fontId="9" fillId="0" borderId="8" xfId="0" applyNumberFormat="1" applyFont="1" applyBorder="1" applyAlignment="1">
      <alignment wrapText="1"/>
    </xf>
    <xf numFmtId="0" fontId="9" fillId="4" borderId="8" xfId="0" applyFont="1" applyFill="1" applyBorder="1" applyAlignment="1" applyProtection="1">
      <alignment vertical="center" wrapText="1"/>
      <protection locked="0"/>
    </xf>
    <xf numFmtId="44" fontId="10" fillId="14" borderId="8" xfId="6" applyFont="1" applyFill="1" applyBorder="1" applyAlignment="1">
      <alignment wrapText="1"/>
    </xf>
    <xf numFmtId="165" fontId="9" fillId="4" borderId="8" xfId="0" applyNumberFormat="1" applyFont="1" applyFill="1" applyBorder="1" applyAlignment="1">
      <alignment wrapText="1"/>
    </xf>
    <xf numFmtId="44" fontId="10" fillId="3" borderId="12" xfId="6" applyFont="1" applyFill="1" applyBorder="1" applyAlignment="1">
      <alignment wrapText="1"/>
    </xf>
    <xf numFmtId="0" fontId="9" fillId="0" borderId="8" xfId="0" applyFont="1" applyBorder="1" applyAlignment="1">
      <alignment wrapText="1"/>
    </xf>
    <xf numFmtId="0" fontId="9" fillId="0" borderId="8" xfId="0" applyFont="1" applyBorder="1"/>
    <xf numFmtId="165" fontId="9" fillId="0" borderId="10" xfId="0" applyNumberFormat="1" applyFont="1" applyBorder="1" applyAlignment="1">
      <alignment wrapText="1"/>
    </xf>
    <xf numFmtId="165" fontId="10" fillId="14" borderId="8" xfId="0" applyNumberFormat="1" applyFont="1" applyFill="1" applyBorder="1" applyAlignment="1">
      <alignment wrapText="1"/>
    </xf>
    <xf numFmtId="165" fontId="9" fillId="14" borderId="8" xfId="0" applyNumberFormat="1" applyFont="1" applyFill="1" applyBorder="1" applyAlignment="1">
      <alignment wrapText="1"/>
    </xf>
    <xf numFmtId="0" fontId="10" fillId="4" borderId="19" xfId="0" applyFont="1" applyFill="1" applyBorder="1" applyAlignment="1">
      <alignment horizontal="left" wrapText="1"/>
    </xf>
    <xf numFmtId="0" fontId="9" fillId="4" borderId="10" xfId="0" applyFont="1" applyFill="1" applyBorder="1" applyAlignment="1">
      <alignment vertical="center" wrapText="1"/>
    </xf>
    <xf numFmtId="44" fontId="10" fillId="14" borderId="11" xfId="6" applyFont="1" applyFill="1" applyBorder="1" applyAlignment="1">
      <alignment wrapText="1"/>
    </xf>
    <xf numFmtId="0" fontId="9" fillId="0" borderId="12" xfId="0" applyFont="1" applyBorder="1" applyAlignment="1">
      <alignment wrapText="1"/>
    </xf>
    <xf numFmtId="44" fontId="10" fillId="3" borderId="13" xfId="6" applyFont="1" applyFill="1" applyBorder="1" applyAlignment="1">
      <alignment wrapText="1"/>
    </xf>
    <xf numFmtId="44" fontId="10" fillId="3" borderId="16" xfId="6" applyFont="1" applyFill="1" applyBorder="1" applyAlignment="1">
      <alignment wrapText="1"/>
    </xf>
    <xf numFmtId="164" fontId="9" fillId="0" borderId="0" xfId="0" applyNumberFormat="1" applyFont="1" applyAlignment="1">
      <alignment wrapText="1"/>
    </xf>
    <xf numFmtId="0" fontId="10" fillId="4" borderId="32" xfId="0" applyFont="1" applyFill="1" applyBorder="1" applyAlignment="1">
      <alignment horizontal="left" wrapText="1"/>
    </xf>
    <xf numFmtId="165" fontId="9" fillId="0" borderId="17" xfId="0" applyNumberFormat="1" applyFont="1" applyBorder="1" applyAlignment="1">
      <alignment wrapText="1"/>
    </xf>
    <xf numFmtId="165" fontId="9" fillId="0" borderId="33" xfId="0" applyNumberFormat="1" applyFont="1" applyBorder="1" applyAlignment="1">
      <alignment wrapText="1"/>
    </xf>
    <xf numFmtId="0" fontId="10" fillId="4" borderId="12" xfId="0" applyFont="1" applyFill="1" applyBorder="1" applyAlignment="1">
      <alignment wrapText="1"/>
    </xf>
    <xf numFmtId="165" fontId="9" fillId="0" borderId="0" xfId="0" applyNumberFormat="1" applyFont="1" applyAlignment="1">
      <alignment wrapText="1"/>
    </xf>
    <xf numFmtId="167" fontId="9" fillId="0" borderId="8" xfId="8" applyNumberFormat="1" applyFont="1" applyBorder="1" applyAlignment="1" applyProtection="1">
      <alignment horizontal="right" wrapText="1"/>
      <protection locked="0"/>
    </xf>
    <xf numFmtId="0" fontId="10" fillId="4" borderId="8" xfId="0" applyFont="1" applyFill="1" applyBorder="1" applyAlignment="1">
      <alignment wrapText="1"/>
    </xf>
    <xf numFmtId="0" fontId="10" fillId="4" borderId="8" xfId="0" applyFont="1" applyFill="1" applyBorder="1" applyAlignment="1">
      <alignment horizontal="center" wrapText="1"/>
    </xf>
    <xf numFmtId="0" fontId="10" fillId="4" borderId="8" xfId="0" applyFont="1" applyFill="1" applyBorder="1" applyAlignment="1">
      <alignment vertical="center" wrapText="1"/>
    </xf>
    <xf numFmtId="0" fontId="10" fillId="4" borderId="8" xfId="0" applyFont="1" applyFill="1" applyBorder="1" applyAlignment="1" applyProtection="1">
      <alignment vertical="center" wrapText="1"/>
      <protection locked="0"/>
    </xf>
    <xf numFmtId="165" fontId="10" fillId="18" borderId="10" xfId="0" applyNumberFormat="1" applyFont="1" applyFill="1" applyBorder="1" applyAlignment="1">
      <alignment wrapText="1"/>
    </xf>
    <xf numFmtId="9" fontId="9" fillId="0" borderId="0" xfId="10" applyFont="1"/>
    <xf numFmtId="165" fontId="9" fillId="0" borderId="0" xfId="0" applyNumberFormat="1" applyFont="1"/>
    <xf numFmtId="166" fontId="9" fillId="0" borderId="0" xfId="1" applyFont="1"/>
    <xf numFmtId="166" fontId="9" fillId="3" borderId="0" xfId="1" applyFont="1" applyFill="1"/>
    <xf numFmtId="166" fontId="11" fillId="0" borderId="0" xfId="1" applyFont="1"/>
    <xf numFmtId="166" fontId="11" fillId="3" borderId="0" xfId="1" applyFont="1" applyFill="1"/>
    <xf numFmtId="10" fontId="9" fillId="0" borderId="0" xfId="10" applyNumberFormat="1" applyFont="1"/>
    <xf numFmtId="0" fontId="8" fillId="0" borderId="0" xfId="0" applyFont="1" applyAlignment="1">
      <alignment wrapText="1"/>
    </xf>
    <xf numFmtId="0" fontId="8" fillId="3" borderId="0" xfId="0" applyFont="1" applyFill="1" applyAlignment="1">
      <alignment horizontal="left" wrapText="1"/>
    </xf>
    <xf numFmtId="43" fontId="4" fillId="19" borderId="5" xfId="2" applyFont="1" applyFill="1" applyBorder="1" applyAlignment="1">
      <alignment horizontal="center" vertical="center" wrapText="1"/>
    </xf>
    <xf numFmtId="43" fontId="4" fillId="20" borderId="5" xfId="2" applyFont="1" applyFill="1" applyBorder="1" applyAlignment="1">
      <alignment horizontal="center" vertical="center" wrapText="1"/>
    </xf>
    <xf numFmtId="43" fontId="4" fillId="21" borderId="5" xfId="2" applyFont="1" applyFill="1" applyBorder="1" applyAlignment="1">
      <alignment horizontal="center" vertical="center" wrapText="1"/>
    </xf>
    <xf numFmtId="43" fontId="4" fillId="21" borderId="8" xfId="2" applyFont="1" applyFill="1" applyBorder="1" applyAlignment="1">
      <alignment horizontal="center" vertical="center" wrapText="1"/>
    </xf>
    <xf numFmtId="43" fontId="4" fillId="19" borderId="8" xfId="2"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xf>
    <xf numFmtId="0" fontId="8" fillId="3" borderId="8" xfId="0" applyFont="1" applyFill="1" applyBorder="1" applyAlignment="1" applyProtection="1">
      <alignment horizontal="center" vertical="center" wrapText="1"/>
      <protection locked="0"/>
    </xf>
    <xf numFmtId="0" fontId="3" fillId="4" borderId="8" xfId="0" applyFont="1" applyFill="1" applyBorder="1" applyAlignment="1">
      <alignment horizontal="center" vertical="center" wrapText="1"/>
    </xf>
    <xf numFmtId="0" fontId="5" fillId="7" borderId="8" xfId="0" applyFont="1" applyFill="1" applyBorder="1" applyAlignment="1">
      <alignment vertical="center" wrapText="1"/>
    </xf>
    <xf numFmtId="0" fontId="6" fillId="7" borderId="8" xfId="0" applyFont="1" applyFill="1" applyBorder="1" applyAlignment="1">
      <alignment vertical="center" wrapText="1"/>
    </xf>
    <xf numFmtId="0" fontId="6" fillId="0" borderId="8" xfId="0" applyFont="1" applyBorder="1" applyAlignment="1" applyProtection="1">
      <alignment horizontal="left" vertical="top" wrapText="1"/>
      <protection locked="0"/>
    </xf>
    <xf numFmtId="165" fontId="6" fillId="0" borderId="10" xfId="3" applyFont="1" applyFill="1" applyBorder="1" applyAlignment="1" applyProtection="1">
      <alignment horizontal="center" vertical="center" wrapText="1"/>
      <protection locked="0"/>
    </xf>
    <xf numFmtId="165" fontId="6" fillId="9" borderId="8" xfId="3" applyFont="1" applyFill="1" applyBorder="1" applyAlignment="1" applyProtection="1">
      <alignment horizontal="center" vertical="center" wrapText="1"/>
    </xf>
    <xf numFmtId="9" fontId="6" fillId="0" borderId="8" xfId="4" applyFont="1" applyFill="1" applyBorder="1" applyAlignment="1" applyProtection="1">
      <alignment horizontal="center" vertical="center" wrapText="1"/>
      <protection locked="0"/>
    </xf>
    <xf numFmtId="49" fontId="6" fillId="0" borderId="8" xfId="3" applyNumberFormat="1" applyFont="1" applyFill="1" applyBorder="1" applyAlignment="1" applyProtection="1">
      <alignment horizontal="left" vertical="top" wrapText="1"/>
      <protection locked="0"/>
    </xf>
    <xf numFmtId="165" fontId="6" fillId="17" borderId="8" xfId="3" applyFont="1" applyFill="1" applyBorder="1" applyAlignment="1" applyProtection="1">
      <alignment horizontal="center" vertical="center" wrapText="1"/>
      <protection locked="0"/>
    </xf>
    <xf numFmtId="165" fontId="6" fillId="18" borderId="8" xfId="3" applyFont="1" applyFill="1" applyBorder="1" applyAlignment="1" applyProtection="1">
      <alignment horizontal="center" vertical="center" wrapText="1"/>
      <protection locked="0"/>
    </xf>
    <xf numFmtId="165" fontId="6" fillId="24" borderId="8" xfId="3" applyFont="1" applyFill="1" applyBorder="1" applyAlignment="1" applyProtection="1">
      <alignment horizontal="center" vertical="center" wrapText="1"/>
      <protection locked="0"/>
    </xf>
    <xf numFmtId="0" fontId="4" fillId="0" borderId="0" xfId="0" applyFont="1" applyAlignment="1" applyProtection="1">
      <alignment wrapText="1"/>
      <protection locked="0"/>
    </xf>
    <xf numFmtId="165" fontId="6" fillId="0" borderId="8" xfId="3" applyFont="1" applyFill="1" applyBorder="1" applyAlignment="1" applyProtection="1">
      <alignment horizontal="center" vertical="center" wrapText="1"/>
      <protection locked="0"/>
    </xf>
    <xf numFmtId="49" fontId="6" fillId="0" borderId="8" xfId="3" applyNumberFormat="1" applyFont="1" applyFill="1" applyBorder="1" applyAlignment="1" applyProtection="1">
      <alignment horizontal="left" wrapText="1"/>
      <protection locked="0"/>
    </xf>
    <xf numFmtId="0" fontId="5" fillId="9" borderId="8" xfId="0" applyFont="1" applyFill="1" applyBorder="1" applyAlignment="1">
      <alignment vertical="center" wrapText="1"/>
    </xf>
    <xf numFmtId="165" fontId="5" fillId="9" borderId="8" xfId="3" applyFont="1" applyFill="1" applyBorder="1" applyAlignment="1" applyProtection="1">
      <alignment horizontal="center" vertical="center" wrapText="1"/>
    </xf>
    <xf numFmtId="0" fontId="6" fillId="8"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9" fontId="6" fillId="0" borderId="10" xfId="4" applyFont="1" applyFill="1" applyBorder="1" applyAlignment="1" applyProtection="1">
      <alignment horizontal="center" vertical="center" wrapText="1"/>
      <protection locked="0"/>
    </xf>
    <xf numFmtId="49" fontId="6" fillId="0" borderId="10" xfId="3" applyNumberFormat="1" applyFont="1" applyFill="1" applyBorder="1" applyAlignment="1" applyProtection="1">
      <alignment horizontal="left" vertical="top" wrapText="1"/>
      <protection locked="0"/>
    </xf>
    <xf numFmtId="165" fontId="6" fillId="17" borderId="10" xfId="3" applyFont="1" applyFill="1" applyBorder="1" applyAlignment="1" applyProtection="1">
      <alignment horizontal="center" vertical="center" wrapText="1"/>
      <protection locked="0"/>
    </xf>
    <xf numFmtId="165" fontId="6" fillId="18" borderId="10" xfId="3" applyFont="1" applyFill="1" applyBorder="1" applyAlignment="1" applyProtection="1">
      <alignment horizontal="center" vertical="center" wrapText="1"/>
      <protection locked="0"/>
    </xf>
    <xf numFmtId="165" fontId="6" fillId="24" borderId="10" xfId="3" applyFont="1" applyFill="1" applyBorder="1" applyAlignment="1" applyProtection="1">
      <alignment horizontal="center" vertical="center" wrapText="1"/>
      <protection locked="0"/>
    </xf>
    <xf numFmtId="165" fontId="6" fillId="8" borderId="8" xfId="3" applyFont="1" applyFill="1" applyBorder="1" applyAlignment="1" applyProtection="1">
      <alignment horizontal="center" vertical="center" wrapText="1"/>
      <protection locked="0"/>
    </xf>
    <xf numFmtId="49" fontId="6" fillId="8" borderId="8" xfId="3" applyNumberFormat="1" applyFont="1" applyFill="1" applyBorder="1" applyAlignment="1" applyProtection="1">
      <alignment horizontal="left" wrapText="1"/>
      <protection locked="0"/>
    </xf>
    <xf numFmtId="9" fontId="6" fillId="8" borderId="8" xfId="4" applyFont="1" applyFill="1" applyBorder="1" applyAlignment="1" applyProtection="1">
      <alignment horizontal="center" vertical="center" wrapText="1"/>
      <protection locked="0"/>
    </xf>
    <xf numFmtId="0" fontId="5" fillId="9" borderId="12" xfId="0" applyFont="1" applyFill="1" applyBorder="1" applyAlignment="1">
      <alignment vertical="center" wrapText="1"/>
    </xf>
    <xf numFmtId="165" fontId="5" fillId="9" borderId="13" xfId="3" applyFont="1" applyFill="1" applyBorder="1" applyAlignment="1" applyProtection="1">
      <alignment horizontal="center" vertical="center" wrapText="1"/>
    </xf>
    <xf numFmtId="165" fontId="5" fillId="9" borderId="14" xfId="3" applyFont="1" applyFill="1" applyBorder="1" applyAlignment="1" applyProtection="1">
      <alignment horizontal="center" vertical="center" wrapText="1"/>
    </xf>
    <xf numFmtId="165" fontId="6" fillId="9" borderId="15" xfId="3" applyFont="1" applyFill="1" applyBorder="1" applyAlignment="1" applyProtection="1">
      <alignment horizontal="center" vertical="center" wrapText="1"/>
    </xf>
    <xf numFmtId="0" fontId="6" fillId="0" borderId="10" xfId="0" applyFont="1" applyBorder="1" applyAlignment="1" applyProtection="1">
      <alignment horizontal="left" vertical="top" wrapText="1"/>
      <protection locked="0"/>
    </xf>
    <xf numFmtId="165" fontId="6" fillId="24" borderId="8" xfId="3" applyFont="1" applyFill="1" applyBorder="1" applyAlignment="1" applyProtection="1">
      <alignment vertical="center" wrapText="1"/>
      <protection locked="0"/>
    </xf>
    <xf numFmtId="0" fontId="5" fillId="9" borderId="16" xfId="0" applyFont="1" applyFill="1" applyBorder="1" applyAlignment="1">
      <alignment vertical="center" wrapText="1"/>
    </xf>
    <xf numFmtId="165" fontId="6" fillId="9" borderId="13" xfId="3" applyFont="1" applyFill="1" applyBorder="1" applyAlignment="1" applyProtection="1">
      <alignment horizontal="center" vertical="center" wrapText="1"/>
    </xf>
    <xf numFmtId="0" fontId="4" fillId="0" borderId="8" xfId="0" applyFont="1" applyBorder="1" applyAlignment="1" applyProtection="1">
      <alignment horizontal="left" vertical="center" wrapText="1"/>
      <protection locked="0"/>
    </xf>
    <xf numFmtId="0" fontId="6" fillId="7" borderId="0" xfId="0" applyFont="1" applyFill="1" applyAlignment="1">
      <alignment vertical="center" wrapText="1"/>
    </xf>
    <xf numFmtId="0" fontId="5" fillId="10" borderId="8" xfId="0" applyFont="1" applyFill="1" applyBorder="1" applyAlignment="1">
      <alignment vertical="center" wrapText="1"/>
    </xf>
    <xf numFmtId="49" fontId="6" fillId="0" borderId="10" xfId="3" applyNumberFormat="1" applyFont="1" applyFill="1" applyBorder="1" applyAlignment="1" applyProtection="1">
      <alignment horizontal="left" wrapText="1"/>
      <protection locked="0"/>
    </xf>
    <xf numFmtId="0" fontId="5" fillId="8" borderId="0" xfId="0" applyFont="1" applyFill="1" applyAlignment="1">
      <alignment vertical="center" wrapText="1"/>
    </xf>
    <xf numFmtId="0" fontId="6" fillId="8" borderId="0" xfId="0" applyFont="1" applyFill="1" applyAlignment="1" applyProtection="1">
      <alignment vertical="center" wrapText="1"/>
      <protection locked="0"/>
    </xf>
    <xf numFmtId="165" fontId="6" fillId="8" borderId="0" xfId="3" applyFont="1" applyFill="1" applyBorder="1" applyAlignment="1" applyProtection="1">
      <alignment vertical="center" wrapText="1"/>
      <protection locked="0"/>
    </xf>
    <xf numFmtId="0" fontId="6" fillId="8" borderId="8" xfId="0" applyFont="1" applyFill="1" applyBorder="1" applyAlignment="1" applyProtection="1">
      <alignment vertical="center" wrapText="1"/>
      <protection locked="0"/>
    </xf>
    <xf numFmtId="165" fontId="6" fillId="9" borderId="8" xfId="3" applyFont="1" applyFill="1" applyBorder="1" applyAlignment="1" applyProtection="1">
      <alignment vertical="center" wrapText="1"/>
    </xf>
    <xf numFmtId="9" fontId="6" fillId="0" borderId="8" xfId="4" applyFont="1" applyFill="1" applyBorder="1" applyAlignment="1" applyProtection="1">
      <alignment vertical="center" wrapText="1"/>
      <protection locked="0"/>
    </xf>
    <xf numFmtId="49" fontId="6" fillId="0" borderId="8" xfId="0" applyNumberFormat="1" applyFont="1" applyBorder="1" applyAlignment="1" applyProtection="1">
      <alignment horizontal="left" wrapText="1"/>
      <protection locked="0"/>
    </xf>
    <xf numFmtId="165" fontId="6" fillId="17" borderId="8" xfId="3" applyFont="1" applyFill="1" applyBorder="1" applyAlignment="1" applyProtection="1">
      <alignment vertical="center" wrapText="1"/>
      <protection locked="0"/>
    </xf>
    <xf numFmtId="165" fontId="6" fillId="18" borderId="8" xfId="3" applyFont="1" applyFill="1" applyBorder="1" applyAlignment="1" applyProtection="1">
      <alignment vertical="center" wrapText="1"/>
      <protection locked="0"/>
    </xf>
    <xf numFmtId="0" fontId="6" fillId="8" borderId="15" xfId="0" applyFont="1" applyFill="1" applyBorder="1" applyAlignment="1" applyProtection="1">
      <alignment vertical="center" wrapText="1"/>
      <protection locked="0"/>
    </xf>
    <xf numFmtId="0" fontId="5" fillId="9" borderId="10" xfId="0" applyFont="1" applyFill="1" applyBorder="1" applyAlignment="1">
      <alignment vertical="center" wrapText="1"/>
    </xf>
    <xf numFmtId="0" fontId="5" fillId="11" borderId="8" xfId="0" applyFont="1" applyFill="1" applyBorder="1" applyAlignment="1" applyProtection="1">
      <alignment vertical="center" wrapText="1"/>
      <protection locked="0"/>
    </xf>
    <xf numFmtId="165" fontId="5" fillId="11" borderId="8" xfId="3" applyFont="1" applyFill="1" applyBorder="1" applyAlignment="1" applyProtection="1">
      <alignment vertical="center" wrapText="1"/>
    </xf>
    <xf numFmtId="0" fontId="5" fillId="8" borderId="0" xfId="0" applyFont="1" applyFill="1" applyAlignment="1" applyProtection="1">
      <alignment vertical="center" wrapText="1"/>
      <protection locked="0"/>
    </xf>
    <xf numFmtId="0" fontId="6" fillId="8" borderId="0" xfId="0" applyFont="1" applyFill="1" applyAlignment="1">
      <alignment vertical="center" wrapText="1"/>
    </xf>
    <xf numFmtId="0" fontId="6" fillId="9" borderId="8" xfId="0" applyFont="1" applyFill="1" applyBorder="1" applyAlignment="1">
      <alignment vertical="center" wrapText="1"/>
    </xf>
    <xf numFmtId="165" fontId="6" fillId="22" borderId="8" xfId="0" applyNumberFormat="1" applyFont="1" applyFill="1" applyBorder="1" applyAlignment="1">
      <alignment vertical="center" wrapText="1"/>
    </xf>
    <xf numFmtId="165" fontId="6" fillId="23" borderId="8" xfId="0" applyNumberFormat="1" applyFont="1" applyFill="1" applyBorder="1" applyAlignment="1">
      <alignment vertical="center" wrapText="1"/>
    </xf>
    <xf numFmtId="165" fontId="6" fillId="25" borderId="15" xfId="0" applyNumberFormat="1" applyFont="1" applyFill="1" applyBorder="1" applyAlignment="1">
      <alignment vertical="center" wrapText="1"/>
    </xf>
    <xf numFmtId="165" fontId="6" fillId="9" borderId="8" xfId="0" applyNumberFormat="1" applyFont="1" applyFill="1" applyBorder="1" applyAlignment="1">
      <alignment vertical="center" wrapText="1"/>
    </xf>
    <xf numFmtId="0" fontId="6" fillId="0" borderId="0" xfId="0" applyFont="1" applyAlignment="1" applyProtection="1">
      <alignment vertical="center" wrapText="1"/>
      <protection locked="0"/>
    </xf>
    <xf numFmtId="0" fontId="6" fillId="0" borderId="0" xfId="0" applyFont="1" applyAlignment="1">
      <alignment vertical="center" wrapText="1"/>
    </xf>
    <xf numFmtId="165" fontId="5" fillId="22" borderId="8" xfId="3" applyFont="1" applyFill="1" applyBorder="1" applyAlignment="1" applyProtection="1">
      <alignment vertical="center" wrapText="1"/>
    </xf>
    <xf numFmtId="165" fontId="5" fillId="23" borderId="8" xfId="3" applyFont="1" applyFill="1" applyBorder="1" applyAlignment="1" applyProtection="1">
      <alignment vertical="center" wrapText="1"/>
    </xf>
    <xf numFmtId="165" fontId="5" fillId="25" borderId="15" xfId="3" applyFont="1" applyFill="1" applyBorder="1" applyAlignment="1" applyProtection="1">
      <alignment vertical="center" wrapText="1"/>
    </xf>
    <xf numFmtId="165" fontId="5" fillId="9" borderId="8" xfId="0" applyNumberFormat="1" applyFont="1" applyFill="1" applyBorder="1" applyAlignment="1">
      <alignment vertical="center" wrapText="1"/>
    </xf>
    <xf numFmtId="0" fontId="5" fillId="0" borderId="0" xfId="0" applyFont="1" applyAlignment="1" applyProtection="1">
      <alignment vertical="center" wrapText="1"/>
      <protection locked="0"/>
    </xf>
    <xf numFmtId="165" fontId="5" fillId="8" borderId="0" xfId="0" applyNumberFormat="1" applyFont="1" applyFill="1" applyAlignment="1">
      <alignment vertical="center" wrapText="1"/>
    </xf>
    <xf numFmtId="0" fontId="5" fillId="0" borderId="0" xfId="0" applyFont="1" applyAlignment="1">
      <alignment vertical="center" wrapText="1"/>
    </xf>
    <xf numFmtId="165" fontId="5" fillId="0" borderId="0" xfId="0" applyNumberFormat="1" applyFont="1" applyAlignment="1">
      <alignment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167" fontId="9" fillId="3" borderId="10" xfId="8" applyNumberFormat="1" applyFont="1" applyFill="1" applyBorder="1" applyAlignment="1" applyProtection="1">
      <alignment horizontal="right" vertical="center" wrapText="1"/>
      <protection locked="0"/>
    </xf>
    <xf numFmtId="0" fontId="9" fillId="18" borderId="8" xfId="0" applyFont="1" applyFill="1" applyBorder="1" applyAlignment="1">
      <alignment horizontal="center" vertical="center" wrapText="1"/>
    </xf>
    <xf numFmtId="0" fontId="9" fillId="24" borderId="8" xfId="0" applyFont="1" applyFill="1" applyBorder="1" applyAlignment="1">
      <alignment horizontal="center" vertical="center" wrapText="1"/>
    </xf>
    <xf numFmtId="0" fontId="9" fillId="17" borderId="8" xfId="0" applyFont="1" applyFill="1" applyBorder="1" applyAlignment="1">
      <alignment horizontal="center" vertical="center" wrapText="1"/>
    </xf>
    <xf numFmtId="167" fontId="9" fillId="3" borderId="0" xfId="8" applyNumberFormat="1" applyFont="1" applyFill="1" applyAlignment="1">
      <alignment horizontal="right" wrapText="1"/>
    </xf>
    <xf numFmtId="167" fontId="9" fillId="0" borderId="0" xfId="8" applyNumberFormat="1" applyFont="1" applyAlignment="1">
      <alignment horizontal="right" wrapText="1"/>
    </xf>
    <xf numFmtId="167" fontId="8" fillId="0" borderId="0" xfId="8" applyNumberFormat="1" applyFont="1" applyAlignment="1">
      <alignment horizontal="right" wrapText="1"/>
    </xf>
    <xf numFmtId="167" fontId="3" fillId="0" borderId="0" xfId="8" applyNumberFormat="1" applyFont="1" applyAlignment="1">
      <alignment horizontal="right" wrapText="1"/>
    </xf>
    <xf numFmtId="167" fontId="8" fillId="3" borderId="0" xfId="8" applyNumberFormat="1" applyFont="1" applyFill="1" applyAlignment="1">
      <alignment horizontal="right" wrapText="1"/>
    </xf>
    <xf numFmtId="167" fontId="10" fillId="3" borderId="0" xfId="8" applyNumberFormat="1" applyFont="1" applyFill="1" applyAlignment="1">
      <alignment horizontal="right" wrapText="1"/>
    </xf>
    <xf numFmtId="167" fontId="9" fillId="13" borderId="8" xfId="8" applyNumberFormat="1" applyFont="1" applyFill="1" applyBorder="1" applyAlignment="1">
      <alignment horizontal="center" vertical="center" wrapText="1"/>
    </xf>
    <xf numFmtId="167" fontId="10" fillId="4" borderId="8" xfId="8" applyNumberFormat="1" applyFont="1" applyFill="1" applyBorder="1" applyAlignment="1">
      <alignment horizontal="right" wrapText="1"/>
    </xf>
    <xf numFmtId="167" fontId="9" fillId="0" borderId="8" xfId="8" applyNumberFormat="1" applyFont="1" applyBorder="1" applyAlignment="1" applyProtection="1">
      <alignment horizontal="right" vertical="center" wrapText="1"/>
      <protection locked="0"/>
    </xf>
    <xf numFmtId="167" fontId="10" fillId="14" borderId="8" xfId="8" applyNumberFormat="1" applyFont="1" applyFill="1" applyBorder="1" applyAlignment="1">
      <alignment horizontal="right" wrapText="1"/>
    </xf>
    <xf numFmtId="167" fontId="10" fillId="3" borderId="14" xfId="8" applyNumberFormat="1" applyFont="1" applyFill="1" applyBorder="1" applyAlignment="1">
      <alignment horizontal="right" wrapText="1"/>
    </xf>
    <xf numFmtId="167" fontId="10" fillId="3" borderId="15" xfId="8" applyNumberFormat="1" applyFont="1" applyFill="1" applyBorder="1" applyAlignment="1">
      <alignment horizontal="right" wrapText="1"/>
    </xf>
    <xf numFmtId="167" fontId="10" fillId="4" borderId="19" xfId="8" applyNumberFormat="1" applyFont="1" applyFill="1" applyBorder="1" applyAlignment="1">
      <alignment horizontal="right" wrapText="1"/>
    </xf>
    <xf numFmtId="167" fontId="9" fillId="0" borderId="10" xfId="8" applyNumberFormat="1" applyFont="1" applyBorder="1" applyAlignment="1" applyProtection="1">
      <alignment horizontal="right" wrapText="1"/>
      <protection locked="0"/>
    </xf>
    <xf numFmtId="167" fontId="10" fillId="4" borderId="10" xfId="8" applyNumberFormat="1" applyFont="1" applyFill="1" applyBorder="1" applyAlignment="1">
      <alignment horizontal="right" wrapText="1"/>
    </xf>
    <xf numFmtId="167" fontId="10" fillId="14" borderId="11" xfId="8" applyNumberFormat="1" applyFont="1" applyFill="1" applyBorder="1" applyAlignment="1">
      <alignment horizontal="right" wrapText="1"/>
    </xf>
    <xf numFmtId="167" fontId="10" fillId="4" borderId="11" xfId="8" applyNumberFormat="1" applyFont="1" applyFill="1" applyBorder="1" applyAlignment="1">
      <alignment horizontal="right" wrapText="1"/>
    </xf>
    <xf numFmtId="167" fontId="9" fillId="3" borderId="14" xfId="8" applyNumberFormat="1" applyFont="1" applyFill="1" applyBorder="1" applyAlignment="1">
      <alignment horizontal="right" wrapText="1"/>
    </xf>
    <xf numFmtId="167" fontId="9" fillId="0" borderId="15" xfId="8" applyNumberFormat="1" applyFont="1" applyBorder="1" applyAlignment="1">
      <alignment horizontal="right" wrapText="1"/>
    </xf>
    <xf numFmtId="167" fontId="10" fillId="3" borderId="13" xfId="8" applyNumberFormat="1" applyFont="1" applyFill="1" applyBorder="1" applyAlignment="1">
      <alignment horizontal="right" wrapText="1"/>
    </xf>
    <xf numFmtId="167" fontId="10" fillId="3" borderId="31" xfId="8" applyNumberFormat="1" applyFont="1" applyFill="1" applyBorder="1" applyAlignment="1">
      <alignment horizontal="right" wrapText="1"/>
    </xf>
    <xf numFmtId="167" fontId="10" fillId="4" borderId="32" xfId="8" applyNumberFormat="1" applyFont="1" applyFill="1" applyBorder="1" applyAlignment="1">
      <alignment horizontal="right" wrapText="1"/>
    </xf>
    <xf numFmtId="167" fontId="9" fillId="0" borderId="8" xfId="8" applyNumberFormat="1" applyFont="1" applyBorder="1" applyAlignment="1">
      <alignment horizontal="right"/>
    </xf>
    <xf numFmtId="167" fontId="10" fillId="4" borderId="14" xfId="8" applyNumberFormat="1" applyFont="1" applyFill="1" applyBorder="1" applyAlignment="1">
      <alignment horizontal="right" wrapText="1"/>
    </xf>
    <xf numFmtId="167" fontId="10" fillId="4" borderId="15" xfId="8" applyNumberFormat="1" applyFont="1" applyFill="1" applyBorder="1" applyAlignment="1">
      <alignment horizontal="right" wrapText="1"/>
    </xf>
    <xf numFmtId="167" fontId="10" fillId="4" borderId="8" xfId="8" applyNumberFormat="1" applyFont="1" applyFill="1" applyBorder="1" applyAlignment="1">
      <alignment horizontal="center" vertical="center" wrapText="1"/>
    </xf>
    <xf numFmtId="167" fontId="9" fillId="4" borderId="8" xfId="8" applyNumberFormat="1" applyFont="1" applyFill="1" applyBorder="1" applyAlignment="1">
      <alignment horizontal="right" wrapText="1"/>
    </xf>
    <xf numFmtId="167" fontId="9" fillId="0" borderId="0" xfId="8" applyNumberFormat="1" applyFont="1" applyAlignment="1">
      <alignment horizontal="right"/>
    </xf>
    <xf numFmtId="165" fontId="10" fillId="17" borderId="8" xfId="0" applyNumberFormat="1" applyFont="1" applyFill="1" applyBorder="1" applyAlignment="1">
      <alignment wrapText="1"/>
    </xf>
    <xf numFmtId="165" fontId="10" fillId="18" borderId="33" xfId="0" applyNumberFormat="1" applyFont="1" applyFill="1" applyBorder="1" applyAlignment="1">
      <alignment wrapText="1"/>
    </xf>
    <xf numFmtId="167" fontId="3" fillId="0" borderId="0" xfId="8" applyNumberFormat="1" applyFont="1" applyAlignment="1">
      <alignment vertical="center" wrapText="1"/>
    </xf>
    <xf numFmtId="167" fontId="3" fillId="0" borderId="0" xfId="8" applyNumberFormat="1" applyFont="1" applyAlignment="1">
      <alignment horizontal="center" vertical="center" wrapText="1"/>
    </xf>
    <xf numFmtId="167" fontId="3" fillId="4" borderId="5" xfId="8" applyNumberFormat="1" applyFont="1" applyFill="1" applyBorder="1" applyAlignment="1">
      <alignment horizontal="center" vertical="center" wrapText="1"/>
    </xf>
    <xf numFmtId="167" fontId="8" fillId="3" borderId="8" xfId="8" applyNumberFormat="1" applyFont="1" applyFill="1" applyBorder="1" applyAlignment="1" applyProtection="1">
      <alignment horizontal="center" vertical="center" wrapText="1"/>
      <protection locked="0"/>
    </xf>
    <xf numFmtId="167" fontId="8" fillId="0" borderId="8" xfId="8" applyNumberFormat="1" applyFont="1" applyBorder="1" applyAlignment="1" applyProtection="1">
      <alignment horizontal="center" vertical="center" wrapText="1"/>
      <protection locked="0"/>
    </xf>
    <xf numFmtId="167" fontId="8" fillId="4" borderId="8" xfId="8" applyNumberFormat="1" applyFont="1" applyFill="1" applyBorder="1" applyAlignment="1">
      <alignment horizontal="center" vertical="center" wrapText="1"/>
    </xf>
    <xf numFmtId="167" fontId="6" fillId="0" borderId="10" xfId="8" applyNumberFormat="1" applyFont="1" applyFill="1" applyBorder="1" applyAlignment="1" applyProtection="1">
      <alignment horizontal="center" vertical="center" wrapText="1"/>
      <protection locked="0"/>
    </xf>
    <xf numFmtId="167" fontId="6" fillId="9" borderId="8" xfId="8" applyNumberFormat="1" applyFont="1" applyFill="1" applyBorder="1" applyAlignment="1" applyProtection="1">
      <alignment horizontal="center" vertical="center" wrapText="1"/>
    </xf>
    <xf numFmtId="167" fontId="6" fillId="0" borderId="8" xfId="8" applyNumberFormat="1" applyFont="1" applyFill="1" applyBorder="1" applyAlignment="1" applyProtection="1">
      <alignment horizontal="center" vertical="center" wrapText="1"/>
      <protection locked="0"/>
    </xf>
    <xf numFmtId="167" fontId="5" fillId="9" borderId="8" xfId="8" applyNumberFormat="1" applyFont="1" applyFill="1" applyBorder="1" applyAlignment="1" applyProtection="1">
      <alignment horizontal="center" vertical="center" wrapText="1"/>
    </xf>
    <xf numFmtId="167" fontId="6" fillId="9" borderId="10" xfId="8" applyNumberFormat="1" applyFont="1" applyFill="1" applyBorder="1" applyAlignment="1" applyProtection="1">
      <alignment horizontal="center" vertical="center" wrapText="1"/>
    </xf>
    <xf numFmtId="167" fontId="6" fillId="8" borderId="8" xfId="8" applyNumberFormat="1" applyFont="1" applyFill="1" applyBorder="1" applyAlignment="1" applyProtection="1">
      <alignment horizontal="center" vertical="center" wrapText="1"/>
      <protection locked="0"/>
    </xf>
    <xf numFmtId="167" fontId="5" fillId="9" borderId="11" xfId="8" applyNumberFormat="1" applyFont="1" applyFill="1" applyBorder="1" applyAlignment="1" applyProtection="1">
      <alignment horizontal="center" vertical="center" wrapText="1"/>
    </xf>
    <xf numFmtId="167" fontId="5" fillId="9" borderId="13" xfId="8" applyNumberFormat="1" applyFont="1" applyFill="1" applyBorder="1" applyAlignment="1" applyProtection="1">
      <alignment horizontal="center" vertical="center" wrapText="1"/>
    </xf>
    <xf numFmtId="167" fontId="6" fillId="0" borderId="11" xfId="8" applyNumberFormat="1" applyFont="1" applyFill="1" applyBorder="1" applyAlignment="1" applyProtection="1">
      <alignment horizontal="center" vertical="center" wrapText="1"/>
      <protection locked="0"/>
    </xf>
    <xf numFmtId="167" fontId="6" fillId="8" borderId="0" xfId="8" applyNumberFormat="1" applyFont="1" applyFill="1" applyBorder="1" applyAlignment="1" applyProtection="1">
      <alignment vertical="center" wrapText="1"/>
      <protection locked="0"/>
    </xf>
    <xf numFmtId="167" fontId="6" fillId="0" borderId="8" xfId="8" applyNumberFormat="1" applyFont="1" applyFill="1" applyBorder="1" applyAlignment="1" applyProtection="1">
      <alignment vertical="center" wrapText="1"/>
      <protection locked="0"/>
    </xf>
    <xf numFmtId="167" fontId="6" fillId="9" borderId="8" xfId="8" applyNumberFormat="1" applyFont="1" applyFill="1" applyBorder="1" applyAlignment="1" applyProtection="1">
      <alignment vertical="center" wrapText="1"/>
    </xf>
    <xf numFmtId="167" fontId="5" fillId="11" borderId="8" xfId="8" applyNumberFormat="1" applyFont="1" applyFill="1" applyBorder="1" applyAlignment="1" applyProtection="1">
      <alignment vertical="center" wrapText="1"/>
    </xf>
    <xf numFmtId="167" fontId="6" fillId="9" borderId="8" xfId="8" applyNumberFormat="1" applyFont="1" applyFill="1" applyBorder="1" applyAlignment="1">
      <alignment vertical="center" wrapText="1"/>
    </xf>
    <xf numFmtId="167" fontId="5" fillId="9" borderId="8" xfId="8" applyNumberFormat="1" applyFont="1" applyFill="1" applyBorder="1" applyAlignment="1" applyProtection="1">
      <alignment vertical="center" wrapText="1"/>
    </xf>
    <xf numFmtId="167" fontId="3" fillId="0" borderId="0" xfId="8" applyNumberFormat="1" applyFont="1" applyAlignment="1">
      <alignment wrapText="1"/>
    </xf>
    <xf numFmtId="167" fontId="5" fillId="8" borderId="0" xfId="8" applyNumberFormat="1" applyFont="1" applyFill="1" applyAlignment="1">
      <alignment vertical="center" wrapText="1"/>
    </xf>
    <xf numFmtId="167" fontId="5" fillId="0" borderId="0" xfId="8" applyNumberFormat="1" applyFont="1" applyAlignment="1">
      <alignment vertical="center" wrapText="1"/>
    </xf>
    <xf numFmtId="167" fontId="5" fillId="9" borderId="6" xfId="8" applyNumberFormat="1" applyFont="1" applyFill="1" applyBorder="1" applyAlignment="1">
      <alignment vertical="center" wrapText="1"/>
    </xf>
    <xf numFmtId="167" fontId="5" fillId="9" borderId="9" xfId="8" applyNumberFormat="1" applyFont="1" applyFill="1" applyBorder="1" applyAlignment="1" applyProtection="1">
      <alignment wrapText="1"/>
    </xf>
    <xf numFmtId="167" fontId="5" fillId="8" borderId="0" xfId="8" applyNumberFormat="1" applyFont="1" applyFill="1" applyBorder="1" applyAlignment="1">
      <alignment wrapText="1"/>
    </xf>
    <xf numFmtId="167" fontId="5" fillId="8" borderId="0" xfId="8" applyNumberFormat="1" applyFont="1" applyFill="1" applyAlignment="1">
      <alignment horizontal="center" vertical="center" wrapText="1"/>
    </xf>
    <xf numFmtId="167" fontId="3" fillId="8" borderId="0" xfId="8" applyNumberFormat="1" applyFont="1" applyFill="1" applyAlignment="1">
      <alignment horizontal="center" vertical="center" wrapText="1"/>
    </xf>
    <xf numFmtId="167" fontId="3" fillId="0" borderId="0" xfId="8" applyNumberFormat="1" applyFont="1"/>
    <xf numFmtId="167" fontId="9" fillId="0" borderId="0" xfId="8" applyNumberFormat="1" applyFont="1" applyAlignment="1">
      <alignment wrapText="1"/>
    </xf>
    <xf numFmtId="167" fontId="9" fillId="18" borderId="8" xfId="8" applyNumberFormat="1" applyFont="1" applyFill="1" applyBorder="1" applyAlignment="1">
      <alignment horizontal="center" vertical="center" wrapText="1"/>
    </xf>
    <xf numFmtId="167" fontId="9" fillId="5" borderId="8" xfId="8" applyNumberFormat="1" applyFont="1" applyFill="1" applyBorder="1" applyAlignment="1">
      <alignment wrapText="1"/>
    </xf>
    <xf numFmtId="167" fontId="9" fillId="4" borderId="8" xfId="8" applyNumberFormat="1" applyFont="1" applyFill="1" applyBorder="1" applyAlignment="1">
      <alignment wrapText="1"/>
    </xf>
    <xf numFmtId="167" fontId="9" fillId="0" borderId="8" xfId="8" applyNumberFormat="1" applyFont="1" applyBorder="1" applyAlignment="1">
      <alignment wrapText="1"/>
    </xf>
    <xf numFmtId="167" fontId="9" fillId="14" borderId="8" xfId="8" applyNumberFormat="1" applyFont="1" applyFill="1" applyBorder="1" applyAlignment="1">
      <alignment wrapText="1"/>
    </xf>
    <xf numFmtId="167" fontId="9" fillId="0" borderId="0" xfId="8" applyNumberFormat="1" applyFont="1"/>
    <xf numFmtId="167" fontId="9" fillId="0" borderId="8" xfId="8" applyNumberFormat="1" applyFont="1" applyBorder="1" applyAlignment="1">
      <alignment horizontal="center" vertical="center" wrapText="1"/>
    </xf>
    <xf numFmtId="167" fontId="10" fillId="5" borderId="8" xfId="8" applyNumberFormat="1" applyFont="1" applyFill="1" applyBorder="1" applyAlignment="1">
      <alignment wrapText="1"/>
    </xf>
    <xf numFmtId="167" fontId="10" fillId="17" borderId="8" xfId="8" applyNumberFormat="1" applyFont="1" applyFill="1" applyBorder="1" applyAlignment="1">
      <alignment wrapText="1"/>
    </xf>
    <xf numFmtId="167" fontId="10" fillId="18" borderId="33" xfId="8" applyNumberFormat="1" applyFont="1" applyFill="1" applyBorder="1" applyAlignment="1">
      <alignment wrapText="1"/>
    </xf>
    <xf numFmtId="0" fontId="9" fillId="24" borderId="8" xfId="6" applyNumberFormat="1" applyFont="1" applyFill="1" applyBorder="1" applyAlignment="1">
      <alignment horizontal="center" vertical="center" wrapText="1"/>
    </xf>
    <xf numFmtId="0" fontId="9" fillId="17" borderId="8" xfId="6" applyNumberFormat="1" applyFont="1" applyFill="1" applyBorder="1" applyAlignment="1">
      <alignment horizontal="center" vertical="center" wrapText="1"/>
    </xf>
    <xf numFmtId="167" fontId="9" fillId="0" borderId="8" xfId="8" applyNumberFormat="1" applyFont="1" applyFill="1" applyBorder="1" applyAlignment="1" applyProtection="1">
      <alignment horizontal="right" vertical="center" wrapText="1"/>
      <protection locked="0"/>
    </xf>
    <xf numFmtId="167" fontId="10" fillId="0" borderId="8" xfId="8" applyNumberFormat="1" applyFont="1" applyFill="1" applyBorder="1" applyAlignment="1">
      <alignment horizontal="right" wrapText="1"/>
    </xf>
    <xf numFmtId="167" fontId="9" fillId="0" borderId="8" xfId="8" applyNumberFormat="1" applyFont="1" applyFill="1" applyBorder="1" applyAlignment="1" applyProtection="1">
      <alignment horizontal="right" wrapText="1"/>
      <protection locked="0"/>
    </xf>
    <xf numFmtId="0" fontId="10" fillId="0" borderId="12" xfId="0" applyFont="1" applyBorder="1" applyAlignment="1">
      <alignment horizontal="center" vertical="center" wrapText="1"/>
    </xf>
    <xf numFmtId="0" fontId="10" fillId="0" borderId="12" xfId="6" applyNumberFormat="1" applyFont="1" applyFill="1" applyBorder="1" applyAlignment="1">
      <alignment horizontal="center" vertical="center" wrapText="1"/>
    </xf>
    <xf numFmtId="165" fontId="5" fillId="9" borderId="36" xfId="3"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167" fontId="3" fillId="0" borderId="8" xfId="8" applyNumberFormat="1" applyFont="1" applyFill="1" applyBorder="1" applyAlignment="1">
      <alignment horizontal="right" vertical="center"/>
    </xf>
    <xf numFmtId="167" fontId="3" fillId="0" borderId="8" xfId="8" applyNumberFormat="1" applyFont="1" applyBorder="1" applyAlignment="1">
      <alignment horizontal="right" vertical="center"/>
    </xf>
    <xf numFmtId="167" fontId="3" fillId="0" borderId="8" xfId="8" applyNumberFormat="1" applyFont="1" applyBorder="1" applyAlignment="1">
      <alignment horizontal="right" vertical="center" wrapText="1"/>
    </xf>
    <xf numFmtId="167" fontId="8" fillId="16" borderId="8" xfId="8" applyNumberFormat="1" applyFont="1" applyFill="1" applyBorder="1" applyAlignment="1">
      <alignment horizontal="right" vertical="center" wrapText="1"/>
    </xf>
    <xf numFmtId="167" fontId="8" fillId="4" borderId="8" xfId="8" applyNumberFormat="1" applyFont="1" applyFill="1" applyBorder="1" applyAlignment="1">
      <alignment horizontal="right" vertical="center" wrapText="1"/>
    </xf>
    <xf numFmtId="10" fontId="3" fillId="0" borderId="0" xfId="10" applyNumberFormat="1" applyFont="1"/>
    <xf numFmtId="167" fontId="4" fillId="0" borderId="8" xfId="8" applyNumberFormat="1" applyFont="1" applyFill="1" applyBorder="1" applyAlignment="1">
      <alignment horizontal="right" vertical="center"/>
    </xf>
    <xf numFmtId="167" fontId="4" fillId="0" borderId="8" xfId="8" applyNumberFormat="1" applyFont="1" applyBorder="1" applyAlignment="1">
      <alignment horizontal="right" vertical="center"/>
    </xf>
    <xf numFmtId="167" fontId="4" fillId="0" borderId="8" xfId="8" applyNumberFormat="1" applyFont="1" applyBorder="1" applyAlignment="1">
      <alignment horizontal="right" vertical="center" wrapText="1"/>
    </xf>
    <xf numFmtId="168" fontId="3" fillId="0" borderId="0" xfId="0" applyNumberFormat="1" applyFont="1"/>
    <xf numFmtId="165" fontId="6" fillId="26" borderId="15" xfId="0" applyNumberFormat="1" applyFont="1" applyFill="1" applyBorder="1" applyAlignment="1">
      <alignment vertical="center" wrapText="1"/>
    </xf>
    <xf numFmtId="167" fontId="4" fillId="0" borderId="8" xfId="8" applyNumberFormat="1" applyFont="1" applyFill="1" applyBorder="1" applyAlignment="1" applyProtection="1">
      <alignment vertical="center" wrapText="1"/>
      <protection locked="0"/>
    </xf>
    <xf numFmtId="167" fontId="4" fillId="9" borderId="8" xfId="8" applyNumberFormat="1" applyFont="1" applyFill="1" applyBorder="1" applyAlignment="1" applyProtection="1">
      <alignment vertical="center" wrapText="1"/>
    </xf>
    <xf numFmtId="9" fontId="4" fillId="0" borderId="8" xfId="4" applyFont="1" applyFill="1" applyBorder="1" applyAlignment="1" applyProtection="1">
      <alignment vertical="center" wrapText="1"/>
      <protection locked="0"/>
    </xf>
    <xf numFmtId="49" fontId="4" fillId="0" borderId="8" xfId="0" applyNumberFormat="1" applyFont="1" applyBorder="1" applyAlignment="1" applyProtection="1">
      <alignment horizontal="left" wrapText="1"/>
      <protection locked="0"/>
    </xf>
    <xf numFmtId="165" fontId="4" fillId="17" borderId="8" xfId="3" applyFont="1" applyFill="1" applyBorder="1" applyAlignment="1" applyProtection="1">
      <alignment vertical="center" wrapText="1"/>
      <protection locked="0"/>
    </xf>
    <xf numFmtId="165" fontId="3" fillId="0" borderId="0" xfId="0" applyNumberFormat="1" applyFont="1" applyAlignment="1">
      <alignment vertical="center" wrapText="1"/>
    </xf>
    <xf numFmtId="168" fontId="3" fillId="0" borderId="0" xfId="0" applyNumberFormat="1" applyFont="1" applyAlignment="1">
      <alignment vertical="center" wrapText="1"/>
    </xf>
    <xf numFmtId="168" fontId="9" fillId="0" borderId="0" xfId="0" applyNumberFormat="1" applyFont="1" applyAlignment="1">
      <alignment wrapText="1"/>
    </xf>
    <xf numFmtId="0" fontId="5" fillId="11" borderId="8"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6" fillId="9" borderId="8" xfId="0" applyFont="1" applyFill="1" applyBorder="1" applyAlignment="1">
      <alignment horizontal="center" vertical="center" wrapText="1"/>
    </xf>
    <xf numFmtId="167" fontId="5" fillId="9" borderId="8" xfId="8" applyNumberFormat="1" applyFont="1" applyFill="1" applyBorder="1" applyAlignment="1" applyProtection="1">
      <alignment horizontal="center" vertical="center" wrapText="1"/>
    </xf>
    <xf numFmtId="0" fontId="5" fillId="0" borderId="0" xfId="0" applyFont="1" applyAlignment="1">
      <alignment horizontal="center" vertical="center" wrapText="1"/>
    </xf>
    <xf numFmtId="0" fontId="5" fillId="9" borderId="21"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6" fillId="8" borderId="8" xfId="0" applyFont="1" applyFill="1" applyBorder="1" applyAlignment="1" applyProtection="1">
      <alignment horizontal="left" vertical="top" wrapText="1"/>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49" fontId="5" fillId="8" borderId="8" xfId="0" applyNumberFormat="1" applyFont="1" applyFill="1" applyBorder="1" applyAlignment="1" applyProtection="1">
      <alignment horizontal="left" vertical="top" wrapText="1"/>
      <protection locked="0"/>
    </xf>
    <xf numFmtId="49" fontId="6" fillId="8" borderId="8" xfId="0" applyNumberFormat="1" applyFont="1" applyFill="1" applyBorder="1" applyAlignment="1" applyProtection="1">
      <alignment horizontal="left" vertical="top" wrapText="1"/>
      <protection locked="0"/>
    </xf>
    <xf numFmtId="0" fontId="5" fillId="8" borderId="12" xfId="0" applyFont="1" applyFill="1" applyBorder="1" applyAlignment="1" applyProtection="1">
      <alignment horizontal="left" vertical="top" wrapText="1"/>
      <protection locked="0"/>
    </xf>
    <xf numFmtId="0" fontId="5" fillId="8" borderId="14" xfId="0" applyFont="1" applyFill="1" applyBorder="1" applyAlignment="1" applyProtection="1">
      <alignment horizontal="left" vertical="top" wrapText="1"/>
      <protection locked="0"/>
    </xf>
    <xf numFmtId="0" fontId="5" fillId="8" borderId="15"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165" fontId="3" fillId="3" borderId="8" xfId="5" applyFont="1" applyFill="1" applyBorder="1" applyAlignment="1" applyProtection="1">
      <alignment horizontal="left" vertical="top" wrapText="1"/>
      <protection locked="0"/>
    </xf>
    <xf numFmtId="0" fontId="5" fillId="8" borderId="8" xfId="0" applyFont="1" applyFill="1" applyBorder="1" applyAlignment="1" applyProtection="1">
      <alignment horizontal="left" vertical="top" wrapText="1"/>
      <protection locked="0"/>
    </xf>
    <xf numFmtId="0" fontId="6" fillId="8" borderId="16"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12" fillId="0" borderId="0" xfId="0" applyFont="1" applyAlignment="1">
      <alignment horizontal="left" vertical="top" wrapText="1"/>
    </xf>
    <xf numFmtId="0" fontId="8" fillId="2" borderId="23" xfId="0" applyFont="1" applyFill="1" applyBorder="1" applyAlignment="1">
      <alignment horizontal="left" wrapText="1"/>
    </xf>
    <xf numFmtId="0" fontId="8" fillId="2" borderId="24" xfId="0" applyFont="1" applyFill="1" applyBorder="1" applyAlignment="1">
      <alignment horizontal="left" wrapText="1"/>
    </xf>
    <xf numFmtId="0" fontId="8" fillId="2" borderId="25" xfId="0" applyFont="1" applyFill="1" applyBorder="1" applyAlignment="1">
      <alignment horizontal="left" wrapText="1"/>
    </xf>
    <xf numFmtId="0" fontId="8" fillId="2" borderId="2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7"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1" xfId="0" applyFont="1" applyFill="1" applyBorder="1" applyAlignment="1">
      <alignment horizontal="left"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167" fontId="9" fillId="13" borderId="12" xfId="8" applyNumberFormat="1" applyFont="1" applyFill="1" applyBorder="1" applyAlignment="1">
      <alignment horizontal="center" wrapText="1"/>
    </xf>
    <xf numFmtId="167" fontId="9" fillId="13" borderId="14" xfId="8" applyNumberFormat="1" applyFont="1" applyFill="1" applyBorder="1" applyAlignment="1">
      <alignment horizontal="center" wrapText="1"/>
    </xf>
    <xf numFmtId="167" fontId="9" fillId="13" borderId="15" xfId="8" applyNumberFormat="1" applyFont="1" applyFill="1" applyBorder="1" applyAlignment="1">
      <alignment horizontal="center" wrapText="1"/>
    </xf>
    <xf numFmtId="0" fontId="10" fillId="4" borderId="8" xfId="0" applyFont="1" applyFill="1" applyBorder="1" applyAlignment="1">
      <alignment horizontal="left" wrapText="1"/>
    </xf>
    <xf numFmtId="0" fontId="9" fillId="0" borderId="8" xfId="0" applyFont="1" applyBorder="1" applyAlignment="1">
      <alignment horizontal="center" wrapText="1"/>
    </xf>
    <xf numFmtId="167" fontId="9" fillId="13" borderId="11" xfId="8" applyNumberFormat="1" applyFont="1" applyFill="1" applyBorder="1" applyAlignment="1">
      <alignment horizontal="center" vertical="center" wrapText="1"/>
    </xf>
    <xf numFmtId="167" fontId="9" fillId="13" borderId="10" xfId="8" applyNumberFormat="1" applyFont="1" applyFill="1" applyBorder="1" applyAlignment="1">
      <alignment horizontal="center" vertical="center" wrapText="1"/>
    </xf>
    <xf numFmtId="165" fontId="9" fillId="0" borderId="8" xfId="0" applyNumberFormat="1" applyFont="1" applyBorder="1" applyAlignment="1">
      <alignment horizontal="center" vertical="center" wrapText="1"/>
    </xf>
    <xf numFmtId="0" fontId="10" fillId="4" borderId="12" xfId="0" applyFont="1" applyFill="1" applyBorder="1" applyAlignment="1">
      <alignment horizontal="left" wrapText="1"/>
    </xf>
    <xf numFmtId="0" fontId="10" fillId="4" borderId="14" xfId="0" applyFont="1" applyFill="1" applyBorder="1" applyAlignment="1">
      <alignment horizontal="left" wrapText="1"/>
    </xf>
    <xf numFmtId="0" fontId="10" fillId="4" borderId="15" xfId="0" applyFont="1" applyFill="1" applyBorder="1" applyAlignment="1">
      <alignment horizontal="left" wrapText="1"/>
    </xf>
    <xf numFmtId="0" fontId="10" fillId="4" borderId="33" xfId="0" applyFont="1" applyFill="1" applyBorder="1" applyAlignment="1">
      <alignment horizontal="left" wrapText="1"/>
    </xf>
    <xf numFmtId="0" fontId="10" fillId="4" borderId="34" xfId="0" applyFont="1" applyFill="1" applyBorder="1" applyAlignment="1">
      <alignment horizontal="left" wrapText="1"/>
    </xf>
    <xf numFmtId="0" fontId="10" fillId="4" borderId="35" xfId="0" applyFont="1" applyFill="1" applyBorder="1" applyAlignment="1">
      <alignment horizontal="left" wrapText="1"/>
    </xf>
    <xf numFmtId="165" fontId="10" fillId="0" borderId="8" xfId="0" applyNumberFormat="1" applyFont="1" applyBorder="1" applyAlignment="1">
      <alignment horizontal="center" vertical="center" wrapText="1"/>
    </xf>
    <xf numFmtId="167" fontId="10" fillId="0" borderId="8" xfId="8" applyNumberFormat="1" applyFont="1" applyBorder="1" applyAlignment="1">
      <alignment horizontal="center" vertical="center" wrapText="1"/>
    </xf>
    <xf numFmtId="0" fontId="10" fillId="0" borderId="8" xfId="0" applyFont="1" applyBorder="1" applyAlignment="1">
      <alignment horizontal="center" vertical="center" wrapText="1"/>
    </xf>
    <xf numFmtId="167" fontId="10" fillId="4" borderId="8" xfId="8" applyNumberFormat="1" applyFont="1" applyFill="1" applyBorder="1" applyAlignment="1">
      <alignment horizontal="center" vertical="center" wrapText="1"/>
    </xf>
    <xf numFmtId="0" fontId="8" fillId="15" borderId="8" xfId="0" applyFont="1" applyFill="1" applyBorder="1" applyAlignment="1">
      <alignment horizontal="center" vertical="center" wrapText="1"/>
    </xf>
    <xf numFmtId="166" fontId="8" fillId="15" borderId="8" xfId="1" applyFont="1" applyFill="1" applyBorder="1" applyAlignment="1">
      <alignment horizontal="center" vertical="center" wrapText="1"/>
    </xf>
  </cellXfs>
  <cellStyles count="18">
    <cellStyle name="Currency 2" xfId="6" xr:uid="{00000000-0005-0000-0000-000000000000}"/>
    <cellStyle name="Currency 3" xfId="5" xr:uid="{00000000-0005-0000-0000-000001000000}"/>
    <cellStyle name="Milliers" xfId="1" builtinId="3"/>
    <cellStyle name="Milliers [0]" xfId="8" builtinId="6"/>
    <cellStyle name="Milliers [0] 2" xfId="12" xr:uid="{A27D1022-2F80-4E63-BE53-18874FA926D3}"/>
    <cellStyle name="Milliers 2" xfId="2" xr:uid="{00000000-0005-0000-0000-000003000000}"/>
    <cellStyle name="Milliers 2 2" xfId="7" xr:uid="{00000000-0005-0000-0000-000004000000}"/>
    <cellStyle name="Milliers 3" xfId="9" xr:uid="{B8C7E969-C3BF-4D81-A945-DF450A16CB10}"/>
    <cellStyle name="Milliers 4" xfId="14" xr:uid="{B5F9CD7F-BF23-408B-9382-25BC6659F587}"/>
    <cellStyle name="Milliers 5" xfId="15" xr:uid="{FDCB67AC-B156-4EDF-8F84-4DF4DC2F9F08}"/>
    <cellStyle name="Milliers 6" xfId="17" xr:uid="{BC26E1A1-835F-49AA-ABB5-D5508BBCE502}"/>
    <cellStyle name="Milliers 7" xfId="13" xr:uid="{6E899763-17D6-40EC-8B64-40D400E9529F}"/>
    <cellStyle name="Milliers 8" xfId="11" xr:uid="{0D577827-A132-4269-B1B9-7503EA75D7A2}"/>
    <cellStyle name="Milliers 9" xfId="16" xr:uid="{3E849812-B01B-4414-96B4-D537475582AA}"/>
    <cellStyle name="Monétaire 2" xfId="3" xr:uid="{00000000-0005-0000-0000-000005000000}"/>
    <cellStyle name="Normal" xfId="0" builtinId="0"/>
    <cellStyle name="Pourcentage" xfId="10" builtinId="5"/>
    <cellStyle name="Pourcentage 2" xfId="4" xr:uid="{00000000-0005-0000-0000-000007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iamialitiana.raz\Downloads\LANDJA\Analyse%20LANDJA\Rapport%20OHCHR%20-%202024%2005%2030%20-%20Rapport%20financier%20SB-0250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laina.pascal.rakot\AppData\Local\Microsoft\Windows\INetCache\Content.Outlook\64KN21U5\PNUD_Budget%20prodoc%20phase%202%20Sud_revu_28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 par produits"/>
      <sheetName val="2)UNDG Budget categ par produit"/>
      <sheetName val="3) RF-Par catégories budgétaire"/>
    </sheetNames>
    <sheetDataSet>
      <sheetData sheetId="0" refreshError="1">
        <row r="5">
          <cell r="C5" t="str">
            <v>PNUD</v>
          </cell>
          <cell r="D5" t="str">
            <v>OHCHR</v>
          </cell>
          <cell r="E5" t="str">
            <v>MSIS TATAO</v>
          </cell>
        </row>
      </sheetData>
      <sheetData sheetId="1" refreshError="1">
        <row r="208">
          <cell r="D208" t="str">
            <v>PNUD</v>
          </cell>
          <cell r="E208" t="str">
            <v>OHCHR</v>
          </cell>
          <cell r="F208" t="str">
            <v>MSIS TATAO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ableau budgétaire 1"/>
      <sheetName val="2) Tableau budgétaire 2"/>
      <sheetName val="3) Notes d'explication"/>
      <sheetName val="4) Pour utilisation par PBSO"/>
      <sheetName val="5) Pour utilisation par MPTFO"/>
      <sheetName val="Dropdowns"/>
      <sheetName val="Sheet2"/>
    </sheetNames>
    <sheetDataSet>
      <sheetData sheetId="0">
        <row r="13">
          <cell r="D13" t="str">
            <v xml:space="preserve">PNUD </v>
          </cell>
        </row>
        <row r="44">
          <cell r="D44">
            <v>0</v>
          </cell>
          <cell r="E44">
            <v>0</v>
          </cell>
        </row>
        <row r="54">
          <cell r="D54">
            <v>0</v>
          </cell>
          <cell r="E54">
            <v>0</v>
          </cell>
          <cell r="F54">
            <v>0</v>
          </cell>
        </row>
        <row r="138">
          <cell r="D138">
            <v>0</v>
          </cell>
          <cell r="E138">
            <v>0</v>
          </cell>
          <cell r="F138">
            <v>0</v>
          </cell>
        </row>
        <row r="150">
          <cell r="D150">
            <v>0</v>
          </cell>
          <cell r="E150">
            <v>0</v>
          </cell>
          <cell r="F150">
            <v>0</v>
          </cell>
        </row>
        <row r="160">
          <cell r="D160">
            <v>0</v>
          </cell>
          <cell r="E160">
            <v>0</v>
          </cell>
          <cell r="F160">
            <v>0</v>
          </cell>
        </row>
        <row r="170">
          <cell r="D170">
            <v>0</v>
          </cell>
          <cell r="E170">
            <v>0</v>
          </cell>
          <cell r="F170">
            <v>0</v>
          </cell>
        </row>
        <row r="180">
          <cell r="D180">
            <v>0</v>
          </cell>
          <cell r="E180">
            <v>0</v>
          </cell>
          <cell r="F180">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D592A-CE2E-4D16-93BE-FFAAC3C14FBE}">
  <dimension ref="A1:N96"/>
  <sheetViews>
    <sheetView topLeftCell="D67" zoomScale="70" zoomScaleNormal="70" workbookViewId="0">
      <selection activeCell="J67" sqref="J67"/>
    </sheetView>
  </sheetViews>
  <sheetFormatPr baseColWidth="10" defaultColWidth="11.453125" defaultRowHeight="15" x14ac:dyDescent="0.4"/>
  <cols>
    <col min="1" max="1" width="30.81640625" style="2" customWidth="1"/>
    <col min="2" max="2" width="78.81640625" style="2" customWidth="1"/>
    <col min="3" max="3" width="32" style="215" bestFit="1" customWidth="1"/>
    <col min="4" max="5" width="31" style="215" bestFit="1" customWidth="1"/>
    <col min="6" max="6" width="27" style="215" customWidth="1"/>
    <col min="7" max="7" width="27" style="2" customWidth="1"/>
    <col min="8" max="8" width="24.453125" style="2" customWidth="1"/>
    <col min="9" max="9" width="35.6328125" style="2" customWidth="1"/>
    <col min="10" max="10" width="38.26953125" style="2" customWidth="1"/>
    <col min="11" max="11" width="34.1796875" style="2" customWidth="1"/>
    <col min="12" max="12" width="29.453125" style="2" customWidth="1"/>
    <col min="13" max="13" width="41.81640625" style="2" customWidth="1"/>
    <col min="14" max="14" width="34.453125" style="2" customWidth="1"/>
    <col min="15" max="16384" width="11.453125" style="2"/>
  </cols>
  <sheetData>
    <row r="1" spans="1:14" ht="27" thickBot="1" x14ac:dyDescent="0.45">
      <c r="A1" s="266" t="s">
        <v>0</v>
      </c>
      <c r="B1" s="267"/>
      <c r="C1" s="267"/>
      <c r="D1" s="267"/>
      <c r="E1" s="267"/>
      <c r="F1" s="267"/>
      <c r="G1" s="268"/>
      <c r="H1" s="1"/>
      <c r="I1" s="1"/>
      <c r="J1" s="1"/>
      <c r="K1" s="254"/>
      <c r="L1" s="1"/>
      <c r="M1" s="1"/>
      <c r="N1" s="1"/>
    </row>
    <row r="2" spans="1:14" x14ac:dyDescent="0.4">
      <c r="A2" s="1"/>
      <c r="B2" s="3"/>
      <c r="C2" s="186"/>
      <c r="D2" s="186"/>
      <c r="E2" s="186"/>
      <c r="F2" s="186"/>
      <c r="G2" s="1"/>
      <c r="H2" s="1"/>
      <c r="I2" s="1"/>
      <c r="J2" s="1"/>
      <c r="K2" s="253"/>
      <c r="L2" s="1"/>
      <c r="M2" s="1"/>
      <c r="N2" s="1"/>
    </row>
    <row r="3" spans="1:14" ht="15.5" thickBot="1" x14ac:dyDescent="0.45">
      <c r="A3" s="1"/>
      <c r="B3" s="3"/>
      <c r="C3" s="187"/>
      <c r="D3" s="187"/>
      <c r="E3" s="187"/>
      <c r="F3" s="187"/>
      <c r="G3" s="1"/>
      <c r="H3" s="4"/>
      <c r="I3" s="4"/>
      <c r="J3" s="1"/>
      <c r="K3" s="1"/>
      <c r="L3" s="1"/>
      <c r="M3" s="1"/>
      <c r="N3" s="1"/>
    </row>
    <row r="4" spans="1:14" ht="147" customHeight="1" x14ac:dyDescent="0.4">
      <c r="A4" s="146" t="s">
        <v>1</v>
      </c>
      <c r="B4" s="147" t="s">
        <v>2</v>
      </c>
      <c r="C4" s="188" t="s">
        <v>3</v>
      </c>
      <c r="D4" s="188" t="s">
        <v>4</v>
      </c>
      <c r="E4" s="188" t="s">
        <v>5</v>
      </c>
      <c r="F4" s="188" t="s">
        <v>6</v>
      </c>
      <c r="G4" s="148" t="s">
        <v>7</v>
      </c>
      <c r="H4" s="149" t="s">
        <v>8</v>
      </c>
      <c r="I4" s="72" t="s">
        <v>9</v>
      </c>
      <c r="J4" s="70" t="s">
        <v>9</v>
      </c>
      <c r="K4" s="71" t="s">
        <v>9</v>
      </c>
      <c r="L4" s="150" t="s">
        <v>10</v>
      </c>
      <c r="M4" s="151" t="s">
        <v>11</v>
      </c>
      <c r="N4" s="16" t="s">
        <v>8</v>
      </c>
    </row>
    <row r="5" spans="1:14" x14ac:dyDescent="0.4">
      <c r="A5" s="75"/>
      <c r="B5" s="76"/>
      <c r="C5" s="189" t="s">
        <v>12</v>
      </c>
      <c r="D5" s="190" t="s">
        <v>13</v>
      </c>
      <c r="E5" s="189" t="s">
        <v>14</v>
      </c>
      <c r="F5" s="191"/>
      <c r="G5" s="78"/>
      <c r="H5" s="78"/>
      <c r="I5" s="235" t="s">
        <v>12</v>
      </c>
      <c r="J5" s="236" t="str">
        <f>+D5</f>
        <v>OHCHR</v>
      </c>
      <c r="K5" s="235" t="str">
        <f>+E5</f>
        <v>MSIS TATAO</v>
      </c>
      <c r="L5" s="5"/>
      <c r="M5" s="77"/>
      <c r="N5" s="6"/>
    </row>
    <row r="6" spans="1:14" ht="15.75" customHeight="1" x14ac:dyDescent="0.4">
      <c r="A6" s="79" t="s">
        <v>15</v>
      </c>
      <c r="B6" s="269" t="s">
        <v>16</v>
      </c>
      <c r="C6" s="269"/>
      <c r="D6" s="269"/>
      <c r="E6" s="269"/>
      <c r="F6" s="269"/>
      <c r="G6" s="269"/>
      <c r="H6" s="269"/>
      <c r="I6" s="269"/>
      <c r="J6" s="269"/>
      <c r="K6" s="269"/>
      <c r="L6" s="269"/>
      <c r="M6" s="269"/>
      <c r="N6" s="269"/>
    </row>
    <row r="7" spans="1:14" ht="15.75" customHeight="1" x14ac:dyDescent="0.4">
      <c r="A7" s="79" t="s">
        <v>17</v>
      </c>
      <c r="B7" s="270" t="s">
        <v>18</v>
      </c>
      <c r="C7" s="270"/>
      <c r="D7" s="270"/>
      <c r="E7" s="270"/>
      <c r="F7" s="270"/>
      <c r="G7" s="270"/>
      <c r="H7" s="270"/>
      <c r="I7" s="270"/>
      <c r="J7" s="270"/>
      <c r="K7" s="270"/>
      <c r="L7" s="270"/>
      <c r="M7" s="270"/>
      <c r="N7" s="270"/>
    </row>
    <row r="8" spans="1:14" ht="165" x14ac:dyDescent="0.4">
      <c r="A8" s="80" t="s">
        <v>19</v>
      </c>
      <c r="B8" s="81" t="s">
        <v>20</v>
      </c>
      <c r="C8" s="192">
        <v>0</v>
      </c>
      <c r="D8" s="192">
        <v>60554</v>
      </c>
      <c r="E8" s="192"/>
      <c r="F8" s="193">
        <f>SUM(C8:E8)</f>
        <v>60554</v>
      </c>
      <c r="G8" s="84">
        <v>0.25</v>
      </c>
      <c r="H8" s="85"/>
      <c r="I8" s="86"/>
      <c r="J8" s="87">
        <v>50756.21</v>
      </c>
      <c r="K8" s="88"/>
      <c r="L8" s="83">
        <f>+SUM(I8:K8)</f>
        <v>50756.21</v>
      </c>
      <c r="M8" s="84"/>
      <c r="N8" s="7"/>
    </row>
    <row r="9" spans="1:14" ht="160" customHeight="1" x14ac:dyDescent="0.4">
      <c r="A9" s="80" t="s">
        <v>21</v>
      </c>
      <c r="B9" s="89" t="s">
        <v>22</v>
      </c>
      <c r="C9" s="192">
        <v>21254.02</v>
      </c>
      <c r="D9" s="192">
        <v>27939</v>
      </c>
      <c r="E9" s="192"/>
      <c r="F9" s="193">
        <f>SUM(C9:E9)</f>
        <v>49193.020000000004</v>
      </c>
      <c r="G9" s="84">
        <v>0.35</v>
      </c>
      <c r="H9" s="85"/>
      <c r="I9" s="86">
        <v>11254.02</v>
      </c>
      <c r="J9" s="87">
        <v>18945.27</v>
      </c>
      <c r="K9" s="88"/>
      <c r="L9" s="83">
        <f>+SUM(I9:K9)</f>
        <v>30199.29</v>
      </c>
      <c r="M9" s="84"/>
      <c r="N9" s="7"/>
    </row>
    <row r="10" spans="1:14" hidden="1" x14ac:dyDescent="0.4">
      <c r="A10" s="80" t="s">
        <v>23</v>
      </c>
      <c r="B10" s="81"/>
      <c r="C10" s="194"/>
      <c r="D10" s="194"/>
      <c r="E10" s="194"/>
      <c r="F10" s="193">
        <f>SUM(C10:E10)</f>
        <v>0</v>
      </c>
      <c r="G10" s="84"/>
      <c r="H10" s="85"/>
      <c r="I10" s="90"/>
      <c r="J10" s="90"/>
      <c r="K10" s="90"/>
      <c r="L10" s="83"/>
      <c r="M10" s="84">
        <v>0.25</v>
      </c>
      <c r="N10" s="7"/>
    </row>
    <row r="11" spans="1:14" hidden="1" x14ac:dyDescent="0.4">
      <c r="A11" s="80" t="s">
        <v>24</v>
      </c>
      <c r="B11" s="81"/>
      <c r="C11" s="194"/>
      <c r="D11" s="194"/>
      <c r="E11" s="194"/>
      <c r="F11" s="193">
        <f>SUM(C11:E11)</f>
        <v>0</v>
      </c>
      <c r="G11" s="84"/>
      <c r="H11" s="91"/>
      <c r="I11" s="90"/>
      <c r="J11" s="90"/>
      <c r="K11" s="90"/>
      <c r="L11" s="83"/>
      <c r="M11" s="84">
        <v>0.3</v>
      </c>
      <c r="N11" s="7"/>
    </row>
    <row r="12" spans="1:14" x14ac:dyDescent="0.4">
      <c r="A12" s="8"/>
      <c r="B12" s="92" t="s">
        <v>25</v>
      </c>
      <c r="C12" s="195">
        <f>SUM(C8:C11)</f>
        <v>21254.02</v>
      </c>
      <c r="D12" s="195">
        <f>SUM(D8:D11)</f>
        <v>88493</v>
      </c>
      <c r="E12" s="195">
        <f>SUM(E8:E11)</f>
        <v>0</v>
      </c>
      <c r="F12" s="195">
        <f>SUM(F8:F11)</f>
        <v>109747.02</v>
      </c>
      <c r="G12" s="93">
        <f>(G8*F8)+(G9*F9)+(G11*F11)+(F10*G10)</f>
        <v>32356.057000000001</v>
      </c>
      <c r="H12" s="93"/>
      <c r="I12" s="93">
        <f>SUM(I8:I11)</f>
        <v>11254.02</v>
      </c>
      <c r="J12" s="93">
        <f>SUM(J8:J11)</f>
        <v>69701.48</v>
      </c>
      <c r="K12" s="93">
        <f>SUM(K8:K11)</f>
        <v>0</v>
      </c>
      <c r="L12" s="93">
        <f>SUM(L8:L11)</f>
        <v>80955.5</v>
      </c>
      <c r="M12" s="93">
        <f>SUM(M8:M11)</f>
        <v>0.55000000000000004</v>
      </c>
      <c r="N12" s="93"/>
    </row>
    <row r="13" spans="1:14" ht="15.75" customHeight="1" x14ac:dyDescent="0.4">
      <c r="A13" s="79" t="s">
        <v>26</v>
      </c>
      <c r="B13" s="265" t="s">
        <v>27</v>
      </c>
      <c r="C13" s="265"/>
      <c r="D13" s="265"/>
      <c r="E13" s="265"/>
      <c r="F13" s="265"/>
      <c r="G13" s="265"/>
      <c r="H13" s="265"/>
      <c r="I13" s="265"/>
      <c r="J13" s="265"/>
      <c r="K13" s="265"/>
      <c r="L13" s="265"/>
      <c r="M13" s="265"/>
      <c r="N13" s="265"/>
    </row>
    <row r="14" spans="1:14" ht="105.5" customHeight="1" x14ac:dyDescent="0.4">
      <c r="A14" s="80" t="s">
        <v>28</v>
      </c>
      <c r="B14" s="95" t="s">
        <v>29</v>
      </c>
      <c r="C14" s="192">
        <v>17909.090909090901</v>
      </c>
      <c r="D14" s="192">
        <v>16000</v>
      </c>
      <c r="E14" s="192"/>
      <c r="F14" s="196">
        <f>SUM(C14:E14)</f>
        <v>33909.090909090897</v>
      </c>
      <c r="G14" s="96">
        <v>0.35</v>
      </c>
      <c r="H14" s="97"/>
      <c r="I14" s="98"/>
      <c r="J14" s="99">
        <v>15000</v>
      </c>
      <c r="K14" s="100"/>
      <c r="L14" s="83">
        <f>+SUM(I14:K14)</f>
        <v>15000</v>
      </c>
      <c r="M14" s="96"/>
      <c r="N14" s="7"/>
    </row>
    <row r="15" spans="1:14" ht="60" x14ac:dyDescent="0.4">
      <c r="A15" s="80" t="s">
        <v>30</v>
      </c>
      <c r="B15" s="81" t="s">
        <v>31</v>
      </c>
      <c r="C15" s="192">
        <v>27818.18181818182</v>
      </c>
      <c r="D15" s="192">
        <v>33000</v>
      </c>
      <c r="E15" s="192"/>
      <c r="F15" s="193">
        <f t="shared" ref="F15:F21" si="0">SUM(C15:E15)</f>
        <v>60818.181818181823</v>
      </c>
      <c r="G15" s="84">
        <v>0.35</v>
      </c>
      <c r="H15" s="85"/>
      <c r="I15" s="86">
        <v>7235.0345454545704</v>
      </c>
      <c r="J15" s="87">
        <v>17122.34</v>
      </c>
      <c r="K15" s="88"/>
      <c r="L15" s="83">
        <f t="shared" ref="L15:L18" si="1">+SUM(I15:K15)</f>
        <v>24357.374545454571</v>
      </c>
      <c r="M15" s="96"/>
      <c r="N15" s="7"/>
    </row>
    <row r="16" spans="1:14" ht="45" x14ac:dyDescent="0.4">
      <c r="A16" s="80" t="s">
        <v>32</v>
      </c>
      <c r="B16" s="81" t="s">
        <v>33</v>
      </c>
      <c r="C16" s="192">
        <v>30927.161818181801</v>
      </c>
      <c r="D16" s="192">
        <v>15000</v>
      </c>
      <c r="E16" s="192"/>
      <c r="F16" s="193">
        <f t="shared" si="0"/>
        <v>45927.161818181805</v>
      </c>
      <c r="G16" s="84">
        <v>0.4</v>
      </c>
      <c r="H16" s="85"/>
      <c r="I16" s="86">
        <v>11545.4545454545</v>
      </c>
      <c r="J16" s="87">
        <v>0</v>
      </c>
      <c r="K16" s="88"/>
      <c r="L16" s="83">
        <f t="shared" si="1"/>
        <v>11545.4545454545</v>
      </c>
      <c r="M16" s="96"/>
      <c r="N16" s="7"/>
    </row>
    <row r="17" spans="1:14" ht="75" x14ac:dyDescent="0.4">
      <c r="A17" s="80" t="s">
        <v>34</v>
      </c>
      <c r="B17" s="81" t="s">
        <v>35</v>
      </c>
      <c r="C17" s="192">
        <v>13909.09090909091</v>
      </c>
      <c r="D17" s="192">
        <v>32000</v>
      </c>
      <c r="E17" s="192"/>
      <c r="F17" s="193">
        <f t="shared" si="0"/>
        <v>45909.090909090912</v>
      </c>
      <c r="G17" s="84">
        <v>0.4</v>
      </c>
      <c r="H17" s="91"/>
      <c r="I17" s="86">
        <v>13909.09090909091</v>
      </c>
      <c r="J17" s="87">
        <v>26488.29</v>
      </c>
      <c r="K17" s="88"/>
      <c r="L17" s="83">
        <f t="shared" si="1"/>
        <v>40397.380909090913</v>
      </c>
      <c r="M17" s="96"/>
      <c r="N17" s="7"/>
    </row>
    <row r="18" spans="1:14" ht="90" x14ac:dyDescent="0.4">
      <c r="A18" s="80" t="s">
        <v>36</v>
      </c>
      <c r="B18" s="81" t="s">
        <v>37</v>
      </c>
      <c r="C18" s="192">
        <v>71545.4545454545</v>
      </c>
      <c r="D18" s="192">
        <v>90000</v>
      </c>
      <c r="E18" s="192"/>
      <c r="F18" s="193">
        <f t="shared" si="0"/>
        <v>161545.4545454545</v>
      </c>
      <c r="G18" s="84">
        <v>0.4</v>
      </c>
      <c r="H18" s="91"/>
      <c r="I18" s="86">
        <v>60000</v>
      </c>
      <c r="J18" s="87">
        <v>54055.659999999989</v>
      </c>
      <c r="K18" s="88"/>
      <c r="L18" s="83">
        <f t="shared" si="1"/>
        <v>114055.65999999999</v>
      </c>
      <c r="M18" s="96"/>
      <c r="N18" s="7"/>
    </row>
    <row r="19" spans="1:14" hidden="1" x14ac:dyDescent="0.4">
      <c r="A19" s="80" t="s">
        <v>38</v>
      </c>
      <c r="B19" s="81"/>
      <c r="C19" s="194"/>
      <c r="D19" s="194"/>
      <c r="E19" s="194"/>
      <c r="F19" s="193">
        <f t="shared" si="0"/>
        <v>0</v>
      </c>
      <c r="G19" s="84"/>
      <c r="H19" s="91"/>
      <c r="I19" s="90"/>
      <c r="J19" s="90"/>
      <c r="K19" s="90"/>
      <c r="L19" s="83"/>
      <c r="M19" s="90"/>
      <c r="N19" s="7"/>
    </row>
    <row r="20" spans="1:14" hidden="1" x14ac:dyDescent="0.4">
      <c r="A20" s="80" t="s">
        <v>39</v>
      </c>
      <c r="B20" s="94"/>
      <c r="C20" s="197"/>
      <c r="D20" s="197"/>
      <c r="E20" s="197"/>
      <c r="F20" s="193">
        <f t="shared" si="0"/>
        <v>0</v>
      </c>
      <c r="G20" s="84"/>
      <c r="H20" s="102"/>
      <c r="I20" s="101"/>
      <c r="J20" s="101"/>
      <c r="K20" s="101"/>
      <c r="L20" s="83"/>
      <c r="M20" s="101"/>
      <c r="N20" s="7"/>
    </row>
    <row r="21" spans="1:14" hidden="1" x14ac:dyDescent="0.4">
      <c r="A21" s="80" t="s">
        <v>40</v>
      </c>
      <c r="B21" s="94"/>
      <c r="C21" s="197"/>
      <c r="D21" s="197"/>
      <c r="E21" s="197"/>
      <c r="F21" s="193">
        <f t="shared" si="0"/>
        <v>0</v>
      </c>
      <c r="G21" s="103"/>
      <c r="H21" s="102"/>
      <c r="I21" s="101"/>
      <c r="J21" s="101"/>
      <c r="K21" s="101"/>
      <c r="L21" s="83"/>
      <c r="M21" s="101"/>
      <c r="N21" s="7"/>
    </row>
    <row r="22" spans="1:14" x14ac:dyDescent="0.4">
      <c r="A22" s="8"/>
      <c r="B22" s="92" t="s">
        <v>25</v>
      </c>
      <c r="C22" s="198">
        <f>SUM(C14:C21)</f>
        <v>162108.97999999992</v>
      </c>
      <c r="D22" s="198">
        <f>SUM(D14:D21)</f>
        <v>186000</v>
      </c>
      <c r="E22" s="198">
        <f>SUM(E14:E21)</f>
        <v>0</v>
      </c>
      <c r="F22" s="198">
        <f>SUM(F14:F21)</f>
        <v>348108.97999999992</v>
      </c>
      <c r="G22" s="93">
        <f>(G14*F14)+(G15*F15)+(G16*F16)+(G17*F17)+(G18*F18)+(G19*F19)+(G20*F20)+(G21*F21)</f>
        <v>134507.22836363633</v>
      </c>
      <c r="H22" s="93"/>
      <c r="I22" s="93">
        <f>SUM(I14:I21)</f>
        <v>92689.579999999987</v>
      </c>
      <c r="J22" s="93">
        <f>SUM(J14:J21)</f>
        <v>112666.29</v>
      </c>
      <c r="K22" s="93">
        <f>SUM(K14:K21)</f>
        <v>0</v>
      </c>
      <c r="L22" s="93">
        <f>SUM(L14:L21)</f>
        <v>205355.87</v>
      </c>
      <c r="M22" s="93">
        <f>SUM(M14:M21)</f>
        <v>0</v>
      </c>
      <c r="N22" s="83"/>
    </row>
    <row r="23" spans="1:14" ht="15.75" hidden="1" customHeight="1" x14ac:dyDescent="0.4">
      <c r="A23" s="79" t="s">
        <v>41</v>
      </c>
      <c r="B23" s="265"/>
      <c r="C23" s="265"/>
      <c r="D23" s="265"/>
      <c r="E23" s="265"/>
      <c r="F23" s="265"/>
      <c r="G23" s="265"/>
      <c r="H23" s="265"/>
      <c r="I23" s="265"/>
      <c r="J23" s="265"/>
      <c r="K23" s="265"/>
      <c r="L23" s="265"/>
      <c r="M23" s="265"/>
      <c r="N23" s="265"/>
    </row>
    <row r="24" spans="1:14" hidden="1" x14ac:dyDescent="0.4">
      <c r="A24" s="80" t="s">
        <v>42</v>
      </c>
      <c r="B24" s="81"/>
      <c r="C24" s="194"/>
      <c r="D24" s="194"/>
      <c r="E24" s="194"/>
      <c r="F24" s="193">
        <f>SUM(C24:E24)</f>
        <v>0</v>
      </c>
      <c r="G24" s="84"/>
      <c r="H24" s="91"/>
      <c r="I24" s="90"/>
      <c r="J24" s="90"/>
      <c r="K24" s="90"/>
      <c r="L24" s="83"/>
      <c r="M24" s="84"/>
      <c r="N24" s="7"/>
    </row>
    <row r="25" spans="1:14" hidden="1" x14ac:dyDescent="0.4">
      <c r="A25" s="80" t="s">
        <v>43</v>
      </c>
      <c r="B25" s="81"/>
      <c r="C25" s="194"/>
      <c r="D25" s="194"/>
      <c r="E25" s="194"/>
      <c r="F25" s="193">
        <f>SUM(C25:E25)</f>
        <v>0</v>
      </c>
      <c r="G25" s="84"/>
      <c r="H25" s="91"/>
      <c r="I25" s="90"/>
      <c r="J25" s="90"/>
      <c r="K25" s="90"/>
      <c r="L25" s="83"/>
      <c r="M25" s="84"/>
      <c r="N25" s="7"/>
    </row>
    <row r="26" spans="1:14" hidden="1" x14ac:dyDescent="0.4">
      <c r="A26" s="80" t="s">
        <v>44</v>
      </c>
      <c r="B26" s="81"/>
      <c r="C26" s="194"/>
      <c r="D26" s="194"/>
      <c r="E26" s="194"/>
      <c r="F26" s="193">
        <f>SUM(C26:E26)</f>
        <v>0</v>
      </c>
      <c r="G26" s="84"/>
      <c r="H26" s="91"/>
      <c r="I26" s="90"/>
      <c r="J26" s="90"/>
      <c r="K26" s="90"/>
      <c r="L26" s="83"/>
      <c r="M26" s="84"/>
      <c r="N26" s="7"/>
    </row>
    <row r="27" spans="1:14" hidden="1" x14ac:dyDescent="0.4">
      <c r="A27" s="8"/>
      <c r="B27" s="92" t="s">
        <v>25</v>
      </c>
      <c r="C27" s="198">
        <f>SUM(C24:C26)</f>
        <v>0</v>
      </c>
      <c r="D27" s="198">
        <f>SUM(D24:D26)</f>
        <v>0</v>
      </c>
      <c r="E27" s="198">
        <f>SUM(E24:E26)</f>
        <v>0</v>
      </c>
      <c r="F27" s="198">
        <f>SUM(F24:F26)</f>
        <v>0</v>
      </c>
      <c r="G27" s="93">
        <f>(G24*F24)+(G25*F25)+(G26*F26)</f>
        <v>0</v>
      </c>
      <c r="H27" s="93"/>
      <c r="I27" s="93">
        <f>SUM(I24:I26)</f>
        <v>0</v>
      </c>
      <c r="J27" s="93">
        <f>SUM(J24:J26)</f>
        <v>0</v>
      </c>
      <c r="K27" s="93">
        <f>SUM(K24:K26)</f>
        <v>0</v>
      </c>
      <c r="L27" s="93"/>
      <c r="M27" s="93">
        <f>SUM(M24:M26)</f>
        <v>0</v>
      </c>
      <c r="N27" s="83"/>
    </row>
    <row r="28" spans="1:14" hidden="1" x14ac:dyDescent="0.4">
      <c r="A28" s="8"/>
      <c r="B28" s="104"/>
      <c r="C28" s="199"/>
      <c r="D28" s="199"/>
      <c r="E28" s="199"/>
      <c r="F28" s="199"/>
      <c r="G28" s="106"/>
      <c r="H28" s="106"/>
      <c r="I28" s="106"/>
      <c r="J28" s="106"/>
      <c r="K28" s="106"/>
      <c r="L28" s="106"/>
      <c r="M28" s="106"/>
      <c r="N28" s="107"/>
    </row>
    <row r="29" spans="1:14" hidden="1" x14ac:dyDescent="0.4">
      <c r="A29" s="8"/>
      <c r="B29" s="104"/>
      <c r="C29" s="199"/>
      <c r="D29" s="199"/>
      <c r="E29" s="199"/>
      <c r="F29" s="199"/>
      <c r="G29" s="106"/>
      <c r="H29" s="106"/>
      <c r="I29" s="106"/>
      <c r="J29" s="106"/>
      <c r="K29" s="106"/>
      <c r="L29" s="106"/>
      <c r="M29" s="106"/>
      <c r="N29" s="107"/>
    </row>
    <row r="30" spans="1:14" ht="15.75" customHeight="1" x14ac:dyDescent="0.4">
      <c r="A30" s="92" t="s">
        <v>45</v>
      </c>
      <c r="B30" s="271" t="s">
        <v>46</v>
      </c>
      <c r="C30" s="272"/>
      <c r="D30" s="272"/>
      <c r="E30" s="272"/>
      <c r="F30" s="272"/>
      <c r="G30" s="272"/>
      <c r="H30" s="272"/>
      <c r="I30" s="272"/>
      <c r="J30" s="272"/>
      <c r="K30" s="272"/>
      <c r="L30" s="272"/>
      <c r="M30" s="272"/>
      <c r="N30" s="273"/>
    </row>
    <row r="31" spans="1:14" ht="15.75" customHeight="1" x14ac:dyDescent="0.4">
      <c r="A31" s="79" t="s">
        <v>47</v>
      </c>
      <c r="B31" s="265" t="s">
        <v>48</v>
      </c>
      <c r="C31" s="265"/>
      <c r="D31" s="265"/>
      <c r="E31" s="265"/>
      <c r="F31" s="265"/>
      <c r="G31" s="265"/>
      <c r="H31" s="265"/>
      <c r="I31" s="265"/>
      <c r="J31" s="265"/>
      <c r="K31" s="265"/>
      <c r="L31" s="265"/>
      <c r="M31" s="265"/>
      <c r="N31" s="265"/>
    </row>
    <row r="32" spans="1:14" ht="60" x14ac:dyDescent="0.4">
      <c r="A32" s="80" t="s">
        <v>49</v>
      </c>
      <c r="B32" s="108" t="s">
        <v>50</v>
      </c>
      <c r="C32" s="192">
        <v>100000</v>
      </c>
      <c r="D32" s="192">
        <v>21000</v>
      </c>
      <c r="E32" s="192"/>
      <c r="F32" s="196">
        <f>SUM(C32:E32)</f>
        <v>121000</v>
      </c>
      <c r="G32" s="96">
        <v>0.4</v>
      </c>
      <c r="H32" s="97"/>
      <c r="I32" s="98">
        <v>78190.877386772045</v>
      </c>
      <c r="J32" s="99">
        <v>0</v>
      </c>
      <c r="K32" s="100"/>
      <c r="L32" s="83">
        <f>+SUM(I32:K32)</f>
        <v>78190.877386772045</v>
      </c>
      <c r="M32" s="96"/>
      <c r="N32" s="7"/>
    </row>
    <row r="33" spans="1:14" ht="45" x14ac:dyDescent="0.4">
      <c r="A33" s="80" t="s">
        <v>51</v>
      </c>
      <c r="B33" s="81" t="s">
        <v>52</v>
      </c>
      <c r="C33" s="192">
        <v>92948.261111111002</v>
      </c>
      <c r="D33" s="192">
        <v>17000</v>
      </c>
      <c r="E33" s="192"/>
      <c r="F33" s="193">
        <f>SUM(C33:E33)</f>
        <v>109948.261111111</v>
      </c>
      <c r="G33" s="84">
        <v>0.3</v>
      </c>
      <c r="H33" s="85"/>
      <c r="I33" s="98">
        <v>80000</v>
      </c>
      <c r="J33" s="87">
        <v>6033.51</v>
      </c>
      <c r="K33" s="88"/>
      <c r="L33" s="83">
        <f t="shared" ref="L33:L36" si="2">+SUM(I33:K33)</f>
        <v>86033.51</v>
      </c>
      <c r="M33" s="84"/>
      <c r="N33" s="7"/>
    </row>
    <row r="34" spans="1:14" ht="60" x14ac:dyDescent="0.4">
      <c r="A34" s="80" t="s">
        <v>53</v>
      </c>
      <c r="B34" s="81" t="s">
        <v>54</v>
      </c>
      <c r="C34" s="192">
        <v>101055.55555555555</v>
      </c>
      <c r="D34" s="192">
        <v>17500</v>
      </c>
      <c r="E34" s="192"/>
      <c r="F34" s="193">
        <f>SUM(C34:E34)</f>
        <v>118555.55555555555</v>
      </c>
      <c r="G34" s="84">
        <v>0.4</v>
      </c>
      <c r="H34" s="85"/>
      <c r="I34" s="98">
        <v>101055.55555555555</v>
      </c>
      <c r="J34" s="87">
        <v>8326</v>
      </c>
      <c r="K34" s="88"/>
      <c r="L34" s="83">
        <f t="shared" si="2"/>
        <v>109381.55555555555</v>
      </c>
      <c r="M34" s="84"/>
      <c r="N34" s="7"/>
    </row>
    <row r="35" spans="1:14" ht="60" x14ac:dyDescent="0.4">
      <c r="A35" s="80" t="s">
        <v>55</v>
      </c>
      <c r="B35" s="81" t="s">
        <v>56</v>
      </c>
      <c r="C35" s="192">
        <v>118758.538888889</v>
      </c>
      <c r="D35" s="192">
        <v>1500</v>
      </c>
      <c r="E35" s="192"/>
      <c r="F35" s="193">
        <f>SUM(C35:E35)</f>
        <v>120258.538888889</v>
      </c>
      <c r="G35" s="84">
        <v>0.4</v>
      </c>
      <c r="H35" s="85"/>
      <c r="I35" s="98">
        <v>69000</v>
      </c>
      <c r="J35" s="87">
        <v>0</v>
      </c>
      <c r="K35" s="88"/>
      <c r="L35" s="83">
        <f t="shared" si="2"/>
        <v>69000</v>
      </c>
      <c r="M35" s="84"/>
      <c r="N35" s="7"/>
    </row>
    <row r="36" spans="1:14" ht="30" x14ac:dyDescent="0.4">
      <c r="A36" s="80" t="s">
        <v>57</v>
      </c>
      <c r="B36" s="81" t="s">
        <v>58</v>
      </c>
      <c r="C36" s="192">
        <v>59444.444444444438</v>
      </c>
      <c r="D36" s="192">
        <v>1500</v>
      </c>
      <c r="E36" s="192"/>
      <c r="F36" s="193">
        <f>SUM(C36:E36)</f>
        <v>60944.444444444438</v>
      </c>
      <c r="G36" s="84">
        <v>0.4</v>
      </c>
      <c r="H36" s="85"/>
      <c r="I36" s="98">
        <v>40976.20705767232</v>
      </c>
      <c r="J36" s="87">
        <v>0</v>
      </c>
      <c r="K36" s="88"/>
      <c r="L36" s="83">
        <f t="shared" si="2"/>
        <v>40976.20705767232</v>
      </c>
      <c r="M36" s="84"/>
      <c r="N36" s="7"/>
    </row>
    <row r="37" spans="1:14" hidden="1" x14ac:dyDescent="0.4">
      <c r="A37" s="80"/>
      <c r="B37" s="81"/>
      <c r="C37" s="194"/>
      <c r="D37" s="194"/>
      <c r="E37" s="194"/>
      <c r="F37" s="193"/>
      <c r="G37" s="84"/>
      <c r="H37" s="91"/>
      <c r="I37" s="90"/>
      <c r="J37" s="90"/>
      <c r="K37" s="90"/>
      <c r="L37" s="83">
        <f>SUM(I37:K37)</f>
        <v>0</v>
      </c>
      <c r="M37" s="90"/>
      <c r="N37" s="7"/>
    </row>
    <row r="38" spans="1:14" x14ac:dyDescent="0.4">
      <c r="A38" s="8"/>
      <c r="B38" s="92" t="s">
        <v>25</v>
      </c>
      <c r="C38" s="195">
        <f>SUM(C32:C37)</f>
        <v>472206.8</v>
      </c>
      <c r="D38" s="195">
        <f>SUM(D32:D37)</f>
        <v>58500</v>
      </c>
      <c r="E38" s="195">
        <f>SUM(E32:E37)</f>
        <v>0</v>
      </c>
      <c r="F38" s="198">
        <f>SUM(F32:F37)</f>
        <v>530706.80000000005</v>
      </c>
      <c r="G38" s="93">
        <f>(G32*F32)+(G33*F33)+(F34*G34)+(F35*G35)+(F36*G36)+(G37*F37)</f>
        <v>201287.89388888891</v>
      </c>
      <c r="H38" s="93"/>
      <c r="I38" s="93">
        <f>SUM(I32:I37)</f>
        <v>369222.6399999999</v>
      </c>
      <c r="J38" s="93">
        <f>SUM(J32:J37)</f>
        <v>14359.51</v>
      </c>
      <c r="K38" s="93">
        <f>SUM(K32:K37)</f>
        <v>0</v>
      </c>
      <c r="L38" s="93">
        <f>SUM(L32:L37)</f>
        <v>383582.14999999991</v>
      </c>
      <c r="M38" s="93">
        <f>SUM(M32:M37)</f>
        <v>0</v>
      </c>
      <c r="N38" s="83"/>
    </row>
    <row r="39" spans="1:14" ht="15.65" customHeight="1" x14ac:dyDescent="0.4">
      <c r="A39" s="79" t="s">
        <v>59</v>
      </c>
      <c r="B39" s="274" t="s">
        <v>60</v>
      </c>
      <c r="C39" s="274"/>
      <c r="D39" s="274"/>
      <c r="E39" s="274"/>
      <c r="F39" s="274"/>
      <c r="G39" s="274"/>
      <c r="H39" s="275"/>
      <c r="I39" s="275"/>
      <c r="J39" s="274"/>
    </row>
    <row r="40" spans="1:14" ht="60" x14ac:dyDescent="0.4">
      <c r="A40" s="80" t="s">
        <v>61</v>
      </c>
      <c r="B40" s="81" t="s">
        <v>62</v>
      </c>
      <c r="C40" s="192">
        <v>200318.33616298801</v>
      </c>
      <c r="D40" s="192"/>
      <c r="E40" s="192"/>
      <c r="F40" s="193">
        <f>SUM(C40:E40)</f>
        <v>200318.33616298801</v>
      </c>
      <c r="G40" s="84">
        <v>0.4</v>
      </c>
      <c r="H40" s="85"/>
      <c r="I40" s="98">
        <v>163061.69250406095</v>
      </c>
      <c r="J40" s="87"/>
      <c r="K40" s="88"/>
      <c r="L40" s="83">
        <f>+SUM(I40:K40)</f>
        <v>163061.69250406095</v>
      </c>
      <c r="M40" s="84"/>
      <c r="N40" s="7"/>
    </row>
    <row r="41" spans="1:14" ht="30" x14ac:dyDescent="0.4">
      <c r="A41" s="80" t="s">
        <v>63</v>
      </c>
      <c r="B41" s="81" t="s">
        <v>64</v>
      </c>
      <c r="C41" s="192">
        <v>62572.156196943994</v>
      </c>
      <c r="D41" s="192">
        <v>10000</v>
      </c>
      <c r="E41" s="192"/>
      <c r="F41" s="193">
        <f>SUM(C41:E41)</f>
        <v>72572.156196943994</v>
      </c>
      <c r="G41" s="84">
        <v>0.4</v>
      </c>
      <c r="H41" s="85"/>
      <c r="I41" s="98">
        <v>20000</v>
      </c>
      <c r="J41" s="87"/>
      <c r="K41" s="88"/>
      <c r="L41" s="83">
        <f t="shared" ref="L41:L42" si="3">+SUM(I41:K41)</f>
        <v>20000</v>
      </c>
      <c r="M41" s="84"/>
      <c r="N41" s="7"/>
    </row>
    <row r="42" spans="1:14" ht="36.75" customHeight="1" x14ac:dyDescent="0.4">
      <c r="A42" s="80" t="s">
        <v>65</v>
      </c>
      <c r="B42" s="81" t="s">
        <v>66</v>
      </c>
      <c r="C42" s="192">
        <v>215609.50764006801</v>
      </c>
      <c r="D42" s="192">
        <v>3007</v>
      </c>
      <c r="E42" s="192"/>
      <c r="F42" s="193">
        <f>SUM(C42:E42)</f>
        <v>218616.50764006801</v>
      </c>
      <c r="G42" s="84"/>
      <c r="H42" s="91"/>
      <c r="I42" s="98">
        <v>140803.63749593901</v>
      </c>
      <c r="J42" s="87"/>
      <c r="K42" s="88"/>
      <c r="L42" s="83">
        <f t="shared" si="3"/>
        <v>140803.63749593901</v>
      </c>
      <c r="M42" s="84"/>
      <c r="N42" s="7"/>
    </row>
    <row r="43" spans="1:14" ht="36.75" hidden="1" customHeight="1" x14ac:dyDescent="0.4">
      <c r="A43" s="80" t="s">
        <v>67</v>
      </c>
      <c r="B43" s="81"/>
      <c r="C43" s="194"/>
      <c r="D43" s="194"/>
      <c r="E43" s="194"/>
      <c r="F43" s="193">
        <f>SUM(C43:E43)</f>
        <v>0</v>
      </c>
      <c r="G43" s="84"/>
      <c r="H43" s="91"/>
      <c r="I43" s="90"/>
      <c r="J43" s="90"/>
      <c r="K43" s="90"/>
      <c r="L43" s="83"/>
      <c r="M43" s="84">
        <v>0.1</v>
      </c>
      <c r="N43" s="7"/>
    </row>
    <row r="44" spans="1:14" ht="36.75" hidden="1" customHeight="1" x14ac:dyDescent="0.4">
      <c r="A44" s="80" t="s">
        <v>68</v>
      </c>
      <c r="B44" s="81"/>
      <c r="C44" s="194"/>
      <c r="D44" s="194"/>
      <c r="E44" s="194"/>
      <c r="F44" s="193">
        <f>SUM(C44:E44)</f>
        <v>0</v>
      </c>
      <c r="G44" s="84"/>
      <c r="H44" s="91"/>
      <c r="I44" s="90"/>
      <c r="J44" s="90"/>
      <c r="K44" s="90"/>
      <c r="L44" s="83"/>
      <c r="M44" s="84">
        <v>0.1</v>
      </c>
      <c r="N44" s="7"/>
    </row>
    <row r="45" spans="1:14" hidden="1" x14ac:dyDescent="0.4">
      <c r="A45" s="80"/>
      <c r="B45" s="94"/>
      <c r="C45" s="197"/>
      <c r="D45" s="197"/>
      <c r="E45" s="197"/>
      <c r="F45" s="193"/>
      <c r="G45" s="103"/>
      <c r="H45" s="102"/>
      <c r="I45" s="101"/>
      <c r="J45" s="101"/>
      <c r="K45" s="101"/>
      <c r="L45" s="83"/>
      <c r="M45" s="101"/>
      <c r="N45" s="7"/>
    </row>
    <row r="46" spans="1:14" ht="22.5" customHeight="1" x14ac:dyDescent="0.4">
      <c r="A46" s="8"/>
      <c r="B46" s="92" t="s">
        <v>25</v>
      </c>
      <c r="C46" s="198">
        <f>SUM(C40:C45)</f>
        <v>478500</v>
      </c>
      <c r="D46" s="198">
        <f>SUM(D40:D45)</f>
        <v>13007</v>
      </c>
      <c r="E46" s="198">
        <f>SUM(E40:E45)</f>
        <v>0</v>
      </c>
      <c r="F46" s="198">
        <f>SUM(F40:F45)</f>
        <v>491507</v>
      </c>
      <c r="G46" s="93">
        <f>(G40*F40)+(G41*F41)+(G42*F42)+(G45*F45)+(F43*G43)+(F44*G44)</f>
        <v>109156.19694397281</v>
      </c>
      <c r="H46" s="93"/>
      <c r="I46" s="93">
        <f>SUM(I40:I45)</f>
        <v>323865.32999999996</v>
      </c>
      <c r="J46" s="93">
        <f>SUM(J40:J45)</f>
        <v>0</v>
      </c>
      <c r="K46" s="93">
        <f>SUM(K40:K45)</f>
        <v>0</v>
      </c>
      <c r="L46" s="93">
        <f>SUM(L40:L45)</f>
        <v>323865.32999999996</v>
      </c>
      <c r="M46" s="93">
        <f>SUM(M40:M45)</f>
        <v>0.2</v>
      </c>
      <c r="N46" s="83"/>
    </row>
    <row r="47" spans="1:14" ht="15.75" customHeight="1" x14ac:dyDescent="0.4">
      <c r="A47" s="92" t="s">
        <v>69</v>
      </c>
      <c r="B47" s="276" t="s">
        <v>70</v>
      </c>
      <c r="C47" s="276"/>
      <c r="D47" s="276"/>
      <c r="E47" s="276"/>
      <c r="F47" s="276"/>
      <c r="G47" s="276"/>
      <c r="H47" s="276"/>
      <c r="I47" s="276"/>
      <c r="J47" s="276"/>
      <c r="K47" s="276"/>
      <c r="L47" s="276"/>
      <c r="M47" s="276"/>
      <c r="N47" s="276"/>
    </row>
    <row r="48" spans="1:14" ht="15.75" customHeight="1" x14ac:dyDescent="0.4">
      <c r="A48" s="79" t="s">
        <v>71</v>
      </c>
      <c r="B48" s="265" t="s">
        <v>72</v>
      </c>
      <c r="C48" s="265"/>
      <c r="D48" s="265"/>
      <c r="E48" s="265"/>
      <c r="F48" s="265"/>
      <c r="G48" s="265"/>
      <c r="H48" s="265"/>
      <c r="I48" s="265"/>
      <c r="J48" s="265"/>
      <c r="K48" s="265"/>
      <c r="L48" s="265"/>
      <c r="M48" s="265"/>
      <c r="N48" s="265"/>
    </row>
    <row r="49" spans="1:14" ht="141.65" customHeight="1" x14ac:dyDescent="0.4">
      <c r="A49" s="80" t="s">
        <v>73</v>
      </c>
      <c r="B49" s="108" t="s">
        <v>74</v>
      </c>
      <c r="C49" s="192"/>
      <c r="D49" s="192"/>
      <c r="E49" s="192">
        <v>26470</v>
      </c>
      <c r="F49" s="196">
        <f>SUM(C49:E49)</f>
        <v>26470</v>
      </c>
      <c r="G49" s="96">
        <v>0.4</v>
      </c>
      <c r="H49" s="97"/>
      <c r="I49" s="98"/>
      <c r="J49" s="99"/>
      <c r="K49" s="109">
        <v>25353.184580000001</v>
      </c>
      <c r="L49" s="83">
        <f>+SUM(I49:K49)</f>
        <v>25353.184580000001</v>
      </c>
      <c r="M49" s="96"/>
      <c r="N49" s="7"/>
    </row>
    <row r="50" spans="1:14" ht="68.5" customHeight="1" x14ac:dyDescent="0.4">
      <c r="A50" s="80" t="s">
        <v>75</v>
      </c>
      <c r="B50" s="81" t="s">
        <v>76</v>
      </c>
      <c r="C50" s="194"/>
      <c r="D50" s="194"/>
      <c r="E50" s="194">
        <v>12100</v>
      </c>
      <c r="F50" s="193">
        <f>SUM(C50:E50)</f>
        <v>12100</v>
      </c>
      <c r="G50" s="84">
        <v>0.4</v>
      </c>
      <c r="H50" s="85"/>
      <c r="I50" s="86"/>
      <c r="J50" s="87"/>
      <c r="K50" s="109">
        <v>10176.922140000001</v>
      </c>
      <c r="L50" s="83">
        <f>+SUM(I50:K50)</f>
        <v>10176.922140000001</v>
      </c>
      <c r="M50" s="84"/>
      <c r="N50" s="7"/>
    </row>
    <row r="51" spans="1:14" hidden="1" x14ac:dyDescent="0.4">
      <c r="A51" s="80" t="s">
        <v>77</v>
      </c>
      <c r="B51" s="81"/>
      <c r="C51" s="194"/>
      <c r="D51" s="194"/>
      <c r="E51" s="194"/>
      <c r="F51" s="193">
        <f>SUM(C51:E51)</f>
        <v>0</v>
      </c>
      <c r="G51" s="84"/>
      <c r="H51" s="91"/>
      <c r="I51" s="90"/>
      <c r="J51" s="90"/>
      <c r="K51" s="90"/>
      <c r="L51" s="83"/>
      <c r="M51" s="84">
        <v>0.2</v>
      </c>
      <c r="N51" s="7"/>
    </row>
    <row r="52" spans="1:14" x14ac:dyDescent="0.4">
      <c r="A52" s="8"/>
      <c r="B52" s="92" t="s">
        <v>25</v>
      </c>
      <c r="C52" s="195">
        <f>SUM(C49:C51)</f>
        <v>0</v>
      </c>
      <c r="D52" s="195">
        <f>SUM(D49:D51)</f>
        <v>0</v>
      </c>
      <c r="E52" s="195">
        <f>SUM(E49:E51)</f>
        <v>38570</v>
      </c>
      <c r="F52" s="198">
        <f>SUM(F49:F51)</f>
        <v>38570</v>
      </c>
      <c r="G52" s="93">
        <f>(G49*F49)+(G50*F50)+(G51*F51)</f>
        <v>15428</v>
      </c>
      <c r="H52" s="93"/>
      <c r="I52" s="93">
        <f>SUM(I49:I51)</f>
        <v>0</v>
      </c>
      <c r="J52" s="93">
        <f>SUM(J49:J51)</f>
        <v>0</v>
      </c>
      <c r="K52" s="93">
        <f>SUM(K49:K51)</f>
        <v>35530.106720000003</v>
      </c>
      <c r="L52" s="93">
        <f>SUM(L49:L51)</f>
        <v>35530.106720000003</v>
      </c>
      <c r="M52" s="93">
        <f>SUM(M49:M51)</f>
        <v>0.2</v>
      </c>
      <c r="N52" s="83"/>
    </row>
    <row r="53" spans="1:14" hidden="1" x14ac:dyDescent="0.4">
      <c r="A53" s="8"/>
      <c r="B53" s="110"/>
      <c r="C53" s="199"/>
      <c r="D53" s="199"/>
      <c r="E53" s="199"/>
      <c r="F53" s="199"/>
      <c r="G53" s="105"/>
      <c r="H53" s="105"/>
      <c r="I53" s="105"/>
      <c r="J53" s="105"/>
      <c r="K53" s="105"/>
      <c r="L53" s="105"/>
      <c r="M53" s="105"/>
      <c r="N53" s="111"/>
    </row>
    <row r="54" spans="1:14" ht="15.75" customHeight="1" x14ac:dyDescent="0.4">
      <c r="A54" s="79" t="s">
        <v>78</v>
      </c>
      <c r="B54" s="277" t="s">
        <v>79</v>
      </c>
      <c r="C54" s="278"/>
      <c r="D54" s="278"/>
      <c r="E54" s="278"/>
      <c r="F54" s="278"/>
      <c r="G54" s="278"/>
      <c r="H54" s="278"/>
      <c r="I54" s="278"/>
      <c r="J54" s="278"/>
      <c r="K54" s="278"/>
      <c r="L54" s="278"/>
      <c r="M54" s="278"/>
      <c r="N54" s="278"/>
    </row>
    <row r="55" spans="1:14" ht="72" customHeight="1" x14ac:dyDescent="0.4">
      <c r="A55" s="80" t="s">
        <v>80</v>
      </c>
      <c r="B55" s="112" t="s">
        <v>81</v>
      </c>
      <c r="C55" s="194"/>
      <c r="D55" s="194"/>
      <c r="E55" s="194">
        <v>83174.399999999994</v>
      </c>
      <c r="F55" s="193">
        <f>SUM(C55:E55)</f>
        <v>83174.399999999994</v>
      </c>
      <c r="G55" s="84"/>
      <c r="H55" s="91"/>
      <c r="I55" s="86"/>
      <c r="J55" s="87"/>
      <c r="K55" s="109">
        <v>52881.221890000001</v>
      </c>
      <c r="L55" s="83">
        <f>+SUM(I55:K55)</f>
        <v>52881.221890000001</v>
      </c>
      <c r="M55" s="84"/>
      <c r="N55" s="7"/>
    </row>
    <row r="56" spans="1:14" ht="72" customHeight="1" x14ac:dyDescent="0.4">
      <c r="A56" s="113" t="s">
        <v>82</v>
      </c>
      <c r="B56" s="81" t="s">
        <v>83</v>
      </c>
      <c r="C56" s="200"/>
      <c r="D56" s="200"/>
      <c r="E56" s="200">
        <v>212282.23999999999</v>
      </c>
      <c r="F56" s="193">
        <f>SUM(C56:E56)</f>
        <v>212282.23999999999</v>
      </c>
      <c r="G56" s="84"/>
      <c r="H56" s="91"/>
      <c r="I56" s="86"/>
      <c r="J56" s="87"/>
      <c r="K56" s="109">
        <v>131000.3637</v>
      </c>
      <c r="L56" s="83">
        <f>+SUM(I56:K56)</f>
        <v>131000.3637</v>
      </c>
      <c r="M56" s="84"/>
      <c r="N56" s="7"/>
    </row>
    <row r="57" spans="1:14" x14ac:dyDescent="0.4">
      <c r="A57" s="8"/>
      <c r="B57" s="92" t="s">
        <v>25</v>
      </c>
      <c r="C57" s="198">
        <f>SUM(C55:C56)</f>
        <v>0</v>
      </c>
      <c r="D57" s="198">
        <f>SUM(D55:D56)</f>
        <v>0</v>
      </c>
      <c r="E57" s="198">
        <f>SUM(E55:E56)</f>
        <v>295456.64000000001</v>
      </c>
      <c r="F57" s="198">
        <f>SUM(F55:F56)</f>
        <v>295456.64000000001</v>
      </c>
      <c r="G57" s="93">
        <f>(G55*F55)+(F56*G56)</f>
        <v>0</v>
      </c>
      <c r="H57" s="93"/>
      <c r="I57" s="93">
        <f>SUM(I55:I55)</f>
        <v>0</v>
      </c>
      <c r="J57" s="93">
        <f>SUM(J55:J55)</f>
        <v>0</v>
      </c>
      <c r="K57" s="93">
        <f>SUM(K55:K56)</f>
        <v>183881.58559</v>
      </c>
      <c r="L57" s="93">
        <f>SUM(L55:L56)</f>
        <v>183881.58559</v>
      </c>
      <c r="M57" s="93">
        <f>SUM(M55:M55)</f>
        <v>0</v>
      </c>
      <c r="N57" s="83"/>
    </row>
    <row r="58" spans="1:14" x14ac:dyDescent="0.4">
      <c r="A58" s="8"/>
      <c r="B58" s="92"/>
      <c r="C58" s="198"/>
      <c r="D58" s="198"/>
      <c r="E58" s="198"/>
      <c r="F58" s="198"/>
      <c r="G58" s="93"/>
      <c r="H58" s="93"/>
      <c r="I58" s="93"/>
      <c r="J58" s="93"/>
      <c r="K58" s="93"/>
      <c r="L58" s="93"/>
      <c r="M58" s="93"/>
      <c r="N58" s="83"/>
    </row>
    <row r="59" spans="1:14" ht="15.65" customHeight="1" x14ac:dyDescent="0.4">
      <c r="A59" s="114" t="s">
        <v>84</v>
      </c>
      <c r="B59" s="265" t="s">
        <v>85</v>
      </c>
      <c r="C59" s="265"/>
      <c r="D59" s="265"/>
      <c r="E59" s="265"/>
      <c r="F59" s="265"/>
      <c r="G59" s="265"/>
      <c r="H59" s="265"/>
      <c r="I59" s="265"/>
      <c r="J59" s="265"/>
      <c r="K59" s="265"/>
      <c r="L59" s="265"/>
      <c r="M59" s="265"/>
      <c r="N59" s="265"/>
    </row>
    <row r="60" spans="1:14" ht="45" x14ac:dyDescent="0.4">
      <c r="A60" s="80" t="s">
        <v>86</v>
      </c>
      <c r="B60" s="108" t="s">
        <v>87</v>
      </c>
      <c r="C60" s="192">
        <v>0</v>
      </c>
      <c r="D60" s="192">
        <v>131000</v>
      </c>
      <c r="E60" s="192"/>
      <c r="F60" s="196"/>
      <c r="G60" s="96"/>
      <c r="H60" s="115"/>
      <c r="I60" s="86"/>
      <c r="J60" s="87">
        <v>97205.580000000016</v>
      </c>
      <c r="K60" s="100"/>
      <c r="L60" s="83">
        <f>+SUM(I60:K60)</f>
        <v>97205.580000000016</v>
      </c>
      <c r="M60" s="82"/>
      <c r="N60" s="7"/>
    </row>
    <row r="61" spans="1:14" ht="45" x14ac:dyDescent="0.4">
      <c r="A61" s="80" t="s">
        <v>88</v>
      </c>
      <c r="B61" s="81" t="s">
        <v>89</v>
      </c>
      <c r="C61" s="194">
        <v>5200</v>
      </c>
      <c r="D61" s="194">
        <v>57000</v>
      </c>
      <c r="E61" s="194"/>
      <c r="F61" s="193"/>
      <c r="G61" s="84"/>
      <c r="H61" s="85"/>
      <c r="I61" s="86"/>
      <c r="J61" s="87">
        <v>0</v>
      </c>
      <c r="K61" s="88"/>
      <c r="L61" s="83">
        <f t="shared" ref="L61:L62" si="4">+SUM(I61:K61)</f>
        <v>0</v>
      </c>
      <c r="M61" s="84"/>
      <c r="N61" s="7"/>
    </row>
    <row r="62" spans="1:14" ht="30" x14ac:dyDescent="0.4">
      <c r="A62" s="80" t="s">
        <v>90</v>
      </c>
      <c r="B62" s="81" t="s">
        <v>91</v>
      </c>
      <c r="C62" s="194">
        <v>15600</v>
      </c>
      <c r="D62" s="194">
        <v>57000</v>
      </c>
      <c r="E62" s="194"/>
      <c r="F62" s="193"/>
      <c r="G62" s="84"/>
      <c r="H62" s="91"/>
      <c r="I62" s="86">
        <v>1792.72</v>
      </c>
      <c r="J62" s="87">
        <v>792</v>
      </c>
      <c r="K62" s="88"/>
      <c r="L62" s="83">
        <f t="shared" si="4"/>
        <v>2584.7200000000003</v>
      </c>
      <c r="M62" s="90"/>
      <c r="N62" s="7"/>
    </row>
    <row r="63" spans="1:14" x14ac:dyDescent="0.4">
      <c r="A63" s="8"/>
      <c r="B63" s="92" t="s">
        <v>25</v>
      </c>
      <c r="C63" s="195">
        <f>SUM(C60:C62)</f>
        <v>20800</v>
      </c>
      <c r="D63" s="195">
        <f>SUM(D60:D62)</f>
        <v>245000</v>
      </c>
      <c r="E63" s="195">
        <f>SUM(E60:E62)</f>
        <v>0</v>
      </c>
      <c r="F63" s="195">
        <f>SUM(F60:F62)</f>
        <v>0</v>
      </c>
      <c r="G63" s="93">
        <f>(G60*F60)+(G61*F61)+(G62*F62)</f>
        <v>0</v>
      </c>
      <c r="H63" s="93"/>
      <c r="I63" s="93">
        <f>SUM(I60:I62)</f>
        <v>1792.72</v>
      </c>
      <c r="J63" s="93">
        <f>SUM(J60:J62)</f>
        <v>97997.580000000016</v>
      </c>
      <c r="K63" s="93">
        <f>SUM(K60:K62)</f>
        <v>0</v>
      </c>
      <c r="L63" s="93">
        <f>SUM(L60:L62)</f>
        <v>99790.300000000017</v>
      </c>
      <c r="M63" s="93">
        <f>SUM(M60:M62)</f>
        <v>0</v>
      </c>
      <c r="N63" s="83"/>
    </row>
    <row r="64" spans="1:14" x14ac:dyDescent="0.4">
      <c r="A64" s="116"/>
      <c r="B64" s="117"/>
      <c r="C64" s="201"/>
      <c r="D64" s="201"/>
      <c r="E64" s="201"/>
      <c r="F64" s="201"/>
      <c r="G64" s="118"/>
      <c r="H64" s="117"/>
    </row>
    <row r="65" spans="1:13" x14ac:dyDescent="0.4">
      <c r="A65" s="116"/>
      <c r="B65" s="117"/>
      <c r="C65" s="201"/>
      <c r="D65" s="201"/>
      <c r="E65" s="201"/>
      <c r="F65" s="201"/>
      <c r="G65" s="118"/>
      <c r="H65" s="117"/>
    </row>
    <row r="66" spans="1:13" ht="45" x14ac:dyDescent="0.4">
      <c r="A66" s="92" t="s">
        <v>92</v>
      </c>
      <c r="B66" s="119" t="s">
        <v>93</v>
      </c>
      <c r="C66" s="248">
        <v>55078.993370493699</v>
      </c>
      <c r="D66" s="248">
        <v>522647.44</v>
      </c>
      <c r="E66" s="248">
        <v>57500</v>
      </c>
      <c r="F66" s="249">
        <f>SUM(C66:E66)</f>
        <v>635226.4333704937</v>
      </c>
      <c r="G66" s="250">
        <v>0.2</v>
      </c>
      <c r="H66" s="251"/>
      <c r="I66" s="252">
        <v>55078.993370493699</v>
      </c>
      <c r="J66" s="124">
        <v>442715.51</v>
      </c>
      <c r="K66" s="109">
        <v>46813.039290000001</v>
      </c>
      <c r="L66" s="120">
        <f>+SUM(I66:K66)</f>
        <v>544607.54266049375</v>
      </c>
      <c r="M66" s="121"/>
    </row>
    <row r="67" spans="1:13" ht="45" x14ac:dyDescent="0.4">
      <c r="A67" s="92" t="s">
        <v>94</v>
      </c>
      <c r="B67" s="119" t="s">
        <v>95</v>
      </c>
      <c r="C67" s="202">
        <v>219313.873203272</v>
      </c>
      <c r="D67" s="202">
        <v>179761.56</v>
      </c>
      <c r="E67" s="202">
        <v>48249.719626168197</v>
      </c>
      <c r="F67" s="203">
        <f>SUM(C67:E67)</f>
        <v>447325.15282944019</v>
      </c>
      <c r="G67" s="121">
        <v>0.25</v>
      </c>
      <c r="H67" s="122"/>
      <c r="I67" s="123">
        <f>+'2)UNDG Budget categ par produit'!H198+'2)UNDG Budget categ par produit'!H199+'2)UNDG Budget categ par produit'!H200+'2)UNDG Budget categ par produit'!H203-15000</f>
        <v>217225.03000000003</v>
      </c>
      <c r="J67" s="124">
        <v>137604</v>
      </c>
      <c r="K67" s="109">
        <v>41302.55328</v>
      </c>
      <c r="L67" s="120">
        <f t="shared" ref="L67:L69" si="5">+SUM(I67:K67)</f>
        <v>396131.58328000002</v>
      </c>
      <c r="M67" s="7"/>
    </row>
    <row r="68" spans="1:13" ht="62.15" customHeight="1" x14ac:dyDescent="0.4">
      <c r="A68" s="92" t="s">
        <v>96</v>
      </c>
      <c r="B68" s="125" t="s">
        <v>97</v>
      </c>
      <c r="C68" s="202">
        <v>104443.34005574058</v>
      </c>
      <c r="D68" s="202">
        <v>20000</v>
      </c>
      <c r="E68" s="202">
        <v>27513.360000000001</v>
      </c>
      <c r="F68" s="203">
        <f>SUM(C68:E68)</f>
        <v>151956.7000557406</v>
      </c>
      <c r="G68" s="121">
        <v>0.3</v>
      </c>
      <c r="H68" s="122"/>
      <c r="I68" s="123">
        <f>+'2)UNDG Budget categ par produit'!H201+15000</f>
        <v>53532.590899999981</v>
      </c>
      <c r="J68" s="124">
        <v>1178.3900000000001</v>
      </c>
      <c r="K68" s="109">
        <v>9453.5681019999993</v>
      </c>
      <c r="L68" s="120">
        <f t="shared" si="5"/>
        <v>64164.549001999978</v>
      </c>
      <c r="M68" s="7"/>
    </row>
    <row r="69" spans="1:13" ht="30" x14ac:dyDescent="0.4">
      <c r="A69" s="126" t="s">
        <v>98</v>
      </c>
      <c r="B69" s="119"/>
      <c r="C69" s="202">
        <v>55078.993370493743</v>
      </c>
      <c r="D69" s="202"/>
      <c r="E69" s="202">
        <v>0</v>
      </c>
      <c r="F69" s="203">
        <f>SUM(C69:E69)</f>
        <v>55078.993370493743</v>
      </c>
      <c r="G69" s="121">
        <v>0.3</v>
      </c>
      <c r="H69" s="122"/>
      <c r="I69" s="123"/>
      <c r="J69" s="124">
        <v>0</v>
      </c>
      <c r="K69" s="109"/>
      <c r="L69" s="120">
        <f t="shared" si="5"/>
        <v>0</v>
      </c>
      <c r="M69" s="7"/>
    </row>
    <row r="70" spans="1:13" x14ac:dyDescent="0.4">
      <c r="A70" s="116"/>
      <c r="B70" s="127" t="s">
        <v>99</v>
      </c>
      <c r="C70" s="204">
        <f>SUM(C66:C69)</f>
        <v>433915.20000000007</v>
      </c>
      <c r="D70" s="204">
        <f>SUM(D66:D69)</f>
        <v>722409</v>
      </c>
      <c r="E70" s="204">
        <f>SUM(E66:E69)</f>
        <v>133263.07962616818</v>
      </c>
      <c r="F70" s="204">
        <f>SUM(F66:F69)</f>
        <v>1289587.2796261681</v>
      </c>
      <c r="G70" s="93">
        <f>(G66*F66)+(G67*F67)+(G68*F68)+(G69*F69)</f>
        <v>300987.28290932911</v>
      </c>
      <c r="H70" s="93"/>
      <c r="I70" s="128">
        <f>SUM(I66:I69)</f>
        <v>325836.61427049374</v>
      </c>
      <c r="J70" s="128">
        <f>SUM(J66:J69)</f>
        <v>581497.9</v>
      </c>
      <c r="K70" s="128">
        <f>SUM(K66:K69)</f>
        <v>97569.160672000013</v>
      </c>
      <c r="L70" s="128">
        <f>SUM(L66:L69)</f>
        <v>1004903.6749424938</v>
      </c>
      <c r="M70" s="128">
        <f>SUM(M66:M69)</f>
        <v>0</v>
      </c>
    </row>
    <row r="71" spans="1:13" x14ac:dyDescent="0.4">
      <c r="A71" s="116"/>
      <c r="B71" s="117"/>
      <c r="C71" s="201"/>
      <c r="D71" s="201"/>
      <c r="E71" s="201"/>
      <c r="F71" s="201"/>
      <c r="G71" s="118"/>
      <c r="H71" s="117"/>
    </row>
    <row r="72" spans="1:13" x14ac:dyDescent="0.4">
      <c r="A72" s="116"/>
      <c r="B72" s="117"/>
      <c r="C72" s="201"/>
      <c r="D72" s="201"/>
      <c r="E72" s="201"/>
      <c r="F72" s="201"/>
      <c r="G72" s="118"/>
      <c r="H72" s="117"/>
      <c r="I72" s="11"/>
    </row>
    <row r="73" spans="1:13" x14ac:dyDescent="0.4">
      <c r="A73" s="116"/>
      <c r="B73" s="117"/>
      <c r="C73" s="201"/>
      <c r="D73" s="201"/>
      <c r="E73" s="201"/>
      <c r="F73" s="201"/>
      <c r="G73" s="118"/>
      <c r="H73" s="117"/>
    </row>
    <row r="74" spans="1:13" x14ac:dyDescent="0.4">
      <c r="A74" s="116"/>
      <c r="B74" s="256" t="s">
        <v>100</v>
      </c>
      <c r="C74" s="256"/>
      <c r="D74" s="256"/>
      <c r="E74" s="256"/>
      <c r="F74" s="256"/>
      <c r="G74" s="129"/>
      <c r="H74" s="129"/>
      <c r="I74" s="257" t="s">
        <v>100</v>
      </c>
      <c r="J74" s="257"/>
      <c r="K74" s="256"/>
      <c r="L74" s="256"/>
    </row>
    <row r="75" spans="1:13" ht="26" customHeight="1" thickBot="1" x14ac:dyDescent="0.45">
      <c r="A75" s="116"/>
      <c r="B75" s="258"/>
      <c r="C75" s="195" t="s">
        <v>101</v>
      </c>
      <c r="D75" s="195" t="s">
        <v>102</v>
      </c>
      <c r="E75" s="195" t="s">
        <v>103</v>
      </c>
      <c r="F75" s="259" t="s">
        <v>6</v>
      </c>
      <c r="G75" s="117"/>
      <c r="H75" s="129"/>
      <c r="I75" s="93" t="s">
        <v>164</v>
      </c>
      <c r="J75" s="93" t="s">
        <v>165</v>
      </c>
      <c r="K75" s="234" t="s">
        <v>166</v>
      </c>
      <c r="L75" s="93" t="s">
        <v>6</v>
      </c>
    </row>
    <row r="76" spans="1:13" x14ac:dyDescent="0.4">
      <c r="A76" s="116"/>
      <c r="B76" s="258"/>
      <c r="C76" s="195" t="str">
        <f>C5</f>
        <v>PNUD</v>
      </c>
      <c r="D76" s="195" t="str">
        <f>D5</f>
        <v>OHCHR</v>
      </c>
      <c r="E76" s="195" t="str">
        <f>+E5</f>
        <v>MSIS TATAO</v>
      </c>
      <c r="F76" s="259"/>
      <c r="G76" s="117"/>
      <c r="H76" s="129"/>
      <c r="I76" s="73" t="s">
        <v>170</v>
      </c>
      <c r="J76" s="74" t="s">
        <v>170</v>
      </c>
      <c r="K76" s="71" t="s">
        <v>170</v>
      </c>
      <c r="L76" s="93"/>
    </row>
    <row r="77" spans="1:13" x14ac:dyDescent="0.4">
      <c r="A77" s="130"/>
      <c r="B77" s="131" t="s">
        <v>104</v>
      </c>
      <c r="C77" s="205">
        <f>SUM(C12,C22,C27,,C38,C46,,C52,C57,C63,,C66,C67,C68,C69)</f>
        <v>1588784.9999999998</v>
      </c>
      <c r="D77" s="205">
        <f>SUM(D12,D22,D27,,D38,D46,,D52,D57,D63,D66,D67,D68,D69)</f>
        <v>1313409</v>
      </c>
      <c r="E77" s="205">
        <f>SUM(E12,E22,E27,,E38,E46,E52,E57,E63,E66,E67,E68,E69)</f>
        <v>467289.7196261682</v>
      </c>
      <c r="F77" s="205">
        <f>SUM(C77:E77)</f>
        <v>3369483.7196261683</v>
      </c>
      <c r="G77" s="117"/>
      <c r="H77" s="130"/>
      <c r="I77" s="132">
        <f>I12+I22+I38+I46+I52+I57+I63+I70</f>
        <v>1124660.9042704934</v>
      </c>
      <c r="J77" s="133">
        <f>J12+J22+J38+J46+J52+J57+J63+J70</f>
        <v>876222.76</v>
      </c>
      <c r="K77" s="134">
        <f>K12+K22+K38+K46+K52+K57+K63+K70</f>
        <v>316980.85298200004</v>
      </c>
      <c r="L77" s="247">
        <f>L12+L22+L38+L46+L52+L57+L63+L70</f>
        <v>2317864.5172524936</v>
      </c>
    </row>
    <row r="78" spans="1:13" x14ac:dyDescent="0.4">
      <c r="A78" s="136"/>
      <c r="B78" s="131" t="s">
        <v>105</v>
      </c>
      <c r="C78" s="205">
        <f>C77*0.07</f>
        <v>111214.95</v>
      </c>
      <c r="D78" s="205">
        <f>D77*0.07</f>
        <v>91938.63</v>
      </c>
      <c r="E78" s="205">
        <f>E77*0.07</f>
        <v>32710.280373831778</v>
      </c>
      <c r="F78" s="205">
        <f>F77*0.07</f>
        <v>235863.86037383179</v>
      </c>
      <c r="G78" s="136"/>
      <c r="H78" s="137"/>
      <c r="I78" s="132">
        <f>+I77*7%</f>
        <v>78726.263298934544</v>
      </c>
      <c r="J78" s="133">
        <f>+J77*7%</f>
        <v>61335.593200000003</v>
      </c>
      <c r="K78" s="134">
        <f>+K77*7%</f>
        <v>22188.659708740004</v>
      </c>
      <c r="L78" s="135">
        <f>L77*7%</f>
        <v>162250.51620767458</v>
      </c>
    </row>
    <row r="79" spans="1:13" x14ac:dyDescent="0.4">
      <c r="A79" s="136"/>
      <c r="B79" s="92" t="s">
        <v>6</v>
      </c>
      <c r="C79" s="206">
        <f>SUM(C77:C78)</f>
        <v>1699999.9499999997</v>
      </c>
      <c r="D79" s="206">
        <f>SUM(D77:D78)</f>
        <v>1405347.63</v>
      </c>
      <c r="E79" s="206">
        <f>SUM(E77:E78)</f>
        <v>500000</v>
      </c>
      <c r="F79" s="206">
        <f>SUM(F77:F78)</f>
        <v>3605347.58</v>
      </c>
      <c r="G79" s="136"/>
      <c r="H79" s="137"/>
      <c r="I79" s="138">
        <f>SUM(I77:I78)</f>
        <v>1203387.167569428</v>
      </c>
      <c r="J79" s="139">
        <f>SUM(J77:J78)</f>
        <v>937558.35320000001</v>
      </c>
      <c r="K79" s="140">
        <f>SUM(K77:K78)</f>
        <v>339169.51269074006</v>
      </c>
      <c r="L79" s="141">
        <f>SUM(L77:L78)</f>
        <v>2480115.0334601682</v>
      </c>
    </row>
    <row r="80" spans="1:13" x14ac:dyDescent="0.4">
      <c r="A80" s="136"/>
      <c r="B80" s="8"/>
      <c r="C80" s="207"/>
      <c r="D80" s="207"/>
      <c r="E80" s="207"/>
      <c r="F80" s="207"/>
      <c r="G80" s="8"/>
      <c r="H80" s="142"/>
    </row>
    <row r="81" spans="1:9" x14ac:dyDescent="0.4">
      <c r="A81" s="117"/>
      <c r="B81" s="116"/>
      <c r="C81" s="208"/>
      <c r="D81" s="208"/>
      <c r="E81" s="208"/>
      <c r="F81" s="208"/>
      <c r="G81" s="143"/>
      <c r="H81" s="129"/>
      <c r="I81" s="242"/>
    </row>
    <row r="82" spans="1:9" x14ac:dyDescent="0.4">
      <c r="A82" s="260"/>
      <c r="B82" s="144"/>
      <c r="C82" s="209"/>
      <c r="D82" s="209"/>
      <c r="E82" s="209"/>
      <c r="F82" s="209"/>
      <c r="G82" s="145"/>
      <c r="H82" s="8"/>
      <c r="I82" s="215"/>
    </row>
    <row r="83" spans="1:9" hidden="1" x14ac:dyDescent="0.4">
      <c r="A83" s="260"/>
      <c r="B83" s="9" t="s">
        <v>106</v>
      </c>
      <c r="C83" s="210" t="e">
        <f>SUM(G12,G22,G27,#REF!,G38,G46,#REF!,#REF!,G52,G57,G63,#REF!,#REF!,#REF!,#REF!,#REF!,G70)*1.07</f>
        <v>#REF!</v>
      </c>
      <c r="D83" s="208"/>
      <c r="E83" s="208"/>
      <c r="F83" s="208"/>
      <c r="G83" s="145"/>
      <c r="H83" s="8"/>
    </row>
    <row r="84" spans="1:9" hidden="1" x14ac:dyDescent="0.4">
      <c r="A84" s="260"/>
      <c r="B84" s="10" t="s">
        <v>107</v>
      </c>
      <c r="C84" s="211" t="e">
        <f>C83/F79</f>
        <v>#REF!</v>
      </c>
      <c r="D84" s="212"/>
      <c r="E84" s="212"/>
      <c r="F84" s="212"/>
      <c r="G84" s="8"/>
      <c r="H84" s="8"/>
    </row>
    <row r="85" spans="1:9" hidden="1" x14ac:dyDescent="0.4">
      <c r="A85" s="260"/>
      <c r="B85" s="261"/>
      <c r="C85" s="262"/>
      <c r="D85" s="213"/>
      <c r="E85" s="213"/>
      <c r="F85" s="213"/>
      <c r="G85" s="8"/>
      <c r="H85" s="8"/>
    </row>
    <row r="86" spans="1:9" hidden="1" x14ac:dyDescent="0.4">
      <c r="A86" s="260"/>
      <c r="B86" s="10" t="s">
        <v>108</v>
      </c>
      <c r="C86" s="211">
        <f>SUM(C68:E69)</f>
        <v>207035.69342623436</v>
      </c>
      <c r="D86" s="212"/>
      <c r="E86" s="212"/>
      <c r="F86" s="212"/>
      <c r="G86" s="8"/>
      <c r="H86" s="8"/>
    </row>
    <row r="87" spans="1:9" hidden="1" x14ac:dyDescent="0.4">
      <c r="A87" s="260"/>
      <c r="B87" s="10" t="s">
        <v>109</v>
      </c>
      <c r="C87" s="211">
        <f>C86/F79</f>
        <v>5.7424614085678352E-2</v>
      </c>
      <c r="D87" s="212"/>
      <c r="E87" s="212"/>
      <c r="F87" s="212"/>
      <c r="G87" s="8"/>
      <c r="H87" s="8"/>
    </row>
    <row r="88" spans="1:9" ht="15.5" hidden="1" thickBot="1" x14ac:dyDescent="0.45">
      <c r="A88" s="260"/>
      <c r="B88" s="263" t="s">
        <v>110</v>
      </c>
      <c r="C88" s="264"/>
      <c r="D88" s="214"/>
      <c r="E88" s="214"/>
      <c r="F88" s="214"/>
      <c r="G88" s="8"/>
      <c r="H88" s="8"/>
    </row>
    <row r="89" spans="1:9" hidden="1" x14ac:dyDescent="0.4">
      <c r="A89" s="260"/>
      <c r="B89" s="8"/>
      <c r="C89" s="207"/>
      <c r="D89" s="207"/>
      <c r="E89" s="207"/>
      <c r="F89" s="207"/>
      <c r="G89" s="8"/>
      <c r="H89" s="8"/>
    </row>
    <row r="90" spans="1:9" hidden="1" x14ac:dyDescent="0.4">
      <c r="A90" s="260"/>
      <c r="B90" s="8"/>
      <c r="C90" s="207"/>
      <c r="D90" s="207"/>
      <c r="E90" s="207"/>
      <c r="F90" s="207"/>
      <c r="G90" s="8"/>
      <c r="H90" s="8"/>
    </row>
    <row r="91" spans="1:9" hidden="1" x14ac:dyDescent="0.4">
      <c r="A91" s="260"/>
      <c r="B91" s="8"/>
      <c r="C91" s="207"/>
      <c r="D91" s="207"/>
      <c r="E91" s="207"/>
      <c r="F91" s="207"/>
      <c r="G91" s="8"/>
      <c r="H91" s="8"/>
    </row>
    <row r="92" spans="1:9" x14ac:dyDescent="0.4">
      <c r="A92" s="260"/>
      <c r="B92" s="8"/>
      <c r="C92" s="207"/>
      <c r="D92" s="207"/>
      <c r="E92" s="207"/>
      <c r="F92" s="207"/>
      <c r="G92" s="8"/>
      <c r="H92" s="8"/>
      <c r="I92" s="215"/>
    </row>
    <row r="93" spans="1:9" x14ac:dyDescent="0.4">
      <c r="A93" s="260"/>
      <c r="B93" s="8"/>
      <c r="C93" s="207"/>
      <c r="D93" s="207"/>
      <c r="E93" s="207"/>
      <c r="F93" s="207"/>
      <c r="G93" s="8"/>
      <c r="H93" s="8"/>
    </row>
    <row r="96" spans="1:9" x14ac:dyDescent="0.4">
      <c r="I96" s="246"/>
    </row>
  </sheetData>
  <autoFilter ref="A4:N4" xr:uid="{00000000-0009-0000-0000-000000000000}"/>
  <mergeCells count="19">
    <mergeCell ref="B59:N59"/>
    <mergeCell ref="A1:G1"/>
    <mergeCell ref="B6:N6"/>
    <mergeCell ref="B7:N7"/>
    <mergeCell ref="B13:N13"/>
    <mergeCell ref="B23:N23"/>
    <mergeCell ref="B30:N30"/>
    <mergeCell ref="B31:N31"/>
    <mergeCell ref="B39:J39"/>
    <mergeCell ref="B47:N47"/>
    <mergeCell ref="B48:N48"/>
    <mergeCell ref="B54:N54"/>
    <mergeCell ref="B74:F74"/>
    <mergeCell ref="I74:L74"/>
    <mergeCell ref="B75:B76"/>
    <mergeCell ref="F75:F76"/>
    <mergeCell ref="A82:A93"/>
    <mergeCell ref="B85:C85"/>
    <mergeCell ref="B88:C88"/>
  </mergeCells>
  <conditionalFormatting sqref="C84">
    <cfRule type="cellIs" dxfId="18" priority="2" operator="lessThan">
      <formula>0.15</formula>
    </cfRule>
  </conditionalFormatting>
  <conditionalFormatting sqref="C87">
    <cfRule type="cellIs" dxfId="17" priority="1" operator="lessThan">
      <formula>0.05</formula>
    </cfRule>
  </conditionalFormatting>
  <dataValidations count="7">
    <dataValidation allowBlank="1" showInputMessage="1" showErrorMessage="1" prompt="Insert name of recipient agency here _x000a_" sqref="C5:F5 M5 I5:K5" xr:uid="{F149962A-653F-4E14-AE82-5B70EFB9776F}"/>
    <dataValidation allowBlank="1" showErrorMessage="1" prompt="% Towards Gender Equality and Women's Empowerment Must be Higher than 15%_x000a_" sqref="C86:F86" xr:uid="{FFD401CC-6D34-477D-A84B-9A6A5BFABDB0}"/>
    <dataValidation allowBlank="1" showInputMessage="1" showErrorMessage="1" prompt="Insert *text* description of Activity here" sqref="B8 B60 B24 B32 B40 B49 B14 B55:B56" xr:uid="{56DD402B-2DAD-4039-B19E-EF0CF5A2D1BF}"/>
    <dataValidation allowBlank="1" showInputMessage="1" showErrorMessage="1" prompt="Insert *text* description of Output here" sqref="B7 B13 B23 B31 B59 B48 B54 B39" xr:uid="{D53A28D7-C678-42C3-AA79-BC12AB9CF6EA}"/>
    <dataValidation allowBlank="1" showInputMessage="1" showErrorMessage="1" prompt="Insert *text* description of Outcome here" sqref="B47 B6 B30" xr:uid="{633B291A-A861-4DC5-8B12-78F991C46E73}"/>
    <dataValidation allowBlank="1" showInputMessage="1" showErrorMessage="1" prompt="M&amp;E Budget Cannot be Less than 5%_x000a_" sqref="C87:F87" xr:uid="{CFB8FD55-E96F-4FCA-9E15-5A422DD8E507}"/>
    <dataValidation allowBlank="1" showInputMessage="1" showErrorMessage="1" prompt="% Towards Gender Equality and Women's Empowerment Must be Higher than 15%_x000a_" sqref="C84:F84" xr:uid="{6EEA0D78-DCD1-46F6-AB93-5AA15F49279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25"/>
  <sheetViews>
    <sheetView tabSelected="1" topLeftCell="D196" zoomScale="77" zoomScaleNormal="77" workbookViewId="0">
      <selection activeCell="I210" sqref="I210"/>
    </sheetView>
  </sheetViews>
  <sheetFormatPr baseColWidth="10" defaultColWidth="8.81640625" defaultRowHeight="12.5" x14ac:dyDescent="0.35"/>
  <cols>
    <col min="1" max="1" width="8" style="21" hidden="1" customWidth="1"/>
    <col min="2" max="2" width="14.54296875" style="21" customWidth="1"/>
    <col min="3" max="3" width="58.81640625" style="21" bestFit="1" customWidth="1"/>
    <col min="4" max="4" width="25.08984375" style="183" bestFit="1" customWidth="1"/>
    <col min="5" max="5" width="25.453125" style="183" customWidth="1"/>
    <col min="6" max="6" width="25.6328125" style="183" customWidth="1"/>
    <col min="7" max="7" width="13.36328125" style="183" customWidth="1"/>
    <col min="8" max="8" width="31.453125" style="216" bestFit="1" customWidth="1"/>
    <col min="9" max="9" width="35.81640625" style="20" customWidth="1"/>
    <col min="10" max="10" width="39.90625" style="20" bestFit="1" customWidth="1"/>
    <col min="11" max="11" width="21.81640625" style="21" customWidth="1"/>
    <col min="12" max="12" width="11.81640625" style="63" bestFit="1" customWidth="1"/>
    <col min="13" max="16384" width="8.81640625" style="21"/>
  </cols>
  <sheetData>
    <row r="1" spans="1:12" x14ac:dyDescent="0.35">
      <c r="A1" s="20"/>
      <c r="B1" s="20"/>
      <c r="C1" s="20"/>
      <c r="D1" s="156"/>
      <c r="E1" s="156"/>
      <c r="F1" s="156"/>
      <c r="G1" s="157"/>
    </row>
    <row r="2" spans="1:12" s="2" customFormat="1" ht="15" x14ac:dyDescent="0.4">
      <c r="A2" s="8"/>
      <c r="B2" s="8"/>
      <c r="C2" s="279" t="s">
        <v>111</v>
      </c>
      <c r="D2" s="279"/>
      <c r="E2" s="279"/>
      <c r="F2" s="279"/>
      <c r="G2" s="158"/>
      <c r="H2" s="207"/>
      <c r="I2" s="8"/>
      <c r="J2" s="8"/>
      <c r="L2" s="15"/>
    </row>
    <row r="3" spans="1:12" s="2" customFormat="1" ht="15" x14ac:dyDescent="0.4">
      <c r="A3" s="8"/>
      <c r="B3" s="8"/>
      <c r="C3" s="68"/>
      <c r="D3" s="159"/>
      <c r="E3" s="159"/>
      <c r="F3" s="159"/>
      <c r="G3" s="159"/>
      <c r="H3" s="207"/>
      <c r="I3" s="8"/>
      <c r="J3" s="8"/>
      <c r="L3" s="15"/>
    </row>
    <row r="4" spans="1:12" s="2" customFormat="1" ht="15.5" thickBot="1" x14ac:dyDescent="0.45">
      <c r="A4" s="8"/>
      <c r="B4" s="8"/>
      <c r="C4" s="68"/>
      <c r="D4" s="159"/>
      <c r="E4" s="159"/>
      <c r="F4" s="159"/>
      <c r="G4" s="159"/>
      <c r="H4" s="207"/>
      <c r="I4" s="8"/>
      <c r="J4" s="8"/>
      <c r="L4" s="15"/>
    </row>
    <row r="5" spans="1:12" s="2" customFormat="1" ht="15" x14ac:dyDescent="0.4">
      <c r="A5" s="8"/>
      <c r="B5" s="8"/>
      <c r="C5" s="280" t="s">
        <v>112</v>
      </c>
      <c r="D5" s="281"/>
      <c r="E5" s="281"/>
      <c r="F5" s="281"/>
      <c r="G5" s="282"/>
      <c r="H5" s="207"/>
      <c r="I5" s="8"/>
      <c r="J5" s="8"/>
      <c r="L5" s="15"/>
    </row>
    <row r="6" spans="1:12" s="2" customFormat="1" ht="15" x14ac:dyDescent="0.4">
      <c r="A6" s="8"/>
      <c r="B6" s="8"/>
      <c r="C6" s="283" t="s">
        <v>163</v>
      </c>
      <c r="D6" s="284"/>
      <c r="E6" s="284"/>
      <c r="F6" s="284"/>
      <c r="G6" s="285"/>
      <c r="H6" s="207"/>
      <c r="I6" s="8"/>
      <c r="J6" s="8"/>
      <c r="L6" s="15"/>
    </row>
    <row r="7" spans="1:12" s="2" customFormat="1" ht="15" x14ac:dyDescent="0.4">
      <c r="A7" s="8"/>
      <c r="B7" s="8"/>
      <c r="C7" s="283"/>
      <c r="D7" s="284"/>
      <c r="E7" s="284"/>
      <c r="F7" s="284"/>
      <c r="G7" s="285"/>
      <c r="H7" s="207"/>
      <c r="I7" s="8"/>
      <c r="J7" s="8"/>
      <c r="L7" s="15"/>
    </row>
    <row r="8" spans="1:12" s="2" customFormat="1" ht="15.5" thickBot="1" x14ac:dyDescent="0.45">
      <c r="A8" s="8"/>
      <c r="B8" s="8"/>
      <c r="C8" s="286"/>
      <c r="D8" s="287"/>
      <c r="E8" s="287"/>
      <c r="F8" s="287"/>
      <c r="G8" s="288"/>
      <c r="H8" s="207"/>
      <c r="I8" s="8"/>
      <c r="J8" s="8"/>
      <c r="L8" s="15"/>
    </row>
    <row r="9" spans="1:12" s="2" customFormat="1" ht="15.5" thickBot="1" x14ac:dyDescent="0.45">
      <c r="A9" s="8"/>
      <c r="B9" s="8"/>
      <c r="C9" s="69"/>
      <c r="D9" s="160"/>
      <c r="E9" s="160"/>
      <c r="F9" s="160"/>
      <c r="G9" s="159"/>
      <c r="H9" s="207"/>
      <c r="I9" s="8"/>
      <c r="J9" s="8"/>
      <c r="L9" s="15"/>
    </row>
    <row r="10" spans="1:12" s="2" customFormat="1" ht="15.5" thickBot="1" x14ac:dyDescent="0.45">
      <c r="A10" s="8"/>
      <c r="B10" s="8"/>
      <c r="C10" s="289" t="s">
        <v>113</v>
      </c>
      <c r="D10" s="290"/>
      <c r="E10" s="290"/>
      <c r="F10" s="291"/>
      <c r="G10" s="159"/>
      <c r="H10" s="207"/>
      <c r="I10" s="8"/>
      <c r="J10" s="8"/>
      <c r="L10" s="15"/>
    </row>
    <row r="11" spans="1:12" s="25" customFormat="1" x14ac:dyDescent="0.35">
      <c r="A11" s="24"/>
      <c r="B11" s="24"/>
      <c r="C11" s="23"/>
      <c r="D11" s="161"/>
      <c r="E11" s="161"/>
      <c r="F11" s="161"/>
      <c r="G11" s="156"/>
      <c r="H11" s="216"/>
      <c r="I11" s="20"/>
      <c r="J11" s="20"/>
      <c r="K11" s="22"/>
      <c r="L11" s="64"/>
    </row>
    <row r="12" spans="1:12" x14ac:dyDescent="0.35">
      <c r="A12" s="20"/>
      <c r="B12" s="20"/>
      <c r="C12" s="23"/>
      <c r="D12" s="292" t="s">
        <v>162</v>
      </c>
      <c r="E12" s="293"/>
      <c r="F12" s="293"/>
      <c r="G12" s="294"/>
      <c r="H12" s="296" t="s">
        <v>114</v>
      </c>
      <c r="I12" s="296"/>
      <c r="J12" s="296"/>
      <c r="K12" s="296"/>
    </row>
    <row r="13" spans="1:12" x14ac:dyDescent="0.35">
      <c r="A13" s="20"/>
      <c r="B13" s="20"/>
      <c r="C13" s="23"/>
      <c r="D13" s="162" t="s">
        <v>101</v>
      </c>
      <c r="E13" s="162" t="s">
        <v>102</v>
      </c>
      <c r="F13" s="162" t="s">
        <v>103</v>
      </c>
      <c r="G13" s="297" t="s">
        <v>6</v>
      </c>
      <c r="H13" s="153" t="s">
        <v>164</v>
      </c>
      <c r="I13" s="227" t="s">
        <v>165</v>
      </c>
      <c r="J13" s="228" t="s">
        <v>166</v>
      </c>
      <c r="K13" s="299" t="s">
        <v>115</v>
      </c>
    </row>
    <row r="14" spans="1:12" x14ac:dyDescent="0.35">
      <c r="A14" s="20"/>
      <c r="B14" s="20"/>
      <c r="C14" s="23"/>
      <c r="D14" s="162" t="str">
        <f>+'[1]RF par produits'!C5</f>
        <v>PNUD</v>
      </c>
      <c r="E14" s="162" t="str">
        <f>+'[1]RF par produits'!D5</f>
        <v>OHCHR</v>
      </c>
      <c r="F14" s="162" t="str">
        <f>+'[1]RF par produits'!E5</f>
        <v>MSIS TATAO</v>
      </c>
      <c r="G14" s="298"/>
      <c r="H14" s="217" t="s">
        <v>170</v>
      </c>
      <c r="I14" s="154" t="s">
        <v>170</v>
      </c>
      <c r="J14" s="155" t="s">
        <v>170</v>
      </c>
      <c r="K14" s="299"/>
    </row>
    <row r="15" spans="1:12" x14ac:dyDescent="0.35">
      <c r="A15" s="20"/>
      <c r="B15" s="295" t="s">
        <v>116</v>
      </c>
      <c r="C15" s="295"/>
      <c r="D15" s="295"/>
      <c r="E15" s="295"/>
      <c r="F15" s="295"/>
      <c r="G15" s="295"/>
      <c r="H15" s="295"/>
      <c r="I15" s="295"/>
      <c r="J15" s="295"/>
      <c r="K15" s="295"/>
    </row>
    <row r="16" spans="1:12" x14ac:dyDescent="0.35">
      <c r="A16" s="20"/>
      <c r="B16" s="27"/>
      <c r="C16" s="295" t="s">
        <v>117</v>
      </c>
      <c r="D16" s="295"/>
      <c r="E16" s="295"/>
      <c r="F16" s="295"/>
      <c r="G16" s="295"/>
      <c r="H16" s="295"/>
      <c r="I16" s="295"/>
      <c r="J16" s="295"/>
      <c r="K16" s="295"/>
    </row>
    <row r="17" spans="1:11" x14ac:dyDescent="0.35">
      <c r="A17" s="20"/>
      <c r="B17" s="20"/>
      <c r="C17" s="26" t="s">
        <v>118</v>
      </c>
      <c r="D17" s="163">
        <f>D25</f>
        <v>21254.02</v>
      </c>
      <c r="E17" s="163">
        <f>E25</f>
        <v>87968</v>
      </c>
      <c r="F17" s="163">
        <f>F25</f>
        <v>0</v>
      </c>
      <c r="G17" s="163">
        <f t="shared" ref="G17:G25" si="0">SUM(D17:F17)</f>
        <v>109222.02</v>
      </c>
      <c r="H17" s="218">
        <f>+SUM(H18:H24)</f>
        <v>11254.02</v>
      </c>
      <c r="I17" s="29">
        <f>+SUM(I18:I24)</f>
        <v>69701.48</v>
      </c>
      <c r="J17" s="29">
        <f>+SUM(J18:J24)</f>
        <v>0</v>
      </c>
      <c r="K17" s="29">
        <f t="shared" ref="K17" si="1">+SUM(K18:K24)</f>
        <v>80955.5</v>
      </c>
    </row>
    <row r="18" spans="1:11" x14ac:dyDescent="0.35">
      <c r="A18" s="20"/>
      <c r="B18" s="20"/>
      <c r="C18" s="31" t="s">
        <v>119</v>
      </c>
      <c r="D18" s="164">
        <v>0</v>
      </c>
      <c r="E18" s="32">
        <v>0</v>
      </c>
      <c r="F18" s="32"/>
      <c r="G18" s="163">
        <f t="shared" si="0"/>
        <v>0</v>
      </c>
      <c r="H18" s="32"/>
      <c r="I18" s="32">
        <v>0</v>
      </c>
      <c r="J18" s="33"/>
      <c r="K18" s="28">
        <f>+SUM(H18:J18)</f>
        <v>0</v>
      </c>
    </row>
    <row r="19" spans="1:11" x14ac:dyDescent="0.35">
      <c r="A19" s="20"/>
      <c r="B19" s="20"/>
      <c r="C19" s="31" t="s">
        <v>120</v>
      </c>
      <c r="D19" s="164">
        <v>0</v>
      </c>
      <c r="E19" s="32">
        <v>2500</v>
      </c>
      <c r="F19" s="32"/>
      <c r="G19" s="163">
        <f t="shared" si="0"/>
        <v>2500</v>
      </c>
      <c r="H19" s="32"/>
      <c r="I19" s="32">
        <v>1031.3399999999999</v>
      </c>
      <c r="J19" s="33"/>
      <c r="K19" s="28">
        <f t="shared" ref="K19:K24" si="2">+SUM(H19:J19)</f>
        <v>1031.3399999999999</v>
      </c>
    </row>
    <row r="20" spans="1:11" x14ac:dyDescent="0.35">
      <c r="A20" s="20"/>
      <c r="B20" s="20"/>
      <c r="C20" s="31" t="s">
        <v>121</v>
      </c>
      <c r="D20" s="164">
        <v>0</v>
      </c>
      <c r="E20" s="55">
        <v>0</v>
      </c>
      <c r="F20" s="55"/>
      <c r="G20" s="163">
        <f t="shared" si="0"/>
        <v>0</v>
      </c>
      <c r="H20" s="32"/>
      <c r="I20" s="32">
        <v>0</v>
      </c>
      <c r="J20" s="33"/>
      <c r="K20" s="28">
        <f t="shared" si="2"/>
        <v>0</v>
      </c>
    </row>
    <row r="21" spans="1:11" x14ac:dyDescent="0.35">
      <c r="A21" s="20"/>
      <c r="B21" s="20"/>
      <c r="C21" s="34" t="s">
        <v>122</v>
      </c>
      <c r="D21" s="164">
        <v>10000</v>
      </c>
      <c r="E21" s="55">
        <v>52000</v>
      </c>
      <c r="F21" s="55"/>
      <c r="G21" s="163">
        <f t="shared" si="0"/>
        <v>62000</v>
      </c>
      <c r="H21" s="32"/>
      <c r="I21" s="32">
        <v>43228.89</v>
      </c>
      <c r="J21" s="33"/>
      <c r="K21" s="28">
        <f t="shared" si="2"/>
        <v>43228.89</v>
      </c>
    </row>
    <row r="22" spans="1:11" x14ac:dyDescent="0.35">
      <c r="A22" s="20"/>
      <c r="B22" s="20"/>
      <c r="C22" s="31" t="s">
        <v>123</v>
      </c>
      <c r="D22" s="164">
        <v>6254.0199999999995</v>
      </c>
      <c r="E22" s="55">
        <v>21775</v>
      </c>
      <c r="F22" s="55"/>
      <c r="G22" s="163">
        <f t="shared" si="0"/>
        <v>28029.02</v>
      </c>
      <c r="H22" s="164">
        <v>6254.02</v>
      </c>
      <c r="I22" s="32">
        <v>13748.25</v>
      </c>
      <c r="J22" s="33"/>
      <c r="K22" s="28">
        <f t="shared" si="2"/>
        <v>20002.27</v>
      </c>
    </row>
    <row r="23" spans="1:11" x14ac:dyDescent="0.35">
      <c r="A23" s="20"/>
      <c r="B23" s="20"/>
      <c r="C23" s="31" t="s">
        <v>124</v>
      </c>
      <c r="D23" s="164">
        <v>0</v>
      </c>
      <c r="E23" s="55">
        <v>0</v>
      </c>
      <c r="F23" s="55"/>
      <c r="G23" s="163">
        <f t="shared" si="0"/>
        <v>0</v>
      </c>
      <c r="H23" s="32"/>
      <c r="I23" s="32">
        <v>0</v>
      </c>
      <c r="J23" s="33"/>
      <c r="K23" s="28">
        <f t="shared" si="2"/>
        <v>0</v>
      </c>
    </row>
    <row r="24" spans="1:11" x14ac:dyDescent="0.35">
      <c r="A24" s="20"/>
      <c r="B24" s="20"/>
      <c r="C24" s="31" t="s">
        <v>125</v>
      </c>
      <c r="D24" s="164">
        <v>5000</v>
      </c>
      <c r="E24" s="55">
        <v>11693</v>
      </c>
      <c r="F24" s="55"/>
      <c r="G24" s="163">
        <f t="shared" si="0"/>
        <v>16693</v>
      </c>
      <c r="H24" s="164">
        <v>5000</v>
      </c>
      <c r="I24" s="32">
        <v>11693</v>
      </c>
      <c r="J24" s="33"/>
      <c r="K24" s="28">
        <f t="shared" si="2"/>
        <v>16693</v>
      </c>
    </row>
    <row r="25" spans="1:11" x14ac:dyDescent="0.35">
      <c r="A25" s="20"/>
      <c r="B25" s="20"/>
      <c r="C25" s="35" t="s">
        <v>126</v>
      </c>
      <c r="D25" s="165">
        <f>SUM(D18:D24)</f>
        <v>21254.02</v>
      </c>
      <c r="E25" s="165">
        <f>SUM(E18:E24)</f>
        <v>87968</v>
      </c>
      <c r="F25" s="165">
        <f>SUM(F18:F24)</f>
        <v>0</v>
      </c>
      <c r="G25" s="163">
        <f t="shared" si="0"/>
        <v>109222.02</v>
      </c>
      <c r="H25" s="219">
        <f>+H18+H19+H20+H21+H22+H23+H24</f>
        <v>11254.02</v>
      </c>
      <c r="I25" s="36">
        <f>SUM(I18:I24)</f>
        <v>69701.48</v>
      </c>
      <c r="J25" s="36">
        <f>SUM(J18:J24)</f>
        <v>0</v>
      </c>
      <c r="K25" s="36">
        <f t="shared" ref="K25" si="3">SUM(K18:K24)</f>
        <v>80955.5</v>
      </c>
    </row>
    <row r="26" spans="1:11" x14ac:dyDescent="0.35">
      <c r="A26" s="24"/>
      <c r="B26" s="24"/>
      <c r="C26" s="37"/>
      <c r="D26" s="166"/>
      <c r="E26" s="166"/>
      <c r="F26" s="166"/>
      <c r="G26" s="166"/>
      <c r="H26" s="220"/>
      <c r="I26" s="38"/>
      <c r="J26" s="38"/>
      <c r="K26" s="39"/>
    </row>
    <row r="27" spans="1:11" x14ac:dyDescent="0.35">
      <c r="A27" s="20"/>
      <c r="B27" s="20"/>
      <c r="C27" s="295" t="s">
        <v>127</v>
      </c>
      <c r="D27" s="295"/>
      <c r="E27" s="295"/>
      <c r="F27" s="295"/>
      <c r="G27" s="295"/>
      <c r="H27" s="295"/>
      <c r="I27" s="295"/>
      <c r="J27" s="295"/>
      <c r="K27" s="295"/>
    </row>
    <row r="28" spans="1:11" x14ac:dyDescent="0.35">
      <c r="A28" s="20"/>
      <c r="B28" s="20"/>
      <c r="C28" s="26" t="s">
        <v>128</v>
      </c>
      <c r="D28" s="163">
        <f>D36</f>
        <v>162108.97999999998</v>
      </c>
      <c r="E28" s="163">
        <f>E36</f>
        <v>186000</v>
      </c>
      <c r="F28" s="163">
        <f>F36</f>
        <v>0</v>
      </c>
      <c r="G28" s="163">
        <f t="shared" ref="G28:G36" si="4">SUM(D28:F28)</f>
        <v>348108.98</v>
      </c>
      <c r="H28" s="218">
        <f>+H36</f>
        <v>92689.579999999987</v>
      </c>
      <c r="I28" s="29">
        <f>+I36</f>
        <v>112666.29</v>
      </c>
      <c r="J28" s="29">
        <f>+J36</f>
        <v>0</v>
      </c>
      <c r="K28" s="30">
        <f>+K36</f>
        <v>205355.87</v>
      </c>
    </row>
    <row r="29" spans="1:11" x14ac:dyDescent="0.35">
      <c r="A29" s="20"/>
      <c r="B29" s="20"/>
      <c r="C29" s="31" t="s">
        <v>119</v>
      </c>
      <c r="D29" s="164">
        <v>0</v>
      </c>
      <c r="E29" s="32"/>
      <c r="F29" s="32"/>
      <c r="G29" s="163">
        <f>SUM(D29:F29)</f>
        <v>0</v>
      </c>
      <c r="H29" s="32"/>
      <c r="I29" s="40">
        <v>0</v>
      </c>
      <c r="J29" s="33"/>
      <c r="K29" s="28">
        <f>+SUM(H29:J29)</f>
        <v>0</v>
      </c>
    </row>
    <row r="30" spans="1:11" x14ac:dyDescent="0.35">
      <c r="A30" s="20"/>
      <c r="B30" s="20"/>
      <c r="C30" s="31" t="s">
        <v>120</v>
      </c>
      <c r="D30" s="164">
        <v>3308.9799999999796</v>
      </c>
      <c r="E30" s="32">
        <v>4000</v>
      </c>
      <c r="F30" s="32"/>
      <c r="G30" s="163">
        <f t="shared" si="4"/>
        <v>7308.9799999999796</v>
      </c>
      <c r="H30" s="32"/>
      <c r="I30" s="40">
        <v>1535.0900000000001</v>
      </c>
      <c r="J30" s="33"/>
      <c r="K30" s="28">
        <f t="shared" ref="K30:K35" si="5">+SUM(H30:J30)</f>
        <v>1535.0900000000001</v>
      </c>
    </row>
    <row r="31" spans="1:11" x14ac:dyDescent="0.35">
      <c r="A31" s="20"/>
      <c r="B31" s="20"/>
      <c r="C31" s="31" t="s">
        <v>121</v>
      </c>
      <c r="D31" s="164">
        <v>19000</v>
      </c>
      <c r="E31" s="55"/>
      <c r="F31" s="55"/>
      <c r="G31" s="163">
        <f t="shared" si="4"/>
        <v>19000</v>
      </c>
      <c r="H31" s="32"/>
      <c r="I31" s="40">
        <v>0</v>
      </c>
      <c r="J31" s="33"/>
      <c r="K31" s="28">
        <f t="shared" si="5"/>
        <v>0</v>
      </c>
    </row>
    <row r="32" spans="1:11" x14ac:dyDescent="0.35">
      <c r="A32" s="20"/>
      <c r="B32" s="20"/>
      <c r="C32" s="34" t="s">
        <v>122</v>
      </c>
      <c r="D32" s="164">
        <v>92800</v>
      </c>
      <c r="E32" s="55">
        <v>39000</v>
      </c>
      <c r="F32" s="55"/>
      <c r="G32" s="163">
        <f t="shared" si="4"/>
        <v>131800</v>
      </c>
      <c r="H32" s="32">
        <v>86239.469999999987</v>
      </c>
      <c r="I32" s="40">
        <v>36488.29</v>
      </c>
      <c r="J32" s="33"/>
      <c r="K32" s="28">
        <f t="shared" si="5"/>
        <v>122727.75999999998</v>
      </c>
    </row>
    <row r="33" spans="1:11" x14ac:dyDescent="0.35">
      <c r="A33" s="20"/>
      <c r="B33" s="20"/>
      <c r="C33" s="31" t="s">
        <v>123</v>
      </c>
      <c r="D33" s="164">
        <v>37000</v>
      </c>
      <c r="E33" s="55">
        <v>82000</v>
      </c>
      <c r="F33" s="55"/>
      <c r="G33" s="163">
        <f t="shared" si="4"/>
        <v>119000</v>
      </c>
      <c r="H33" s="32">
        <v>6450.1099999999988</v>
      </c>
      <c r="I33" s="40">
        <v>36729.589999999997</v>
      </c>
      <c r="J33" s="33"/>
      <c r="K33" s="28">
        <f t="shared" si="5"/>
        <v>43179.7</v>
      </c>
    </row>
    <row r="34" spans="1:11" x14ac:dyDescent="0.35">
      <c r="A34" s="20"/>
      <c r="B34" s="20"/>
      <c r="C34" s="31" t="s">
        <v>124</v>
      </c>
      <c r="D34" s="164">
        <v>0</v>
      </c>
      <c r="E34" s="55">
        <v>0</v>
      </c>
      <c r="F34" s="55"/>
      <c r="G34" s="163">
        <f t="shared" si="4"/>
        <v>0</v>
      </c>
      <c r="H34" s="32"/>
      <c r="I34" s="40">
        <v>0</v>
      </c>
      <c r="J34" s="33"/>
      <c r="K34" s="28">
        <f t="shared" si="5"/>
        <v>0</v>
      </c>
    </row>
    <row r="35" spans="1:11" x14ac:dyDescent="0.35">
      <c r="A35" s="20"/>
      <c r="B35" s="20"/>
      <c r="C35" s="31" t="s">
        <v>125</v>
      </c>
      <c r="D35" s="164">
        <v>10000</v>
      </c>
      <c r="E35" s="55">
        <v>61000</v>
      </c>
      <c r="F35" s="55"/>
      <c r="G35" s="163">
        <f t="shared" si="4"/>
        <v>71000</v>
      </c>
      <c r="H35" s="164"/>
      <c r="I35" s="40">
        <v>37913.319999999992</v>
      </c>
      <c r="J35" s="33"/>
      <c r="K35" s="28">
        <f t="shared" si="5"/>
        <v>37913.319999999992</v>
      </c>
    </row>
    <row r="36" spans="1:11" x14ac:dyDescent="0.35">
      <c r="A36" s="20"/>
      <c r="B36" s="20"/>
      <c r="C36" s="35" t="s">
        <v>126</v>
      </c>
      <c r="D36" s="165">
        <f>SUM(D29:D35)</f>
        <v>162108.97999999998</v>
      </c>
      <c r="E36" s="165">
        <f>SUM(E29:E35)</f>
        <v>186000</v>
      </c>
      <c r="F36" s="165">
        <f>SUM(F29:F35)</f>
        <v>0</v>
      </c>
      <c r="G36" s="165">
        <f t="shared" si="4"/>
        <v>348108.98</v>
      </c>
      <c r="H36" s="221">
        <f>SUM(H31:H35)</f>
        <v>92689.579999999987</v>
      </c>
      <c r="I36" s="42">
        <f>SUM(I29:I35)</f>
        <v>112666.29</v>
      </c>
      <c r="J36" s="42">
        <f>SUM(J29:J35)</f>
        <v>0</v>
      </c>
      <c r="K36" s="41">
        <f>SUM(K29:K35)</f>
        <v>205355.87</v>
      </c>
    </row>
    <row r="37" spans="1:11" x14ac:dyDescent="0.35">
      <c r="A37" s="24"/>
      <c r="B37" s="24"/>
      <c r="C37" s="37"/>
      <c r="D37" s="166"/>
      <c r="E37" s="166"/>
      <c r="F37" s="166"/>
      <c r="G37" s="167"/>
      <c r="H37" s="220"/>
      <c r="I37" s="33"/>
      <c r="J37" s="38"/>
      <c r="K37" s="39"/>
    </row>
    <row r="38" spans="1:11" hidden="1" x14ac:dyDescent="0.35">
      <c r="A38" s="20"/>
      <c r="B38" s="20"/>
      <c r="C38" s="300" t="s">
        <v>129</v>
      </c>
      <c r="D38" s="301"/>
      <c r="E38" s="301"/>
      <c r="F38" s="301"/>
      <c r="G38" s="301"/>
      <c r="H38" s="301"/>
      <c r="I38" s="301"/>
      <c r="J38" s="301"/>
      <c r="K38" s="302"/>
    </row>
    <row r="39" spans="1:11" ht="13" hidden="1" thickBot="1" x14ac:dyDescent="0.4">
      <c r="A39" s="20"/>
      <c r="B39" s="20"/>
      <c r="C39" s="43" t="s">
        <v>130</v>
      </c>
      <c r="D39" s="168">
        <f>'[2]1) Tableau budgétaire 1'!D44</f>
        <v>0</v>
      </c>
      <c r="E39" s="168">
        <f>'[2]1) Tableau budgétaire 1'!E44</f>
        <v>0</v>
      </c>
      <c r="F39" s="168"/>
      <c r="G39" s="168"/>
      <c r="H39" s="218">
        <f>+H47</f>
        <v>0</v>
      </c>
      <c r="I39" s="29">
        <f>+I47</f>
        <v>0</v>
      </c>
      <c r="J39" s="29">
        <f>+J47</f>
        <v>0</v>
      </c>
      <c r="K39" s="30">
        <f>+K47</f>
        <v>0</v>
      </c>
    </row>
    <row r="40" spans="1:11" hidden="1" x14ac:dyDescent="0.35">
      <c r="A40" s="20"/>
      <c r="B40" s="20"/>
      <c r="C40" s="44" t="s">
        <v>119</v>
      </c>
      <c r="D40" s="169"/>
      <c r="E40" s="152"/>
      <c r="F40" s="32"/>
      <c r="G40" s="170">
        <f t="shared" ref="G40:G47" si="6">SUM(D40:F40)</f>
        <v>0</v>
      </c>
      <c r="H40" s="32"/>
      <c r="I40" s="40"/>
      <c r="J40" s="33"/>
      <c r="K40" s="28"/>
    </row>
    <row r="41" spans="1:11" hidden="1" x14ac:dyDescent="0.35">
      <c r="A41" s="24"/>
      <c r="B41" s="24"/>
      <c r="C41" s="31" t="s">
        <v>120</v>
      </c>
      <c r="D41" s="55"/>
      <c r="E41" s="32"/>
      <c r="F41" s="55"/>
      <c r="G41" s="163">
        <f t="shared" si="6"/>
        <v>0</v>
      </c>
      <c r="H41" s="32"/>
      <c r="I41" s="40"/>
      <c r="J41" s="33"/>
      <c r="K41" s="28"/>
    </row>
    <row r="42" spans="1:11" hidden="1" x14ac:dyDescent="0.35">
      <c r="A42" s="24"/>
      <c r="B42" s="24"/>
      <c r="C42" s="31" t="s">
        <v>121</v>
      </c>
      <c r="D42" s="55"/>
      <c r="E42" s="55"/>
      <c r="F42" s="55"/>
      <c r="G42" s="163">
        <f t="shared" si="6"/>
        <v>0</v>
      </c>
      <c r="H42" s="32"/>
      <c r="I42" s="40"/>
      <c r="J42" s="33"/>
      <c r="K42" s="28"/>
    </row>
    <row r="43" spans="1:11" hidden="1" x14ac:dyDescent="0.35">
      <c r="A43" s="24"/>
      <c r="B43" s="24"/>
      <c r="C43" s="34" t="s">
        <v>122</v>
      </c>
      <c r="D43" s="55">
        <v>0</v>
      </c>
      <c r="E43" s="55"/>
      <c r="F43" s="55"/>
      <c r="G43" s="163">
        <f t="shared" si="6"/>
        <v>0</v>
      </c>
      <c r="H43" s="32"/>
      <c r="I43" s="40"/>
      <c r="J43" s="33"/>
      <c r="K43" s="28"/>
    </row>
    <row r="44" spans="1:11" hidden="1" x14ac:dyDescent="0.35">
      <c r="A44" s="20"/>
      <c r="B44" s="20"/>
      <c r="C44" s="31" t="s">
        <v>123</v>
      </c>
      <c r="D44" s="55">
        <v>0</v>
      </c>
      <c r="E44" s="55"/>
      <c r="F44" s="55"/>
      <c r="G44" s="163">
        <f t="shared" si="6"/>
        <v>0</v>
      </c>
      <c r="H44" s="32"/>
      <c r="I44" s="40"/>
      <c r="J44" s="33"/>
      <c r="K44" s="28"/>
    </row>
    <row r="45" spans="1:11" hidden="1" x14ac:dyDescent="0.35">
      <c r="A45" s="20"/>
      <c r="B45" s="20"/>
      <c r="C45" s="31" t="s">
        <v>124</v>
      </c>
      <c r="D45" s="55"/>
      <c r="E45" s="55"/>
      <c r="F45" s="55"/>
      <c r="G45" s="163">
        <f t="shared" si="6"/>
        <v>0</v>
      </c>
      <c r="H45" s="32"/>
      <c r="I45" s="40"/>
      <c r="J45" s="33"/>
      <c r="K45" s="28"/>
    </row>
    <row r="46" spans="1:11" hidden="1" x14ac:dyDescent="0.35">
      <c r="A46" s="20"/>
      <c r="B46" s="20"/>
      <c r="C46" s="31" t="s">
        <v>125</v>
      </c>
      <c r="D46" s="55"/>
      <c r="E46" s="55"/>
      <c r="F46" s="55"/>
      <c r="G46" s="163">
        <f t="shared" si="6"/>
        <v>0</v>
      </c>
      <c r="H46" s="164"/>
      <c r="I46" s="40"/>
      <c r="J46" s="33"/>
      <c r="K46" s="28"/>
    </row>
    <row r="47" spans="1:11" hidden="1" x14ac:dyDescent="0.35">
      <c r="A47" s="20"/>
      <c r="B47" s="20"/>
      <c r="C47" s="45" t="s">
        <v>126</v>
      </c>
      <c r="D47" s="171">
        <f>SUM(D40:D46)</f>
        <v>0</v>
      </c>
      <c r="E47" s="171">
        <f>SUM(E40:E46)</f>
        <v>0</v>
      </c>
      <c r="F47" s="171">
        <f>SUM(F40:F46)</f>
        <v>0</v>
      </c>
      <c r="G47" s="172">
        <f t="shared" si="6"/>
        <v>0</v>
      </c>
      <c r="H47" s="221">
        <f>SUM(H42:H46)</f>
        <v>0</v>
      </c>
      <c r="I47" s="42">
        <f>SUM(I40:I46)</f>
        <v>0</v>
      </c>
      <c r="J47" s="42">
        <f>SUM(J40:J46)</f>
        <v>0</v>
      </c>
      <c r="K47" s="41">
        <f>SUM(K40:K46)</f>
        <v>0</v>
      </c>
    </row>
    <row r="48" spans="1:11" hidden="1" x14ac:dyDescent="0.35">
      <c r="A48" s="20"/>
      <c r="B48" s="20"/>
      <c r="C48" s="46"/>
      <c r="D48" s="173"/>
      <c r="E48" s="173"/>
      <c r="F48" s="173"/>
      <c r="G48" s="174"/>
      <c r="H48" s="222"/>
      <c r="I48" s="21"/>
      <c r="J48" s="21"/>
    </row>
    <row r="49" spans="1:11" hidden="1" x14ac:dyDescent="0.35">
      <c r="A49" s="24"/>
      <c r="B49" s="24"/>
      <c r="C49" s="303" t="s">
        <v>131</v>
      </c>
      <c r="D49" s="304"/>
      <c r="E49" s="304"/>
      <c r="F49" s="304"/>
      <c r="G49" s="305"/>
      <c r="H49" s="222"/>
      <c r="I49" s="21"/>
      <c r="J49" s="21"/>
    </row>
    <row r="50" spans="1:11" ht="13" hidden="1" thickBot="1" x14ac:dyDescent="0.4">
      <c r="A50" s="20"/>
      <c r="B50" s="20"/>
      <c r="C50" s="43" t="s">
        <v>132</v>
      </c>
      <c r="D50" s="168">
        <f>'[2]1) Tableau budgétaire 1'!D54</f>
        <v>0</v>
      </c>
      <c r="E50" s="168">
        <f>'[2]1) Tableau budgétaire 1'!E54</f>
        <v>0</v>
      </c>
      <c r="F50" s="168">
        <f>'[2]1) Tableau budgétaire 1'!F54</f>
        <v>0</v>
      </c>
      <c r="G50" s="168">
        <f t="shared" ref="G50:G58" si="7">SUM(D50:F50)</f>
        <v>0</v>
      </c>
      <c r="H50" s="218">
        <f>+H58</f>
        <v>0</v>
      </c>
      <c r="I50" s="29">
        <f>+I58</f>
        <v>0</v>
      </c>
      <c r="J50" s="29">
        <f>+J58</f>
        <v>0</v>
      </c>
      <c r="K50" s="30">
        <f>+K58</f>
        <v>0</v>
      </c>
    </row>
    <row r="51" spans="1:11" hidden="1" x14ac:dyDescent="0.35">
      <c r="A51" s="20"/>
      <c r="B51" s="20"/>
      <c r="C51" s="44" t="s">
        <v>119</v>
      </c>
      <c r="D51" s="169"/>
      <c r="E51" s="152"/>
      <c r="F51" s="152"/>
      <c r="G51" s="170">
        <f t="shared" si="7"/>
        <v>0</v>
      </c>
      <c r="H51" s="32"/>
      <c r="I51" s="40"/>
      <c r="J51" s="33"/>
      <c r="K51" s="28"/>
    </row>
    <row r="52" spans="1:11" hidden="1" x14ac:dyDescent="0.35">
      <c r="A52" s="20"/>
      <c r="B52" s="20"/>
      <c r="C52" s="31" t="s">
        <v>120</v>
      </c>
      <c r="D52" s="55"/>
      <c r="E52" s="32"/>
      <c r="F52" s="32"/>
      <c r="G52" s="163">
        <f t="shared" si="7"/>
        <v>0</v>
      </c>
      <c r="H52" s="32"/>
      <c r="I52" s="40"/>
      <c r="J52" s="33"/>
      <c r="K52" s="28"/>
    </row>
    <row r="53" spans="1:11" hidden="1" x14ac:dyDescent="0.35">
      <c r="A53" s="20"/>
      <c r="B53" s="20"/>
      <c r="C53" s="31" t="s">
        <v>121</v>
      </c>
      <c r="D53" s="55"/>
      <c r="E53" s="55"/>
      <c r="F53" s="55"/>
      <c r="G53" s="163">
        <f t="shared" si="7"/>
        <v>0</v>
      </c>
      <c r="H53" s="32"/>
      <c r="I53" s="40"/>
      <c r="J53" s="33"/>
      <c r="K53" s="28"/>
    </row>
    <row r="54" spans="1:11" hidden="1" x14ac:dyDescent="0.35">
      <c r="A54" s="24"/>
      <c r="B54" s="24"/>
      <c r="C54" s="34" t="s">
        <v>122</v>
      </c>
      <c r="D54" s="55"/>
      <c r="E54" s="55"/>
      <c r="F54" s="55"/>
      <c r="G54" s="163">
        <f t="shared" si="7"/>
        <v>0</v>
      </c>
      <c r="H54" s="32"/>
      <c r="I54" s="40"/>
      <c r="J54" s="33"/>
      <c r="K54" s="28"/>
    </row>
    <row r="55" spans="1:11" hidden="1" x14ac:dyDescent="0.35">
      <c r="A55" s="20"/>
      <c r="B55" s="20"/>
      <c r="C55" s="31" t="s">
        <v>123</v>
      </c>
      <c r="D55" s="55"/>
      <c r="E55" s="55"/>
      <c r="F55" s="55"/>
      <c r="G55" s="163">
        <f t="shared" si="7"/>
        <v>0</v>
      </c>
      <c r="H55" s="32"/>
      <c r="I55" s="40"/>
      <c r="J55" s="33"/>
      <c r="K55" s="28"/>
    </row>
    <row r="56" spans="1:11" hidden="1" x14ac:dyDescent="0.35">
      <c r="A56" s="20"/>
      <c r="B56" s="20"/>
      <c r="C56" s="31" t="s">
        <v>124</v>
      </c>
      <c r="D56" s="55"/>
      <c r="E56" s="55"/>
      <c r="F56" s="55"/>
      <c r="G56" s="163">
        <f t="shared" si="7"/>
        <v>0</v>
      </c>
      <c r="H56" s="32"/>
      <c r="I56" s="40"/>
      <c r="J56" s="33"/>
      <c r="K56" s="28"/>
    </row>
    <row r="57" spans="1:11" hidden="1" x14ac:dyDescent="0.35">
      <c r="A57" s="20"/>
      <c r="B57" s="20"/>
      <c r="C57" s="31" t="s">
        <v>125</v>
      </c>
      <c r="D57" s="55"/>
      <c r="E57" s="55"/>
      <c r="F57" s="55"/>
      <c r="G57" s="163">
        <f t="shared" si="7"/>
        <v>0</v>
      </c>
      <c r="H57" s="164"/>
      <c r="I57" s="40"/>
      <c r="J57" s="33"/>
      <c r="K57" s="28"/>
    </row>
    <row r="58" spans="1:11" hidden="1" x14ac:dyDescent="0.35">
      <c r="A58" s="20"/>
      <c r="B58" s="20"/>
      <c r="C58" s="35" t="s">
        <v>126</v>
      </c>
      <c r="D58" s="165">
        <f>SUM(D51:D57)</f>
        <v>0</v>
      </c>
      <c r="E58" s="165">
        <f>SUM(E51:E57)</f>
        <v>0</v>
      </c>
      <c r="F58" s="165">
        <f>SUM(F51:F57)</f>
        <v>0</v>
      </c>
      <c r="G58" s="163">
        <f t="shared" si="7"/>
        <v>0</v>
      </c>
      <c r="H58" s="221">
        <f>SUM(H53:H57)</f>
        <v>0</v>
      </c>
      <c r="I58" s="42">
        <f>SUM(I51:I57)</f>
        <v>0</v>
      </c>
      <c r="J58" s="42">
        <f>SUM(J51:J57)</f>
        <v>0</v>
      </c>
      <c r="K58" s="41">
        <f>SUM(K51:K57)</f>
        <v>0</v>
      </c>
    </row>
    <row r="59" spans="1:11" x14ac:dyDescent="0.35">
      <c r="A59" s="24"/>
      <c r="B59" s="24"/>
      <c r="C59" s="47"/>
      <c r="D59" s="175"/>
      <c r="E59" s="175"/>
      <c r="F59" s="175"/>
      <c r="G59" s="176"/>
    </row>
    <row r="60" spans="1:11" x14ac:dyDescent="0.35">
      <c r="A60" s="20"/>
      <c r="B60" s="295" t="s">
        <v>133</v>
      </c>
      <c r="C60" s="295"/>
      <c r="D60" s="295"/>
      <c r="E60" s="295"/>
      <c r="F60" s="295"/>
      <c r="G60" s="295"/>
      <c r="H60" s="295"/>
      <c r="I60" s="295"/>
      <c r="J60" s="295"/>
      <c r="K60" s="295"/>
    </row>
    <row r="61" spans="1:11" x14ac:dyDescent="0.35">
      <c r="A61" s="20"/>
      <c r="B61" s="38"/>
      <c r="C61" s="295" t="s">
        <v>47</v>
      </c>
      <c r="D61" s="295"/>
      <c r="E61" s="295"/>
      <c r="F61" s="295"/>
      <c r="G61" s="295"/>
      <c r="H61" s="295"/>
      <c r="I61" s="295"/>
      <c r="J61" s="295"/>
      <c r="K61" s="295"/>
    </row>
    <row r="62" spans="1:11" x14ac:dyDescent="0.35">
      <c r="A62" s="20"/>
      <c r="B62" s="20"/>
      <c r="C62" s="26" t="s">
        <v>134</v>
      </c>
      <c r="D62" s="163">
        <f>D70</f>
        <v>472206.80000000005</v>
      </c>
      <c r="E62" s="163">
        <f>E70</f>
        <v>58500</v>
      </c>
      <c r="F62" s="163">
        <f>F70</f>
        <v>0</v>
      </c>
      <c r="G62" s="163">
        <f t="shared" ref="G62:G70" si="8">SUM(D62:F62)</f>
        <v>530706.80000000005</v>
      </c>
      <c r="H62" s="218">
        <f>+H70</f>
        <v>369222.6399999999</v>
      </c>
      <c r="I62" s="29">
        <f>+I70</f>
        <v>14359.51</v>
      </c>
      <c r="J62" s="29">
        <f>+J70</f>
        <v>0</v>
      </c>
      <c r="K62" s="30">
        <f>+SUM(K63:K69)</f>
        <v>383582.14999999997</v>
      </c>
    </row>
    <row r="63" spans="1:11" x14ac:dyDescent="0.35">
      <c r="A63" s="20"/>
      <c r="B63" s="20"/>
      <c r="C63" s="31" t="s">
        <v>119</v>
      </c>
      <c r="D63" s="164">
        <v>0</v>
      </c>
      <c r="E63" s="32"/>
      <c r="F63" s="32"/>
      <c r="G63" s="163">
        <f t="shared" si="8"/>
        <v>0</v>
      </c>
      <c r="H63" s="32"/>
      <c r="I63" s="40">
        <v>0</v>
      </c>
      <c r="J63" s="33"/>
      <c r="K63" s="28">
        <f>+SUM(H63:J63)</f>
        <v>0</v>
      </c>
    </row>
    <row r="64" spans="1:11" x14ac:dyDescent="0.35">
      <c r="A64" s="20"/>
      <c r="B64" s="20"/>
      <c r="C64" s="31" t="s">
        <v>120</v>
      </c>
      <c r="D64" s="164">
        <v>3421.02000000002</v>
      </c>
      <c r="E64" s="32">
        <v>2500</v>
      </c>
      <c r="F64" s="32"/>
      <c r="G64" s="163">
        <f t="shared" si="8"/>
        <v>5921.0200000000204</v>
      </c>
      <c r="H64" s="32">
        <v>453.35</v>
      </c>
      <c r="I64" s="40">
        <v>0</v>
      </c>
      <c r="J64" s="33"/>
      <c r="K64" s="28">
        <f t="shared" ref="K64:K69" si="9">+SUM(H64:J64)</f>
        <v>453.35</v>
      </c>
    </row>
    <row r="65" spans="1:11" x14ac:dyDescent="0.35">
      <c r="A65" s="20"/>
      <c r="B65" s="20"/>
      <c r="C65" s="31" t="s">
        <v>121</v>
      </c>
      <c r="D65" s="164">
        <v>45244.65</v>
      </c>
      <c r="E65" s="55"/>
      <c r="F65" s="55"/>
      <c r="G65" s="163">
        <f t="shared" si="8"/>
        <v>45244.65</v>
      </c>
      <c r="H65" s="32">
        <v>29193.71</v>
      </c>
      <c r="I65" s="40">
        <v>0</v>
      </c>
      <c r="J65" s="33"/>
      <c r="K65" s="28">
        <f t="shared" si="9"/>
        <v>29193.71</v>
      </c>
    </row>
    <row r="66" spans="1:11" x14ac:dyDescent="0.35">
      <c r="A66" s="20"/>
      <c r="B66" s="20"/>
      <c r="C66" s="34" t="s">
        <v>122</v>
      </c>
      <c r="D66" s="164">
        <v>80000</v>
      </c>
      <c r="E66" s="55">
        <v>1500</v>
      </c>
      <c r="F66" s="55"/>
      <c r="G66" s="163">
        <f t="shared" si="8"/>
        <v>81500</v>
      </c>
      <c r="H66" s="32">
        <v>67882.809999999983</v>
      </c>
      <c r="I66" s="40">
        <v>0</v>
      </c>
      <c r="J66" s="33"/>
      <c r="K66" s="28">
        <f t="shared" si="9"/>
        <v>67882.809999999983</v>
      </c>
    </row>
    <row r="67" spans="1:11" x14ac:dyDescent="0.35">
      <c r="A67" s="20"/>
      <c r="B67" s="20"/>
      <c r="C67" s="31" t="s">
        <v>123</v>
      </c>
      <c r="D67" s="164">
        <v>20076.03</v>
      </c>
      <c r="E67" s="55">
        <v>36000</v>
      </c>
      <c r="F67" s="55"/>
      <c r="G67" s="163">
        <f t="shared" si="8"/>
        <v>56076.03</v>
      </c>
      <c r="H67" s="164">
        <v>20076.03</v>
      </c>
      <c r="I67" s="40">
        <v>12458.18</v>
      </c>
      <c r="J67" s="33"/>
      <c r="K67" s="28">
        <f t="shared" si="9"/>
        <v>32534.21</v>
      </c>
    </row>
    <row r="68" spans="1:11" x14ac:dyDescent="0.35">
      <c r="A68" s="24"/>
      <c r="B68" s="20"/>
      <c r="C68" s="31" t="s">
        <v>124</v>
      </c>
      <c r="D68" s="164">
        <v>220000</v>
      </c>
      <c r="E68" s="55">
        <v>0</v>
      </c>
      <c r="F68" s="55"/>
      <c r="G68" s="163">
        <f t="shared" si="8"/>
        <v>220000</v>
      </c>
      <c r="H68" s="164">
        <v>168949.41999999998</v>
      </c>
      <c r="I68" s="40">
        <v>0</v>
      </c>
      <c r="J68" s="33"/>
      <c r="K68" s="28">
        <f t="shared" si="9"/>
        <v>168949.41999999998</v>
      </c>
    </row>
    <row r="69" spans="1:11" x14ac:dyDescent="0.35">
      <c r="A69" s="24"/>
      <c r="B69" s="20"/>
      <c r="C69" s="31" t="s">
        <v>125</v>
      </c>
      <c r="D69" s="164">
        <v>103465.1</v>
      </c>
      <c r="E69" s="55">
        <v>18500</v>
      </c>
      <c r="F69" s="55"/>
      <c r="G69" s="163">
        <f t="shared" si="8"/>
        <v>121965.1</v>
      </c>
      <c r="H69" s="164">
        <v>82667.319999999949</v>
      </c>
      <c r="I69" s="40">
        <v>1901.33</v>
      </c>
      <c r="J69" s="33"/>
      <c r="K69" s="28">
        <f t="shared" si="9"/>
        <v>84568.649999999951</v>
      </c>
    </row>
    <row r="70" spans="1:11" x14ac:dyDescent="0.35">
      <c r="A70" s="20"/>
      <c r="B70" s="20"/>
      <c r="C70" s="35" t="s">
        <v>126</v>
      </c>
      <c r="D70" s="165">
        <f>SUM(D63:D69)</f>
        <v>472206.80000000005</v>
      </c>
      <c r="E70" s="165">
        <f>SUM(E63:E69)</f>
        <v>58500</v>
      </c>
      <c r="F70" s="165">
        <f>SUM(F63:F69)</f>
        <v>0</v>
      </c>
      <c r="G70" s="163">
        <f t="shared" si="8"/>
        <v>530706.80000000005</v>
      </c>
      <c r="H70" s="221">
        <f>SUM(H63:H69)</f>
        <v>369222.6399999999</v>
      </c>
      <c r="I70" s="42">
        <f>SUM(I63:I69)</f>
        <v>14359.51</v>
      </c>
      <c r="J70" s="42">
        <f>SUM(J63:J69)</f>
        <v>0</v>
      </c>
      <c r="K70" s="41">
        <f>SUM(K63:K69)</f>
        <v>383582.14999999997</v>
      </c>
    </row>
    <row r="71" spans="1:11" x14ac:dyDescent="0.35">
      <c r="A71" s="24"/>
      <c r="B71" s="24"/>
      <c r="C71" s="48"/>
      <c r="D71" s="175"/>
      <c r="E71" s="175"/>
      <c r="F71" s="175"/>
      <c r="G71" s="176"/>
      <c r="I71" s="49"/>
    </row>
    <row r="72" spans="1:11" x14ac:dyDescent="0.35">
      <c r="A72" s="20"/>
      <c r="B72" s="24"/>
      <c r="C72" s="295" t="s">
        <v>59</v>
      </c>
      <c r="D72" s="295"/>
      <c r="E72" s="295"/>
      <c r="F72" s="295"/>
      <c r="G72" s="295"/>
      <c r="H72" s="295"/>
      <c r="I72" s="295"/>
      <c r="J72" s="295"/>
      <c r="K72" s="295"/>
    </row>
    <row r="73" spans="1:11" x14ac:dyDescent="0.35">
      <c r="A73" s="20"/>
      <c r="B73" s="20"/>
      <c r="C73" s="26" t="s">
        <v>135</v>
      </c>
      <c r="D73" s="163">
        <f>+D81</f>
        <v>478500</v>
      </c>
      <c r="E73" s="163">
        <f>+E81</f>
        <v>13007</v>
      </c>
      <c r="F73" s="163">
        <f>+F81</f>
        <v>0</v>
      </c>
      <c r="G73" s="163">
        <f t="shared" ref="G73:G81" si="10">SUM(D73:F73)</f>
        <v>491507</v>
      </c>
      <c r="H73" s="218">
        <f>SUM(H74:H80)</f>
        <v>323865.33</v>
      </c>
      <c r="I73" s="29">
        <f>SUM(I74:I80)</f>
        <v>0</v>
      </c>
      <c r="J73" s="29">
        <f>SUM(J74:J80)</f>
        <v>0</v>
      </c>
      <c r="K73" s="30">
        <f>SUM(K74:K80)</f>
        <v>323865.33</v>
      </c>
    </row>
    <row r="74" spans="1:11" x14ac:dyDescent="0.35">
      <c r="A74" s="20"/>
      <c r="B74" s="20"/>
      <c r="C74" s="31" t="s">
        <v>119</v>
      </c>
      <c r="D74" s="164">
        <v>0</v>
      </c>
      <c r="E74" s="32"/>
      <c r="F74" s="32"/>
      <c r="G74" s="163">
        <f t="shared" si="10"/>
        <v>0</v>
      </c>
      <c r="H74" s="164">
        <v>0</v>
      </c>
      <c r="I74" s="40"/>
      <c r="J74" s="33"/>
      <c r="K74" s="28">
        <f>+SUM(H74:J74)</f>
        <v>0</v>
      </c>
    </row>
    <row r="75" spans="1:11" x14ac:dyDescent="0.35">
      <c r="A75" s="20"/>
      <c r="B75" s="20"/>
      <c r="C75" s="31" t="s">
        <v>120</v>
      </c>
      <c r="D75" s="164">
        <v>10000</v>
      </c>
      <c r="E75" s="32"/>
      <c r="F75" s="32"/>
      <c r="G75" s="163">
        <f t="shared" si="10"/>
        <v>10000</v>
      </c>
      <c r="H75" s="32">
        <v>193.11</v>
      </c>
      <c r="I75" s="40"/>
      <c r="J75" s="33"/>
      <c r="K75" s="28">
        <f t="shared" ref="K75:K80" si="11">+SUM(H75:J75)</f>
        <v>193.11</v>
      </c>
    </row>
    <row r="76" spans="1:11" x14ac:dyDescent="0.35">
      <c r="A76" s="20"/>
      <c r="B76" s="20"/>
      <c r="C76" s="31" t="s">
        <v>121</v>
      </c>
      <c r="D76" s="164">
        <v>20000</v>
      </c>
      <c r="E76" s="55"/>
      <c r="F76" s="55"/>
      <c r="G76" s="163">
        <f t="shared" si="10"/>
        <v>20000</v>
      </c>
      <c r="H76" s="32"/>
      <c r="I76" s="40"/>
      <c r="J76" s="33"/>
      <c r="K76" s="28">
        <f t="shared" si="11"/>
        <v>0</v>
      </c>
    </row>
    <row r="77" spans="1:11" x14ac:dyDescent="0.35">
      <c r="A77" s="20"/>
      <c r="B77" s="20"/>
      <c r="C77" s="34" t="s">
        <v>122</v>
      </c>
      <c r="D77" s="164">
        <v>86000</v>
      </c>
      <c r="E77" s="55">
        <v>5000</v>
      </c>
      <c r="F77" s="55"/>
      <c r="G77" s="163">
        <f t="shared" si="10"/>
        <v>91000</v>
      </c>
      <c r="H77" s="32">
        <v>10542.94</v>
      </c>
      <c r="I77" s="40"/>
      <c r="J77" s="33"/>
      <c r="K77" s="28">
        <f t="shared" si="11"/>
        <v>10542.94</v>
      </c>
    </row>
    <row r="78" spans="1:11" x14ac:dyDescent="0.35">
      <c r="A78" s="20"/>
      <c r="B78" s="20"/>
      <c r="C78" s="31" t="s">
        <v>123</v>
      </c>
      <c r="D78" s="164">
        <v>15000</v>
      </c>
      <c r="E78" s="55">
        <v>3007</v>
      </c>
      <c r="F78" s="55"/>
      <c r="G78" s="163">
        <f t="shared" si="10"/>
        <v>18007</v>
      </c>
      <c r="H78" s="164">
        <v>15000</v>
      </c>
      <c r="I78" s="40"/>
      <c r="J78" s="33"/>
      <c r="K78" s="28">
        <f t="shared" si="11"/>
        <v>15000</v>
      </c>
    </row>
    <row r="79" spans="1:11" x14ac:dyDescent="0.35">
      <c r="A79" s="20"/>
      <c r="B79" s="20"/>
      <c r="C79" s="31" t="s">
        <v>124</v>
      </c>
      <c r="D79" s="164">
        <v>322500</v>
      </c>
      <c r="E79" s="55">
        <v>0</v>
      </c>
      <c r="F79" s="55"/>
      <c r="G79" s="163">
        <f t="shared" si="10"/>
        <v>322500</v>
      </c>
      <c r="H79" s="32">
        <v>273129.28000000003</v>
      </c>
      <c r="I79" s="40"/>
      <c r="J79" s="33"/>
      <c r="K79" s="28">
        <f t="shared" si="11"/>
        <v>273129.28000000003</v>
      </c>
    </row>
    <row r="80" spans="1:11" x14ac:dyDescent="0.35">
      <c r="A80" s="20"/>
      <c r="B80" s="20"/>
      <c r="C80" s="31" t="s">
        <v>125</v>
      </c>
      <c r="D80" s="164">
        <v>25000</v>
      </c>
      <c r="E80" s="55">
        <v>5000</v>
      </c>
      <c r="F80" s="55"/>
      <c r="G80" s="163">
        <f t="shared" si="10"/>
        <v>30000</v>
      </c>
      <c r="H80" s="164">
        <v>25000</v>
      </c>
      <c r="I80" s="40"/>
      <c r="J80" s="33"/>
      <c r="K80" s="28">
        <f t="shared" si="11"/>
        <v>25000</v>
      </c>
    </row>
    <row r="81" spans="1:11" x14ac:dyDescent="0.35">
      <c r="A81" s="20"/>
      <c r="B81" s="20"/>
      <c r="C81" s="35" t="s">
        <v>126</v>
      </c>
      <c r="D81" s="165">
        <f>SUM(D74:D80)</f>
        <v>478500</v>
      </c>
      <c r="E81" s="165">
        <f>SUM(E74:E80)</f>
        <v>13007</v>
      </c>
      <c r="F81" s="165">
        <f>SUM(F74:F80)</f>
        <v>0</v>
      </c>
      <c r="G81" s="163">
        <f t="shared" si="10"/>
        <v>491507</v>
      </c>
      <c r="H81" s="221">
        <f>SUM(H74:H80)</f>
        <v>323865.33</v>
      </c>
      <c r="I81" s="42">
        <f>SUM(I74:I80)</f>
        <v>0</v>
      </c>
      <c r="J81" s="42">
        <f>SUM(J74:J80)</f>
        <v>0</v>
      </c>
      <c r="K81" s="41">
        <f>SUM(K74:K80)</f>
        <v>323865.33</v>
      </c>
    </row>
    <row r="82" spans="1:11" x14ac:dyDescent="0.35">
      <c r="A82" s="24"/>
      <c r="B82" s="24"/>
      <c r="C82" s="48"/>
      <c r="D82" s="175"/>
      <c r="E82" s="175"/>
      <c r="F82" s="175"/>
      <c r="G82" s="176"/>
      <c r="I82" s="49"/>
    </row>
    <row r="83" spans="1:11" hidden="1" x14ac:dyDescent="0.35">
      <c r="A83" s="20"/>
      <c r="B83" s="20"/>
      <c r="C83" s="295"/>
      <c r="D83" s="295"/>
      <c r="E83" s="295"/>
      <c r="F83" s="295"/>
      <c r="G83" s="295"/>
      <c r="H83" s="295"/>
      <c r="I83" s="295"/>
      <c r="J83" s="295"/>
      <c r="K83" s="295"/>
    </row>
    <row r="84" spans="1:11" ht="13" hidden="1" thickBot="1" x14ac:dyDescent="0.4">
      <c r="A84" s="20"/>
      <c r="B84" s="24"/>
      <c r="C84" s="50"/>
      <c r="D84" s="177"/>
      <c r="E84" s="177"/>
      <c r="F84" s="177"/>
      <c r="G84" s="177"/>
      <c r="H84" s="218">
        <f>+H92</f>
        <v>0</v>
      </c>
      <c r="I84" s="29">
        <f>+I92</f>
        <v>0</v>
      </c>
      <c r="J84" s="29">
        <f>+J92</f>
        <v>0</v>
      </c>
      <c r="K84" s="30">
        <f>+K92</f>
        <v>0</v>
      </c>
    </row>
    <row r="85" spans="1:11" hidden="1" x14ac:dyDescent="0.35">
      <c r="A85" s="20"/>
      <c r="B85" s="20"/>
      <c r="C85" s="44"/>
      <c r="D85" s="169"/>
      <c r="E85" s="152"/>
      <c r="F85" s="152"/>
      <c r="G85" s="170"/>
      <c r="H85" s="32"/>
      <c r="I85" s="40"/>
      <c r="J85" s="33"/>
      <c r="K85" s="28"/>
    </row>
    <row r="86" spans="1:11" hidden="1" x14ac:dyDescent="0.35">
      <c r="A86" s="20"/>
      <c r="B86" s="20"/>
      <c r="C86" s="31"/>
      <c r="D86" s="55"/>
      <c r="E86" s="32"/>
      <c r="F86" s="32"/>
      <c r="G86" s="163"/>
      <c r="H86" s="32"/>
      <c r="I86" s="40"/>
      <c r="J86" s="33"/>
      <c r="K86" s="28"/>
    </row>
    <row r="87" spans="1:11" hidden="1" x14ac:dyDescent="0.35">
      <c r="A87" s="24"/>
      <c r="B87" s="20"/>
      <c r="C87" s="31"/>
      <c r="D87" s="55"/>
      <c r="E87" s="55"/>
      <c r="F87" s="55"/>
      <c r="G87" s="163"/>
      <c r="H87" s="32"/>
      <c r="I87" s="40"/>
      <c r="J87" s="33"/>
      <c r="K87" s="28"/>
    </row>
    <row r="88" spans="1:11" hidden="1" x14ac:dyDescent="0.35">
      <c r="A88" s="20"/>
      <c r="B88" s="24"/>
      <c r="C88" s="34"/>
      <c r="D88" s="55"/>
      <c r="E88" s="55"/>
      <c r="F88" s="55"/>
      <c r="G88" s="163"/>
      <c r="H88" s="32"/>
      <c r="I88" s="40"/>
      <c r="J88" s="33"/>
      <c r="K88" s="28"/>
    </row>
    <row r="89" spans="1:11" hidden="1" x14ac:dyDescent="0.35">
      <c r="A89" s="20"/>
      <c r="B89" s="24"/>
      <c r="C89" s="31"/>
      <c r="D89" s="55"/>
      <c r="E89" s="55"/>
      <c r="F89" s="55"/>
      <c r="G89" s="163"/>
      <c r="H89" s="32"/>
      <c r="I89" s="40"/>
      <c r="J89" s="33"/>
      <c r="K89" s="28"/>
    </row>
    <row r="90" spans="1:11" hidden="1" x14ac:dyDescent="0.35">
      <c r="A90" s="20"/>
      <c r="B90" s="24"/>
      <c r="C90" s="31"/>
      <c r="D90" s="55"/>
      <c r="E90" s="55"/>
      <c r="F90" s="55"/>
      <c r="G90" s="163"/>
      <c r="H90" s="32"/>
      <c r="I90" s="40"/>
      <c r="J90" s="33"/>
      <c r="K90" s="28"/>
    </row>
    <row r="91" spans="1:11" hidden="1" x14ac:dyDescent="0.35">
      <c r="A91" s="20"/>
      <c r="B91" s="20"/>
      <c r="C91" s="31"/>
      <c r="D91" s="55"/>
      <c r="E91" s="55"/>
      <c r="F91" s="55"/>
      <c r="G91" s="163"/>
      <c r="H91" s="164"/>
      <c r="I91" s="40"/>
      <c r="J91" s="33"/>
      <c r="K91" s="28"/>
    </row>
    <row r="92" spans="1:11" hidden="1" x14ac:dyDescent="0.35">
      <c r="A92" s="20"/>
      <c r="B92" s="20"/>
      <c r="C92" s="35"/>
      <c r="D92" s="165"/>
      <c r="E92" s="165"/>
      <c r="F92" s="165"/>
      <c r="G92" s="163"/>
      <c r="H92" s="221">
        <f>SUM(H87:H91)</f>
        <v>0</v>
      </c>
      <c r="I92" s="42">
        <f>SUM(I85:I91)</f>
        <v>0</v>
      </c>
      <c r="J92" s="42">
        <f>SUM(J85:J91)</f>
        <v>0</v>
      </c>
      <c r="K92" s="41">
        <f>SUM(K85:K91)</f>
        <v>0</v>
      </c>
    </row>
    <row r="93" spans="1:11" hidden="1" x14ac:dyDescent="0.35">
      <c r="A93" s="24"/>
      <c r="B93" s="24"/>
      <c r="C93" s="37"/>
      <c r="D93" s="166"/>
      <c r="E93" s="166"/>
      <c r="F93" s="166"/>
      <c r="G93" s="167"/>
    </row>
    <row r="94" spans="1:11" hidden="1" x14ac:dyDescent="0.35">
      <c r="A94" s="20"/>
      <c r="B94" s="20"/>
      <c r="C94" s="300"/>
      <c r="D94" s="301"/>
      <c r="E94" s="301"/>
      <c r="F94" s="301"/>
      <c r="G94" s="302"/>
    </row>
    <row r="95" spans="1:11" ht="13" hidden="1" thickBot="1" x14ac:dyDescent="0.4">
      <c r="A95" s="20"/>
      <c r="B95" s="20"/>
      <c r="C95" s="43"/>
      <c r="D95" s="168"/>
      <c r="E95" s="168"/>
      <c r="F95" s="168"/>
      <c r="G95" s="168"/>
      <c r="H95" s="218">
        <f>+H103</f>
        <v>0</v>
      </c>
      <c r="I95" s="29">
        <f>+I103</f>
        <v>0</v>
      </c>
      <c r="J95" s="29">
        <f>+J103</f>
        <v>0</v>
      </c>
      <c r="K95" s="30">
        <f>+K103</f>
        <v>0</v>
      </c>
    </row>
    <row r="96" spans="1:11" hidden="1" x14ac:dyDescent="0.35">
      <c r="A96" s="20"/>
      <c r="B96" s="20"/>
      <c r="C96" s="44"/>
      <c r="D96" s="169"/>
      <c r="E96" s="152"/>
      <c r="F96" s="152"/>
      <c r="G96" s="170"/>
      <c r="H96" s="32"/>
      <c r="I96" s="40"/>
      <c r="J96" s="33"/>
      <c r="K96" s="28"/>
    </row>
    <row r="97" spans="1:11" hidden="1" x14ac:dyDescent="0.35">
      <c r="A97" s="20"/>
      <c r="B97" s="24"/>
      <c r="C97" s="31"/>
      <c r="D97" s="55"/>
      <c r="E97" s="32"/>
      <c r="F97" s="32"/>
      <c r="G97" s="163"/>
      <c r="H97" s="32"/>
      <c r="I97" s="40"/>
      <c r="J97" s="33"/>
      <c r="K97" s="28"/>
    </row>
    <row r="98" spans="1:11" hidden="1" x14ac:dyDescent="0.35">
      <c r="A98" s="20"/>
      <c r="B98" s="20"/>
      <c r="C98" s="31"/>
      <c r="D98" s="55"/>
      <c r="E98" s="55"/>
      <c r="F98" s="55"/>
      <c r="G98" s="163"/>
      <c r="H98" s="32"/>
      <c r="I98" s="40"/>
      <c r="J98" s="33"/>
      <c r="K98" s="28"/>
    </row>
    <row r="99" spans="1:11" hidden="1" x14ac:dyDescent="0.35">
      <c r="A99" s="20"/>
      <c r="B99" s="20"/>
      <c r="C99" s="34"/>
      <c r="D99" s="55"/>
      <c r="E99" s="55"/>
      <c r="F99" s="55"/>
      <c r="G99" s="163"/>
      <c r="H99" s="32"/>
      <c r="I99" s="40"/>
      <c r="J99" s="33"/>
      <c r="K99" s="28"/>
    </row>
    <row r="100" spans="1:11" hidden="1" x14ac:dyDescent="0.35">
      <c r="A100" s="20"/>
      <c r="B100" s="20"/>
      <c r="C100" s="31"/>
      <c r="D100" s="55"/>
      <c r="E100" s="55"/>
      <c r="F100" s="55"/>
      <c r="G100" s="163"/>
      <c r="H100" s="32"/>
      <c r="I100" s="40"/>
      <c r="J100" s="33"/>
      <c r="K100" s="28"/>
    </row>
    <row r="101" spans="1:11" hidden="1" x14ac:dyDescent="0.35">
      <c r="A101" s="20"/>
      <c r="B101" s="20"/>
      <c r="C101" s="31"/>
      <c r="D101" s="55"/>
      <c r="E101" s="55"/>
      <c r="F101" s="55"/>
      <c r="G101" s="163"/>
      <c r="H101" s="32"/>
      <c r="I101" s="40"/>
      <c r="J101" s="33"/>
      <c r="K101" s="28"/>
    </row>
    <row r="102" spans="1:11" hidden="1" x14ac:dyDescent="0.35">
      <c r="A102" s="20"/>
      <c r="B102" s="24"/>
      <c r="C102" s="31"/>
      <c r="D102" s="55"/>
      <c r="E102" s="55"/>
      <c r="F102" s="55"/>
      <c r="G102" s="163"/>
      <c r="H102" s="164"/>
      <c r="I102" s="40"/>
      <c r="J102" s="33"/>
      <c r="K102" s="28"/>
    </row>
    <row r="103" spans="1:11" hidden="1" x14ac:dyDescent="0.35">
      <c r="A103" s="20"/>
      <c r="B103" s="20"/>
      <c r="C103" s="35"/>
      <c r="D103" s="165"/>
      <c r="E103" s="165"/>
      <c r="F103" s="165"/>
      <c r="G103" s="163"/>
      <c r="H103" s="221">
        <f>SUM(H98:H102)</f>
        <v>0</v>
      </c>
      <c r="I103" s="42">
        <f>SUM(I96:I102)</f>
        <v>0</v>
      </c>
      <c r="J103" s="42">
        <f>SUM(J96:J102)</f>
        <v>0</v>
      </c>
      <c r="K103" s="41">
        <f>SUM(K96:K102)</f>
        <v>0</v>
      </c>
    </row>
    <row r="104" spans="1:11" x14ac:dyDescent="0.35">
      <c r="A104" s="20"/>
      <c r="B104" s="20"/>
      <c r="C104" s="20"/>
      <c r="D104" s="157"/>
      <c r="E104" s="157"/>
      <c r="F104" s="157"/>
      <c r="G104" s="157"/>
    </row>
    <row r="105" spans="1:11" x14ac:dyDescent="0.35">
      <c r="A105" s="20"/>
      <c r="B105" s="295" t="s">
        <v>136</v>
      </c>
      <c r="C105" s="295"/>
      <c r="D105" s="295"/>
      <c r="E105" s="295"/>
      <c r="F105" s="295"/>
      <c r="G105" s="295"/>
      <c r="H105" s="295"/>
      <c r="I105" s="295"/>
      <c r="J105" s="295"/>
      <c r="K105" s="295"/>
    </row>
    <row r="106" spans="1:11" x14ac:dyDescent="0.35">
      <c r="A106" s="20"/>
      <c r="B106" s="38"/>
      <c r="C106" s="295" t="s">
        <v>71</v>
      </c>
      <c r="D106" s="295"/>
      <c r="E106" s="295"/>
      <c r="F106" s="295"/>
      <c r="G106" s="295"/>
      <c r="H106" s="295"/>
      <c r="I106" s="295"/>
      <c r="J106" s="295"/>
      <c r="K106" s="295"/>
    </row>
    <row r="107" spans="1:11" x14ac:dyDescent="0.35">
      <c r="A107" s="20"/>
      <c r="B107" s="20"/>
      <c r="C107" s="26" t="s">
        <v>137</v>
      </c>
      <c r="D107" s="163">
        <f>D115</f>
        <v>0</v>
      </c>
      <c r="E107" s="163">
        <f>E115</f>
        <v>0</v>
      </c>
      <c r="F107" s="163">
        <f>F115</f>
        <v>38571</v>
      </c>
      <c r="G107" s="163">
        <f t="shared" ref="G107:G115" si="12">SUM(D107:F107)</f>
        <v>38571</v>
      </c>
      <c r="H107" s="218">
        <f>SUM(H108:H114)</f>
        <v>0</v>
      </c>
      <c r="I107" s="29">
        <f>SUM(I108:I114)</f>
        <v>0</v>
      </c>
      <c r="J107" s="29">
        <f>SUM(J108:J114)</f>
        <v>31149.771549055098</v>
      </c>
      <c r="K107" s="30">
        <f>SUM(K108:K114)</f>
        <v>31149.771549055098</v>
      </c>
    </row>
    <row r="108" spans="1:11" x14ac:dyDescent="0.35">
      <c r="A108" s="20"/>
      <c r="B108" s="20"/>
      <c r="C108" s="31" t="s">
        <v>119</v>
      </c>
      <c r="D108" s="55"/>
      <c r="E108" s="32"/>
      <c r="F108" s="55">
        <v>8050</v>
      </c>
      <c r="G108" s="163">
        <f t="shared" si="12"/>
        <v>8050</v>
      </c>
      <c r="H108" s="220"/>
      <c r="I108" s="40"/>
      <c r="J108" s="51">
        <v>5000</v>
      </c>
      <c r="K108" s="28">
        <f>+SUM(H108:J108)</f>
        <v>5000</v>
      </c>
    </row>
    <row r="109" spans="1:11" x14ac:dyDescent="0.35">
      <c r="A109" s="20"/>
      <c r="B109" s="20"/>
      <c r="C109" s="31" t="s">
        <v>120</v>
      </c>
      <c r="D109" s="55"/>
      <c r="E109" s="32"/>
      <c r="F109" s="55"/>
      <c r="G109" s="163">
        <f t="shared" si="12"/>
        <v>0</v>
      </c>
      <c r="H109" s="220"/>
      <c r="I109" s="40"/>
      <c r="J109" s="51">
        <v>0</v>
      </c>
      <c r="K109" s="28">
        <f t="shared" ref="K109:K114" si="13">+SUM(H109:J109)</f>
        <v>0</v>
      </c>
    </row>
    <row r="110" spans="1:11" x14ac:dyDescent="0.35">
      <c r="A110" s="20"/>
      <c r="B110" s="20"/>
      <c r="C110" s="31" t="s">
        <v>121</v>
      </c>
      <c r="D110" s="55"/>
      <c r="E110" s="55"/>
      <c r="F110" s="55">
        <v>2100</v>
      </c>
      <c r="G110" s="163">
        <f t="shared" si="12"/>
        <v>2100</v>
      </c>
      <c r="H110" s="220"/>
      <c r="I110" s="40"/>
      <c r="J110" s="51">
        <v>2100</v>
      </c>
      <c r="K110" s="28">
        <f t="shared" si="13"/>
        <v>2100</v>
      </c>
    </row>
    <row r="111" spans="1:11" x14ac:dyDescent="0.35">
      <c r="A111" s="20"/>
      <c r="B111" s="20"/>
      <c r="C111" s="34" t="s">
        <v>122</v>
      </c>
      <c r="D111" s="55"/>
      <c r="E111" s="55"/>
      <c r="F111" s="55">
        <v>16503</v>
      </c>
      <c r="G111" s="163">
        <f t="shared" si="12"/>
        <v>16503</v>
      </c>
      <c r="H111" s="220"/>
      <c r="I111" s="40"/>
      <c r="J111" s="51">
        <v>12319.140212665143</v>
      </c>
      <c r="K111" s="28">
        <f t="shared" si="13"/>
        <v>12319.140212665143</v>
      </c>
    </row>
    <row r="112" spans="1:11" x14ac:dyDescent="0.35">
      <c r="A112" s="20"/>
      <c r="B112" s="20"/>
      <c r="C112" s="31" t="s">
        <v>123</v>
      </c>
      <c r="D112" s="178"/>
      <c r="E112" s="55"/>
      <c r="F112" s="55">
        <v>8050</v>
      </c>
      <c r="G112" s="163">
        <f>SUM(E112:F112)</f>
        <v>8050</v>
      </c>
      <c r="H112" s="220"/>
      <c r="I112" s="40"/>
      <c r="J112" s="51">
        <v>8047.0678336980309</v>
      </c>
      <c r="K112" s="28">
        <f t="shared" si="13"/>
        <v>8047.0678336980309</v>
      </c>
    </row>
    <row r="113" spans="1:11" x14ac:dyDescent="0.35">
      <c r="A113" s="20"/>
      <c r="B113" s="20"/>
      <c r="C113" s="31" t="s">
        <v>124</v>
      </c>
      <c r="D113" s="55"/>
      <c r="E113" s="55"/>
      <c r="F113" s="55"/>
      <c r="G113" s="163">
        <f t="shared" si="12"/>
        <v>0</v>
      </c>
      <c r="H113" s="220"/>
      <c r="I113" s="40"/>
      <c r="J113" s="51">
        <v>0</v>
      </c>
      <c r="K113" s="28">
        <f t="shared" si="13"/>
        <v>0</v>
      </c>
    </row>
    <row r="114" spans="1:11" x14ac:dyDescent="0.35">
      <c r="A114" s="20"/>
      <c r="B114" s="20"/>
      <c r="C114" s="31" t="s">
        <v>125</v>
      </c>
      <c r="D114" s="55"/>
      <c r="E114" s="55"/>
      <c r="F114" s="55">
        <v>3868</v>
      </c>
      <c r="G114" s="163">
        <f t="shared" si="12"/>
        <v>3868</v>
      </c>
      <c r="H114" s="220"/>
      <c r="I114" s="40"/>
      <c r="J114" s="51">
        <v>3683.5635026919208</v>
      </c>
      <c r="K114" s="28">
        <f t="shared" si="13"/>
        <v>3683.5635026919208</v>
      </c>
    </row>
    <row r="115" spans="1:11" x14ac:dyDescent="0.35">
      <c r="A115" s="20"/>
      <c r="B115" s="20"/>
      <c r="C115" s="35" t="s">
        <v>126</v>
      </c>
      <c r="D115" s="165">
        <f>SUM(D108:D114)</f>
        <v>0</v>
      </c>
      <c r="E115" s="165">
        <f>SUM(E108:E114)</f>
        <v>0</v>
      </c>
      <c r="F115" s="165">
        <f>SUM(F108:F114)</f>
        <v>38571</v>
      </c>
      <c r="G115" s="163">
        <f t="shared" si="12"/>
        <v>38571</v>
      </c>
      <c r="H115" s="221">
        <f t="shared" ref="H115:K115" si="14">SUM(H108:H114)</f>
        <v>0</v>
      </c>
      <c r="I115" s="42">
        <f t="shared" si="14"/>
        <v>0</v>
      </c>
      <c r="J115" s="42">
        <f>SUM(J108:J114)</f>
        <v>31149.771549055098</v>
      </c>
      <c r="K115" s="41">
        <f t="shared" si="14"/>
        <v>31149.771549055098</v>
      </c>
    </row>
    <row r="116" spans="1:11" x14ac:dyDescent="0.35">
      <c r="A116" s="24"/>
      <c r="B116" s="24"/>
      <c r="C116" s="48"/>
      <c r="D116" s="175"/>
      <c r="E116" s="175"/>
      <c r="F116" s="175"/>
      <c r="G116" s="176"/>
    </row>
    <row r="117" spans="1:11" x14ac:dyDescent="0.35">
      <c r="A117" s="20"/>
      <c r="B117" s="20"/>
      <c r="C117" s="295" t="s">
        <v>138</v>
      </c>
      <c r="D117" s="295"/>
      <c r="E117" s="295"/>
      <c r="F117" s="295"/>
      <c r="G117" s="295"/>
      <c r="H117" s="295"/>
      <c r="I117" s="295"/>
      <c r="J117" s="295"/>
      <c r="K117" s="295"/>
    </row>
    <row r="118" spans="1:11" x14ac:dyDescent="0.35">
      <c r="A118" s="20"/>
      <c r="B118" s="20"/>
      <c r="C118" s="26" t="s">
        <v>139</v>
      </c>
      <c r="D118" s="163">
        <f>D126</f>
        <v>0</v>
      </c>
      <c r="E118" s="163">
        <f>E126</f>
        <v>0</v>
      </c>
      <c r="F118" s="163">
        <f>F126</f>
        <v>295456</v>
      </c>
      <c r="G118" s="163">
        <f>SUM(D118:F118)</f>
        <v>295456</v>
      </c>
      <c r="H118" s="218">
        <f>SUM(H119:H125)</f>
        <v>0</v>
      </c>
      <c r="I118" s="29">
        <f>SUM(I119:I125)</f>
        <v>0</v>
      </c>
      <c r="J118" s="29">
        <f>SUM(J119:J125)</f>
        <v>188128.8791981489</v>
      </c>
      <c r="K118" s="30">
        <f>SUM(K119:K125)</f>
        <v>188128.8791981489</v>
      </c>
    </row>
    <row r="119" spans="1:11" x14ac:dyDescent="0.35">
      <c r="A119" s="20"/>
      <c r="B119" s="20"/>
      <c r="C119" s="31" t="s">
        <v>119</v>
      </c>
      <c r="D119" s="55"/>
      <c r="E119" s="32"/>
      <c r="F119" s="32">
        <v>55530</v>
      </c>
      <c r="G119" s="163">
        <f t="shared" ref="G119:G125" si="15">SUM(D119:F119)</f>
        <v>55530</v>
      </c>
      <c r="H119" s="220"/>
      <c r="I119" s="40"/>
      <c r="J119" s="51">
        <v>45540.212483566742</v>
      </c>
      <c r="K119" s="28">
        <f>+SUM(H119:J119)</f>
        <v>45540.212483566742</v>
      </c>
    </row>
    <row r="120" spans="1:11" x14ac:dyDescent="0.35">
      <c r="A120" s="20"/>
      <c r="B120" s="20"/>
      <c r="C120" s="31" t="s">
        <v>120</v>
      </c>
      <c r="D120" s="55"/>
      <c r="E120" s="32"/>
      <c r="F120" s="32"/>
      <c r="G120" s="163">
        <f t="shared" si="15"/>
        <v>0</v>
      </c>
      <c r="H120" s="220"/>
      <c r="I120" s="40"/>
      <c r="J120" s="51">
        <v>0</v>
      </c>
      <c r="K120" s="28">
        <f t="shared" ref="K120:K125" si="16">+SUM(H120:J120)</f>
        <v>0</v>
      </c>
    </row>
    <row r="121" spans="1:11" x14ac:dyDescent="0.35">
      <c r="A121" s="20"/>
      <c r="B121" s="20"/>
      <c r="C121" s="31" t="s">
        <v>121</v>
      </c>
      <c r="D121" s="55"/>
      <c r="E121" s="55"/>
      <c r="F121" s="55">
        <v>5636</v>
      </c>
      <c r="G121" s="163">
        <f t="shared" si="15"/>
        <v>5636</v>
      </c>
      <c r="H121" s="220"/>
      <c r="I121" s="40"/>
      <c r="J121" s="51">
        <v>5635.5579868708974</v>
      </c>
      <c r="K121" s="28">
        <f t="shared" si="16"/>
        <v>5635.5579868708974</v>
      </c>
    </row>
    <row r="122" spans="1:11" x14ac:dyDescent="0.35">
      <c r="A122" s="20"/>
      <c r="B122" s="20"/>
      <c r="C122" s="34" t="s">
        <v>122</v>
      </c>
      <c r="D122" s="55"/>
      <c r="E122" s="55"/>
      <c r="F122" s="55">
        <v>21776</v>
      </c>
      <c r="G122" s="163">
        <f t="shared" si="15"/>
        <v>21776</v>
      </c>
      <c r="H122" s="220"/>
      <c r="I122" s="40"/>
      <c r="J122" s="51">
        <v>17916.653934301045</v>
      </c>
      <c r="K122" s="28">
        <f t="shared" si="16"/>
        <v>17916.653934301045</v>
      </c>
    </row>
    <row r="123" spans="1:11" x14ac:dyDescent="0.35">
      <c r="A123" s="20"/>
      <c r="B123" s="20"/>
      <c r="C123" s="31" t="s">
        <v>123</v>
      </c>
      <c r="D123" s="55"/>
      <c r="E123" s="55"/>
      <c r="F123" s="55">
        <v>36294</v>
      </c>
      <c r="G123" s="163">
        <f t="shared" si="15"/>
        <v>36294</v>
      </c>
      <c r="H123" s="220"/>
      <c r="I123" s="40"/>
      <c r="J123" s="51">
        <v>23263.662986304738</v>
      </c>
      <c r="K123" s="28">
        <f t="shared" si="16"/>
        <v>23263.662986304738</v>
      </c>
    </row>
    <row r="124" spans="1:11" x14ac:dyDescent="0.35">
      <c r="A124" s="20"/>
      <c r="B124" s="20"/>
      <c r="C124" s="31" t="s">
        <v>124</v>
      </c>
      <c r="D124" s="55"/>
      <c r="E124" s="55"/>
      <c r="F124" s="55">
        <v>158165</v>
      </c>
      <c r="G124" s="163">
        <f t="shared" si="15"/>
        <v>158165</v>
      </c>
      <c r="H124" s="220"/>
      <c r="I124" s="40"/>
      <c r="J124" s="51">
        <v>80404.302223212188</v>
      </c>
      <c r="K124" s="28">
        <f t="shared" si="16"/>
        <v>80404.302223212188</v>
      </c>
    </row>
    <row r="125" spans="1:11" x14ac:dyDescent="0.35">
      <c r="A125" s="20"/>
      <c r="B125" s="20"/>
      <c r="C125" s="31" t="s">
        <v>125</v>
      </c>
      <c r="D125" s="55"/>
      <c r="E125" s="55"/>
      <c r="F125" s="55">
        <v>18055</v>
      </c>
      <c r="G125" s="163">
        <f t="shared" si="15"/>
        <v>18055</v>
      </c>
      <c r="H125" s="220"/>
      <c r="I125" s="40"/>
      <c r="J125" s="51">
        <v>15368.489583893315</v>
      </c>
      <c r="K125" s="28">
        <f t="shared" si="16"/>
        <v>15368.489583893315</v>
      </c>
    </row>
    <row r="126" spans="1:11" x14ac:dyDescent="0.35">
      <c r="A126" s="20"/>
      <c r="B126" s="20"/>
      <c r="C126" s="35" t="s">
        <v>126</v>
      </c>
      <c r="D126" s="165">
        <f>SUM(D119:D125)</f>
        <v>0</v>
      </c>
      <c r="E126" s="165">
        <f>SUM(E119:E125)</f>
        <v>0</v>
      </c>
      <c r="F126" s="165">
        <f>SUM(F119:F125)</f>
        <v>295456</v>
      </c>
      <c r="G126" s="163">
        <f>SUM(D126:F126)</f>
        <v>295456</v>
      </c>
      <c r="H126" s="221">
        <f t="shared" ref="H126:K126" si="17">SUM(H119:H125)</f>
        <v>0</v>
      </c>
      <c r="I126" s="42">
        <f>SUM(I119:I125)</f>
        <v>0</v>
      </c>
      <c r="J126" s="42">
        <f t="shared" si="17"/>
        <v>188128.8791981489</v>
      </c>
      <c r="K126" s="41">
        <f t="shared" si="17"/>
        <v>188128.8791981489</v>
      </c>
    </row>
    <row r="127" spans="1:11" x14ac:dyDescent="0.35">
      <c r="A127" s="24"/>
      <c r="B127" s="24"/>
      <c r="C127" s="48"/>
      <c r="D127" s="175"/>
      <c r="E127" s="175"/>
      <c r="F127" s="175"/>
      <c r="G127" s="176"/>
    </row>
    <row r="128" spans="1:11" x14ac:dyDescent="0.35">
      <c r="A128" s="20"/>
      <c r="B128" s="20"/>
      <c r="C128" s="295" t="s">
        <v>84</v>
      </c>
      <c r="D128" s="295"/>
      <c r="E128" s="295"/>
      <c r="F128" s="295"/>
      <c r="G128" s="295"/>
      <c r="H128" s="295"/>
      <c r="I128" s="295"/>
      <c r="J128" s="295"/>
      <c r="K128" s="295"/>
    </row>
    <row r="129" spans="1:11" x14ac:dyDescent="0.35">
      <c r="A129" s="20"/>
      <c r="B129" s="20"/>
      <c r="C129" s="26" t="s">
        <v>140</v>
      </c>
      <c r="D129" s="163">
        <f>D137</f>
        <v>20800</v>
      </c>
      <c r="E129" s="163">
        <f>E137</f>
        <v>245000</v>
      </c>
      <c r="F129" s="163">
        <f>F137</f>
        <v>0</v>
      </c>
      <c r="G129" s="163">
        <f t="shared" ref="G129:G137" si="18">SUM(D129:F129)</f>
        <v>265800</v>
      </c>
      <c r="H129" s="218">
        <f>+H137</f>
        <v>1792.72</v>
      </c>
      <c r="I129" s="29">
        <f>SUM(I130:I136)</f>
        <v>97997.58</v>
      </c>
      <c r="J129" s="29">
        <f>SUM(J130:J136)</f>
        <v>0</v>
      </c>
      <c r="K129" s="30">
        <f>SUM(K130:K136)</f>
        <v>99790.3</v>
      </c>
    </row>
    <row r="130" spans="1:11" x14ac:dyDescent="0.35">
      <c r="A130" s="20"/>
      <c r="B130" s="20"/>
      <c r="C130" s="31" t="s">
        <v>119</v>
      </c>
      <c r="D130" s="164">
        <v>0</v>
      </c>
      <c r="E130" s="32"/>
      <c r="F130" s="32"/>
      <c r="G130" s="163">
        <f t="shared" si="18"/>
        <v>0</v>
      </c>
      <c r="H130" s="220"/>
      <c r="I130" s="52">
        <v>0</v>
      </c>
      <c r="J130" s="33"/>
      <c r="K130" s="28">
        <f>+SUM(H130:J130)</f>
        <v>0</v>
      </c>
    </row>
    <row r="131" spans="1:11" x14ac:dyDescent="0.35">
      <c r="A131" s="20"/>
      <c r="B131" s="20"/>
      <c r="C131" s="31" t="s">
        <v>120</v>
      </c>
      <c r="D131" s="164">
        <v>5800</v>
      </c>
      <c r="E131" s="32">
        <v>2000</v>
      </c>
      <c r="F131" s="32"/>
      <c r="G131" s="163">
        <f t="shared" si="18"/>
        <v>7800</v>
      </c>
      <c r="H131" s="220"/>
      <c r="I131" s="52">
        <v>684.82</v>
      </c>
      <c r="J131" s="33"/>
      <c r="K131" s="28">
        <f t="shared" ref="K131:K136" si="19">+SUM(H131:J131)</f>
        <v>684.82</v>
      </c>
    </row>
    <row r="132" spans="1:11" x14ac:dyDescent="0.35">
      <c r="A132" s="20"/>
      <c r="B132" s="20"/>
      <c r="C132" s="31" t="s">
        <v>121</v>
      </c>
      <c r="D132" s="164">
        <v>0</v>
      </c>
      <c r="E132" s="55"/>
      <c r="F132" s="55"/>
      <c r="G132" s="163">
        <f t="shared" si="18"/>
        <v>0</v>
      </c>
      <c r="H132" s="220"/>
      <c r="I132" s="52">
        <v>0</v>
      </c>
      <c r="J132" s="33"/>
      <c r="K132" s="28">
        <f t="shared" si="19"/>
        <v>0</v>
      </c>
    </row>
    <row r="133" spans="1:11" x14ac:dyDescent="0.35">
      <c r="A133" s="20"/>
      <c r="B133" s="20"/>
      <c r="C133" s="34" t="s">
        <v>122</v>
      </c>
      <c r="D133" s="164">
        <v>0</v>
      </c>
      <c r="E133" s="55">
        <v>3000</v>
      </c>
      <c r="F133" s="55"/>
      <c r="G133" s="163">
        <f t="shared" si="18"/>
        <v>3000</v>
      </c>
      <c r="H133" s="220"/>
      <c r="I133" s="52">
        <v>0</v>
      </c>
      <c r="J133" s="33"/>
      <c r="K133" s="28">
        <f t="shared" si="19"/>
        <v>0</v>
      </c>
    </row>
    <row r="134" spans="1:11" x14ac:dyDescent="0.35">
      <c r="A134" s="20"/>
      <c r="B134" s="20"/>
      <c r="C134" s="31" t="s">
        <v>123</v>
      </c>
      <c r="D134" s="164">
        <v>10000</v>
      </c>
      <c r="E134" s="55">
        <v>20000</v>
      </c>
      <c r="F134" s="55"/>
      <c r="G134" s="163">
        <f t="shared" si="18"/>
        <v>30000</v>
      </c>
      <c r="H134" s="55">
        <v>1792.72</v>
      </c>
      <c r="I134" s="52">
        <v>8691.6</v>
      </c>
      <c r="J134" s="33"/>
      <c r="K134" s="28">
        <f t="shared" si="19"/>
        <v>10484.32</v>
      </c>
    </row>
    <row r="135" spans="1:11" x14ac:dyDescent="0.35">
      <c r="A135" s="20"/>
      <c r="B135" s="20"/>
      <c r="C135" s="31" t="s">
        <v>124</v>
      </c>
      <c r="D135" s="164">
        <v>0</v>
      </c>
      <c r="E135" s="55">
        <v>210000</v>
      </c>
      <c r="F135" s="55"/>
      <c r="G135" s="163">
        <f t="shared" si="18"/>
        <v>210000</v>
      </c>
      <c r="H135" s="220"/>
      <c r="I135" s="52">
        <v>83996.790000000008</v>
      </c>
      <c r="J135" s="33"/>
      <c r="K135" s="28">
        <f t="shared" si="19"/>
        <v>83996.790000000008</v>
      </c>
    </row>
    <row r="136" spans="1:11" x14ac:dyDescent="0.35">
      <c r="A136" s="20"/>
      <c r="B136" s="20"/>
      <c r="C136" s="31" t="s">
        <v>125</v>
      </c>
      <c r="D136" s="164">
        <v>5000</v>
      </c>
      <c r="E136" s="55">
        <v>10000</v>
      </c>
      <c r="F136" s="55"/>
      <c r="G136" s="163">
        <f t="shared" si="18"/>
        <v>15000</v>
      </c>
      <c r="H136" s="164"/>
      <c r="I136" s="52">
        <v>4624.37</v>
      </c>
      <c r="J136" s="33"/>
      <c r="K136" s="28">
        <f t="shared" si="19"/>
        <v>4624.37</v>
      </c>
    </row>
    <row r="137" spans="1:11" x14ac:dyDescent="0.35">
      <c r="A137" s="20"/>
      <c r="B137" s="20"/>
      <c r="C137" s="35" t="s">
        <v>126</v>
      </c>
      <c r="D137" s="165">
        <f>SUM(D130:D136)</f>
        <v>20800</v>
      </c>
      <c r="E137" s="165">
        <f>SUM(E130:E136)</f>
        <v>245000</v>
      </c>
      <c r="F137" s="165">
        <f>SUM(F130:F136)</f>
        <v>0</v>
      </c>
      <c r="G137" s="163">
        <f t="shared" si="18"/>
        <v>265800</v>
      </c>
      <c r="H137" s="221">
        <f>SUM(H130:H136)</f>
        <v>1792.72</v>
      </c>
      <c r="I137" s="42">
        <f t="shared" ref="I137:K137" si="20">SUM(I130:I136)</f>
        <v>97997.58</v>
      </c>
      <c r="J137" s="42">
        <f>SUM(J130:J136)</f>
        <v>0</v>
      </c>
      <c r="K137" s="41">
        <f t="shared" si="20"/>
        <v>99790.3</v>
      </c>
    </row>
    <row r="138" spans="1:11" x14ac:dyDescent="0.35">
      <c r="A138" s="24"/>
      <c r="B138" s="24"/>
      <c r="C138" s="37"/>
      <c r="D138" s="166"/>
      <c r="E138" s="166"/>
      <c r="F138" s="166"/>
      <c r="G138" s="167"/>
    </row>
    <row r="139" spans="1:11" hidden="1" x14ac:dyDescent="0.35">
      <c r="A139" s="20"/>
      <c r="B139" s="20"/>
      <c r="C139" s="53" t="s">
        <v>141</v>
      </c>
      <c r="D139" s="179"/>
      <c r="E139" s="179"/>
      <c r="F139" s="179"/>
      <c r="G139" s="180"/>
    </row>
    <row r="140" spans="1:11" ht="13" hidden="1" thickBot="1" x14ac:dyDescent="0.4">
      <c r="A140" s="20"/>
      <c r="B140" s="20"/>
      <c r="C140" s="43" t="s">
        <v>142</v>
      </c>
      <c r="D140" s="168">
        <f>'[2]1) Tableau budgétaire 1'!D138</f>
        <v>0</v>
      </c>
      <c r="E140" s="168">
        <f>'[2]1) Tableau budgétaire 1'!E138</f>
        <v>0</v>
      </c>
      <c r="F140" s="168">
        <f>'[2]1) Tableau budgétaire 1'!F138</f>
        <v>0</v>
      </c>
      <c r="G140" s="168">
        <f t="shared" ref="G140:G148" si="21">SUM(D140:F140)</f>
        <v>0</v>
      </c>
      <c r="H140" s="218">
        <f>+H148</f>
        <v>0</v>
      </c>
      <c r="I140" s="29">
        <f>+I148</f>
        <v>0</v>
      </c>
      <c r="J140" s="29">
        <f>+J148</f>
        <v>0</v>
      </c>
      <c r="K140" s="30">
        <f>+K148</f>
        <v>0</v>
      </c>
    </row>
    <row r="141" spans="1:11" hidden="1" x14ac:dyDescent="0.35">
      <c r="A141" s="20"/>
      <c r="B141" s="20"/>
      <c r="C141" s="44" t="s">
        <v>119</v>
      </c>
      <c r="D141" s="169"/>
      <c r="E141" s="152"/>
      <c r="F141" s="152"/>
      <c r="G141" s="170">
        <f t="shared" si="21"/>
        <v>0</v>
      </c>
      <c r="H141" s="32"/>
      <c r="I141" s="40"/>
      <c r="J141" s="33"/>
      <c r="K141" s="28"/>
    </row>
    <row r="142" spans="1:11" hidden="1" x14ac:dyDescent="0.35">
      <c r="A142" s="20"/>
      <c r="B142" s="20"/>
      <c r="C142" s="31" t="s">
        <v>120</v>
      </c>
      <c r="D142" s="55"/>
      <c r="E142" s="32"/>
      <c r="F142" s="32"/>
      <c r="G142" s="163">
        <f t="shared" si="21"/>
        <v>0</v>
      </c>
      <c r="H142" s="32"/>
      <c r="I142" s="40"/>
      <c r="J142" s="33"/>
      <c r="K142" s="28"/>
    </row>
    <row r="143" spans="1:11" hidden="1" x14ac:dyDescent="0.35">
      <c r="A143" s="20"/>
      <c r="B143" s="20"/>
      <c r="C143" s="31" t="s">
        <v>121</v>
      </c>
      <c r="D143" s="55"/>
      <c r="E143" s="55"/>
      <c r="F143" s="55"/>
      <c r="G143" s="163">
        <f t="shared" si="21"/>
        <v>0</v>
      </c>
      <c r="H143" s="32"/>
      <c r="I143" s="40"/>
      <c r="J143" s="33"/>
      <c r="K143" s="28"/>
    </row>
    <row r="144" spans="1:11" hidden="1" x14ac:dyDescent="0.35">
      <c r="A144" s="20"/>
      <c r="B144" s="20"/>
      <c r="C144" s="34" t="s">
        <v>122</v>
      </c>
      <c r="D144" s="55"/>
      <c r="E144" s="55"/>
      <c r="F144" s="55"/>
      <c r="G144" s="163">
        <f t="shared" si="21"/>
        <v>0</v>
      </c>
      <c r="H144" s="32"/>
      <c r="I144" s="40"/>
      <c r="J144" s="33"/>
      <c r="K144" s="28"/>
    </row>
    <row r="145" spans="1:11" hidden="1" x14ac:dyDescent="0.35">
      <c r="A145" s="20"/>
      <c r="B145" s="20"/>
      <c r="C145" s="31" t="s">
        <v>123</v>
      </c>
      <c r="D145" s="55"/>
      <c r="E145" s="55"/>
      <c r="F145" s="55"/>
      <c r="G145" s="163">
        <f t="shared" si="21"/>
        <v>0</v>
      </c>
      <c r="H145" s="32"/>
      <c r="I145" s="40"/>
      <c r="J145" s="33"/>
      <c r="K145" s="28"/>
    </row>
    <row r="146" spans="1:11" hidden="1" x14ac:dyDescent="0.35">
      <c r="A146" s="20"/>
      <c r="B146" s="20"/>
      <c r="C146" s="31" t="s">
        <v>124</v>
      </c>
      <c r="D146" s="55"/>
      <c r="E146" s="55"/>
      <c r="F146" s="55"/>
      <c r="G146" s="163">
        <f t="shared" si="21"/>
        <v>0</v>
      </c>
      <c r="H146" s="32"/>
      <c r="I146" s="40"/>
      <c r="J146" s="33"/>
      <c r="K146" s="28"/>
    </row>
    <row r="147" spans="1:11" hidden="1" x14ac:dyDescent="0.35">
      <c r="A147" s="20"/>
      <c r="B147" s="20"/>
      <c r="C147" s="31" t="s">
        <v>125</v>
      </c>
      <c r="D147" s="55"/>
      <c r="E147" s="55"/>
      <c r="F147" s="55"/>
      <c r="G147" s="163">
        <f t="shared" si="21"/>
        <v>0</v>
      </c>
      <c r="H147" s="164"/>
      <c r="I147" s="40"/>
      <c r="J147" s="33"/>
      <c r="K147" s="28"/>
    </row>
    <row r="148" spans="1:11" hidden="1" x14ac:dyDescent="0.35">
      <c r="A148" s="20"/>
      <c r="B148" s="20"/>
      <c r="C148" s="35" t="s">
        <v>126</v>
      </c>
      <c r="D148" s="165">
        <f>SUM(D141:D147)</f>
        <v>0</v>
      </c>
      <c r="E148" s="165">
        <f>SUM(E141:E147)</f>
        <v>0</v>
      </c>
      <c r="F148" s="165">
        <f>SUM(F141:F147)</f>
        <v>0</v>
      </c>
      <c r="G148" s="163">
        <f t="shared" si="21"/>
        <v>0</v>
      </c>
      <c r="H148" s="221">
        <f>SUM(H143:H147)</f>
        <v>0</v>
      </c>
      <c r="I148" s="42">
        <f>SUM(I141:I147)</f>
        <v>0</v>
      </c>
      <c r="J148" s="42">
        <f>SUM(J141:J147)</f>
        <v>0</v>
      </c>
      <c r="K148" s="41">
        <f>SUM(K141:K147)</f>
        <v>0</v>
      </c>
    </row>
    <row r="149" spans="1:11" x14ac:dyDescent="0.35">
      <c r="A149" s="20"/>
      <c r="B149" s="20"/>
      <c r="C149" s="20"/>
      <c r="D149" s="156"/>
      <c r="E149" s="156"/>
      <c r="F149" s="156"/>
      <c r="G149" s="157"/>
    </row>
    <row r="150" spans="1:11" hidden="1" x14ac:dyDescent="0.35">
      <c r="A150" s="20"/>
      <c r="B150" s="300" t="s">
        <v>143</v>
      </c>
      <c r="C150" s="301"/>
      <c r="D150" s="301"/>
      <c r="E150" s="301"/>
      <c r="F150" s="301"/>
      <c r="G150" s="302"/>
    </row>
    <row r="151" spans="1:11" hidden="1" x14ac:dyDescent="0.35">
      <c r="A151" s="20"/>
      <c r="B151" s="20"/>
      <c r="C151" s="300" t="s">
        <v>144</v>
      </c>
      <c r="D151" s="301"/>
      <c r="E151" s="301"/>
      <c r="F151" s="301"/>
      <c r="G151" s="302"/>
    </row>
    <row r="152" spans="1:11" ht="13" hidden="1" thickBot="1" x14ac:dyDescent="0.4">
      <c r="A152" s="20"/>
      <c r="B152" s="20"/>
      <c r="C152" s="43" t="s">
        <v>145</v>
      </c>
      <c r="D152" s="168">
        <f>'[2]1) Tableau budgétaire 1'!D150</f>
        <v>0</v>
      </c>
      <c r="E152" s="168">
        <f>'[2]1) Tableau budgétaire 1'!E150</f>
        <v>0</v>
      </c>
      <c r="F152" s="168">
        <f>'[2]1) Tableau budgétaire 1'!F150</f>
        <v>0</v>
      </c>
      <c r="G152" s="168">
        <f t="shared" ref="G152:G160" si="22">SUM(D152:F152)</f>
        <v>0</v>
      </c>
      <c r="H152" s="218">
        <f>+H160</f>
        <v>0</v>
      </c>
      <c r="I152" s="29">
        <f>+I160</f>
        <v>0</v>
      </c>
      <c r="J152" s="29">
        <f>+J160</f>
        <v>0</v>
      </c>
      <c r="K152" s="30">
        <f>+K160</f>
        <v>0</v>
      </c>
    </row>
    <row r="153" spans="1:11" hidden="1" x14ac:dyDescent="0.35">
      <c r="A153" s="20"/>
      <c r="B153" s="20"/>
      <c r="C153" s="44" t="s">
        <v>119</v>
      </c>
      <c r="D153" s="169"/>
      <c r="E153" s="152"/>
      <c r="F153" s="152"/>
      <c r="G153" s="170">
        <f t="shared" si="22"/>
        <v>0</v>
      </c>
      <c r="H153" s="32"/>
      <c r="I153" s="40"/>
      <c r="J153" s="33"/>
      <c r="K153" s="28"/>
    </row>
    <row r="154" spans="1:11" hidden="1" x14ac:dyDescent="0.35">
      <c r="A154" s="20"/>
      <c r="B154" s="20"/>
      <c r="C154" s="31" t="s">
        <v>120</v>
      </c>
      <c r="D154" s="55"/>
      <c r="E154" s="32"/>
      <c r="F154" s="32"/>
      <c r="G154" s="163">
        <f t="shared" si="22"/>
        <v>0</v>
      </c>
      <c r="H154" s="32"/>
      <c r="I154" s="40"/>
      <c r="J154" s="33"/>
      <c r="K154" s="28"/>
    </row>
    <row r="155" spans="1:11" hidden="1" x14ac:dyDescent="0.35">
      <c r="A155" s="20"/>
      <c r="B155" s="20"/>
      <c r="C155" s="31" t="s">
        <v>121</v>
      </c>
      <c r="D155" s="55"/>
      <c r="E155" s="55"/>
      <c r="F155" s="55"/>
      <c r="G155" s="163">
        <f t="shared" si="22"/>
        <v>0</v>
      </c>
      <c r="H155" s="32"/>
      <c r="I155" s="40"/>
      <c r="J155" s="33"/>
      <c r="K155" s="28"/>
    </row>
    <row r="156" spans="1:11" hidden="1" x14ac:dyDescent="0.35">
      <c r="A156" s="20"/>
      <c r="B156" s="20"/>
      <c r="C156" s="34" t="s">
        <v>122</v>
      </c>
      <c r="D156" s="55"/>
      <c r="E156" s="55"/>
      <c r="F156" s="55"/>
      <c r="G156" s="163">
        <f t="shared" si="22"/>
        <v>0</v>
      </c>
      <c r="H156" s="32"/>
      <c r="I156" s="40"/>
      <c r="J156" s="33"/>
      <c r="K156" s="28"/>
    </row>
    <row r="157" spans="1:11" hidden="1" x14ac:dyDescent="0.35">
      <c r="A157" s="20"/>
      <c r="B157" s="20"/>
      <c r="C157" s="31" t="s">
        <v>123</v>
      </c>
      <c r="D157" s="55"/>
      <c r="E157" s="55"/>
      <c r="F157" s="55"/>
      <c r="G157" s="163">
        <f t="shared" si="22"/>
        <v>0</v>
      </c>
      <c r="H157" s="32"/>
      <c r="I157" s="40"/>
      <c r="J157" s="33"/>
      <c r="K157" s="28"/>
    </row>
    <row r="158" spans="1:11" hidden="1" x14ac:dyDescent="0.35">
      <c r="A158" s="20"/>
      <c r="B158" s="20"/>
      <c r="C158" s="31" t="s">
        <v>124</v>
      </c>
      <c r="D158" s="55"/>
      <c r="E158" s="55"/>
      <c r="F158" s="55"/>
      <c r="G158" s="163">
        <f t="shared" si="22"/>
        <v>0</v>
      </c>
      <c r="H158" s="32"/>
      <c r="I158" s="40"/>
      <c r="J158" s="33"/>
      <c r="K158" s="28"/>
    </row>
    <row r="159" spans="1:11" hidden="1" x14ac:dyDescent="0.35">
      <c r="A159" s="20"/>
      <c r="B159" s="20"/>
      <c r="C159" s="31" t="s">
        <v>125</v>
      </c>
      <c r="D159" s="55"/>
      <c r="E159" s="55"/>
      <c r="F159" s="55"/>
      <c r="G159" s="163">
        <f t="shared" si="22"/>
        <v>0</v>
      </c>
      <c r="H159" s="164"/>
      <c r="I159" s="40"/>
      <c r="J159" s="33"/>
      <c r="K159" s="28"/>
    </row>
    <row r="160" spans="1:11" hidden="1" x14ac:dyDescent="0.35">
      <c r="A160" s="20"/>
      <c r="B160" s="20"/>
      <c r="C160" s="35" t="s">
        <v>126</v>
      </c>
      <c r="D160" s="165">
        <f>SUM(D153:D159)</f>
        <v>0</v>
      </c>
      <c r="E160" s="165">
        <f>SUM(E153:E159)</f>
        <v>0</v>
      </c>
      <c r="F160" s="165">
        <f>SUM(F153:F159)</f>
        <v>0</v>
      </c>
      <c r="G160" s="163">
        <f t="shared" si="22"/>
        <v>0</v>
      </c>
      <c r="H160" s="221">
        <f>SUM(H155:H159)</f>
        <v>0</v>
      </c>
      <c r="I160" s="42">
        <f>SUM(I153:I159)</f>
        <v>0</v>
      </c>
      <c r="J160" s="42">
        <f>SUM(J153:J159)</f>
        <v>0</v>
      </c>
      <c r="K160" s="41">
        <f>SUM(K153:K159)</f>
        <v>0</v>
      </c>
    </row>
    <row r="161" spans="1:11" hidden="1" x14ac:dyDescent="0.35">
      <c r="A161" s="24"/>
      <c r="B161" s="24"/>
      <c r="C161" s="37"/>
      <c r="D161" s="166"/>
      <c r="E161" s="166"/>
      <c r="F161" s="166"/>
      <c r="G161" s="167"/>
    </row>
    <row r="162" spans="1:11" hidden="1" x14ac:dyDescent="0.35">
      <c r="A162" s="20"/>
      <c r="B162" s="20"/>
      <c r="C162" s="300" t="s">
        <v>146</v>
      </c>
      <c r="D162" s="301"/>
      <c r="E162" s="301"/>
      <c r="F162" s="301"/>
      <c r="G162" s="302"/>
    </row>
    <row r="163" spans="1:11" ht="13" hidden="1" thickBot="1" x14ac:dyDescent="0.4">
      <c r="A163" s="20"/>
      <c r="B163" s="20"/>
      <c r="C163" s="43" t="s">
        <v>147</v>
      </c>
      <c r="D163" s="168">
        <f>'[2]1) Tableau budgétaire 1'!D160</f>
        <v>0</v>
      </c>
      <c r="E163" s="168">
        <f>'[2]1) Tableau budgétaire 1'!E160</f>
        <v>0</v>
      </c>
      <c r="F163" s="168">
        <f>'[2]1) Tableau budgétaire 1'!F160</f>
        <v>0</v>
      </c>
      <c r="G163" s="168">
        <f t="shared" ref="G163:G171" si="23">SUM(D163:F163)</f>
        <v>0</v>
      </c>
      <c r="H163" s="218">
        <f>+H171</f>
        <v>0</v>
      </c>
      <c r="I163" s="29">
        <f>+I171</f>
        <v>0</v>
      </c>
      <c r="J163" s="29">
        <f>+J171</f>
        <v>0</v>
      </c>
      <c r="K163" s="30">
        <f>+K171</f>
        <v>0</v>
      </c>
    </row>
    <row r="164" spans="1:11" hidden="1" x14ac:dyDescent="0.35">
      <c r="A164" s="20"/>
      <c r="B164" s="20"/>
      <c r="C164" s="44" t="s">
        <v>119</v>
      </c>
      <c r="D164" s="169"/>
      <c r="E164" s="152"/>
      <c r="F164" s="152"/>
      <c r="G164" s="170">
        <f t="shared" si="23"/>
        <v>0</v>
      </c>
      <c r="H164" s="32"/>
      <c r="I164" s="40"/>
      <c r="J164" s="33"/>
      <c r="K164" s="28"/>
    </row>
    <row r="165" spans="1:11" hidden="1" x14ac:dyDescent="0.35">
      <c r="A165" s="20"/>
      <c r="B165" s="20"/>
      <c r="C165" s="31" t="s">
        <v>120</v>
      </c>
      <c r="D165" s="55"/>
      <c r="E165" s="32"/>
      <c r="F165" s="32"/>
      <c r="G165" s="163">
        <f t="shared" si="23"/>
        <v>0</v>
      </c>
      <c r="H165" s="32"/>
      <c r="I165" s="40"/>
      <c r="J165" s="33"/>
      <c r="K165" s="28"/>
    </row>
    <row r="166" spans="1:11" hidden="1" x14ac:dyDescent="0.35">
      <c r="A166" s="20"/>
      <c r="B166" s="20"/>
      <c r="C166" s="31" t="s">
        <v>121</v>
      </c>
      <c r="D166" s="55"/>
      <c r="E166" s="55"/>
      <c r="F166" s="55"/>
      <c r="G166" s="163">
        <f t="shared" si="23"/>
        <v>0</v>
      </c>
      <c r="H166" s="32"/>
      <c r="I166" s="40"/>
      <c r="J166" s="33"/>
      <c r="K166" s="28"/>
    </row>
    <row r="167" spans="1:11" hidden="1" x14ac:dyDescent="0.35">
      <c r="A167" s="20"/>
      <c r="B167" s="20"/>
      <c r="C167" s="34" t="s">
        <v>122</v>
      </c>
      <c r="D167" s="55"/>
      <c r="E167" s="55"/>
      <c r="F167" s="55"/>
      <c r="G167" s="163">
        <f t="shared" si="23"/>
        <v>0</v>
      </c>
      <c r="H167" s="32"/>
      <c r="I167" s="40"/>
      <c r="J167" s="33"/>
      <c r="K167" s="28"/>
    </row>
    <row r="168" spans="1:11" hidden="1" x14ac:dyDescent="0.35">
      <c r="A168" s="20"/>
      <c r="B168" s="20"/>
      <c r="C168" s="31" t="s">
        <v>123</v>
      </c>
      <c r="D168" s="55"/>
      <c r="E168" s="55"/>
      <c r="F168" s="55"/>
      <c r="G168" s="163">
        <f t="shared" si="23"/>
        <v>0</v>
      </c>
      <c r="H168" s="32"/>
      <c r="I168" s="40"/>
      <c r="J168" s="33"/>
      <c r="K168" s="28"/>
    </row>
    <row r="169" spans="1:11" hidden="1" x14ac:dyDescent="0.35">
      <c r="A169" s="20"/>
      <c r="B169" s="20"/>
      <c r="C169" s="31" t="s">
        <v>124</v>
      </c>
      <c r="D169" s="55"/>
      <c r="E169" s="55"/>
      <c r="F169" s="55"/>
      <c r="G169" s="163">
        <f t="shared" si="23"/>
        <v>0</v>
      </c>
      <c r="H169" s="32"/>
      <c r="I169" s="40"/>
      <c r="J169" s="33"/>
      <c r="K169" s="28"/>
    </row>
    <row r="170" spans="1:11" hidden="1" x14ac:dyDescent="0.35">
      <c r="A170" s="20"/>
      <c r="B170" s="20"/>
      <c r="C170" s="31" t="s">
        <v>125</v>
      </c>
      <c r="D170" s="55"/>
      <c r="E170" s="55"/>
      <c r="F170" s="55"/>
      <c r="G170" s="163">
        <f t="shared" si="23"/>
        <v>0</v>
      </c>
      <c r="H170" s="164"/>
      <c r="I170" s="40"/>
      <c r="J170" s="33"/>
      <c r="K170" s="28"/>
    </row>
    <row r="171" spans="1:11" hidden="1" x14ac:dyDescent="0.35">
      <c r="A171" s="20"/>
      <c r="B171" s="20"/>
      <c r="C171" s="35" t="s">
        <v>126</v>
      </c>
      <c r="D171" s="165">
        <f>SUM(D164:D170)</f>
        <v>0</v>
      </c>
      <c r="E171" s="165">
        <f>SUM(E164:E170)</f>
        <v>0</v>
      </c>
      <c r="F171" s="165">
        <f>SUM(F164:F170)</f>
        <v>0</v>
      </c>
      <c r="G171" s="163">
        <f t="shared" si="23"/>
        <v>0</v>
      </c>
      <c r="H171" s="221">
        <f>SUM(H166:H170)</f>
        <v>0</v>
      </c>
      <c r="I171" s="42">
        <f>SUM(I164:I170)</f>
        <v>0</v>
      </c>
      <c r="J171" s="42">
        <f>SUM(J164:J170)</f>
        <v>0</v>
      </c>
      <c r="K171" s="41">
        <f>SUM(K164:K170)</f>
        <v>0</v>
      </c>
    </row>
    <row r="172" spans="1:11" hidden="1" x14ac:dyDescent="0.35">
      <c r="A172" s="24"/>
      <c r="B172" s="24"/>
      <c r="C172" s="37"/>
      <c r="D172" s="166"/>
      <c r="E172" s="166"/>
      <c r="F172" s="166"/>
      <c r="G172" s="167"/>
    </row>
    <row r="173" spans="1:11" hidden="1" x14ac:dyDescent="0.35">
      <c r="A173" s="20"/>
      <c r="B173" s="20"/>
      <c r="C173" s="300" t="s">
        <v>148</v>
      </c>
      <c r="D173" s="301"/>
      <c r="E173" s="301"/>
      <c r="F173" s="301"/>
      <c r="G173" s="302"/>
    </row>
    <row r="174" spans="1:11" ht="13" hidden="1" thickBot="1" x14ac:dyDescent="0.4">
      <c r="A174" s="20"/>
      <c r="B174" s="20"/>
      <c r="C174" s="43" t="s">
        <v>149</v>
      </c>
      <c r="D174" s="168">
        <f>'[2]1) Tableau budgétaire 1'!D170</f>
        <v>0</v>
      </c>
      <c r="E174" s="168">
        <f>'[2]1) Tableau budgétaire 1'!E170</f>
        <v>0</v>
      </c>
      <c r="F174" s="168">
        <f>'[2]1) Tableau budgétaire 1'!F170</f>
        <v>0</v>
      </c>
      <c r="G174" s="168">
        <f t="shared" ref="G174:G182" si="24">SUM(D174:F174)</f>
        <v>0</v>
      </c>
      <c r="H174" s="218">
        <f>+H182</f>
        <v>0</v>
      </c>
      <c r="I174" s="29">
        <f>+I182</f>
        <v>0</v>
      </c>
      <c r="J174" s="29">
        <f>+J182</f>
        <v>0</v>
      </c>
      <c r="K174" s="30">
        <f>+K182</f>
        <v>0</v>
      </c>
    </row>
    <row r="175" spans="1:11" hidden="1" x14ac:dyDescent="0.35">
      <c r="A175" s="20"/>
      <c r="B175" s="20"/>
      <c r="C175" s="44" t="s">
        <v>119</v>
      </c>
      <c r="D175" s="169"/>
      <c r="E175" s="152"/>
      <c r="F175" s="152"/>
      <c r="G175" s="170">
        <f t="shared" si="24"/>
        <v>0</v>
      </c>
      <c r="H175" s="32"/>
      <c r="I175" s="40"/>
      <c r="J175" s="33"/>
      <c r="K175" s="28"/>
    </row>
    <row r="176" spans="1:11" hidden="1" x14ac:dyDescent="0.35">
      <c r="A176" s="20"/>
      <c r="B176" s="20"/>
      <c r="C176" s="31" t="s">
        <v>120</v>
      </c>
      <c r="D176" s="55"/>
      <c r="E176" s="32"/>
      <c r="F176" s="32"/>
      <c r="G176" s="163">
        <f t="shared" si="24"/>
        <v>0</v>
      </c>
      <c r="H176" s="32"/>
      <c r="I176" s="40"/>
      <c r="J176" s="33"/>
      <c r="K176" s="28"/>
    </row>
    <row r="177" spans="1:11" hidden="1" x14ac:dyDescent="0.35">
      <c r="A177" s="20"/>
      <c r="B177" s="20"/>
      <c r="C177" s="31" t="s">
        <v>121</v>
      </c>
      <c r="D177" s="55"/>
      <c r="E177" s="55"/>
      <c r="F177" s="55"/>
      <c r="G177" s="163">
        <f t="shared" si="24"/>
        <v>0</v>
      </c>
      <c r="H177" s="32"/>
      <c r="I177" s="40"/>
      <c r="J177" s="33"/>
      <c r="K177" s="28"/>
    </row>
    <row r="178" spans="1:11" hidden="1" x14ac:dyDescent="0.35">
      <c r="A178" s="20"/>
      <c r="B178" s="20"/>
      <c r="C178" s="34" t="s">
        <v>122</v>
      </c>
      <c r="D178" s="55"/>
      <c r="E178" s="55"/>
      <c r="F178" s="55"/>
      <c r="G178" s="163">
        <f t="shared" si="24"/>
        <v>0</v>
      </c>
      <c r="H178" s="32"/>
      <c r="I178" s="40"/>
      <c r="J178" s="33"/>
      <c r="K178" s="28"/>
    </row>
    <row r="179" spans="1:11" hidden="1" x14ac:dyDescent="0.35">
      <c r="A179" s="20"/>
      <c r="B179" s="20"/>
      <c r="C179" s="31" t="s">
        <v>123</v>
      </c>
      <c r="D179" s="55"/>
      <c r="E179" s="55"/>
      <c r="F179" s="55"/>
      <c r="G179" s="163">
        <f t="shared" si="24"/>
        <v>0</v>
      </c>
      <c r="H179" s="32"/>
      <c r="I179" s="40"/>
      <c r="J179" s="33"/>
      <c r="K179" s="28"/>
    </row>
    <row r="180" spans="1:11" hidden="1" x14ac:dyDescent="0.35">
      <c r="A180" s="20"/>
      <c r="B180" s="20"/>
      <c r="C180" s="31" t="s">
        <v>124</v>
      </c>
      <c r="D180" s="55"/>
      <c r="E180" s="55"/>
      <c r="F180" s="55"/>
      <c r="G180" s="163">
        <f t="shared" si="24"/>
        <v>0</v>
      </c>
      <c r="H180" s="32"/>
      <c r="I180" s="40"/>
      <c r="J180" s="33"/>
      <c r="K180" s="28"/>
    </row>
    <row r="181" spans="1:11" hidden="1" x14ac:dyDescent="0.35">
      <c r="A181" s="20"/>
      <c r="B181" s="20"/>
      <c r="C181" s="31" t="s">
        <v>125</v>
      </c>
      <c r="D181" s="55"/>
      <c r="E181" s="55"/>
      <c r="F181" s="55"/>
      <c r="G181" s="163">
        <f t="shared" si="24"/>
        <v>0</v>
      </c>
      <c r="H181" s="164"/>
      <c r="I181" s="40"/>
      <c r="J181" s="33"/>
      <c r="K181" s="28"/>
    </row>
    <row r="182" spans="1:11" hidden="1" x14ac:dyDescent="0.35">
      <c r="A182" s="20"/>
      <c r="B182" s="20"/>
      <c r="C182" s="35" t="s">
        <v>126</v>
      </c>
      <c r="D182" s="165">
        <f>SUM(D175:D181)</f>
        <v>0</v>
      </c>
      <c r="E182" s="165">
        <f>SUM(E175:E181)</f>
        <v>0</v>
      </c>
      <c r="F182" s="165">
        <f>SUM(F175:F181)</f>
        <v>0</v>
      </c>
      <c r="G182" s="163">
        <f t="shared" si="24"/>
        <v>0</v>
      </c>
      <c r="H182" s="221">
        <f>SUM(H177:H181)</f>
        <v>0</v>
      </c>
      <c r="I182" s="42">
        <f>SUM(I175:I181)</f>
        <v>0</v>
      </c>
      <c r="J182" s="42">
        <f>SUM(J175:J181)</f>
        <v>0</v>
      </c>
      <c r="K182" s="41">
        <f>SUM(K175:K181)</f>
        <v>0</v>
      </c>
    </row>
    <row r="183" spans="1:11" hidden="1" x14ac:dyDescent="0.35">
      <c r="A183" s="24"/>
      <c r="B183" s="24"/>
      <c r="C183" s="37"/>
      <c r="D183" s="166"/>
      <c r="E183" s="166"/>
      <c r="F183" s="166"/>
      <c r="G183" s="167"/>
    </row>
    <row r="184" spans="1:11" hidden="1" x14ac:dyDescent="0.35">
      <c r="A184" s="20"/>
      <c r="B184" s="20"/>
      <c r="C184" s="300" t="s">
        <v>150</v>
      </c>
      <c r="D184" s="301"/>
      <c r="E184" s="301"/>
      <c r="F184" s="301"/>
      <c r="G184" s="302"/>
    </row>
    <row r="185" spans="1:11" ht="13" hidden="1" thickBot="1" x14ac:dyDescent="0.4">
      <c r="A185" s="20"/>
      <c r="B185" s="20"/>
      <c r="C185" s="43" t="s">
        <v>151</v>
      </c>
      <c r="D185" s="168">
        <f>'[2]1) Tableau budgétaire 1'!D180</f>
        <v>0</v>
      </c>
      <c r="E185" s="168">
        <f>'[2]1) Tableau budgétaire 1'!E180</f>
        <v>0</v>
      </c>
      <c r="F185" s="168">
        <f>'[2]1) Tableau budgétaire 1'!F180</f>
        <v>0</v>
      </c>
      <c r="G185" s="168">
        <f t="shared" ref="G185:G193" si="25">SUM(D185:F185)</f>
        <v>0</v>
      </c>
      <c r="H185" s="218">
        <f>+H193</f>
        <v>0</v>
      </c>
      <c r="I185" s="29">
        <f>+I193</f>
        <v>0</v>
      </c>
      <c r="J185" s="29">
        <f>+J193</f>
        <v>0</v>
      </c>
      <c r="K185" s="30">
        <f>+K193</f>
        <v>0</v>
      </c>
    </row>
    <row r="186" spans="1:11" hidden="1" x14ac:dyDescent="0.35">
      <c r="A186" s="20"/>
      <c r="B186" s="20"/>
      <c r="C186" s="44" t="s">
        <v>119</v>
      </c>
      <c r="D186" s="169"/>
      <c r="E186" s="152"/>
      <c r="F186" s="152"/>
      <c r="G186" s="170">
        <f t="shared" si="25"/>
        <v>0</v>
      </c>
      <c r="H186" s="32"/>
      <c r="I186" s="40"/>
      <c r="J186" s="33"/>
      <c r="K186" s="28"/>
    </row>
    <row r="187" spans="1:11" hidden="1" x14ac:dyDescent="0.35">
      <c r="A187" s="20"/>
      <c r="B187" s="20"/>
      <c r="C187" s="31" t="s">
        <v>120</v>
      </c>
      <c r="D187" s="55"/>
      <c r="E187" s="32"/>
      <c r="F187" s="32"/>
      <c r="G187" s="163">
        <f t="shared" si="25"/>
        <v>0</v>
      </c>
      <c r="H187" s="32"/>
      <c r="I187" s="40"/>
      <c r="J187" s="33"/>
      <c r="K187" s="28"/>
    </row>
    <row r="188" spans="1:11" hidden="1" x14ac:dyDescent="0.35">
      <c r="A188" s="20"/>
      <c r="B188" s="20"/>
      <c r="C188" s="31" t="s">
        <v>121</v>
      </c>
      <c r="D188" s="55"/>
      <c r="E188" s="55"/>
      <c r="F188" s="55"/>
      <c r="G188" s="163">
        <f t="shared" si="25"/>
        <v>0</v>
      </c>
      <c r="H188" s="32"/>
      <c r="I188" s="40"/>
      <c r="J188" s="33"/>
      <c r="K188" s="28"/>
    </row>
    <row r="189" spans="1:11" hidden="1" x14ac:dyDescent="0.35">
      <c r="A189" s="20"/>
      <c r="B189" s="20"/>
      <c r="C189" s="34" t="s">
        <v>122</v>
      </c>
      <c r="D189" s="55"/>
      <c r="E189" s="55"/>
      <c r="F189" s="55"/>
      <c r="G189" s="163">
        <f t="shared" si="25"/>
        <v>0</v>
      </c>
      <c r="H189" s="32"/>
      <c r="I189" s="40"/>
      <c r="J189" s="33"/>
      <c r="K189" s="28"/>
    </row>
    <row r="190" spans="1:11" hidden="1" x14ac:dyDescent="0.35">
      <c r="A190" s="20"/>
      <c r="B190" s="20"/>
      <c r="C190" s="31" t="s">
        <v>123</v>
      </c>
      <c r="D190" s="55"/>
      <c r="E190" s="55"/>
      <c r="F190" s="55"/>
      <c r="G190" s="163">
        <f t="shared" si="25"/>
        <v>0</v>
      </c>
      <c r="H190" s="32"/>
      <c r="I190" s="40"/>
      <c r="J190" s="33"/>
      <c r="K190" s="28"/>
    </row>
    <row r="191" spans="1:11" hidden="1" x14ac:dyDescent="0.35">
      <c r="A191" s="20"/>
      <c r="B191" s="20"/>
      <c r="C191" s="31" t="s">
        <v>124</v>
      </c>
      <c r="D191" s="55"/>
      <c r="E191" s="55"/>
      <c r="F191" s="55"/>
      <c r="G191" s="163">
        <f t="shared" si="25"/>
        <v>0</v>
      </c>
      <c r="H191" s="32"/>
      <c r="I191" s="40"/>
      <c r="J191" s="33"/>
      <c r="K191" s="28"/>
    </row>
    <row r="192" spans="1:11" hidden="1" x14ac:dyDescent="0.35">
      <c r="A192" s="20"/>
      <c r="B192" s="20"/>
      <c r="C192" s="31" t="s">
        <v>125</v>
      </c>
      <c r="D192" s="55"/>
      <c r="E192" s="55"/>
      <c r="F192" s="55"/>
      <c r="G192" s="163">
        <f t="shared" si="25"/>
        <v>0</v>
      </c>
      <c r="H192" s="164"/>
      <c r="I192" s="40"/>
      <c r="J192" s="33"/>
      <c r="K192" s="28"/>
    </row>
    <row r="193" spans="1:11" hidden="1" x14ac:dyDescent="0.35">
      <c r="A193" s="20"/>
      <c r="B193" s="20"/>
      <c r="C193" s="35" t="s">
        <v>126</v>
      </c>
      <c r="D193" s="165">
        <f>SUM(D186:D192)</f>
        <v>0</v>
      </c>
      <c r="E193" s="165">
        <f>SUM(E186:E192)</f>
        <v>0</v>
      </c>
      <c r="F193" s="165">
        <f>SUM(F186:F192)</f>
        <v>0</v>
      </c>
      <c r="G193" s="163">
        <f t="shared" si="25"/>
        <v>0</v>
      </c>
      <c r="H193" s="221">
        <f>SUM(H188:H192)</f>
        <v>0</v>
      </c>
      <c r="I193" s="42">
        <f>SUM(I186:I192)</f>
        <v>0</v>
      </c>
      <c r="J193" s="42">
        <f>SUM(J186:J192)</f>
        <v>0</v>
      </c>
      <c r="K193" s="41">
        <f>SUM(K186:K192)</f>
        <v>0</v>
      </c>
    </row>
    <row r="194" spans="1:11" x14ac:dyDescent="0.35">
      <c r="A194" s="20"/>
      <c r="B194" s="20"/>
      <c r="C194" s="20"/>
      <c r="D194" s="156"/>
      <c r="E194" s="156"/>
      <c r="F194" s="156"/>
      <c r="G194" s="157"/>
      <c r="I194" s="54"/>
    </row>
    <row r="195" spans="1:11" x14ac:dyDescent="0.35">
      <c r="A195" s="20"/>
      <c r="B195" s="20"/>
      <c r="C195" s="295" t="s">
        <v>152</v>
      </c>
      <c r="D195" s="295"/>
      <c r="E195" s="295"/>
      <c r="F195" s="295"/>
      <c r="G195" s="295"/>
      <c r="H195" s="295"/>
      <c r="I195" s="295"/>
      <c r="J195" s="295"/>
      <c r="K195" s="295"/>
    </row>
    <row r="196" spans="1:11" x14ac:dyDescent="0.35">
      <c r="A196" s="20"/>
      <c r="B196" s="20"/>
      <c r="C196" s="26" t="s">
        <v>153</v>
      </c>
      <c r="D196" s="163">
        <f>+SUM(D197:D203)</f>
        <v>433915.2</v>
      </c>
      <c r="E196" s="163">
        <f t="shared" ref="E196:G196" si="26">+SUM(E197:E203)</f>
        <v>722408.99999999988</v>
      </c>
      <c r="F196" s="163">
        <f t="shared" si="26"/>
        <v>133264</v>
      </c>
      <c r="G196" s="163">
        <f t="shared" si="26"/>
        <v>1289588.2</v>
      </c>
      <c r="H196" s="218">
        <f>SUM(H197:H203)</f>
        <v>325836.61427049368</v>
      </c>
      <c r="I196" s="29">
        <f>SUM(I197:I203)</f>
        <v>572425.52</v>
      </c>
      <c r="J196" s="29">
        <f>SUM(J197:J203)</f>
        <v>97702.20224784757</v>
      </c>
      <c r="K196" s="30">
        <f>+SUM(K197:K203)</f>
        <v>995964.33651834144</v>
      </c>
    </row>
    <row r="197" spans="1:11" x14ac:dyDescent="0.35">
      <c r="A197" s="20"/>
      <c r="B197" s="20"/>
      <c r="C197" s="31" t="s">
        <v>119</v>
      </c>
      <c r="D197" s="229">
        <v>89000</v>
      </c>
      <c r="E197" s="229">
        <v>522647.44</v>
      </c>
      <c r="F197" s="229">
        <v>57500</v>
      </c>
      <c r="G197" s="230">
        <f t="shared" ref="G197:G203" si="27">SUM(D197:F197)</f>
        <v>669147.43999999994</v>
      </c>
      <c r="H197" s="231">
        <v>55078.993370493699</v>
      </c>
      <c r="I197" s="231">
        <v>433643.13000000012</v>
      </c>
      <c r="J197" s="51">
        <v>46813.039292618727</v>
      </c>
      <c r="K197" s="28">
        <f>+SUM(H197:J197)</f>
        <v>535535.16266311251</v>
      </c>
    </row>
    <row r="198" spans="1:11" x14ac:dyDescent="0.35">
      <c r="A198" s="20"/>
      <c r="B198" s="20"/>
      <c r="C198" s="31" t="s">
        <v>120</v>
      </c>
      <c r="D198" s="229">
        <v>30000</v>
      </c>
      <c r="E198" s="229">
        <v>8000</v>
      </c>
      <c r="F198" s="229"/>
      <c r="G198" s="230">
        <f t="shared" si="27"/>
        <v>38000</v>
      </c>
      <c r="H198" s="231">
        <v>9830.92</v>
      </c>
      <c r="I198" s="231">
        <v>170.84</v>
      </c>
      <c r="J198" s="51">
        <v>0</v>
      </c>
      <c r="K198" s="28">
        <f t="shared" ref="K198:K203" si="28">+SUM(H198:J198)</f>
        <v>10001.76</v>
      </c>
    </row>
    <row r="199" spans="1:11" x14ac:dyDescent="0.35">
      <c r="A199" s="20"/>
      <c r="B199" s="20"/>
      <c r="C199" s="31" t="s">
        <v>121</v>
      </c>
      <c r="D199" s="229">
        <v>80000</v>
      </c>
      <c r="E199" s="231">
        <v>43558.44</v>
      </c>
      <c r="F199" s="231">
        <v>8230</v>
      </c>
      <c r="G199" s="230">
        <f t="shared" si="27"/>
        <v>131788.44</v>
      </c>
      <c r="H199" s="231">
        <f>25556.86+17707.05</f>
        <v>43263.91</v>
      </c>
      <c r="I199" s="231">
        <v>41682.910000000003</v>
      </c>
      <c r="J199" s="51">
        <v>8230</v>
      </c>
      <c r="K199" s="28">
        <f t="shared" si="28"/>
        <v>93176.82</v>
      </c>
    </row>
    <row r="200" spans="1:11" x14ac:dyDescent="0.35">
      <c r="A200" s="20"/>
      <c r="B200" s="20"/>
      <c r="C200" s="34" t="s">
        <v>122</v>
      </c>
      <c r="D200" s="229">
        <v>90000</v>
      </c>
      <c r="E200" s="231">
        <v>15320</v>
      </c>
      <c r="F200" s="231">
        <v>23008</v>
      </c>
      <c r="G200" s="230">
        <f t="shared" si="27"/>
        <v>128328</v>
      </c>
      <c r="H200" s="229">
        <v>90000</v>
      </c>
      <c r="I200" s="231">
        <v>4946.54</v>
      </c>
      <c r="J200" s="51">
        <v>19018.347096821275</v>
      </c>
      <c r="K200" s="28">
        <f t="shared" si="28"/>
        <v>113964.88709682127</v>
      </c>
    </row>
    <row r="201" spans="1:11" x14ac:dyDescent="0.35">
      <c r="A201" s="20">
        <v>29245</v>
      </c>
      <c r="B201" s="20"/>
      <c r="C201" s="31" t="s">
        <v>123</v>
      </c>
      <c r="D201" s="229">
        <v>55785</v>
      </c>
      <c r="E201" s="231">
        <v>43000</v>
      </c>
      <c r="F201" s="231">
        <v>25357</v>
      </c>
      <c r="G201" s="230">
        <f t="shared" si="27"/>
        <v>124142</v>
      </c>
      <c r="H201" s="231">
        <v>38532.590899999981</v>
      </c>
      <c r="I201" s="231">
        <v>31277.599999999984</v>
      </c>
      <c r="J201" s="51">
        <v>14109.784315870769</v>
      </c>
      <c r="K201" s="28">
        <f t="shared" si="28"/>
        <v>83919.975215870727</v>
      </c>
    </row>
    <row r="202" spans="1:11" x14ac:dyDescent="0.35">
      <c r="A202" s="20"/>
      <c r="B202" s="20"/>
      <c r="C202" s="31" t="s">
        <v>124</v>
      </c>
      <c r="D202" s="229">
        <v>0</v>
      </c>
      <c r="E202" s="231">
        <v>0</v>
      </c>
      <c r="F202" s="231"/>
      <c r="G202" s="230">
        <f t="shared" si="27"/>
        <v>0</v>
      </c>
      <c r="H202" s="231"/>
      <c r="I202" s="231">
        <v>0</v>
      </c>
      <c r="J202" s="51">
        <v>0</v>
      </c>
      <c r="K202" s="28">
        <f t="shared" si="28"/>
        <v>0</v>
      </c>
    </row>
    <row r="203" spans="1:11" x14ac:dyDescent="0.35">
      <c r="A203" s="20"/>
      <c r="B203" s="20"/>
      <c r="C203" s="31" t="s">
        <v>125</v>
      </c>
      <c r="D203" s="229">
        <v>89130.2</v>
      </c>
      <c r="E203" s="231">
        <v>89883.12</v>
      </c>
      <c r="F203" s="231">
        <v>19169</v>
      </c>
      <c r="G203" s="230">
        <f t="shared" si="27"/>
        <v>198182.32</v>
      </c>
      <c r="H203" s="229">
        <v>89130.2</v>
      </c>
      <c r="I203" s="231">
        <v>60704.5</v>
      </c>
      <c r="J203" s="51">
        <v>9531.0315425368026</v>
      </c>
      <c r="K203" s="28">
        <f t="shared" si="28"/>
        <v>159365.73154253681</v>
      </c>
    </row>
    <row r="204" spans="1:11" x14ac:dyDescent="0.35">
      <c r="A204" s="20"/>
      <c r="B204" s="20"/>
      <c r="C204" s="35" t="s">
        <v>126</v>
      </c>
      <c r="D204" s="165">
        <f>SUM(D197:D203)</f>
        <v>433915.2</v>
      </c>
      <c r="E204" s="165">
        <f>SUM(E197:E203)</f>
        <v>722408.99999999988</v>
      </c>
      <c r="F204" s="165">
        <f>SUM(F197:F203)</f>
        <v>133264</v>
      </c>
      <c r="G204" s="163">
        <f>SUM(D204:F204)</f>
        <v>1289588.2</v>
      </c>
      <c r="H204" s="221">
        <f>SUM(H197:H203)</f>
        <v>325836.61427049368</v>
      </c>
      <c r="I204" s="42">
        <f>SUM(I197:I203)</f>
        <v>572425.52</v>
      </c>
      <c r="J204" s="42">
        <f>SUM(J197:J203)</f>
        <v>97702.20224784757</v>
      </c>
      <c r="K204" s="41">
        <f>SUM(K197:K203)</f>
        <v>995964.33651834144</v>
      </c>
    </row>
    <row r="205" spans="1:11" x14ac:dyDescent="0.35">
      <c r="A205" s="20"/>
      <c r="B205" s="20"/>
      <c r="C205" s="20"/>
      <c r="D205" s="156"/>
      <c r="E205" s="156"/>
      <c r="F205" s="156"/>
      <c r="G205" s="157"/>
      <c r="I205" s="54"/>
    </row>
    <row r="206" spans="1:11" x14ac:dyDescent="0.35">
      <c r="A206" s="20"/>
      <c r="B206" s="20"/>
      <c r="C206" s="56"/>
      <c r="D206" s="307" t="s">
        <v>162</v>
      </c>
      <c r="E206" s="307"/>
      <c r="F206" s="307"/>
      <c r="G206" s="307"/>
      <c r="H206" s="308" t="s">
        <v>114</v>
      </c>
      <c r="I206" s="308"/>
      <c r="J206" s="308"/>
      <c r="K206" s="308"/>
    </row>
    <row r="207" spans="1:11" x14ac:dyDescent="0.35">
      <c r="A207" s="20"/>
      <c r="B207" s="20"/>
      <c r="C207" s="57"/>
      <c r="D207" s="181" t="s">
        <v>101</v>
      </c>
      <c r="E207" s="181" t="s">
        <v>102</v>
      </c>
      <c r="F207" s="181" t="s">
        <v>103</v>
      </c>
      <c r="G207" s="309" t="s">
        <v>100</v>
      </c>
      <c r="H207" s="232" t="s">
        <v>164</v>
      </c>
      <c r="I207" s="233" t="s">
        <v>167</v>
      </c>
      <c r="J207" s="233" t="s">
        <v>168</v>
      </c>
      <c r="K207" s="306" t="s">
        <v>154</v>
      </c>
    </row>
    <row r="208" spans="1:11" x14ac:dyDescent="0.35">
      <c r="A208" s="20"/>
      <c r="B208" s="20"/>
      <c r="C208" s="57"/>
      <c r="D208" s="181" t="str">
        <f>D14</f>
        <v>PNUD</v>
      </c>
      <c r="E208" s="181" t="str">
        <f>E14</f>
        <v>OHCHR</v>
      </c>
      <c r="F208" s="181" t="str">
        <f>F14</f>
        <v>MSIS TATAO</v>
      </c>
      <c r="G208" s="309"/>
      <c r="H208" s="223" t="s">
        <v>170</v>
      </c>
      <c r="I208" s="223" t="s">
        <v>170</v>
      </c>
      <c r="J208" s="223" t="s">
        <v>170</v>
      </c>
      <c r="K208" s="306"/>
    </row>
    <row r="209" spans="1:12" x14ac:dyDescent="0.35">
      <c r="A209" s="20"/>
      <c r="B209" s="20"/>
      <c r="C209" s="58" t="s">
        <v>119</v>
      </c>
      <c r="D209" s="182">
        <f>SUM(D186,D175,D164,D153,D141,D130,D119,D108,D96,D85,D74,D63,D51,D40,D29,D18,D197)</f>
        <v>89000</v>
      </c>
      <c r="E209" s="182">
        <f t="shared" ref="D209:F210" si="29">SUM(E186,E175,E164,E153,E141,E130,E119,E108,E96,E85,E74,E63,E51,E40,E29,E18,E197)</f>
        <v>522647.44</v>
      </c>
      <c r="F209" s="182">
        <f t="shared" si="29"/>
        <v>121080</v>
      </c>
      <c r="G209" s="163">
        <f>SUM(D209:F209)</f>
        <v>732727.44</v>
      </c>
      <c r="H209" s="220">
        <f>H18+H29+H63+H74+H108+H119+H130+H197</f>
        <v>55078.993370493699</v>
      </c>
      <c r="I209" s="33">
        <v>442715.51</v>
      </c>
      <c r="J209" s="33">
        <f>J18+J29+J63+J74+J108+J119+J130+J197</f>
        <v>97353.251776185469</v>
      </c>
      <c r="K209" s="33">
        <f>+SUM(H209:J209)</f>
        <v>595147.75514667924</v>
      </c>
      <c r="L209" s="65"/>
    </row>
    <row r="210" spans="1:12" x14ac:dyDescent="0.35">
      <c r="A210" s="20"/>
      <c r="B210" s="20"/>
      <c r="C210" s="58" t="s">
        <v>120</v>
      </c>
      <c r="D210" s="182">
        <f t="shared" si="29"/>
        <v>52530</v>
      </c>
      <c r="E210" s="182">
        <f t="shared" si="29"/>
        <v>19000</v>
      </c>
      <c r="F210" s="182">
        <f t="shared" si="29"/>
        <v>0</v>
      </c>
      <c r="G210" s="163">
        <f t="shared" ref="G210:G215" si="30">SUM(D210:F210)</f>
        <v>71530</v>
      </c>
      <c r="H210" s="220">
        <f t="shared" ref="H210" si="31">H19+H30+H64+H75+H109+H120+H131+H198</f>
        <v>10477.380000000001</v>
      </c>
      <c r="I210" s="33">
        <f t="shared" ref="I210" si="32">I19+I30+I64+I75+I109+I120+I131+I198</f>
        <v>3422.0900000000006</v>
      </c>
      <c r="J210" s="33">
        <f t="shared" ref="J210" si="33">J19+J30+J64+J75+J109+J120+J131+J198</f>
        <v>0</v>
      </c>
      <c r="K210" s="33">
        <f t="shared" ref="K210:K215" si="34">+SUM(H210:J210)</f>
        <v>13899.470000000001</v>
      </c>
      <c r="L210" s="65"/>
    </row>
    <row r="211" spans="1:12" x14ac:dyDescent="0.35">
      <c r="A211" s="20"/>
      <c r="B211" s="20"/>
      <c r="C211" s="58" t="s">
        <v>121</v>
      </c>
      <c r="D211" s="182">
        <f>SUM(D188,D177,D166,D155,D143,D132,D121,D110,D98,D87,D76,D65,D53,D42,D31,D20,D199)</f>
        <v>164244.65</v>
      </c>
      <c r="E211" s="182">
        <f t="shared" ref="E211:F215" si="35">SUM(E188,E177,E166,E155,E143,E132,E121,E110,E98,E87,E76,E65,E53,E42,E31,E20,E199)</f>
        <v>43558.44</v>
      </c>
      <c r="F211" s="182">
        <f t="shared" si="35"/>
        <v>15966</v>
      </c>
      <c r="G211" s="163">
        <f t="shared" si="30"/>
        <v>223769.09</v>
      </c>
      <c r="H211" s="220">
        <f t="shared" ref="H211" si="36">H20+H31+H65+H76+H110+H121+H132+H199</f>
        <v>72457.62</v>
      </c>
      <c r="I211" s="33">
        <f t="shared" ref="I211" si="37">I20+I31+I65+I76+I110+I121+I132+I199</f>
        <v>41682.910000000003</v>
      </c>
      <c r="J211" s="33">
        <f t="shared" ref="J211" si="38">J20+J31+J65+J76+J110+J121+J132+J199</f>
        <v>15965.557986870897</v>
      </c>
      <c r="K211" s="33">
        <f t="shared" si="34"/>
        <v>130106.0879868709</v>
      </c>
      <c r="L211" s="65"/>
    </row>
    <row r="212" spans="1:12" x14ac:dyDescent="0.35">
      <c r="A212" s="20"/>
      <c r="B212" s="20"/>
      <c r="C212" s="59" t="s">
        <v>122</v>
      </c>
      <c r="D212" s="182">
        <f>SUM(D189,D178,D167,D156,D144,D133,D122,D111,D99,D88,D77,D66,D54,D43,D32,D21,D200)</f>
        <v>358800</v>
      </c>
      <c r="E212" s="182">
        <f t="shared" si="35"/>
        <v>115820</v>
      </c>
      <c r="F212" s="182">
        <f t="shared" si="35"/>
        <v>61287</v>
      </c>
      <c r="G212" s="163">
        <f t="shared" si="30"/>
        <v>535907</v>
      </c>
      <c r="H212" s="220">
        <f t="shared" ref="H212" si="39">H21+H32+H66+H77+H111+H122+H133+H200</f>
        <v>254665.21999999997</v>
      </c>
      <c r="I212" s="33">
        <f t="shared" ref="I212" si="40">I21+I32+I66+I77+I111+I122+I133+I200</f>
        <v>84663.719999999987</v>
      </c>
      <c r="J212" s="33">
        <f t="shared" ref="J212" si="41">J21+J32+J66+J77+J111+J122+J133+J200</f>
        <v>49254.141243787468</v>
      </c>
      <c r="K212" s="33">
        <f t="shared" si="34"/>
        <v>388583.08124378743</v>
      </c>
      <c r="L212" s="66"/>
    </row>
    <row r="213" spans="1:12" x14ac:dyDescent="0.35">
      <c r="A213" s="20"/>
      <c r="B213" s="20"/>
      <c r="C213" s="58" t="s">
        <v>123</v>
      </c>
      <c r="D213" s="182">
        <f>SUM(D190,D179,D168,D157,D145,D134,D123,E112,D100,D89,D78,D67,D55,D44,D33,D22,D201)</f>
        <v>144115.04999999999</v>
      </c>
      <c r="E213" s="182">
        <f t="shared" si="35"/>
        <v>205782</v>
      </c>
      <c r="F213" s="182">
        <f t="shared" si="35"/>
        <v>69701</v>
      </c>
      <c r="G213" s="163">
        <f t="shared" si="30"/>
        <v>419598.05</v>
      </c>
      <c r="H213" s="220">
        <f t="shared" ref="H213" si="42">H22+H33+H67+H78+H112+H123+H134+H201</f>
        <v>88105.470899999986</v>
      </c>
      <c r="I213" s="33">
        <f t="shared" ref="I213" si="43">I22+I33+I67+I78+I112+I123+I134+I201</f>
        <v>102905.21999999997</v>
      </c>
      <c r="J213" s="33">
        <f t="shared" ref="J213" si="44">J22+J33+J67+J78+J112+J123+J134+J201</f>
        <v>45420.515135873538</v>
      </c>
      <c r="K213" s="33">
        <f t="shared" si="34"/>
        <v>236431.2060358735</v>
      </c>
      <c r="L213" s="65"/>
    </row>
    <row r="214" spans="1:12" x14ac:dyDescent="0.35">
      <c r="A214" s="20"/>
      <c r="B214" s="20"/>
      <c r="C214" s="58" t="s">
        <v>124</v>
      </c>
      <c r="D214" s="182">
        <f>SUM(D191,D180,D169,D158,D146,D135,D124,D113,D101,D90,D79,D68,D56,D45,D34,D23,D202)</f>
        <v>542500</v>
      </c>
      <c r="E214" s="182">
        <f t="shared" si="35"/>
        <v>210000</v>
      </c>
      <c r="F214" s="182">
        <f t="shared" si="35"/>
        <v>158165</v>
      </c>
      <c r="G214" s="163">
        <f t="shared" si="30"/>
        <v>910665</v>
      </c>
      <c r="H214" s="220">
        <f t="shared" ref="H214" si="45">H23+H34+H68+H79+H113+H124+H135+H202</f>
        <v>442078.7</v>
      </c>
      <c r="I214" s="33">
        <f t="shared" ref="I214" si="46">I23+I34+I68+I79+I113+I124+I135+I202</f>
        <v>83996.790000000008</v>
      </c>
      <c r="J214" s="33">
        <f t="shared" ref="J214" si="47">J23+J34+J68+J79+J113+J124+J135+J202</f>
        <v>80404.302223212188</v>
      </c>
      <c r="K214" s="33">
        <f t="shared" si="34"/>
        <v>606479.79222321219</v>
      </c>
      <c r="L214" s="65"/>
    </row>
    <row r="215" spans="1:12" x14ac:dyDescent="0.35">
      <c r="A215" s="20"/>
      <c r="B215" s="20"/>
      <c r="C215" s="58" t="s">
        <v>125</v>
      </c>
      <c r="D215" s="182">
        <f>SUM(D192,D181,D170,D159,D147,D136,D125,D114,D102,D91,D80,D69,D57,D46,D35,D24,D203)</f>
        <v>237595.3</v>
      </c>
      <c r="E215" s="182">
        <f t="shared" si="35"/>
        <v>196076.12</v>
      </c>
      <c r="F215" s="182">
        <f t="shared" si="35"/>
        <v>41092</v>
      </c>
      <c r="G215" s="163">
        <f t="shared" si="30"/>
        <v>474763.42</v>
      </c>
      <c r="H215" s="220">
        <f t="shared" ref="H215" si="48">H24+H35+H69+H80+H114+H125+H136+H203</f>
        <v>201797.51999999996</v>
      </c>
      <c r="I215" s="33">
        <f t="shared" ref="I215" si="49">I24+I35+I69+I80+I114+I125+I136+I203</f>
        <v>116836.51999999999</v>
      </c>
      <c r="J215" s="33">
        <f t="shared" ref="J215" si="50">J24+J35+J69+J80+J114+J125+J136+J203</f>
        <v>28583.084629122037</v>
      </c>
      <c r="K215" s="33">
        <f t="shared" si="34"/>
        <v>347217.12462912197</v>
      </c>
      <c r="L215" s="65"/>
    </row>
    <row r="216" spans="1:12" x14ac:dyDescent="0.35">
      <c r="A216" s="20"/>
      <c r="B216" s="20"/>
      <c r="C216" s="31" t="s">
        <v>104</v>
      </c>
      <c r="D216" s="182">
        <f>SUM(D209:D215)</f>
        <v>1588785</v>
      </c>
      <c r="E216" s="182">
        <f t="shared" ref="E216:G216" si="51">SUM(E209:E215)</f>
        <v>1312884</v>
      </c>
      <c r="F216" s="182">
        <f t="shared" si="51"/>
        <v>467291</v>
      </c>
      <c r="G216" s="163">
        <f t="shared" si="51"/>
        <v>3368960</v>
      </c>
      <c r="H216" s="224">
        <f>+SUM(H209:H215)</f>
        <v>1124660.9042704937</v>
      </c>
      <c r="I216" s="30">
        <f>+SUM(I209:I215)</f>
        <v>876222.76</v>
      </c>
      <c r="J216" s="30">
        <f>J25+J36+J70+J81+J115+J126+J137+J204</f>
        <v>316980.85299505154</v>
      </c>
      <c r="K216" s="30">
        <f>+SUM(K209:K215)</f>
        <v>2317864.5172655452</v>
      </c>
      <c r="L216" s="65"/>
    </row>
    <row r="217" spans="1:12" x14ac:dyDescent="0.35">
      <c r="A217" s="20"/>
      <c r="B217" s="20"/>
      <c r="C217" s="31" t="s">
        <v>105</v>
      </c>
      <c r="D217" s="182">
        <f>D216*0.07</f>
        <v>111214.95000000001</v>
      </c>
      <c r="E217" s="182">
        <f t="shared" ref="E217:G217" si="52">E216*0.07</f>
        <v>91901.88</v>
      </c>
      <c r="F217" s="182">
        <f t="shared" si="52"/>
        <v>32710.370000000003</v>
      </c>
      <c r="G217" s="182">
        <f t="shared" si="52"/>
        <v>235827.20000000001</v>
      </c>
      <c r="H217" s="225">
        <f>+H216*7%</f>
        <v>78726.263298934558</v>
      </c>
      <c r="I217" s="184">
        <f>+I216*7%</f>
        <v>61335.593200000003</v>
      </c>
      <c r="J217" s="184">
        <f>+J216*7%</f>
        <v>22188.65970965361</v>
      </c>
      <c r="K217" s="184">
        <f>+K216*7%</f>
        <v>162250.51620858817</v>
      </c>
      <c r="L217" s="65"/>
    </row>
    <row r="218" spans="1:12" x14ac:dyDescent="0.35">
      <c r="A218" s="20"/>
      <c r="B218" s="20"/>
      <c r="C218" s="56" t="s">
        <v>155</v>
      </c>
      <c r="D218" s="163">
        <f>SUM(D216:D217)</f>
        <v>1699999.95</v>
      </c>
      <c r="E218" s="163">
        <f t="shared" ref="E218:G218" si="53">SUM(E216:E217)</f>
        <v>1404785.88</v>
      </c>
      <c r="F218" s="163">
        <f t="shared" si="53"/>
        <v>500001.37</v>
      </c>
      <c r="G218" s="163">
        <f t="shared" si="53"/>
        <v>3604787.2000000002</v>
      </c>
      <c r="H218" s="226">
        <f t="shared" ref="H218:J218" si="54">SUM(H216:H217)</f>
        <v>1203387.1675694282</v>
      </c>
      <c r="I218" s="185">
        <f t="shared" si="54"/>
        <v>937558.35320000001</v>
      </c>
      <c r="J218" s="185">
        <f t="shared" si="54"/>
        <v>339169.51270470512</v>
      </c>
      <c r="K218" s="60">
        <f>+K216+K217</f>
        <v>2480115.0334741333</v>
      </c>
      <c r="L218" s="65"/>
    </row>
    <row r="219" spans="1:12" ht="29" customHeight="1" x14ac:dyDescent="0.35">
      <c r="K219" s="61"/>
      <c r="L219" s="65"/>
    </row>
    <row r="220" spans="1:12" ht="29" customHeight="1" x14ac:dyDescent="0.35">
      <c r="I220" s="255"/>
      <c r="K220" s="22"/>
      <c r="L220" s="67"/>
    </row>
    <row r="221" spans="1:12" ht="29" customHeight="1" x14ac:dyDescent="0.35">
      <c r="K221" s="62"/>
      <c r="L221" s="67"/>
    </row>
    <row r="222" spans="1:12" ht="29" customHeight="1" x14ac:dyDescent="0.35"/>
    <row r="223" spans="1:12" ht="29" customHeight="1" x14ac:dyDescent="0.35"/>
    <row r="224" spans="1:12" ht="29" customHeight="1" x14ac:dyDescent="0.35"/>
    <row r="225" ht="29" customHeight="1" x14ac:dyDescent="0.35"/>
  </sheetData>
  <mergeCells count="32">
    <mergeCell ref="K207:K208"/>
    <mergeCell ref="C184:G184"/>
    <mergeCell ref="C195:K195"/>
    <mergeCell ref="D206:G206"/>
    <mergeCell ref="H206:K206"/>
    <mergeCell ref="G207:G208"/>
    <mergeCell ref="C173:G173"/>
    <mergeCell ref="C61:K61"/>
    <mergeCell ref="C72:K72"/>
    <mergeCell ref="C83:K83"/>
    <mergeCell ref="C94:G94"/>
    <mergeCell ref="B105:K105"/>
    <mergeCell ref="C106:K106"/>
    <mergeCell ref="C117:K117"/>
    <mergeCell ref="C128:K128"/>
    <mergeCell ref="B150:G150"/>
    <mergeCell ref="C151:G151"/>
    <mergeCell ref="C162:G162"/>
    <mergeCell ref="B60:K60"/>
    <mergeCell ref="H12:K12"/>
    <mergeCell ref="G13:G14"/>
    <mergeCell ref="K13:K14"/>
    <mergeCell ref="B15:K15"/>
    <mergeCell ref="C16:K16"/>
    <mergeCell ref="C27:K27"/>
    <mergeCell ref="C38:K38"/>
    <mergeCell ref="C49:G49"/>
    <mergeCell ref="C2:F2"/>
    <mergeCell ref="C5:G5"/>
    <mergeCell ref="C6:G8"/>
    <mergeCell ref="C10:F10"/>
    <mergeCell ref="D12:G12"/>
  </mergeCells>
  <conditionalFormatting sqref="G25">
    <cfRule type="cellIs" dxfId="16" priority="23" operator="notEqual">
      <formula>$G$17</formula>
    </cfRule>
  </conditionalFormatting>
  <conditionalFormatting sqref="G36">
    <cfRule type="cellIs" dxfId="15" priority="22" operator="notEqual">
      <formula>$G$28</formula>
    </cfRule>
  </conditionalFormatting>
  <conditionalFormatting sqref="G47">
    <cfRule type="cellIs" dxfId="14" priority="21" operator="notEqual">
      <formula>$G$39</formula>
    </cfRule>
  </conditionalFormatting>
  <conditionalFormatting sqref="G58">
    <cfRule type="cellIs" dxfId="13" priority="20" operator="notEqual">
      <formula>$G$50</formula>
    </cfRule>
  </conditionalFormatting>
  <conditionalFormatting sqref="G70">
    <cfRule type="cellIs" dxfId="12" priority="19" operator="notEqual">
      <formula>$G$62</formula>
    </cfRule>
  </conditionalFormatting>
  <conditionalFormatting sqref="G81">
    <cfRule type="cellIs" dxfId="11" priority="18" operator="notEqual">
      <formula>$G$73</formula>
    </cfRule>
  </conditionalFormatting>
  <conditionalFormatting sqref="G92">
    <cfRule type="cellIs" dxfId="10" priority="17" operator="notEqual">
      <formula>$G$84</formula>
    </cfRule>
  </conditionalFormatting>
  <conditionalFormatting sqref="G103">
    <cfRule type="cellIs" dxfId="9" priority="16" operator="notEqual">
      <formula>$G$95</formula>
    </cfRule>
  </conditionalFormatting>
  <conditionalFormatting sqref="G115">
    <cfRule type="cellIs" dxfId="8" priority="15" operator="notEqual">
      <formula>$G$107</formula>
    </cfRule>
  </conditionalFormatting>
  <conditionalFormatting sqref="G126">
    <cfRule type="cellIs" dxfId="7" priority="14" operator="notEqual">
      <formula>$G$118</formula>
    </cfRule>
  </conditionalFormatting>
  <conditionalFormatting sqref="G137">
    <cfRule type="cellIs" dxfId="6" priority="13" operator="notEqual">
      <formula>$G$129</formula>
    </cfRule>
  </conditionalFormatting>
  <conditionalFormatting sqref="G148">
    <cfRule type="cellIs" dxfId="5" priority="12" operator="notEqual">
      <formula>$G$140</formula>
    </cfRule>
  </conditionalFormatting>
  <conditionalFormatting sqref="G160">
    <cfRule type="cellIs" dxfId="4" priority="11" operator="notEqual">
      <formula>$G$152</formula>
    </cfRule>
  </conditionalFormatting>
  <conditionalFormatting sqref="G171">
    <cfRule type="cellIs" dxfId="3" priority="10" operator="notEqual">
      <formula>$G$163</formula>
    </cfRule>
  </conditionalFormatting>
  <conditionalFormatting sqref="G182">
    <cfRule type="cellIs" dxfId="2" priority="9" operator="notEqual">
      <formula>$G$163</formula>
    </cfRule>
  </conditionalFormatting>
  <conditionalFormatting sqref="G193">
    <cfRule type="cellIs" dxfId="1" priority="8" operator="notEqual">
      <formula>$G$185</formula>
    </cfRule>
  </conditionalFormatting>
  <conditionalFormatting sqref="G204">
    <cfRule type="cellIs" dxfId="0" priority="7" operator="notEqual">
      <formula>$G$196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92 C24 C35 C46 C57 C69 C80 C91 C102 C114 C125 C136 C147 C159 C170 C181 C203 C215"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1 C23 C34 C45 C56 C68 C79 C90 C101 C113 C124 C135 C146 C158 C169 C180 C202 C214" xr:uid="{00000000-0002-0000-0100-000001000000}"/>
    <dataValidation allowBlank="1" showInputMessage="1" showErrorMessage="1" prompt="Services contracted by an organization which follow the normal procurement processes." sqref="C189 C21 C32 C43 C54 C66 C77 C88 C99 C111 C122 C133 C144 C156 C167 C178 C200 C212" xr:uid="{00000000-0002-0000-0100-000002000000}"/>
    <dataValidation allowBlank="1" showInputMessage="1" showErrorMessage="1" prompt="Includes staff and non-staff travel paid for by the organization directly related to a project." sqref="C190 C22 C33 C44 C55 C67 C78 C89 C100 C112 C123 C134 C145 C157 C168 C179 C201 C213"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8 C20 C31 C42 C53 C65 C76 C87 C98 C110 C121 C132 C143 C155 C166 C177 C199 C211"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7 C19 C30 C41 C52 C64 C75 C86 C97 C109 C120 C131 C142 C154 C165 C176 C198 C210" xr:uid="{00000000-0002-0000-0100-000005000000}"/>
    <dataValidation allowBlank="1" showInputMessage="1" showErrorMessage="1" prompt="Includes all related staff and temporary staff costs including base salary, post adjustment and all staff entitlements." sqref="C186 C18 C29 C40 C51 C63 C74 C85 C96 C108 C119 C130 C141 C153 C164 C175 C197 C209" xr:uid="{00000000-0002-0000-0100-000006000000}"/>
    <dataValidation allowBlank="1" showInputMessage="1" showErrorMessage="1" prompt="Output totals must match the original total from Table 1, and will show as red if not. " sqref="G25" xr:uid="{00000000-0002-0000-0100-000007000000}"/>
  </dataValidations>
  <pageMargins left="0.70866141732283472" right="0.70866141732283472" top="0.74803149606299213" bottom="0.74803149606299213" header="0.31496062992125984" footer="0.31496062992125984"/>
  <pageSetup paperSize="9" scale="29"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20"/>
  <sheetViews>
    <sheetView zoomScale="80" zoomScaleNormal="80" workbookViewId="0">
      <selection activeCell="D23" sqref="D23:D24"/>
    </sheetView>
  </sheetViews>
  <sheetFormatPr baseColWidth="10" defaultColWidth="8.81640625" defaultRowHeight="15" x14ac:dyDescent="0.4"/>
  <cols>
    <col min="1" max="1" width="71.1796875" style="2" bestFit="1" customWidth="1"/>
    <col min="2" max="2" width="15.54296875" style="15" bestFit="1" customWidth="1"/>
    <col min="3" max="3" width="18.90625" style="15" customWidth="1"/>
    <col min="4" max="4" width="15.26953125" style="15" bestFit="1" customWidth="1"/>
    <col min="5" max="5" width="18.90625" style="15" bestFit="1" customWidth="1"/>
    <col min="6" max="6" width="13.7265625" style="15" bestFit="1" customWidth="1"/>
    <col min="7" max="7" width="18.90625" style="15" bestFit="1" customWidth="1"/>
    <col min="8" max="8" width="16.453125" style="15" bestFit="1" customWidth="1"/>
    <col min="9" max="9" width="18.90625" style="15" bestFit="1" customWidth="1"/>
    <col min="10" max="10" width="9" style="2" bestFit="1" customWidth="1"/>
    <col min="11" max="11" width="16.36328125" style="2" bestFit="1" customWidth="1"/>
    <col min="12" max="16384" width="8.81640625" style="2"/>
  </cols>
  <sheetData>
    <row r="2" spans="1:11" x14ac:dyDescent="0.4">
      <c r="A2" s="12" t="s">
        <v>161</v>
      </c>
      <c r="B2" s="14"/>
      <c r="C2" s="14"/>
      <c r="D2" s="14"/>
    </row>
    <row r="3" spans="1:11" x14ac:dyDescent="0.4">
      <c r="A3" s="12"/>
      <c r="B3" s="14"/>
      <c r="C3" s="14"/>
      <c r="D3" s="14"/>
    </row>
    <row r="5" spans="1:11" ht="15" customHeight="1" x14ac:dyDescent="0.4">
      <c r="A5" s="310" t="s">
        <v>156</v>
      </c>
      <c r="B5" s="311" t="str">
        <f>+'[1]2)UNDG Budget categ par produit'!D208</f>
        <v>PNUD</v>
      </c>
      <c r="C5" s="311"/>
      <c r="D5" s="311" t="str">
        <f>+'[1]2)UNDG Budget categ par produit'!E208</f>
        <v>OHCHR</v>
      </c>
      <c r="E5" s="311"/>
      <c r="F5" s="311" t="str">
        <f>+'[1]2)UNDG Budget categ par produit'!F208</f>
        <v>MSIS TATAO</v>
      </c>
      <c r="G5" s="311"/>
      <c r="H5" s="311" t="s">
        <v>157</v>
      </c>
      <c r="I5" s="311"/>
    </row>
    <row r="6" spans="1:11" x14ac:dyDescent="0.4">
      <c r="A6" s="310"/>
      <c r="B6" s="19" t="s">
        <v>158</v>
      </c>
      <c r="C6" s="19" t="s">
        <v>169</v>
      </c>
      <c r="D6" s="19" t="s">
        <v>158</v>
      </c>
      <c r="E6" s="19" t="s">
        <v>169</v>
      </c>
      <c r="F6" s="19" t="s">
        <v>158</v>
      </c>
      <c r="G6" s="19" t="s">
        <v>169</v>
      </c>
      <c r="H6" s="19" t="s">
        <v>158</v>
      </c>
      <c r="I6" s="19" t="s">
        <v>169</v>
      </c>
    </row>
    <row r="7" spans="1:11" x14ac:dyDescent="0.4">
      <c r="A7" s="17" t="s">
        <v>119</v>
      </c>
      <c r="B7" s="237">
        <f>'2)UNDG Budget categ par produit'!D209</f>
        <v>89000</v>
      </c>
      <c r="C7" s="238">
        <f>+'2)UNDG Budget categ par produit'!H209</f>
        <v>55078.993370493699</v>
      </c>
      <c r="D7" s="239">
        <f>'2)UNDG Budget categ par produit'!E209</f>
        <v>522647.44</v>
      </c>
      <c r="E7" s="239">
        <f>+'2)UNDG Budget categ par produit'!I209</f>
        <v>442715.51</v>
      </c>
      <c r="F7" s="238">
        <f>'2)UNDG Budget categ par produit'!F209</f>
        <v>121080</v>
      </c>
      <c r="G7" s="238">
        <f>+'2)UNDG Budget categ par produit'!J209</f>
        <v>97353.251776185469</v>
      </c>
      <c r="H7" s="238">
        <f t="shared" ref="H7:H16" si="0">+B7+D7+F7</f>
        <v>732727.44</v>
      </c>
      <c r="I7" s="238">
        <f t="shared" ref="I7:I16" si="1">+C7+E7+G7</f>
        <v>595147.75514667924</v>
      </c>
      <c r="K7" s="246"/>
    </row>
    <row r="8" spans="1:11" x14ac:dyDescent="0.4">
      <c r="A8" s="17" t="s">
        <v>120</v>
      </c>
      <c r="B8" s="243">
        <f>'2)UNDG Budget categ par produit'!D210</f>
        <v>52530</v>
      </c>
      <c r="C8" s="238">
        <f>+'2)UNDG Budget categ par produit'!H210</f>
        <v>10477.380000000001</v>
      </c>
      <c r="D8" s="245">
        <f>'2)UNDG Budget categ par produit'!E210</f>
        <v>19000</v>
      </c>
      <c r="E8" s="245">
        <f>+'2)UNDG Budget categ par produit'!I210</f>
        <v>3422.0900000000006</v>
      </c>
      <c r="F8" s="244">
        <f>'2)UNDG Budget categ par produit'!F210</f>
        <v>0</v>
      </c>
      <c r="G8" s="244">
        <f>+'2)UNDG Budget categ par produit'!J210</f>
        <v>0</v>
      </c>
      <c r="H8" s="244">
        <f t="shared" si="0"/>
        <v>71530</v>
      </c>
      <c r="I8" s="238">
        <f t="shared" si="1"/>
        <v>13899.470000000001</v>
      </c>
      <c r="K8" s="246"/>
    </row>
    <row r="9" spans="1:11" x14ac:dyDescent="0.4">
      <c r="A9" s="17" t="s">
        <v>121</v>
      </c>
      <c r="B9" s="243">
        <f>'2)UNDG Budget categ par produit'!D211</f>
        <v>164244.65</v>
      </c>
      <c r="C9" s="238">
        <f>+'2)UNDG Budget categ par produit'!H211</f>
        <v>72457.62</v>
      </c>
      <c r="D9" s="245">
        <f>'2)UNDG Budget categ par produit'!E211</f>
        <v>43558.44</v>
      </c>
      <c r="E9" s="245">
        <f>+'2)UNDG Budget categ par produit'!I211</f>
        <v>41682.910000000003</v>
      </c>
      <c r="F9" s="244">
        <f>'2)UNDG Budget categ par produit'!F211</f>
        <v>15966</v>
      </c>
      <c r="G9" s="244">
        <f>+'2)UNDG Budget categ par produit'!J211</f>
        <v>15965.557986870897</v>
      </c>
      <c r="H9" s="244">
        <f t="shared" si="0"/>
        <v>223769.09</v>
      </c>
      <c r="I9" s="238">
        <f t="shared" si="1"/>
        <v>130106.0879868709</v>
      </c>
      <c r="K9" s="246"/>
    </row>
    <row r="10" spans="1:11" x14ac:dyDescent="0.4">
      <c r="A10" s="17" t="s">
        <v>122</v>
      </c>
      <c r="B10" s="243">
        <f>'2)UNDG Budget categ par produit'!D212</f>
        <v>358800</v>
      </c>
      <c r="C10" s="238">
        <f>+'2)UNDG Budget categ par produit'!H212</f>
        <v>254665.21999999997</v>
      </c>
      <c r="D10" s="245">
        <f>'2)UNDG Budget categ par produit'!E212</f>
        <v>115820</v>
      </c>
      <c r="E10" s="245">
        <f>+'2)UNDG Budget categ par produit'!I212</f>
        <v>84663.719999999987</v>
      </c>
      <c r="F10" s="244">
        <f>'2)UNDG Budget categ par produit'!F212</f>
        <v>61287</v>
      </c>
      <c r="G10" s="244">
        <f>+'2)UNDG Budget categ par produit'!J212</f>
        <v>49254.141243787468</v>
      </c>
      <c r="H10" s="244">
        <f t="shared" si="0"/>
        <v>535907</v>
      </c>
      <c r="I10" s="238">
        <f t="shared" si="1"/>
        <v>388583.08124378743</v>
      </c>
      <c r="K10" s="246"/>
    </row>
    <row r="11" spans="1:11" x14ac:dyDescent="0.4">
      <c r="A11" s="17" t="s">
        <v>123</v>
      </c>
      <c r="B11" s="243">
        <f>'2)UNDG Budget categ par produit'!D213</f>
        <v>144115.04999999999</v>
      </c>
      <c r="C11" s="238">
        <f>+'2)UNDG Budget categ par produit'!H213</f>
        <v>88105.470899999986</v>
      </c>
      <c r="D11" s="245">
        <f>'2)UNDG Budget categ par produit'!E213</f>
        <v>205782</v>
      </c>
      <c r="E11" s="245">
        <f>+'2)UNDG Budget categ par produit'!I213</f>
        <v>102905.21999999997</v>
      </c>
      <c r="F11" s="244">
        <f>'2)UNDG Budget categ par produit'!F213</f>
        <v>69701</v>
      </c>
      <c r="G11" s="244">
        <f>+'2)UNDG Budget categ par produit'!J213</f>
        <v>45420.515135873538</v>
      </c>
      <c r="H11" s="244">
        <f t="shared" si="0"/>
        <v>419598.05</v>
      </c>
      <c r="I11" s="238">
        <f t="shared" si="1"/>
        <v>236431.2060358735</v>
      </c>
      <c r="K11" s="246"/>
    </row>
    <row r="12" spans="1:11" x14ac:dyDescent="0.4">
      <c r="A12" s="17" t="s">
        <v>124</v>
      </c>
      <c r="B12" s="237">
        <f>'2)UNDG Budget categ par produit'!D214</f>
        <v>542500</v>
      </c>
      <c r="C12" s="238">
        <f>+'2)UNDG Budget categ par produit'!H214</f>
        <v>442078.7</v>
      </c>
      <c r="D12" s="239">
        <f>'2)UNDG Budget categ par produit'!E214</f>
        <v>210000</v>
      </c>
      <c r="E12" s="239">
        <f>+'2)UNDG Budget categ par produit'!I214</f>
        <v>83996.790000000008</v>
      </c>
      <c r="F12" s="238">
        <f>'2)UNDG Budget categ par produit'!F214</f>
        <v>158165</v>
      </c>
      <c r="G12" s="238">
        <f>+'2)UNDG Budget categ par produit'!J214</f>
        <v>80404.302223212188</v>
      </c>
      <c r="H12" s="238">
        <f t="shared" si="0"/>
        <v>910665</v>
      </c>
      <c r="I12" s="238">
        <f t="shared" si="1"/>
        <v>606479.79222321219</v>
      </c>
      <c r="K12" s="246"/>
    </row>
    <row r="13" spans="1:11" x14ac:dyDescent="0.4">
      <c r="A13" s="17" t="s">
        <v>125</v>
      </c>
      <c r="B13" s="237">
        <f>'2)UNDG Budget categ par produit'!D215</f>
        <v>237595.3</v>
      </c>
      <c r="C13" s="238">
        <f>+'2)UNDG Budget categ par produit'!H215</f>
        <v>201797.51999999996</v>
      </c>
      <c r="D13" s="239">
        <f>'2)UNDG Budget categ par produit'!E215</f>
        <v>196076.12</v>
      </c>
      <c r="E13" s="239">
        <f>+'2)UNDG Budget categ par produit'!I215</f>
        <v>116836.51999999999</v>
      </c>
      <c r="F13" s="238">
        <f>'2)UNDG Budget categ par produit'!F215</f>
        <v>41092</v>
      </c>
      <c r="G13" s="238">
        <f>+'2)UNDG Budget categ par produit'!J215</f>
        <v>28583.084629122037</v>
      </c>
      <c r="H13" s="238">
        <f t="shared" si="0"/>
        <v>474763.42</v>
      </c>
      <c r="I13" s="238">
        <f t="shared" si="1"/>
        <v>347217.12462912197</v>
      </c>
      <c r="K13" s="246"/>
    </row>
    <row r="14" spans="1:11" x14ac:dyDescent="0.4">
      <c r="A14" s="18" t="s">
        <v>159</v>
      </c>
      <c r="B14" s="240">
        <f t="shared" ref="B14:G14" si="2">SUM(B7:B13)</f>
        <v>1588785</v>
      </c>
      <c r="C14" s="240">
        <f t="shared" si="2"/>
        <v>1124660.9042704937</v>
      </c>
      <c r="D14" s="240">
        <f t="shared" si="2"/>
        <v>1312884</v>
      </c>
      <c r="E14" s="240">
        <f t="shared" si="2"/>
        <v>876222.76</v>
      </c>
      <c r="F14" s="240">
        <f t="shared" si="2"/>
        <v>467291</v>
      </c>
      <c r="G14" s="240">
        <f t="shared" si="2"/>
        <v>316980.85299505159</v>
      </c>
      <c r="H14" s="240">
        <f t="shared" si="0"/>
        <v>3368960</v>
      </c>
      <c r="I14" s="240">
        <f t="shared" si="1"/>
        <v>2317864.5172655452</v>
      </c>
      <c r="K14" s="246"/>
    </row>
    <row r="15" spans="1:11" x14ac:dyDescent="0.4">
      <c r="A15" s="17" t="s">
        <v>160</v>
      </c>
      <c r="B15" s="239">
        <f t="shared" ref="B15:G15" si="3">+B14*0.07</f>
        <v>111214.95000000001</v>
      </c>
      <c r="C15" s="239">
        <f t="shared" si="3"/>
        <v>78726.263298934558</v>
      </c>
      <c r="D15" s="239">
        <f t="shared" si="3"/>
        <v>91901.88</v>
      </c>
      <c r="E15" s="239">
        <f t="shared" si="3"/>
        <v>61335.593200000003</v>
      </c>
      <c r="F15" s="239">
        <f t="shared" si="3"/>
        <v>32710.370000000003</v>
      </c>
      <c r="G15" s="239">
        <f t="shared" si="3"/>
        <v>22188.659709653613</v>
      </c>
      <c r="H15" s="238">
        <f t="shared" si="0"/>
        <v>235827.20000000001</v>
      </c>
      <c r="I15" s="238">
        <f t="shared" si="1"/>
        <v>162250.51620858817</v>
      </c>
      <c r="K15" s="246"/>
    </row>
    <row r="16" spans="1:11" x14ac:dyDescent="0.4">
      <c r="A16" s="18" t="s">
        <v>155</v>
      </c>
      <c r="B16" s="240">
        <f>+B14+B15</f>
        <v>1699999.95</v>
      </c>
      <c r="C16" s="241">
        <f>+C14+C15</f>
        <v>1203387.1675694282</v>
      </c>
      <c r="D16" s="240">
        <f>SUM(D14:D15)</f>
        <v>1404785.88</v>
      </c>
      <c r="E16" s="240">
        <f>SUM(E14:E15)</f>
        <v>937558.35320000001</v>
      </c>
      <c r="F16" s="240">
        <f>+F14+F15</f>
        <v>500001.37</v>
      </c>
      <c r="G16" s="240">
        <f>+G14+G15</f>
        <v>339169.51270470524</v>
      </c>
      <c r="H16" s="240">
        <f t="shared" si="0"/>
        <v>3604787.2000000002</v>
      </c>
      <c r="I16" s="240">
        <f t="shared" si="1"/>
        <v>2480115.0334741338</v>
      </c>
      <c r="J16" s="13"/>
      <c r="K16" s="246"/>
    </row>
    <row r="17" spans="3:11" x14ac:dyDescent="0.4">
      <c r="K17" s="246"/>
    </row>
    <row r="18" spans="3:11" x14ac:dyDescent="0.4">
      <c r="C18" s="242"/>
      <c r="E18" s="242"/>
      <c r="G18" s="242"/>
      <c r="K18" s="246"/>
    </row>
    <row r="19" spans="3:11" x14ac:dyDescent="0.4">
      <c r="K19" s="246"/>
    </row>
    <row r="20" spans="3:11" x14ac:dyDescent="0.4">
      <c r="K20" s="246"/>
    </row>
  </sheetData>
  <mergeCells count="5">
    <mergeCell ref="A5:A6"/>
    <mergeCell ref="B5:C5"/>
    <mergeCell ref="D5:E5"/>
    <mergeCell ref="F5:G5"/>
    <mergeCell ref="H5:I5"/>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MPTF_00006_01050</ProjectId>
    <FundCode xmlns="f9695bc1-6109-4dcd-a27a-f8a0370b00e2">MPTF_00006</FundCode>
    <Comments xmlns="f9695bc1-6109-4dcd-a27a-f8a0370b00e2">Financial Progress Report LANDJA June 2026</Comments>
    <Active xmlns="f9695bc1-6109-4dcd-a27a-f8a0370b00e2">Yes</Active>
    <DocumentDate xmlns="b1528a4b-5ccb-40f7-a09e-43427183cd95">2026-06-17T07:00:00+00:00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A81AE-F0B8-4072-B0CC-7574293A5F42}">
  <ds:schemaRefs>
    <ds:schemaRef ds:uri="http://schemas.microsoft.com/office/2006/metadata/properties"/>
    <ds:schemaRef ds:uri="9557436d-cc9e-4c03-89c2-0dfd4c10e6e6"/>
    <ds:schemaRef ds:uri="http://schemas.microsoft.com/office/infopath/2007/PartnerControls"/>
    <ds:schemaRef ds:uri="http://purl.org/dc/elements/1.1/"/>
    <ds:schemaRef ds:uri="c29f26f8-736a-4692-8fe8-72783c3539ce"/>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EE63F9A-EE66-4BB5-9783-F063E148D862}"/>
</file>

<file path=customXml/itemProps3.xml><?xml version="1.0" encoding="utf-8"?>
<ds:datastoreItem xmlns:ds="http://schemas.openxmlformats.org/officeDocument/2006/customXml" ds:itemID="{2AEEC853-5D35-451E-A603-CADA26A5EAAC}">
  <ds:schemaRefs>
    <ds:schemaRef ds:uri="http://schemas.microsoft.com/sharepoint/v3/contenttype/forms"/>
  </ds:schemaRefs>
</ds:datastoreItem>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RF par produits</vt:lpstr>
      <vt:lpstr>2)UNDG Budget categ par produit</vt:lpstr>
      <vt:lpstr>3) RF-Par catégories budgétaire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Projet Landja_Rapport Financier S1_2026.xlsx</dc:title>
  <dc:subject/>
  <dc:creator>Andriamialitiana Harivola Razafindrakoto</dc:creator>
  <cp:keywords/>
  <dc:description/>
  <cp:lastModifiedBy>Joachim Ouedraogo</cp:lastModifiedBy>
  <cp:revision/>
  <dcterms:created xsi:type="dcterms:W3CDTF">2015-06-05T18:17:20Z</dcterms:created>
  <dcterms:modified xsi:type="dcterms:W3CDTF">2026-06-11T13:30:22Z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