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https://unitednations.sharepoint.com/sites/TRABAJOPBFpersonasdefensoras/Shared Documents/PRODOC/Presupuesto/"/>
    </mc:Choice>
  </mc:AlternateContent>
  <xr:revisionPtr revIDLastSave="9" documentId="8_{C9BE72EB-1606-4BB2-90CF-AAE28AB3F87A}" xr6:coauthVersionLast="47" xr6:coauthVersionMax="47" xr10:uidLastSave="{A1150E98-D888-40B4-82FF-52B856359043}"/>
  <bookViews>
    <workbookView xWindow="-110" yWindow="-110" windowWidth="19420" windowHeight="10300" firstSheet="2" activeTab="1" xr2:uid="{00000000-000D-0000-FFFF-FFFF00000000}"/>
  </bookViews>
  <sheets>
    <sheet name="Instructions" sheetId="9" r:id="rId1"/>
    <sheet name="1) Budget Table" sheetId="1" r:id="rId2"/>
    <sheet name="2) By Category" sheetId="5" r:id="rId3"/>
    <sheet name="3) Explanatory Notes" sheetId="3" r:id="rId4"/>
    <sheet name="4) -For PBSO Use-" sheetId="6" r:id="rId5"/>
    <sheet name="5) -For MPTF Use-" sheetId="4" r:id="rId6"/>
    <sheet name="Dropdowns" sheetId="8" state="hidden" r:id="rId7"/>
    <sheet name="Sheet2" sheetId="7" state="hidden" r:id="rId8"/>
    <sheet name="TOTALES"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7" i="1"/>
  <c r="D9" i="5"/>
  <c r="D8" i="5"/>
  <c r="D94" i="5"/>
  <c r="D92" i="5"/>
  <c r="D91" i="5"/>
  <c r="D56" i="5"/>
  <c r="D43" i="5"/>
  <c r="D36" i="5"/>
  <c r="D33" i="5"/>
  <c r="D35" i="5"/>
  <c r="D32" i="5"/>
  <c r="D19" i="5"/>
  <c r="D36" i="1"/>
  <c r="D35" i="1"/>
  <c r="D34" i="1"/>
  <c r="D28" i="1"/>
  <c r="D27" i="1"/>
  <c r="D22" i="1"/>
  <c r="D20" i="1"/>
  <c r="D11" i="1"/>
  <c r="D48" i="1"/>
  <c r="F31" i="1"/>
  <c r="E31" i="1"/>
  <c r="F92" i="5" l="1"/>
  <c r="E9" i="4" s="1"/>
  <c r="F93" i="5"/>
  <c r="E10" i="4" s="1"/>
  <c r="F94" i="5"/>
  <c r="F95" i="5"/>
  <c r="F96" i="5"/>
  <c r="F97" i="5"/>
  <c r="E14" i="4" s="1"/>
  <c r="F91" i="5"/>
  <c r="E8" i="4" s="1"/>
  <c r="E91" i="5"/>
  <c r="E92" i="5"/>
  <c r="E93" i="5"/>
  <c r="E94" i="5"/>
  <c r="E95" i="5"/>
  <c r="E96" i="5"/>
  <c r="E97" i="5"/>
  <c r="D14" i="4" s="1"/>
  <c r="D8" i="4"/>
  <c r="C9" i="4"/>
  <c r="D93" i="5"/>
  <c r="D95" i="5"/>
  <c r="C12" i="4" s="1"/>
  <c r="D96" i="5"/>
  <c r="D97" i="5"/>
  <c r="C8" i="4"/>
  <c r="E13" i="4"/>
  <c r="E11" i="4"/>
  <c r="D10" i="4"/>
  <c r="D11" i="4"/>
  <c r="C10" i="4"/>
  <c r="C11" i="4"/>
  <c r="C13" i="4"/>
  <c r="C14" i="4"/>
  <c r="G37" i="5"/>
  <c r="D47" i="5"/>
  <c r="D50" i="5" s="1"/>
  <c r="G36" i="5"/>
  <c r="D74" i="1"/>
  <c r="D12" i="5"/>
  <c r="G9" i="5"/>
  <c r="G36" i="1"/>
  <c r="G34" i="1"/>
  <c r="G20" i="1"/>
  <c r="G7" i="1"/>
  <c r="G8" i="1"/>
  <c r="D21" i="1"/>
  <c r="G21" i="1" s="1"/>
  <c r="D23" i="1"/>
  <c r="G23" i="1" s="1"/>
  <c r="D13" i="1"/>
  <c r="G8" i="5"/>
  <c r="D11" i="5"/>
  <c r="G11" i="5" s="1"/>
  <c r="D20" i="4"/>
  <c r="E20" i="4"/>
  <c r="C20" i="4"/>
  <c r="D6" i="4"/>
  <c r="E6" i="4"/>
  <c r="C6" i="4"/>
  <c r="E89" i="5"/>
  <c r="F89" i="5"/>
  <c r="D89" i="5"/>
  <c r="E4" i="5"/>
  <c r="F4" i="5"/>
  <c r="D4" i="5"/>
  <c r="F64" i="1"/>
  <c r="E64" i="1"/>
  <c r="D64" i="1"/>
  <c r="D56" i="1"/>
  <c r="F56" i="1"/>
  <c r="E56" i="1"/>
  <c r="G24" i="4"/>
  <c r="G23" i="4"/>
  <c r="G22" i="4"/>
  <c r="I9" i="1"/>
  <c r="I17" i="1"/>
  <c r="I25" i="1"/>
  <c r="I31" i="1"/>
  <c r="I39" i="1"/>
  <c r="I44" i="1"/>
  <c r="I50" i="1"/>
  <c r="G46" i="1"/>
  <c r="H69" i="1"/>
  <c r="G47" i="1"/>
  <c r="G49" i="1"/>
  <c r="G43" i="1"/>
  <c r="G42" i="1"/>
  <c r="G41" i="1"/>
  <c r="G38" i="1"/>
  <c r="G37" i="1"/>
  <c r="G30" i="1"/>
  <c r="G24" i="1"/>
  <c r="G12" i="1"/>
  <c r="G14" i="1"/>
  <c r="G15" i="1"/>
  <c r="G16" i="1"/>
  <c r="F86" i="5"/>
  <c r="E86" i="5"/>
  <c r="D86" i="5"/>
  <c r="G86" i="5" s="1"/>
  <c r="G85" i="5"/>
  <c r="G84" i="5"/>
  <c r="G83" i="5"/>
  <c r="G82" i="5"/>
  <c r="G81" i="5"/>
  <c r="G80" i="5"/>
  <c r="G79" i="5"/>
  <c r="E50" i="1"/>
  <c r="E78" i="5" s="1"/>
  <c r="F50" i="1"/>
  <c r="F78" i="5" s="1"/>
  <c r="G67" i="5"/>
  <c r="G68" i="5"/>
  <c r="G69" i="5"/>
  <c r="G70" i="5"/>
  <c r="G71" i="5"/>
  <c r="G72" i="5"/>
  <c r="G73" i="5"/>
  <c r="D74" i="5"/>
  <c r="E74" i="5"/>
  <c r="F74" i="5"/>
  <c r="F63" i="5"/>
  <c r="E63" i="5"/>
  <c r="D63" i="5"/>
  <c r="G62" i="5"/>
  <c r="G61" i="5"/>
  <c r="G60" i="5"/>
  <c r="G59" i="5"/>
  <c r="G58" i="5"/>
  <c r="G57" i="5"/>
  <c r="G56" i="5"/>
  <c r="G43" i="5"/>
  <c r="G44" i="5"/>
  <c r="G45" i="5"/>
  <c r="G46" i="5"/>
  <c r="G48" i="5"/>
  <c r="G49" i="5"/>
  <c r="E50" i="5"/>
  <c r="F50" i="5"/>
  <c r="G32" i="5"/>
  <c r="G33" i="5"/>
  <c r="G34" i="5"/>
  <c r="G35" i="5"/>
  <c r="G38" i="5"/>
  <c r="E39" i="5"/>
  <c r="F39" i="5"/>
  <c r="G19" i="5"/>
  <c r="G20" i="5"/>
  <c r="G21" i="5"/>
  <c r="G22" i="5"/>
  <c r="G23" i="5"/>
  <c r="G24" i="5"/>
  <c r="G25" i="5"/>
  <c r="D26" i="5"/>
  <c r="E26" i="5"/>
  <c r="F26" i="5"/>
  <c r="F98" i="5" s="1"/>
  <c r="F99" i="5" s="1"/>
  <c r="E15" i="5"/>
  <c r="F15" i="5"/>
  <c r="G10" i="5"/>
  <c r="G13" i="5"/>
  <c r="G14" i="5"/>
  <c r="E44" i="1"/>
  <c r="E66" i="5" s="1"/>
  <c r="F44" i="1"/>
  <c r="F66" i="5" s="1"/>
  <c r="E39" i="1"/>
  <c r="F39" i="1"/>
  <c r="F55" i="5" s="1"/>
  <c r="E42" i="5"/>
  <c r="F42" i="5"/>
  <c r="E25" i="1"/>
  <c r="E31" i="5" s="1"/>
  <c r="F25" i="1"/>
  <c r="F31" i="5" s="1"/>
  <c r="E17" i="1"/>
  <c r="E18" i="5" s="1"/>
  <c r="F17" i="1"/>
  <c r="F18" i="5" s="1"/>
  <c r="F9" i="1"/>
  <c r="F7" i="5" s="1"/>
  <c r="E9" i="1"/>
  <c r="E7" i="5" s="1"/>
  <c r="D44" i="1"/>
  <c r="D66" i="5" s="1"/>
  <c r="H44" i="1" l="1"/>
  <c r="E98" i="5"/>
  <c r="E99" i="5" s="1"/>
  <c r="G27" i="1"/>
  <c r="D31" i="1"/>
  <c r="D42" i="5" s="1"/>
  <c r="G42" i="5" s="1"/>
  <c r="D9" i="1"/>
  <c r="D7" i="5" s="1"/>
  <c r="G7" i="5" s="1"/>
  <c r="H9" i="1"/>
  <c r="I71" i="1"/>
  <c r="F58" i="1"/>
  <c r="F59" i="1" s="1"/>
  <c r="F60" i="1" s="1"/>
  <c r="E58" i="1"/>
  <c r="E59" i="1" s="1"/>
  <c r="E60" i="1" s="1"/>
  <c r="D15" i="5"/>
  <c r="G12" i="5"/>
  <c r="G74" i="5"/>
  <c r="D17" i="1"/>
  <c r="D18" i="5" s="1"/>
  <c r="G18" i="5" s="1"/>
  <c r="G13" i="1"/>
  <c r="G28" i="1"/>
  <c r="D25" i="1"/>
  <c r="D31" i="5" s="1"/>
  <c r="G31" i="5" s="1"/>
  <c r="G22" i="1"/>
  <c r="H25" i="1" s="1"/>
  <c r="D39" i="5"/>
  <c r="G39" i="5" s="1"/>
  <c r="F100" i="5"/>
  <c r="G47" i="5"/>
  <c r="D50" i="1"/>
  <c r="D78" i="5" s="1"/>
  <c r="G78" i="5" s="1"/>
  <c r="G48" i="1"/>
  <c r="G50" i="1" s="1"/>
  <c r="D39" i="1"/>
  <c r="D55" i="5" s="1"/>
  <c r="G35" i="1"/>
  <c r="H39" i="1" s="1"/>
  <c r="G11" i="1"/>
  <c r="G63" i="5"/>
  <c r="G50" i="5"/>
  <c r="G26" i="5"/>
  <c r="G92" i="5"/>
  <c r="G95" i="5"/>
  <c r="E12" i="4"/>
  <c r="E15" i="4" s="1"/>
  <c r="E16" i="4" s="1"/>
  <c r="E17" i="4" s="1"/>
  <c r="F14" i="4"/>
  <c r="G96" i="5"/>
  <c r="G97" i="5"/>
  <c r="F8" i="4"/>
  <c r="F10" i="4"/>
  <c r="G93" i="5"/>
  <c r="D13" i="4"/>
  <c r="F13" i="4" s="1"/>
  <c r="D12" i="4"/>
  <c r="F12" i="4" s="1"/>
  <c r="G94" i="5"/>
  <c r="D9" i="4"/>
  <c r="G91" i="5"/>
  <c r="F11" i="4"/>
  <c r="C15" i="4"/>
  <c r="G44" i="1"/>
  <c r="C40" i="6"/>
  <c r="D46" i="6" s="1"/>
  <c r="C7" i="6"/>
  <c r="D11" i="6" s="1"/>
  <c r="G66" i="5"/>
  <c r="E55" i="5"/>
  <c r="G9" i="1"/>
  <c r="G15" i="5" l="1"/>
  <c r="D98" i="5"/>
  <c r="G98" i="5" s="1"/>
  <c r="G99" i="5" s="1"/>
  <c r="G100" i="5" s="1"/>
  <c r="G55" i="5"/>
  <c r="G31" i="1"/>
  <c r="H31" i="1"/>
  <c r="H17" i="1"/>
  <c r="D58" i="1"/>
  <c r="D59" i="1" s="1"/>
  <c r="D60" i="1" s="1"/>
  <c r="G25" i="1"/>
  <c r="C18" i="6"/>
  <c r="D21" i="6" s="1"/>
  <c r="G39" i="1"/>
  <c r="N44" i="1" s="1"/>
  <c r="G17" i="1"/>
  <c r="N7" i="1" s="1"/>
  <c r="H50" i="1"/>
  <c r="C29" i="6"/>
  <c r="D34" i="6" s="1"/>
  <c r="E100" i="5"/>
  <c r="F9" i="4"/>
  <c r="D15" i="4"/>
  <c r="D16" i="4" s="1"/>
  <c r="D17" i="4" s="1"/>
  <c r="C16" i="4"/>
  <c r="C17" i="4" s="1"/>
  <c r="D47" i="6"/>
  <c r="D44" i="6"/>
  <c r="D43" i="6"/>
  <c r="D45" i="6"/>
  <c r="D13" i="6"/>
  <c r="D12" i="6"/>
  <c r="D10" i="6"/>
  <c r="D14" i="6"/>
  <c r="F66" i="1"/>
  <c r="F68" i="1"/>
  <c r="E24" i="4" s="1"/>
  <c r="F67" i="1"/>
  <c r="E23" i="4" s="1"/>
  <c r="E68" i="1"/>
  <c r="D24" i="4" s="1"/>
  <c r="E66" i="1"/>
  <c r="E67" i="1"/>
  <c r="D23" i="4" s="1"/>
  <c r="N31" i="1" l="1"/>
  <c r="D99" i="5"/>
  <c r="D100" i="5" s="1"/>
  <c r="D71" i="1"/>
  <c r="D22" i="6"/>
  <c r="C19" i="6" s="1"/>
  <c r="D24" i="6"/>
  <c r="D23" i="6"/>
  <c r="D25" i="6"/>
  <c r="G58" i="1"/>
  <c r="I72" i="1" s="1"/>
  <c r="D35" i="6"/>
  <c r="D36" i="6"/>
  <c r="D32" i="6"/>
  <c r="D33" i="6"/>
  <c r="F15" i="4"/>
  <c r="F16" i="4" s="1"/>
  <c r="F17" i="4" s="1"/>
  <c r="C41" i="6"/>
  <c r="C8" i="6"/>
  <c r="F69" i="1"/>
  <c r="E25" i="4" s="1"/>
  <c r="E22" i="4"/>
  <c r="D22" i="4"/>
  <c r="E69" i="1"/>
  <c r="D25" i="4" s="1"/>
  <c r="D68" i="1"/>
  <c r="D67" i="1"/>
  <c r="D66" i="1"/>
  <c r="G59" i="1" l="1"/>
  <c r="G60" i="1" s="1"/>
  <c r="C30" i="6"/>
  <c r="C22" i="4"/>
  <c r="D69" i="1"/>
  <c r="C25" i="4" s="1"/>
  <c r="G66" i="1"/>
  <c r="G67" i="1"/>
  <c r="F23" i="4" s="1"/>
  <c r="C23" i="4"/>
  <c r="G68" i="1"/>
  <c r="F24" i="4" s="1"/>
  <c r="C24" i="4"/>
  <c r="D75" i="1" l="1"/>
  <c r="N50" i="1"/>
  <c r="N32" i="1"/>
  <c r="N45" i="1"/>
  <c r="N8" i="1"/>
  <c r="D72" i="1"/>
  <c r="F22" i="4"/>
  <c r="G69" i="1"/>
  <c r="F25" i="4" s="1"/>
  <c r="N51" i="1" l="1"/>
</calcChain>
</file>

<file path=xl/sharedStrings.xml><?xml version="1.0" encoding="utf-8"?>
<sst xmlns="http://schemas.openxmlformats.org/spreadsheetml/2006/main" count="631" uniqueCount="515">
  <si>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</si>
  <si>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Only fill in white cells. Grey cells are locked and/or contain spreadsheet formulas.
2. Complete both Sheet 1 and Sheet 2. 
   </t>
    </r>
    <r>
      <rPr>
        <sz val="12"/>
        <color theme="1"/>
        <rFont val="Calibri"/>
        <family val="2"/>
        <scheme val="minor"/>
      </rPr>
      <t xml:space="preserve">  a)</t>
    </r>
    <r>
      <rPr>
        <b/>
        <sz val="12"/>
        <color theme="1"/>
        <rFont val="Calibri"/>
        <family val="2"/>
        <scheme val="minor"/>
      </rPr>
      <t xml:space="preserve"> </t>
    </r>
    <r>
      <rPr>
        <sz val="12"/>
        <color theme="1"/>
        <rFont val="Calibri"/>
        <family val="2"/>
        <scheme val="minor"/>
      </rPr>
      <t xml:space="preserve">First, prepare a budget </t>
    </r>
    <r>
      <rPr>
        <b/>
        <sz val="12"/>
        <color theme="1"/>
        <rFont val="Calibri"/>
        <family val="2"/>
        <scheme val="minor"/>
      </rPr>
      <t>organized by activity/output/outcome in Sheet 1</t>
    </r>
    <r>
      <rPr>
        <sz val="12"/>
        <color theme="1"/>
        <rFont val="Calibri"/>
        <family val="2"/>
        <scheme val="minor"/>
      </rPr>
      <t xml:space="preserve">. (Activity amounts can be indicative estimates.)  </t>
    </r>
    <r>
      <rPr>
        <b/>
        <sz val="12"/>
        <color theme="1"/>
        <rFont val="Calibri"/>
        <family val="2"/>
        <scheme val="minor"/>
      </rPr>
      <t xml:space="preserve">
     </t>
    </r>
    <r>
      <rPr>
        <sz val="12"/>
        <color theme="1"/>
        <rFont val="Calibri"/>
        <family val="2"/>
        <scheme val="minor"/>
      </rPr>
      <t xml:space="preserve">b) Then, divide each output budget </t>
    </r>
    <r>
      <rPr>
        <b/>
        <sz val="12"/>
        <color theme="1"/>
        <rFont val="Calibri"/>
        <family val="2"/>
        <scheme val="minor"/>
      </rPr>
      <t>along UN Budget Categories in Sheet 2.</t>
    </r>
    <r>
      <rPr>
        <sz val="12"/>
        <color theme="1"/>
        <rFont val="Calibri"/>
        <family val="2"/>
        <scheme val="minor"/>
      </rPr>
      <t xml:space="preserve">
3.</t>
    </r>
    <r>
      <rPr>
        <b/>
        <sz val="12"/>
        <color theme="1"/>
        <rFont val="Calibri"/>
        <family val="2"/>
        <scheme val="minor"/>
      </rPr>
      <t xml:space="preserve"> Do not use Sheet 4 or 5</t>
    </r>
    <r>
      <rPr>
        <sz val="12"/>
        <color theme="1"/>
        <rFont val="Calibri"/>
        <family val="2"/>
        <scheme val="minor"/>
      </rPr>
      <t xml:space="preserve">, which are for MPTF and PBF use. 
4. Leave blank or hide any Organizations/Outcomes/Outputs/Activities that aren't needed. </t>
    </r>
    <r>
      <rPr>
        <b/>
        <sz val="12"/>
        <color theme="1"/>
        <rFont val="Calibri"/>
        <family val="2"/>
        <scheme val="minor"/>
      </rPr>
      <t>DO NOT delete cells.</t>
    </r>
    <r>
      <rPr>
        <sz val="12"/>
        <color theme="1"/>
        <rFont val="Calibri"/>
        <family val="2"/>
        <scheme val="minor"/>
      </rPr>
      <t xml:space="preserve">
</t>
    </r>
    <r>
      <rPr>
        <sz val="14"/>
        <color theme="1"/>
        <rFont val="Calibri"/>
        <family val="2"/>
        <scheme val="minor"/>
      </rPr>
      <t xml:space="preserve">
</t>
    </r>
    <r>
      <rPr>
        <i/>
        <sz val="14"/>
        <color theme="1"/>
        <rFont val="Calibri"/>
        <family val="2"/>
        <scheme val="minor"/>
      </rPr>
      <t>For Table 1</t>
    </r>
    <r>
      <rPr>
        <b/>
        <sz val="14"/>
        <color theme="1"/>
        <rFont val="Calibri"/>
        <family val="2"/>
        <scheme val="minor"/>
      </rPr>
      <t xml:space="preserve">
</t>
    </r>
    <r>
      <rPr>
        <sz val="12"/>
        <color theme="1"/>
        <rFont val="Calibri"/>
        <family val="2"/>
        <scheme val="minor"/>
      </rPr>
      <t>1. Be sure to</t>
    </r>
    <r>
      <rPr>
        <b/>
        <sz val="12"/>
        <color theme="1"/>
        <rFont val="Calibri"/>
        <family val="2"/>
        <scheme val="minor"/>
      </rPr>
      <t xml:space="preserve"> include % towards Gender Equality and Women's Empowerment, as well as a justification. 
2. Do not adjust tranche amounts </t>
    </r>
    <r>
      <rPr>
        <sz val="12"/>
        <color theme="1"/>
        <rFont val="Calibri"/>
        <family val="2"/>
        <scheme val="minor"/>
      </rPr>
      <t xml:space="preserve">without consulting PBSO.
</t>
    </r>
    <r>
      <rPr>
        <sz val="14"/>
        <color theme="1"/>
        <rFont val="Calibri"/>
        <family val="2"/>
        <scheme val="minor"/>
      </rPr>
      <t xml:space="preserve">
</t>
    </r>
    <r>
      <rPr>
        <i/>
        <sz val="14"/>
        <color theme="1"/>
        <rFont val="Calibri"/>
        <family val="2"/>
        <scheme val="minor"/>
      </rPr>
      <t>For Table 2</t>
    </r>
    <r>
      <rPr>
        <b/>
        <sz val="14"/>
        <color theme="1"/>
        <rFont val="Calibri"/>
        <family val="2"/>
        <scheme val="minor"/>
      </rPr>
      <t xml:space="preserve">
</t>
    </r>
    <r>
      <rPr>
        <b/>
        <sz val="12"/>
        <color theme="1"/>
        <rFont val="Calibri"/>
        <family val="2"/>
        <scheme val="minor"/>
      </rPr>
      <t xml:space="preserve">1. Divide each output budget total along the relevant UN budget categories.
2. </t>
    </r>
    <r>
      <rPr>
        <sz val="12"/>
        <color theme="1"/>
        <rFont val="Calibri"/>
        <family val="2"/>
        <scheme val="minor"/>
      </rPr>
      <t xml:space="preserve">For reference, output totals from the outcome/output/activity breakdown have been transferred from Table 1. </t>
    </r>
    <r>
      <rPr>
        <b/>
        <sz val="12"/>
        <color theme="1"/>
        <rFont val="Calibri"/>
        <family val="2"/>
        <scheme val="minor"/>
      </rPr>
      <t xml:space="preserve">The output totals should match, and will show as </t>
    </r>
    <r>
      <rPr>
        <b/>
        <sz val="12"/>
        <color rgb="FFFF0000"/>
        <rFont val="Calibri"/>
        <family val="2"/>
        <scheme val="minor"/>
      </rPr>
      <t>red</t>
    </r>
    <r>
      <rPr>
        <b/>
        <sz val="12"/>
        <color theme="1"/>
        <rFont val="Calibri"/>
        <family val="2"/>
        <scheme val="minor"/>
      </rPr>
      <t xml:space="preserve"> if not.</t>
    </r>
  </si>
  <si>
    <t>Table 1 - PBF project budget by outcome, output and activity</t>
  </si>
  <si>
    <r>
      <rPr>
        <b/>
        <sz val="12"/>
        <color theme="1"/>
        <rFont val="Calibri"/>
        <family val="2"/>
        <scheme val="minor"/>
      </rPr>
      <t>Outcome/ Output</t>
    </r>
    <r>
      <rPr>
        <sz val="12"/>
        <color theme="1"/>
        <rFont val="Calibri"/>
        <family val="2"/>
        <scheme val="minor"/>
      </rPr>
      <t xml:space="preserve"> number</t>
    </r>
  </si>
  <si>
    <r>
      <rPr>
        <b/>
        <sz val="12"/>
        <color theme="1"/>
        <rFont val="Calibri"/>
        <family val="2"/>
        <scheme val="minor"/>
      </rPr>
      <t>Description</t>
    </r>
    <r>
      <rPr>
        <sz val="12"/>
        <color theme="1"/>
        <rFont val="Calibri"/>
        <family val="2"/>
        <scheme val="minor"/>
      </rPr>
      <t xml:space="preserve"> (Text)</t>
    </r>
  </si>
  <si>
    <t>OACNUDH</t>
  </si>
  <si>
    <t>PNUD</t>
  </si>
  <si>
    <t>UNESCO</t>
  </si>
  <si>
    <t>Total</t>
  </si>
  <si>
    <r>
      <rPr>
        <b/>
        <sz val="12"/>
        <color theme="1"/>
        <rFont val="Calibri"/>
        <family val="2"/>
        <scheme val="minor"/>
      </rPr>
      <t>% of budget</t>
    </r>
    <r>
      <rPr>
        <sz val="12"/>
        <color theme="1"/>
        <rFont val="Calibri"/>
        <family val="2"/>
        <scheme val="minor"/>
      </rPr>
      <t xml:space="preserve"> per activity  allocated to </t>
    </r>
    <r>
      <rPr>
        <b/>
        <sz val="12"/>
        <color theme="1"/>
        <rFont val="Calibri"/>
        <family val="2"/>
        <scheme val="minor"/>
      </rPr>
      <t>Gender Equality and Women's Empowerment (GEWE)</t>
    </r>
    <r>
      <rPr>
        <sz val="12"/>
        <color theme="1"/>
        <rFont val="Calibri"/>
        <family val="2"/>
        <scheme val="minor"/>
      </rPr>
      <t xml:space="preserve"> (if any):</t>
    </r>
  </si>
  <si>
    <r>
      <t xml:space="preserve">Current level of </t>
    </r>
    <r>
      <rPr>
        <b/>
        <sz val="12"/>
        <color theme="1"/>
        <rFont val="Calibri"/>
        <family val="2"/>
        <scheme val="minor"/>
      </rPr>
      <t xml:space="preserve">expenditure/ commitment </t>
    </r>
    <r>
      <rPr>
        <sz val="12"/>
        <color theme="1"/>
        <rFont val="Calibri"/>
        <family val="2"/>
        <scheme val="minor"/>
      </rPr>
      <t>(To be completed at time of project progress reporting)</t>
    </r>
    <r>
      <rPr>
        <b/>
        <sz val="12"/>
        <color theme="1"/>
        <rFont val="Calibri"/>
        <family val="2"/>
        <scheme val="minor"/>
      </rPr>
      <t xml:space="preserve"> </t>
    </r>
  </si>
  <si>
    <r>
      <rPr>
        <b/>
        <sz val="12"/>
        <color theme="1"/>
        <rFont val="Calibri"/>
        <family val="2"/>
        <scheme val="minor"/>
      </rPr>
      <t xml:space="preserve">GEWE justification </t>
    </r>
    <r>
      <rPr>
        <sz val="12"/>
        <color theme="1"/>
        <rFont val="Calibri"/>
        <family val="2"/>
        <scheme val="minor"/>
      </rPr>
      <t>(e.g. training includes session on gender equality, specific efforts made to ensure equal representation of women and men etc.)</t>
    </r>
  </si>
  <si>
    <r>
      <t xml:space="preserve">Any other </t>
    </r>
    <r>
      <rPr>
        <b/>
        <sz val="12"/>
        <color theme="1"/>
        <rFont val="Calibri"/>
        <family val="2"/>
        <scheme val="minor"/>
      </rPr>
      <t>remarks</t>
    </r>
    <r>
      <rPr>
        <sz val="12"/>
        <color theme="1"/>
        <rFont val="Calibri"/>
        <family val="2"/>
        <scheme val="minor"/>
      </rPr>
      <t xml:space="preserve"> (e.g. on types of inputs provided or budget justification, esp. for TA or travel costs)</t>
    </r>
  </si>
  <si>
    <t xml:space="preserve">OUTCOME: </t>
  </si>
  <si>
    <t xml:space="preserve">La protección efectiva de las personas defensoras se incrementa mediante respuestas institucionales integrales y descentralizadas de prevención y protección coordinadas entre el Estado y la sociedad civil con enfoque de genero e intercultural. </t>
  </si>
  <si>
    <t>Output 1:</t>
  </si>
  <si>
    <t>Herramientas, procedimientos y mecanismos institucionales y territoriales estandarizados para la protección de personas defensoras, desarrollados y validados con enfoque de derechos humanos, género e interculturalidad, aportando a la consolidación de un sistema de protección integral.</t>
  </si>
  <si>
    <t>Activity 1.1.1:</t>
  </si>
  <si>
    <t>Desarrollar procesos formativos de profesionalización dirigidos a funcionarios y funcionarias de instituciones priorizadas en derechos humanos y mecanismos de protección con enfoque de derechos humanos y género.</t>
  </si>
  <si>
    <t xml:space="preserve">La convocatoria a los procesos formativos responderá a una integración equitativa que priorizará la participación de las mujeres. Además, estos procesos, en coordinación con OACNUDH, serán diseñados con enfoque diferenciado en los ataques y la criminalización que sufren las mujeres defensoras de derechos humanos. </t>
  </si>
  <si>
    <t>Activity 1.1.2:</t>
  </si>
  <si>
    <t xml:space="preserve">Asesorar y acompañar a las instituciones priorizadas en la actualización y elaboración de planes, protocolos y/o herramientas para la implementación de la Política Pública de personas defensoras y mecanimos de protección, con enfoque de género y pertinencia cultural. </t>
  </si>
  <si>
    <t>Las herramientas que se diseñen contarán con un enfoque de género diferenciado que permita garantizar medidas concretas hacia defensoras de derechos humanos.</t>
  </si>
  <si>
    <t>Output Total</t>
  </si>
  <si>
    <t>Activity 1.1.3</t>
  </si>
  <si>
    <t xml:space="preserve">Brindar asistencia técnica a COPADEH y MINGOB para identificar, diseñar y fortalecer un sistema integral de protección para defensores y defensoras de derechos humanos con enfoque de género y pertinencia de pueblos indígenas. </t>
  </si>
  <si>
    <t>La asistencia técnica promoverá la participación igualitaria de hombres y mujeres en los distintos procesos. El sistema responderá de manera diferenciada a las necesidades de las personas defensoras.</t>
  </si>
  <si>
    <t>Activity 1.1.4</t>
  </si>
  <si>
    <t>Apoyar en el proceso de creación de un Mecanismo Oficial de Protección para Periodistas y Comunicadores con pertinencia cultural para comunicadores comunitarios, mujeres y pueblos indígenas.</t>
  </si>
  <si>
    <t>Se buscará la creación de una unidad diferenciada para la atención de mujeres periodistas y comunicadoras.</t>
  </si>
  <si>
    <t>Activity 1.1.5</t>
  </si>
  <si>
    <t>Brindar asesoría técnica para la creación e implementación de Sistemas de Monitoreo y Evaluación para medir la efectividad de las políticas de derechos humanos, que incorporen indicadores desagregados por género y pertinencia cultural.</t>
  </si>
  <si>
    <t>El sistema incorporará indicadores desagregados por género y pertinencia cultural</t>
  </si>
  <si>
    <t>Activity 1.1.6</t>
  </si>
  <si>
    <t>Realizar un mapeo de instituciones públicas con competencias en la implementación de la política pública, al momento de su aprobación, que permita establecer roles y responsabilidades en el marco de sus mandatos.</t>
  </si>
  <si>
    <t>El mapeo identificará dentro de los mandatos institucionales las obligaciones específica en materia de género</t>
  </si>
  <si>
    <t>Activity 1.1.7</t>
  </si>
  <si>
    <t>Facilitar un intercambio de experiencias y buenas prácticas sobre mecanismos de protección con periodistas y comunicadores/as de Guatemala y Latinoamérica sobre protección, libertad de expresión y protocolos de seguridad.</t>
  </si>
  <si>
    <t xml:space="preserve">El intercambio dará énfasis en la seguridad de periodistas mujeres con experiencias en otros países. </t>
  </si>
  <si>
    <t>Activity 1.1.8</t>
  </si>
  <si>
    <r>
      <rPr>
        <sz val="12"/>
        <color rgb="FF000000"/>
        <rFont val="Calibri"/>
        <scheme val="minor"/>
      </rPr>
      <t>Brindar asistencia técnica al Gobierno de Guatemala para implementar la atención diferenciada a</t>
    </r>
    <r>
      <rPr>
        <sz val="12"/>
        <color rgb="FFFF0000"/>
        <rFont val="Calibri"/>
        <scheme val="minor"/>
      </rPr>
      <t xml:space="preserve"> </t>
    </r>
    <r>
      <rPr>
        <sz val="12"/>
        <color rgb="FF000000"/>
        <rFont val="Calibri"/>
        <scheme val="minor"/>
      </rPr>
      <t>personas defensoras de derechos humanos, incluyendo operadores/as de justicia, periodistas y comunicadores/as comunitarios, con énfasis en poblaciones indígenas y mujeres, en el marco de la Política Pública de Protección a Personas Defensoras de Derechos Humanos.</t>
    </r>
  </si>
  <si>
    <t xml:space="preserve">La asistencia técnica brindada tendrá un enfoque diferenciado en grupos en situación de vulnerabilidad, teniendo como eje transversale el abordaje de la situación y condición de las mujeres. </t>
  </si>
  <si>
    <t>Outcome 2</t>
  </si>
  <si>
    <t>Rutas conjuntas de prevención, denuncia y protección integral de personas defensoras establecidas y aplicadas coordinadamente por instituciones públicas y organizaciones de la sociedad civil —incluidas radios comunitarias—, con participación activa de mujeres, pueblos indígenas y juventudes.</t>
  </si>
  <si>
    <t>Activity 2.1.1</t>
  </si>
  <si>
    <t xml:space="preserve">Diseñar de manera participativa entre gobierno y sociedad civil una ruta de denuncia y una ruta de protección integral, con enfoque de género, edad e interculturalidad. </t>
  </si>
  <si>
    <t>Las rutas inclurián la atención y protección diferenciada a las necesidades de las personas defensoras en su diversidad</t>
  </si>
  <si>
    <t>Activity 2.1.2</t>
  </si>
  <si>
    <t xml:space="preserve">Elaborar un plan piloto de descentralización de la Instancia u otros mecanismos institucionales en lo local para acercar los espacios de análisis de riesgos, medidas de prevención y protección a los territorios de mayor incidencia de ataques o con capacidad para elaborar sistemas de alerta temprana. </t>
  </si>
  <si>
    <t>Los espacios de análisis locales que se realicen incluirá la participación de las mujeres que tienen distintos roles de liderazgo a nivel comunitario</t>
  </si>
  <si>
    <t>Activity 2.1.3</t>
  </si>
  <si>
    <t xml:space="preserve">Facilitar espacios de generación de propuestas estratégicas desde sociedad civil para la implementación de protocolos, instrumentos o vías de actuación que orienten la respuesta de COPADEH y MINGOB en casos de criminalización a personas defensoras de derechos humanos. </t>
  </si>
  <si>
    <t xml:space="preserve">Los espacios de articulación se convocarán tendrán una distribución equitativa priorizando la participación de las mujeres, incluyendo a organizaciones de mujeres. Además, las propuestas se formularán con enfoque de género. </t>
  </si>
  <si>
    <t>Activity 2.1.4</t>
  </si>
  <si>
    <t>Asesorar a las instituciones priorizadas en la elaboración de un Sitema de Atención Temprana (SAT) y respuesta de protección</t>
  </si>
  <si>
    <t>La asistencia técnica orientará y asegurará el análisis y atención temprana con enfoque de género para responder de manera especializada a los casos concretos</t>
  </si>
  <si>
    <t>Activity 2.1.5</t>
  </si>
  <si>
    <t>Apoyar técnicamente el desarrollo de una repartición equilibrada del espectro radioeléctrico para la legalización de radios comunitarias indígenas.</t>
  </si>
  <si>
    <t>Se fomentará la inclusión de lideresas comunitarias en la creación de radios comunitarias.</t>
  </si>
  <si>
    <t>Activity 2.1.6</t>
  </si>
  <si>
    <t>Sistematizar casos paradigmáticos de ataques y amenazas contra defensores y defensoras de derechos humanos, para extraer patrones, aprendizajes y brechas institucionales.</t>
  </si>
  <si>
    <t xml:space="preserve">El análisis y la sistematización de casos paradigmáticos de ataques y amenazas contra personas defensoras de derechos humanos, tendrá un enfoque diferenciado en patrones, aprendizajes y brechas institucionales diferenciadas por género. </t>
  </si>
  <si>
    <t>Activity 2.1.7</t>
  </si>
  <si>
    <t>Diseñar mecanismos de comunicación y análisis estratégico para el apoyo a personas defensoras de derechos humanos que sufren criminalización, articulados entre gobierno y sociedad civil.</t>
  </si>
  <si>
    <t xml:space="preserve">Los mecanismos de comunicación y análisis estratégico para personas defensoras de derechos humanos se diseñarán con enfoque transversal de género. </t>
  </si>
  <si>
    <t>Activity 2.1.8</t>
  </si>
  <si>
    <t>Diseñar e implementar procesos formativos dirigidos a actores estatales y sociales sobre análisis estratégico de riesgos, identificación de patrones de ataques y diseño de respuestas comunicacionales, incorporando enfoques de género e interculturalidad.  PNUD</t>
  </si>
  <si>
    <t xml:space="preserve">Estos procesos formativos integrarán contenidos que visibilicen las desigualdades de género en los riesgos que viven las defensoras de derechos humanos y promoverán que la información sobre patrones de ataques a mujeres defensoras de derechos humanos se aproveche en la labor de las y los actores clave beneficiarios del fortalecimiento de capacidades.  </t>
  </si>
  <si>
    <t>Activity 2.1.9</t>
  </si>
  <si>
    <t xml:space="preserve">Brindar asistencia técnica para el desarrollo y fortalecimiento de propuestas de litigio estratégico nacional e internacional con base en el análisis de casos paradigmáticos y los mecanismos de comunicación generados (SIDH, SNU). </t>
  </si>
  <si>
    <t>Las propuestas de litigio que se desarrollen con base en el análisis diferenciado de los casos, se realizaran con enfoque de género y DDHH.</t>
  </si>
  <si>
    <t>Output 3</t>
  </si>
  <si>
    <t>Estrategias y herramientas de protección integral con enfoque de género e interculturalidad diseñadas y aplicadas por organizaciones de la sociedad civil, permitiendo mejorar sus procesos de articulación y defensa de derechos humanos.</t>
  </si>
  <si>
    <t>Activity 3.1.1</t>
  </si>
  <si>
    <t>Fortalecer capacidades a actores de sociedad civil sobre mecanismos de respuesta, que incluye el litigio estratégico, nacionales e internacionales, ante casos de criminalización a personas defensoras de derechos humanos.</t>
  </si>
  <si>
    <t>El fortalecimiento de capacidades responderá de manera diferenciada a los casos de criminalización identificación de defensores y defensoras de DDHH</t>
  </si>
  <si>
    <t>Activity 3.1.2</t>
  </si>
  <si>
    <t xml:space="preserve">Acompañar el seguimiento estratégico y replicabilidad de las propuestas para la defensa integral de defensores y defensoras de derechos humanos, generadas por actores clave. </t>
  </si>
  <si>
    <t>Las acciones previstas incluiran de manera igualitaria e integral a las defensoras de DDHH en su diversidad</t>
  </si>
  <si>
    <t>Activity 3.1.3</t>
  </si>
  <si>
    <t>Impulsar redes y alianzas entre organizaciones de sociedad civil para la protección a personas defensoras de derechos humanos, incluyendo a periodistas, comunicadores/as y operadoras de justicia, con especial énfasis en mujeres y pueblos indígenas.</t>
  </si>
  <si>
    <t>Se impulsará el trabajo focalizado con las defensoras de derechos humanos en los territorios priorizados</t>
  </si>
  <si>
    <t>Activity 3.1.4</t>
  </si>
  <si>
    <t>Diseñar e implementar un Diplomado para periodistas y comunicadore/as en materia de libertad de expresión, seguridad y atención psicosocial, con la participación de estudiantes universitarios/as de las Facultades de Derecho y Comunicación.</t>
  </si>
  <si>
    <t>Se promoverá la participación equitativa de estudiantes en el diplomado.</t>
  </si>
  <si>
    <t>Activity 3.1.5</t>
  </si>
  <si>
    <t xml:space="preserve">Brindar asistencia técnica a las Facultades de Comunicación para incorporar en sus planes de estudio contenidos sobre libertad de expresión, seguridad de periodistas, derechos humanos entre otros.  </t>
  </si>
  <si>
    <t>Incluir en los planes de estudio política de género y defensa diferenciada de derechos.</t>
  </si>
  <si>
    <t>Activity 3.1.6</t>
  </si>
  <si>
    <t>Diseñar e implementar campañas de comunicación para sensibilizar a la población sobre la importancia de los derechos humanos y el rol de las personas defensoras con enfoque de género y pertinencia cultural.</t>
  </si>
  <si>
    <t>Campañas de derechos humanos y personas defensoras con enfoque de género y pertinencia cultural.</t>
  </si>
  <si>
    <t>Activity 3.1.7</t>
  </si>
  <si>
    <t xml:space="preserve">Establecer alianzas con medios de comunicación, medios comunitarios, líderes comunitarios y autoridades ancestrales para la difusión de mensajes que refuercen la labor de defensa de derechos humanos y las rutas de denuncia establecidas. </t>
  </si>
  <si>
    <t>Se priorizará el trabajo con mujeres y medios de comunicación comunitarios y alternativos.</t>
  </si>
  <si>
    <t>Activity 3.1.8</t>
  </si>
  <si>
    <t>Fortalecer las narrativas de medios de comunicación para la cobertura de casos de criminalización contra personas defensoras de derechos humanos y operadores/as de justicia.</t>
  </si>
  <si>
    <t xml:space="preserve">El fortalecimiento de narrativas de medios de comunicación para la cobertura de casos se fundamentará en el análisis de patrones de casos de ataques y criminalización a personas defensoras de derechos humanos, que pondrá enfasis en acciones diferenciadas por género. </t>
  </si>
  <si>
    <t>Additional personnel costs</t>
  </si>
  <si>
    <t>El presupuesto contempla costos adicionales de personal en PNUD y UNESCO, vinculados a la gestión operativa, técnica y financiera del proyecto. Esto incluye personal de coordinación, monitoreo y evaluación, administración y programas, cuya experiencia sectorial contribuirá a una implementación eficaz y alineada con los estándares de Naciones Unidas.</t>
  </si>
  <si>
    <t>Additional operational costs</t>
  </si>
  <si>
    <t>Los costos operativos adicionales contemplan aportes proporcionales al funcionamiento institucional de las agencias, incluyendo papelería, renovación de equipo de cómputo, licencias digitales para el personal y costos generales de seguridad necesarios para la ejecución del proyecto.</t>
  </si>
  <si>
    <t>Monitoring budget</t>
  </si>
  <si>
    <t>El presupuesto de monitoreo incluye la elaboración de la línea de base y final del proyecto, visitas de campo y a socios implementadores, así como la sistematización de lecciones aprendidas y buenas prácticas para retroalimentar la gestión del proyecto.</t>
  </si>
  <si>
    <t>Budget for independent final evaluation</t>
  </si>
  <si>
    <t>La evaluación final independiente permitirá valorar la pertinencia, efectividad, eficiencia, sostenibilidad e impactos del proyecto, conforme a los criterios internacionales del PBF. Su objetivo será extraer lecciones aprendidas, fortalecer la rendición de cuentas y generar insumos para mejorar futuras intervenciones en la protección de personas defensoras.</t>
  </si>
  <si>
    <t>Total Additional Costs</t>
  </si>
  <si>
    <t>Totals</t>
  </si>
  <si>
    <t>Sub-Total Project Budget</t>
  </si>
  <si>
    <t>Indirect support costs (7%):</t>
  </si>
  <si>
    <t>Performance-Based Tranche Breakdown</t>
  </si>
  <si>
    <t>Tranche %</t>
  </si>
  <si>
    <t>First Tranche:</t>
  </si>
  <si>
    <t>Second Tranche:</t>
  </si>
  <si>
    <t>Third Tranche</t>
  </si>
  <si>
    <t>Total:</t>
  </si>
  <si>
    <r>
      <t xml:space="preserve">$ Towards GEWE </t>
    </r>
    <r>
      <rPr>
        <sz val="11"/>
        <color theme="1"/>
        <rFont val="Calibri"/>
        <family val="2"/>
        <scheme val="minor"/>
      </rPr>
      <t>(includes indirect costs)</t>
    </r>
  </si>
  <si>
    <t>Total Expenditure</t>
  </si>
  <si>
    <t>% Towards GEWE</t>
  </si>
  <si>
    <t>Delivery Rate:</t>
  </si>
  <si>
    <r>
      <t xml:space="preserve">$ Towards M&amp;E </t>
    </r>
    <r>
      <rPr>
        <sz val="11"/>
        <color theme="1"/>
        <rFont val="Calibri"/>
        <family val="2"/>
        <scheme val="minor"/>
      </rPr>
      <t>(includes indirect costs)</t>
    </r>
  </si>
  <si>
    <t>% Towards M&amp;E</t>
  </si>
  <si>
    <r>
      <t xml:space="preserve">Note: PBF does not accept projects with less than </t>
    </r>
    <r>
      <rPr>
        <b/>
        <sz val="11"/>
        <color theme="1"/>
        <rFont val="Calibri"/>
        <family val="2"/>
        <scheme val="minor"/>
      </rPr>
      <t>5%</t>
    </r>
    <r>
      <rPr>
        <sz val="11"/>
        <color theme="1"/>
        <rFont val="Calibri"/>
        <family val="2"/>
        <scheme val="minor"/>
      </rPr>
      <t xml:space="preserve"> towards M&amp;E and less than </t>
    </r>
    <r>
      <rPr>
        <b/>
        <sz val="11"/>
        <color theme="1"/>
        <rFont val="Calibri"/>
        <family val="2"/>
        <scheme val="minor"/>
      </rPr>
      <t xml:space="preserve">15% </t>
    </r>
    <r>
      <rPr>
        <sz val="11"/>
        <color theme="1"/>
        <rFont val="Calibri"/>
        <family val="2"/>
        <scheme val="minor"/>
      </rPr>
      <t xml:space="preserve">towards GEWE. These figures will show as </t>
    </r>
    <r>
      <rPr>
        <sz val="11"/>
        <color rgb="FFFF0000"/>
        <rFont val="Calibri"/>
        <family val="2"/>
        <scheme val="minor"/>
      </rPr>
      <t xml:space="preserve">red </t>
    </r>
    <r>
      <rPr>
        <sz val="11"/>
        <color theme="1"/>
        <rFont val="Calibri"/>
        <family val="2"/>
        <scheme val="minor"/>
      </rPr>
      <t xml:space="preserve">if this minimum threshold is not met.  </t>
    </r>
  </si>
  <si>
    <t>Table 2 - Output breakdown by UN budget categories</t>
  </si>
  <si>
    <t>OUTCOME 1</t>
  </si>
  <si>
    <t>Output 1.1</t>
  </si>
  <si>
    <t>Output Total from Table 1</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</si>
  <si>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</si>
  <si>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</si>
  <si>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</si>
  <si>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</si>
  <si>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</si>
  <si>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</si>
  <si>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</si>
  <si>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Total </t>
  </si>
  <si>
    <t>Output 1.2</t>
  </si>
  <si>
    <t>OUTCOME 2</t>
  </si>
  <si>
    <t>Output 2.1</t>
  </si>
  <si>
    <t>4. Contractual services*</t>
  </si>
  <si>
    <t>Output 2.2</t>
  </si>
  <si>
    <t>OUTCOME 3</t>
  </si>
  <si>
    <t>Output 3.1</t>
  </si>
  <si>
    <t>Output 3.2</t>
  </si>
  <si>
    <t>Additional Costs</t>
  </si>
  <si>
    <t>Additional Cost Totals from Table 1</t>
  </si>
  <si>
    <t xml:space="preserve">Subtotal </t>
  </si>
  <si>
    <t>7% Indirect Costs</t>
  </si>
  <si>
    <t>TOTAL</t>
  </si>
  <si>
    <t>Annex 1: MPTFO Guidance on UN Cost Categories</t>
  </si>
  <si>
    <r>
      <rPr>
        <b/>
        <sz val="11"/>
        <color theme="1"/>
        <rFont val="Calibri"/>
        <family val="2"/>
        <scheme val="minor"/>
      </rPr>
      <t xml:space="preserve">1. Staff and other personnel costs: </t>
    </r>
    <r>
      <rPr>
        <sz val="11"/>
        <color theme="1"/>
        <rFont val="Calibri"/>
        <family val="2"/>
        <scheme val="minor"/>
      </rPr>
      <t>Includes all related staff and temporary staff costs including base salary, post adjustment and all staff entitlements.</t>
    </r>
  </si>
  <si>
    <r>
      <rPr>
        <b/>
        <sz val="11"/>
        <color theme="1"/>
        <rFont val="Calibri"/>
        <family val="2"/>
        <scheme val="minor"/>
      </rPr>
      <t>2. Supplies, Commodities, Materials:</t>
    </r>
    <r>
      <rPr>
        <sz val="11"/>
        <color theme="1"/>
        <rFont val="Calibri"/>
        <family val="2"/>
        <scheme val="minor"/>
      </rPr>
      <t xml:space="preserve"> Includes all direct and indirect costs (e.g. freight, transport, delivery, distribution) associated with procurement of supplies, commodities and materials. Office supplies should be reported as "General Operating".</t>
    </r>
  </si>
  <si>
    <r>
      <rPr>
        <b/>
        <sz val="11"/>
        <color theme="1"/>
        <rFont val="Calibri"/>
        <family val="2"/>
        <scheme val="minor"/>
      </rPr>
      <t xml:space="preserve">3. Equipment, Vehicles and Furniture including Depreciation: </t>
    </r>
    <r>
      <rPr>
        <sz val="11"/>
        <color theme="1"/>
        <rFont val="Calibri"/>
        <family val="2"/>
        <scheme val="minor"/>
      </rPr>
      <t>For those reporting assets on UNSAS or modified UNSAS basis (i.e. expense up front) this would relate to all costs to put asset into service. For those who do donor reports according to IPSAS this would equal depreciation for period.</t>
    </r>
  </si>
  <si>
    <r>
      <rPr>
        <b/>
        <sz val="11"/>
        <color theme="1"/>
        <rFont val="Calibri"/>
        <family val="2"/>
        <scheme val="minor"/>
      </rPr>
      <t>4. Contractual Services:</t>
    </r>
    <r>
      <rPr>
        <sz val="11"/>
        <color theme="1"/>
        <rFont val="Calibri"/>
        <family val="2"/>
        <scheme val="minor"/>
      </rPr>
      <t xml:space="preserve"> Services contracted by an organization which follow the normal procurement processes. In IPSAS terminology this would be similar to exchange transactions. This could include contracts given to NGOs if they are more similar to procurement of services than a grant transfer.</t>
    </r>
  </si>
  <si>
    <r>
      <rPr>
        <b/>
        <sz val="11"/>
        <color theme="1"/>
        <rFont val="Calibri"/>
        <family val="2"/>
        <scheme val="minor"/>
      </rPr>
      <t>5. Travel:</t>
    </r>
    <r>
      <rPr>
        <sz val="11"/>
        <color theme="1"/>
        <rFont val="Calibri"/>
        <family val="2"/>
        <scheme val="minor"/>
      </rPr>
      <t xml:space="preserve"> Includes staff and non-staff travel paid for by the organization directly related to a project.</t>
    </r>
  </si>
  <si>
    <r>
      <rPr>
        <b/>
        <sz val="11"/>
        <color theme="1"/>
        <rFont val="Calibri"/>
        <family val="2"/>
        <scheme val="minor"/>
      </rPr>
      <t>6. Transfers and Grants to Counterparts:</t>
    </r>
    <r>
      <rPr>
        <sz val="11"/>
        <color theme="1"/>
        <rFont val="Calibri"/>
        <family val="2"/>
        <scheme val="minor"/>
      </rPr>
      <t xml:space="preserve"> Includes transfers to national counterparts and any other transfers given to an implementing partner (e.g. NGO) which is not similar to a commercial service contract as per above. In IPSAS terms this would be more similar to non-exchange transactions.</t>
    </r>
  </si>
  <si>
    <r>
      <rPr>
        <b/>
        <sz val="11"/>
        <color theme="1"/>
        <rFont val="Calibri"/>
        <family val="2"/>
        <scheme val="minor"/>
      </rPr>
      <t>7. General Operating and Other Direct Costs:</t>
    </r>
    <r>
      <rPr>
        <sz val="11"/>
        <color theme="1"/>
        <rFont val="Calibri"/>
        <family val="2"/>
        <scheme val="minor"/>
      </rPr>
      <t xml:space="preserve"> Includes all general operating costs for running an office. Examples include telecommunication, rents, finance charges and other costs which cannot be mapped to other expense categories.</t>
    </r>
  </si>
  <si>
    <t>For PBSO Use</t>
  </si>
  <si>
    <t>Outcome 1</t>
  </si>
  <si>
    <t>Outcome Budget</t>
  </si>
  <si>
    <t>Total Outcome Budget Towards SDGs</t>
  </si>
  <si>
    <t>SDG</t>
  </si>
  <si>
    <t>SDG %</t>
  </si>
  <si>
    <t>Total Towards SDG</t>
  </si>
  <si>
    <t>Outcome 3</t>
  </si>
  <si>
    <t>Outcome 4</t>
  </si>
  <si>
    <t>For MPTFO Use</t>
  </si>
  <si>
    <t xml:space="preserve">Sub-Total </t>
  </si>
  <si>
    <t>Third Tranche:</t>
  </si>
  <si>
    <t>Other peacebuilding objectives not related to specific SDG target</t>
  </si>
  <si>
    <t>Other</t>
  </si>
  <si>
    <t>1.1 By 2030, eradicate extreme poverty for all people everywhere, currently measured as people living on less than $1.25 a day</t>
  </si>
  <si>
    <t>1.1</t>
  </si>
  <si>
    <t>1.2 By 2030, reduce at least by half the proportion of men, women and children of all ages living in poverty in all its dimensions according to national definitions</t>
  </si>
  <si>
    <t>1.2</t>
  </si>
  <si>
    <t>1.3 Implement nationally appropriate social protection systems and measures for all, including floors, and by 2030 achieve substantial coverage of the poor and the vulnerable</t>
  </si>
  <si>
    <t>1.3</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</si>
  <si>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</si>
  <si>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</si>
  <si>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1.5 By 2030, build the resilience of the poor and those in vulnerable situations and reduce their exposure and vulnerability to climate-related extreme events and other economic, social and environmental shocks and disasters</t>
  </si>
  <si>
    <t>1.5</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</si>
  <si>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</si>
  <si>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</si>
  <si>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1.b Create sound policy frameworks at the national, regional and international levels, based on pro-poor and gender-sensitive development strategies, to support accelerated investment in poverty eradication actions</t>
  </si>
  <si>
    <t>1.b</t>
  </si>
  <si>
    <t>2.1 By 2030, end hunger and ensure access by all people, in particular the poor and people in vulnerable situations, including infants, to safe, nutritious and sufficient food all year round</t>
  </si>
  <si>
    <t>2.1</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</si>
  <si>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</si>
  <si>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</si>
  <si>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</si>
  <si>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</si>
  <si>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</si>
  <si>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</si>
  <si>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</si>
  <si>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</si>
  <si>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</si>
  <si>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</si>
  <si>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</si>
  <si>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</si>
  <si>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2.c Adopt measures to ensure the proper functioning of food commodity markets and their derivatives and facilitate timely access to market information, including on food reserves, in order to help limit extreme food price volatility</t>
  </si>
  <si>
    <t>2.c</t>
  </si>
  <si>
    <t>3.1 By 2030, reduce the global maternal mortality ratio to less than 70 per 100,000 live births</t>
  </si>
  <si>
    <t>3.1</t>
  </si>
  <si>
    <t>3.2 By 2030, end preventable deaths of newborns and children under 5 years of age, with all countries aiming to reduce neonatal mortality to at least as low as 12 per 1,000 live births and under-5 mortality to at least as low as 25 per 1,000 live births</t>
  </si>
  <si>
    <t>3.2</t>
  </si>
  <si>
    <t>3.3 By 2030, end the epidemics of AIDS, tuberculosis, malaria and neglected tropical diseases and combat hepatitis, water-borne diseases and other communicable diseases</t>
  </si>
  <si>
    <t>3.3</t>
  </si>
  <si>
    <t>3.4  By 2030, reduce by one third premature mortality from non-communicable diseases through prevention and treatment and promote mental health and well-being</t>
  </si>
  <si>
    <t>3.4</t>
  </si>
  <si>
    <t>3.5 Strengthen the prevention and treatment of substance abuse, including narcotic drug abuse and harmful use of alcohol</t>
  </si>
  <si>
    <t>3.5</t>
  </si>
  <si>
    <t>3.6 By 2020, halve the number of global deaths and injuries from road traffic accidents</t>
  </si>
  <si>
    <t>3.6</t>
  </si>
  <si>
    <t>3.7 By 2030, ensure universal access to sexual and reproductive health-care services, including for family planning, information and education, and the integration of reproductive health into national strategies and programmes</t>
  </si>
  <si>
    <t>3.7</t>
  </si>
  <si>
    <t>3.8 Achieve universal health coverage, including financial risk protection, access to quality essential health-care services and access to safe, effective, quality and affordable essential medicines and vaccines for all</t>
  </si>
  <si>
    <t>3.8</t>
  </si>
  <si>
    <t>3.9 By 2030, substantially reduce the number of deaths and illnesses from hazardous chemicals and air, water and soil pollution and contamination</t>
  </si>
  <si>
    <t>3.9</t>
  </si>
  <si>
    <t>3.a Strengthen the implementation of the World Health Organization Framework Convention on Tobacco Control in all countries, as appropriate</t>
  </si>
  <si>
    <t>3.a</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</si>
  <si>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</si>
  <si>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</si>
  <si>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3.c Substantially increase health financing and the recruitment, development, training and retention of the health workforce in developing countries, especially in least developed countries and small island developing States</t>
  </si>
  <si>
    <t>3.c</t>
  </si>
  <si>
    <t>3.d Strengthen the capacity of all countries, in particular developing countries, for early warning, risk reduction and management of national and global health risks</t>
  </si>
  <si>
    <t>3.d</t>
  </si>
  <si>
    <t>4.1 By 2030, ensure that all girls and boys complete free, equitable and quality primary and secondary education leading to relevant and effective learning outcomes</t>
  </si>
  <si>
    <t>4.1</t>
  </si>
  <si>
    <t>4.2 By 2030, ensure that all girls and boys have access to quality early childhood development, care and pre-primary education so that they are ready for primary education</t>
  </si>
  <si>
    <t>4.2</t>
  </si>
  <si>
    <t>4.3 By 2030, ensure equal access for all women and men to affordable and quality technical, vocational and tertiary education, including university</t>
  </si>
  <si>
    <t>4.3</t>
  </si>
  <si>
    <t>4.4 By 2030, substantially increase the number of youth and adults who have relevant skills, including technical and vocational skills, for employment, decent jobs and entrepreneurship</t>
  </si>
  <si>
    <t>4.4</t>
  </si>
  <si>
    <t>4.5 By 2030, eliminate gender disparities in education and ensure equal access to all levels of education and vocational training for the vulnerable, including persons with disabilities, indigenous peoples and children in vulnerable situations</t>
  </si>
  <si>
    <t>4.5</t>
  </si>
  <si>
    <t>4.6 By 2030, ensure that all youth and a substantial proportion of adults, both men and women, achieve literacy and numeracy</t>
  </si>
  <si>
    <t>4.6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</si>
  <si>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</si>
  <si>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</si>
  <si>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4.a Build and upgrade education facilities that are child, disability and gender sensitive and provide safe, non-violent, inclusive and effective learning environments for all</t>
  </si>
  <si>
    <t>4.a</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</si>
  <si>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</si>
  <si>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</si>
  <si>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4.c By 2030, substantially increase the supply of qualified teachers, including through international cooperation for teacher training in developing countries, especially least developed countries and small island developing States</t>
  </si>
  <si>
    <t>4.c</t>
  </si>
  <si>
    <t>5.1 End all forms of discrimination against all women and girls everywhere</t>
  </si>
  <si>
    <t>5.1</t>
  </si>
  <si>
    <t>5.2 Eliminate all forms of violence against all women and girls in the public and private spheres, including trafficking and sexual and other types of exploitation</t>
  </si>
  <si>
    <t>5.2</t>
  </si>
  <si>
    <t>5.3 Eliminate all harmful practices, such as child, early and forced marriage and female genital mutilation</t>
  </si>
  <si>
    <t>5.3</t>
  </si>
  <si>
    <t>5.4 Recognize and value unpaid care and domestic work through the provision of public services, infrastructure and social protection policies and the promotion of shared responsibility within the household and the family as nationally appropriate</t>
  </si>
  <si>
    <t>5.4</t>
  </si>
  <si>
    <t>5.5 Ensure women’s full and effective participation and equal opportunities for leadership at all levels of decision-making in political, economic and public life</t>
  </si>
  <si>
    <t>5.5</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</si>
  <si>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</si>
  <si>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</si>
  <si>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5.a Undertake reforms to give women equal rights to economic resources, as well as access to ownership and control over land and other forms of property, financial services, inheritance and natural resources, in accordance with national laws</t>
  </si>
  <si>
    <t>5.a</t>
  </si>
  <si>
    <t>5.b Enhance the use of enabling technology, in particular information and communications technology, to promote the empowerment of women</t>
  </si>
  <si>
    <t>5.b</t>
  </si>
  <si>
    <t>5.c Adopt and strengthen sound policies and enforceable legislation for the promotion of gender equality and the empowerment of all women and girls at all levels</t>
  </si>
  <si>
    <t>5.c</t>
  </si>
  <si>
    <t>6.1 By 2030, achieve universal and equitable access to safe and affordable drinking water for all</t>
  </si>
  <si>
    <t>6.1</t>
  </si>
  <si>
    <t>6.2 By 2030, achieve access to adequate and equitable sanitation and hygiene for all and end open defecation, paying special attention to the needs of women and girls and those in vulnerable situations</t>
  </si>
  <si>
    <t>6.2</t>
  </si>
  <si>
    <t>6.3 By 2030, improve water quality by reducing pollution, eliminating dumping and minimizing release of hazardous chemicals and materials, halving the proportion of untreated wastewater and substantially increasing recycling and safe reuse globally</t>
  </si>
  <si>
    <t>6.3</t>
  </si>
  <si>
    <t>6.4 By 2030, substantially increase water-use efficiency across all sectors and ensure sustainable withdrawals and supply of freshwater to address water scarcity and substantially reduce the number of people suffering from water scarcity</t>
  </si>
  <si>
    <t>6.4</t>
  </si>
  <si>
    <t>6.5 By 2030, implement integrated water resources management at all levels, including through transboundary cooperation as appropriate</t>
  </si>
  <si>
    <t>6.5</t>
  </si>
  <si>
    <t>6.6 By 2020, protect and restore water-related ecosystems, including mountains, forests, wetlands, rivers, aquifers and lakes</t>
  </si>
  <si>
    <t>6.6</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</si>
  <si>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</si>
  <si>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</si>
  <si>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6.b Support and strengthen the participation of local communities in improving water and sanitation management</t>
  </si>
  <si>
    <t>6.b</t>
  </si>
  <si>
    <t>7.1 By 2030, ensure universal access to affordable, reliable and modern energy services</t>
  </si>
  <si>
    <t>7.1</t>
  </si>
  <si>
    <t>7.2 By 2030, increase substantially the share of renewable energy in the global energy mix</t>
  </si>
  <si>
    <t>7.2</t>
  </si>
  <si>
    <t>7.3 By 2030, double the global rate of improvement in energy efficiency</t>
  </si>
  <si>
    <t>7.3</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</si>
  <si>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</si>
  <si>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</si>
  <si>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</si>
  <si>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</si>
  <si>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8.1 Sustain per capita economic growth in accordance with national circumstances and, in particular, at least 7 per cent gross domestic product growth per annum in the least developed countries</t>
  </si>
  <si>
    <t>8.1</t>
  </si>
  <si>
    <t>8.2 Achieve higher levels of economic productivity through diversification, technological upgrading and innovation, including through a focus on high-value added and labour-intensive sectors</t>
  </si>
  <si>
    <t>8.2</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</si>
  <si>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</si>
  <si>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</si>
  <si>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</si>
  <si>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</si>
  <si>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8.5 By 2030, achieve full and productive employment and decent work for all women and men, including for young people and persons with disabilities, and equal pay for work of equal value</t>
  </si>
  <si>
    <t>8.5</t>
  </si>
  <si>
    <t>8.6 By 2020, substantially reduce the proportion of youth not in employment, education or training</t>
  </si>
  <si>
    <t>8.6</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</si>
  <si>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</si>
  <si>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</si>
  <si>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8.8  Protect labour rights and promote safe and secure working environments for all workers, including migrant workers, in particular women migrants, and those in precarious employment</t>
  </si>
  <si>
    <t>8.8</t>
  </si>
  <si>
    <t>8.9 By 2030, devise and implement policies to promote sustainable tourism that creates jobs and promotes local culture and products</t>
  </si>
  <si>
    <t>8.9</t>
  </si>
  <si>
    <t>8.10 Strengthen the capacity of domestic financial institutions to encourage and expand access to banking, insurance and financial services for all</t>
  </si>
  <si>
    <t>8.10</t>
  </si>
  <si>
    <t>8.a Increase Aid for Trade support for developing countries, in particular least developed countries, including through the Enhanced Integrated Framework for Trade-related Technical Assistance to Least Developed Countries</t>
  </si>
  <si>
    <t>8.a</t>
  </si>
  <si>
    <t>8.b By 2020, develop and operationalize a global strategy for youth employment and implement the Global Jobs Pact of the International Labour Organization</t>
  </si>
  <si>
    <t>8.b</t>
  </si>
  <si>
    <t>9.1 Develop quality, reliable, sustainable and resilient infrastructure, including regional and trans-border infrastructure, to support economic development and human well-being, with a focus on affordable and equitable access for all</t>
  </si>
  <si>
    <t>9.1</t>
  </si>
  <si>
    <t>9.2 Promote inclusive and sustainable industrialization and, by 2030, significantly raise industry’s share of employment and gross domestic product, in line with national circumstances, and double its share in least developed countries</t>
  </si>
  <si>
    <t>9.2</t>
  </si>
  <si>
    <t>9.3 Increase the access of small-scale industrial and other enterprises, in particular in developing countries, to financial services, including affordable credit, and their integration into value chains and markets</t>
  </si>
  <si>
    <t>9.3</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</si>
  <si>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</si>
  <si>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</si>
  <si>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</si>
  <si>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</si>
  <si>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</si>
  <si>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</si>
  <si>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9.b Support domestic technology development, research and innovation in developing countries, including by ensuring a conducive policy environment for, inter alia, industrial diversification and value addition to commodities</t>
  </si>
  <si>
    <t>9.b</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</si>
  <si>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</si>
  <si>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</si>
  <si>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</si>
  <si>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</si>
  <si>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</si>
  <si>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</si>
  <si>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</si>
  <si>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</si>
  <si>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</si>
  <si>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</si>
  <si>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</si>
  <si>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</si>
  <si>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</si>
  <si>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</si>
  <si>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</si>
  <si>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</si>
  <si>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</si>
  <si>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</si>
  <si>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</si>
  <si>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</si>
  <si>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</si>
  <si>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</si>
  <si>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</si>
  <si>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</si>
  <si>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</si>
  <si>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</si>
  <si>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</si>
  <si>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</si>
  <si>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</si>
  <si>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</si>
  <si>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</si>
  <si>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</si>
  <si>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</si>
  <si>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</si>
  <si>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</si>
  <si>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</si>
  <si>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</si>
  <si>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</si>
  <si>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</si>
  <si>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</si>
  <si>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</si>
  <si>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</si>
  <si>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</si>
  <si>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</si>
  <si>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</si>
  <si>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</si>
  <si>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</si>
  <si>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</si>
  <si>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</si>
  <si>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</si>
  <si>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</si>
  <si>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</si>
  <si>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</si>
  <si>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</si>
  <si>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</si>
  <si>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</si>
  <si>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</si>
  <si>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</si>
  <si>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</si>
  <si>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</si>
  <si>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</si>
  <si>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</si>
  <si>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</si>
  <si>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</si>
  <si>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</si>
  <si>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</si>
  <si>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</si>
  <si>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</si>
  <si>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</si>
  <si>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</si>
  <si>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</si>
  <si>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</si>
  <si>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</si>
  <si>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</si>
  <si>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</si>
  <si>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</si>
  <si>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</si>
  <si>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</si>
  <si>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</si>
  <si>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</si>
  <si>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</si>
  <si>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</si>
  <si>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</si>
  <si>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</si>
  <si>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</si>
  <si>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</si>
  <si>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</si>
  <si>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</si>
  <si>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</si>
  <si>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</si>
  <si>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</si>
  <si>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</si>
  <si>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</si>
  <si>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</si>
  <si>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</si>
  <si>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</si>
  <si>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</si>
  <si>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</si>
  <si>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</si>
  <si>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</si>
  <si>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</si>
  <si>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</si>
  <si>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</si>
  <si>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</si>
  <si>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</si>
  <si>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</si>
  <si>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</si>
  <si>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</si>
  <si>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</si>
  <si>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</si>
  <si>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</si>
  <si>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</si>
  <si>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</si>
  <si>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</si>
  <si>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</si>
  <si>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</si>
  <si>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</si>
  <si>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</si>
  <si>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</si>
  <si>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</si>
  <si>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</si>
  <si>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</si>
  <si>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</si>
  <si>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</si>
  <si>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</si>
  <si>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</si>
  <si>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</si>
  <si>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</si>
  <si>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</si>
  <si>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</si>
  <si>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</si>
  <si>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</si>
  <si>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</si>
  <si>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</si>
  <si>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</si>
  <si>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</si>
  <si>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</si>
  <si>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</si>
  <si>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</si>
  <si>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</si>
  <si>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</si>
  <si>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</si>
  <si>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</si>
  <si>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</si>
  <si>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</si>
  <si>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</si>
  <si>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</si>
  <si>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</si>
  <si>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</si>
  <si>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</si>
  <si>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</si>
  <si>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</si>
  <si>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</si>
  <si>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</si>
  <si>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</si>
  <si>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</si>
  <si>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</si>
  <si>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</si>
  <si>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</si>
  <si>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</si>
  <si>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</si>
  <si>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</si>
  <si>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</si>
  <si>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</si>
  <si>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</si>
  <si>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</si>
  <si>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</si>
  <si>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</si>
  <si>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</si>
  <si>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</si>
  <si>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</si>
  <si>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</si>
  <si>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</si>
  <si>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</si>
  <si>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</si>
  <si>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</si>
  <si>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</si>
  <si>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</si>
  <si>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</si>
  <si>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</si>
  <si>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$110000</t>
  </si>
  <si>
    <t>$17500</t>
  </si>
  <si>
    <t>$101500</t>
  </si>
  <si>
    <t>$5000</t>
  </si>
  <si>
    <t>$154000</t>
  </si>
  <si>
    <t>$77,000.00</t>
  </si>
  <si>
    <t>$35,000.00</t>
  </si>
  <si>
    <t>$500,000.00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</si>
</sst>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0.00_-;\-* #,##0.00_-;_-* &quot;-&quot;??_-;_-@_-"/>
    <numFmt numFmtId="165" formatCode="&quot;Q&quot;#,##0.00"/>
    <numFmt numFmtId="166" formatCode="0.0%"/>
  </numFmts>
  <fonts count="30">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12"/>
      <color rgb="FF000000"/>
      <name val="Calibri"/>
      <family val="2"/>
      <scheme val="minor"/>
    </font>
    <font>
      <b/>
      <sz val="14"/>
      <color theme="1"/>
      <name val="Calibri"/>
      <family val="2"/>
      <scheme val="minor"/>
    </font>
    <font>
      <sz val="14"/>
      <color theme="1"/>
      <name val="Calibri"/>
      <family val="2"/>
      <scheme val="minor"/>
    </font>
    <font>
      <b/>
      <sz val="24"/>
      <color rgb="FF00B0F0"/>
      <name val="Calibri"/>
      <family val="2"/>
      <scheme val="minor"/>
    </font>
    <font>
      <b/>
      <u/>
      <sz val="18"/>
      <color theme="1"/>
      <name val="Calibri"/>
      <family val="2"/>
      <scheme val="minor"/>
    </font>
    <font>
      <i/>
      <sz val="14"/>
      <color theme="1"/>
      <name val="Calibri"/>
      <family val="2"/>
      <scheme val="minor"/>
    </font>
    <font>
      <sz val="12"/>
      <name val="Calibri"/>
      <family val="2"/>
      <scheme val="minor"/>
    </font>
    <font>
      <sz val="8"/>
      <name val="Calibri"/>
      <family val="2"/>
      <scheme val="minor"/>
    </font>
    <font>
      <u val="singleAccounting"/>
      <sz val="12"/>
      <color theme="1"/>
      <name val="Calibri"/>
      <family val="2"/>
      <scheme val="minor"/>
    </font>
    <font>
      <sz val="16"/>
      <color theme="1"/>
      <name val="Calibri"/>
      <family val="2"/>
      <scheme val="minor"/>
    </font>
    <font>
      <sz val="12"/>
      <color rgb="FF000000"/>
      <name val="Calibri"/>
      <scheme val="minor"/>
    </font>
    <font>
      <sz val="12"/>
      <color rgb="FFFF0000"/>
      <name val="Calibri"/>
      <scheme val="minor"/>
    </font>
    <font>
      <sz val="12"/>
      <color theme="1"/>
      <name val="Calibri"/>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bgColor rgb="FF000000"/>
      </patternFill>
    </fill>
    <fill>
      <patternFill patternType="solid">
        <fgColor rgb="FFFFFFFF"/>
        <bgColor rgb="FF000000"/>
      </patternFill>
    </fill>
  </fills>
  <borders count="5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right/>
      <top/>
      <bottom style="thin">
        <color rgb="FF000000"/>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cellStyleXfs>
  <cellXfs count="312">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44" fontId="2" fillId="0" borderId="0" xfId="0" applyNumberFormat="1" applyFont="1" applyAlignment="1">
      <alignment vertical="center" wrapText="1"/>
    </xf>
    <xf numFmtId="9" fontId="2" fillId="2" borderId="9" xfId="2" applyFont="1" applyFill="1" applyBorder="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44" fontId="10" fillId="0" borderId="0" xfId="1" applyFont="1" applyFill="1" applyBorder="1" applyAlignment="1" applyProtection="1">
      <alignment vertical="center" wrapText="1"/>
    </xf>
    <xf numFmtId="4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44" fontId="7" fillId="3" borderId="0" xfId="1" applyFont="1" applyFill="1" applyBorder="1" applyAlignment="1" applyProtection="1">
      <alignment vertical="center" wrapText="1"/>
    </xf>
    <xf numFmtId="0" fontId="2" fillId="2" borderId="8" xfId="0" applyFont="1" applyFill="1" applyBorder="1" applyAlignment="1">
      <alignment vertical="center" wrapText="1"/>
    </xf>
    <xf numFmtId="0" fontId="7" fillId="2" borderId="8" xfId="0" applyFont="1" applyFill="1" applyBorder="1" applyAlignment="1" applyProtection="1">
      <alignment vertical="center" wrapText="1"/>
      <protection locked="0"/>
    </xf>
    <xf numFmtId="4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0" fillId="3" borderId="0" xfId="0" applyFill="1" applyAlignment="1">
      <alignment wrapText="1"/>
    </xf>
    <xf numFmtId="0" fontId="2" fillId="0" borderId="0" xfId="0" applyFont="1" applyAlignment="1">
      <alignment horizontal="center" vertical="center" wrapText="1"/>
    </xf>
    <xf numFmtId="9" fontId="2" fillId="3" borderId="0" xfId="2" applyFont="1" applyFill="1" applyBorder="1" applyAlignment="1">
      <alignment wrapText="1"/>
    </xf>
    <xf numFmtId="0" fontId="3" fillId="3" borderId="0" xfId="0" applyFont="1" applyFill="1" applyAlignment="1">
      <alignment horizontal="center" vertical="center" wrapText="1"/>
    </xf>
    <xf numFmtId="44" fontId="2" fillId="3" borderId="0" xfId="2" applyNumberFormat="1" applyFont="1" applyFill="1" applyBorder="1" applyAlignment="1">
      <alignment wrapText="1"/>
    </xf>
    <xf numFmtId="0" fontId="9" fillId="0" borderId="0" xfId="0" applyFont="1" applyAlignment="1">
      <alignment horizontal="center" vertical="center" wrapText="1"/>
    </xf>
    <xf numFmtId="0" fontId="2" fillId="3" borderId="0" xfId="0" applyFont="1" applyFill="1" applyAlignment="1">
      <alignment horizontal="left" wrapText="1"/>
    </xf>
    <xf numFmtId="44" fontId="2" fillId="0" borderId="0" xfId="1" applyFont="1" applyFill="1" applyBorder="1" applyAlignment="1" applyProtection="1">
      <alignment vertical="center" wrapText="1"/>
    </xf>
    <xf numFmtId="4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44" fontId="2" fillId="4" borderId="3" xfId="1" applyFont="1" applyFill="1" applyBorder="1" applyAlignment="1" applyProtection="1">
      <alignment wrapText="1"/>
    </xf>
    <xf numFmtId="44" fontId="2" fillId="0" borderId="0" xfId="0" applyNumberFormat="1" applyFont="1" applyAlignment="1">
      <alignment wrapText="1"/>
    </xf>
    <xf numFmtId="44" fontId="6" fillId="0" borderId="0" xfId="1" applyFont="1" applyFill="1" applyBorder="1" applyAlignment="1">
      <alignment horizontal="right" vertical="center" wrapText="1"/>
    </xf>
    <xf numFmtId="44" fontId="2" fillId="2" borderId="3" xfId="0" applyNumberFormat="1" applyFont="1" applyFill="1" applyBorder="1" applyAlignment="1">
      <alignment wrapText="1"/>
    </xf>
    <xf numFmtId="0" fontId="6" fillId="2" borderId="39" xfId="0" applyFont="1" applyFill="1" applyBorder="1" applyAlignment="1">
      <alignment vertical="center" wrapText="1"/>
    </xf>
    <xf numFmtId="44" fontId="2" fillId="2" borderId="39" xfId="0" applyNumberFormat="1" applyFont="1" applyFill="1" applyBorder="1" applyAlignment="1">
      <alignment wrapText="1"/>
    </xf>
    <xf numFmtId="0" fontId="2" fillId="2" borderId="13" xfId="0" applyFont="1" applyFill="1" applyBorder="1" applyAlignment="1">
      <alignment horizontal="left" wrapText="1"/>
    </xf>
    <xf numFmtId="44" fontId="2" fillId="2" borderId="13" xfId="0" applyNumberFormat="1" applyFont="1" applyFill="1" applyBorder="1" applyAlignment="1">
      <alignment horizontal="center" wrapText="1"/>
    </xf>
    <xf numFmtId="44" fontId="2" fillId="2" borderId="13" xfId="0" applyNumberFormat="1" applyFont="1" applyFill="1" applyBorder="1" applyAlignment="1">
      <alignment wrapText="1"/>
    </xf>
    <xf numFmtId="44" fontId="2" fillId="4" borderId="3" xfId="1" applyFont="1" applyFill="1" applyBorder="1" applyAlignment="1">
      <alignment wrapText="1"/>
    </xf>
    <xf numFmtId="0" fontId="2" fillId="3" borderId="40" xfId="0" applyFont="1" applyFill="1" applyBorder="1" applyAlignment="1">
      <alignment horizontal="left" wrapText="1"/>
    </xf>
    <xf numFmtId="0" fontId="2" fillId="3" borderId="41" xfId="0" applyFont="1" applyFill="1" applyBorder="1" applyAlignment="1">
      <alignment horizontal="left" wrapText="1"/>
    </xf>
    <xf numFmtId="0" fontId="2" fillId="3" borderId="42" xfId="0" applyFont="1" applyFill="1" applyBorder="1" applyAlignment="1">
      <alignment horizontal="left" wrapText="1"/>
    </xf>
    <xf numFmtId="44" fontId="2" fillId="3" borderId="4" xfId="1" applyFont="1" applyFill="1" applyBorder="1" applyAlignment="1" applyProtection="1">
      <alignment wrapText="1"/>
    </xf>
    <xf numFmtId="44" fontId="2" fillId="3" borderId="1" xfId="1" applyFont="1" applyFill="1" applyBorder="1" applyAlignment="1">
      <alignment wrapText="1"/>
    </xf>
    <xf numFmtId="44" fontId="2" fillId="3" borderId="2" xfId="0" applyNumberFormat="1" applyFont="1" applyFill="1" applyBorder="1" applyAlignment="1">
      <alignment wrapText="1"/>
    </xf>
    <xf numFmtId="44" fontId="2" fillId="3" borderId="1" xfId="1" applyFont="1" applyFill="1" applyBorder="1" applyAlignment="1" applyProtection="1">
      <alignment wrapText="1"/>
    </xf>
    <xf numFmtId="0" fontId="2" fillId="3" borderId="3" xfId="0" applyFont="1" applyFill="1" applyBorder="1" applyAlignment="1" applyProtection="1">
      <alignment horizontal="center" vertical="center" wrapText="1"/>
      <protection locked="0"/>
    </xf>
    <xf numFmtId="44" fontId="2" fillId="2" borderId="38" xfId="0" applyNumberFormat="1" applyFont="1" applyFill="1" applyBorder="1" applyAlignment="1">
      <alignment wrapText="1"/>
    </xf>
    <xf numFmtId="44" fontId="2" fillId="2" borderId="9" xfId="0" applyNumberFormat="1" applyFont="1" applyFill="1" applyBorder="1" applyAlignment="1">
      <alignment wrapText="1"/>
    </xf>
    <xf numFmtId="0" fontId="2" fillId="2" borderId="11" xfId="0" applyFont="1" applyFill="1" applyBorder="1" applyAlignment="1">
      <alignment horizontal="center" wrapText="1"/>
    </xf>
    <xf numFmtId="44" fontId="2" fillId="2" borderId="34" xfId="0" applyNumberFormat="1" applyFont="1" applyFill="1" applyBorder="1" applyAlignment="1">
      <alignment wrapText="1"/>
    </xf>
    <xf numFmtId="0" fontId="5" fillId="0" borderId="0" xfId="0" applyFont="1"/>
    <xf numFmtId="0" fontId="15" fillId="0" borderId="0" xfId="0" applyFont="1"/>
    <xf numFmtId="49" fontId="0" fillId="0" borderId="0" xfId="0" applyNumberFormat="1"/>
    <xf numFmtId="0" fontId="15" fillId="0" borderId="0" xfId="0" applyFont="1" applyAlignment="1">
      <alignment vertical="center"/>
    </xf>
    <xf numFmtId="49" fontId="16" fillId="0" borderId="0" xfId="0" applyNumberFormat="1" applyFont="1" applyAlignment="1">
      <alignment horizontal="left"/>
    </xf>
    <xf numFmtId="49" fontId="16" fillId="0" borderId="0" xfId="0" applyNumberFormat="1" applyFont="1" applyAlignment="1">
      <alignment horizontal="left" wrapText="1"/>
    </xf>
    <xf numFmtId="0" fontId="3" fillId="2" borderId="10" xfId="0" applyFont="1" applyFill="1" applyBorder="1"/>
    <xf numFmtId="0" fontId="3" fillId="2" borderId="8" xfId="0" applyFont="1" applyFill="1" applyBorder="1"/>
    <xf numFmtId="0" fontId="3" fillId="2" borderId="3" xfId="0" applyFont="1" applyFill="1" applyBorder="1"/>
    <xf numFmtId="0" fontId="3" fillId="2" borderId="9" xfId="0" applyFont="1" applyFill="1" applyBorder="1"/>
    <xf numFmtId="0" fontId="0" fillId="2" borderId="8" xfId="0" applyFill="1" applyBorder="1" applyAlignment="1">
      <alignment vertical="center" wrapText="1"/>
    </xf>
    <xf numFmtId="9" fontId="0" fillId="2" borderId="3" xfId="2" applyFont="1" applyFill="1" applyBorder="1" applyAlignment="1">
      <alignment vertical="center"/>
    </xf>
    <xf numFmtId="44" fontId="0" fillId="2" borderId="9" xfId="0" applyNumberFormat="1" applyFill="1" applyBorder="1" applyAlignment="1">
      <alignment vertical="center"/>
    </xf>
    <xf numFmtId="0" fontId="0" fillId="2" borderId="8" xfId="0" applyFill="1" applyBorder="1" applyAlignment="1">
      <alignment wrapText="1"/>
    </xf>
    <xf numFmtId="0" fontId="0" fillId="2" borderId="8" xfId="0" applyFill="1" applyBorder="1"/>
    <xf numFmtId="0" fontId="0" fillId="2" borderId="12" xfId="0" applyFill="1" applyBorder="1"/>
    <xf numFmtId="44" fontId="0" fillId="2" borderId="14" xfId="0" applyNumberFormat="1" applyFill="1" applyBorder="1" applyAlignment="1">
      <alignment vertical="center"/>
    </xf>
    <xf numFmtId="0" fontId="2" fillId="2" borderId="3"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44" fontId="2" fillId="2" borderId="3" xfId="1" applyFont="1" applyFill="1" applyBorder="1" applyAlignment="1" applyProtection="1">
      <alignment vertical="center" wrapText="1"/>
    </xf>
    <xf numFmtId="44" fontId="2" fillId="2" borderId="4" xfId="1" applyFont="1" applyFill="1" applyBorder="1" applyAlignment="1" applyProtection="1">
      <alignment vertical="center" wrapText="1"/>
    </xf>
    <xf numFmtId="4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8" xfId="0" applyFont="1" applyFill="1" applyBorder="1" applyAlignment="1">
      <alignment horizontal="left" vertical="center" wrapText="1"/>
    </xf>
    <xf numFmtId="4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44" fontId="2" fillId="2" borderId="9" xfId="2" applyNumberFormat="1" applyFont="1" applyFill="1" applyBorder="1" applyAlignment="1" applyProtection="1">
      <alignment wrapText="1"/>
    </xf>
    <xf numFmtId="0" fontId="0" fillId="2" borderId="8" xfId="0" applyFill="1" applyBorder="1" applyAlignment="1">
      <alignment vertical="top" wrapText="1"/>
    </xf>
    <xf numFmtId="0" fontId="0" fillId="2" borderId="8" xfId="0" applyFill="1" applyBorder="1" applyAlignment="1">
      <alignment vertical="top"/>
    </xf>
    <xf numFmtId="0" fontId="0" fillId="2" borderId="12" xfId="0" applyFill="1" applyBorder="1" applyAlignment="1">
      <alignment vertical="top"/>
    </xf>
    <xf numFmtId="44" fontId="2" fillId="2" borderId="14" xfId="1" applyFont="1" applyFill="1" applyBorder="1" applyAlignment="1" applyProtection="1">
      <alignment vertical="center" wrapText="1"/>
    </xf>
    <xf numFmtId="0" fontId="2" fillId="2" borderId="39"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5" xfId="0" applyFont="1" applyFill="1" applyBorder="1" applyAlignment="1">
      <alignment vertical="center" wrapText="1"/>
    </xf>
    <xf numFmtId="44" fontId="2" fillId="2" borderId="40" xfId="1" applyFont="1" applyFill="1" applyBorder="1" applyAlignment="1" applyProtection="1">
      <alignment vertical="center" wrapText="1"/>
    </xf>
    <xf numFmtId="44" fontId="2" fillId="4" borderId="3" xfId="1" applyFont="1" applyFill="1" applyBorder="1" applyAlignment="1" applyProtection="1">
      <alignment vertical="center" wrapText="1"/>
    </xf>
    <xf numFmtId="44" fontId="2" fillId="2" borderId="4" xfId="0" applyNumberFormat="1" applyFont="1" applyFill="1" applyBorder="1" applyAlignment="1">
      <alignment wrapText="1"/>
    </xf>
    <xf numFmtId="44" fontId="2" fillId="3" borderId="1" xfId="0" applyNumberFormat="1" applyFont="1" applyFill="1" applyBorder="1" applyAlignment="1">
      <alignment wrapText="1"/>
    </xf>
    <xf numFmtId="0" fontId="2" fillId="2" borderId="32" xfId="0" applyFont="1" applyFill="1" applyBorder="1" applyAlignment="1">
      <alignment wrapText="1"/>
    </xf>
    <xf numFmtId="44" fontId="2" fillId="2" borderId="33"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1" xfId="2" applyFont="1" applyFill="1" applyBorder="1" applyAlignment="1" applyProtection="1">
      <alignment vertical="center" wrapText="1"/>
      <protection locked="0"/>
    </xf>
    <xf numFmtId="9" fontId="2" fillId="3" borderId="31" xfId="2" applyFont="1" applyFill="1" applyBorder="1" applyAlignment="1" applyProtection="1">
      <alignment horizontal="right" vertical="center" wrapText="1"/>
      <protection locked="0"/>
    </xf>
    <xf numFmtId="9" fontId="0" fillId="0" borderId="0" xfId="2" applyFont="1"/>
    <xf numFmtId="0" fontId="3" fillId="7" borderId="6" xfId="0" applyFont="1" applyFill="1" applyBorder="1"/>
    <xf numFmtId="0" fontId="0" fillId="7" borderId="22" xfId="0" applyFill="1" applyBorder="1"/>
    <xf numFmtId="0" fontId="0" fillId="7" borderId="23" xfId="0" applyFill="1" applyBorder="1" applyAlignment="1">
      <alignment wrapText="1"/>
    </xf>
    <xf numFmtId="0" fontId="0" fillId="7" borderId="24" xfId="0" applyFill="1" applyBorder="1" applyAlignment="1">
      <alignment wrapText="1"/>
    </xf>
    <xf numFmtId="0" fontId="7" fillId="2" borderId="12" xfId="0" applyFont="1" applyFill="1" applyBorder="1" applyAlignment="1">
      <alignment vertical="center" wrapText="1"/>
    </xf>
    <xf numFmtId="44" fontId="2" fillId="2" borderId="14" xfId="0" applyNumberFormat="1" applyFont="1" applyFill="1" applyBorder="1" applyAlignment="1">
      <alignment wrapText="1"/>
    </xf>
    <xf numFmtId="44" fontId="2" fillId="2" borderId="52" xfId="1" applyFont="1" applyFill="1" applyBorder="1" applyAlignment="1">
      <alignment wrapText="1"/>
    </xf>
    <xf numFmtId="44" fontId="2" fillId="2" borderId="29" xfId="0" applyNumberFormat="1" applyFont="1" applyFill="1" applyBorder="1" applyAlignment="1">
      <alignment wrapText="1"/>
    </xf>
    <xf numFmtId="44" fontId="2" fillId="2" borderId="3" xfId="1" applyFont="1" applyFill="1" applyBorder="1" applyAlignment="1">
      <alignment wrapText="1"/>
    </xf>
    <xf numFmtId="44" fontId="2" fillId="2" borderId="12" xfId="1" applyFont="1" applyFill="1" applyBorder="1" applyAlignment="1" applyProtection="1">
      <alignment wrapText="1"/>
    </xf>
    <xf numFmtId="44" fontId="2" fillId="2" borderId="13" xfId="1" applyFont="1" applyFill="1" applyBorder="1" applyAlignment="1">
      <alignment wrapText="1"/>
    </xf>
    <xf numFmtId="10" fontId="2" fillId="2" borderId="9" xfId="2" applyNumberFormat="1" applyFont="1" applyFill="1" applyBorder="1" applyAlignment="1" applyProtection="1">
      <alignment wrapText="1"/>
    </xf>
    <xf numFmtId="44" fontId="14" fillId="0" borderId="0" xfId="1" applyFont="1" applyBorder="1" applyAlignment="1">
      <alignment wrapText="1"/>
    </xf>
    <xf numFmtId="44" fontId="0" fillId="0" borderId="0" xfId="1" applyFont="1" applyBorder="1" applyAlignment="1">
      <alignment wrapText="1"/>
    </xf>
    <xf numFmtId="44" fontId="0" fillId="0" borderId="0" xfId="1" applyFont="1" applyFill="1" applyBorder="1" applyAlignment="1">
      <alignment wrapText="1"/>
    </xf>
    <xf numFmtId="44" fontId="2" fillId="3" borderId="0" xfId="1" applyFont="1" applyFill="1" applyBorder="1" applyAlignment="1" applyProtection="1">
      <alignment vertical="center" wrapText="1"/>
      <protection locked="0"/>
    </xf>
    <xf numFmtId="44" fontId="2" fillId="3" borderId="0" xfId="1" applyFont="1" applyFill="1" applyBorder="1" applyAlignment="1">
      <alignment vertical="center" wrapText="1"/>
    </xf>
    <xf numFmtId="44" fontId="2" fillId="3" borderId="0" xfId="1" applyFont="1" applyFill="1" applyBorder="1" applyAlignment="1" applyProtection="1">
      <alignment horizontal="right" vertical="center" wrapText="1"/>
      <protection locked="0"/>
    </xf>
    <xf numFmtId="44" fontId="2" fillId="0" borderId="0" xfId="1" applyFont="1" applyFill="1" applyBorder="1" applyAlignment="1">
      <alignment vertical="center" wrapText="1"/>
    </xf>
    <xf numFmtId="44" fontId="17" fillId="8" borderId="3" xfId="0" applyNumberFormat="1" applyFont="1" applyFill="1" applyBorder="1" applyAlignment="1">
      <alignment horizontal="center" vertical="center" wrapText="1"/>
    </xf>
    <xf numFmtId="44" fontId="2" fillId="3" borderId="0" xfId="1" applyFont="1" applyFill="1" applyBorder="1" applyAlignment="1" applyProtection="1">
      <alignment horizontal="center" vertical="center" wrapText="1"/>
    </xf>
    <xf numFmtId="44" fontId="2" fillId="3" borderId="0" xfId="1" applyFont="1" applyFill="1" applyBorder="1" applyAlignment="1" applyProtection="1">
      <alignment vertical="center" wrapText="1"/>
    </xf>
    <xf numFmtId="44" fontId="12" fillId="3" borderId="0" xfId="1" applyFont="1" applyFill="1" applyBorder="1" applyAlignment="1">
      <alignment horizontal="left" wrapText="1"/>
    </xf>
    <xf numFmtId="44" fontId="2" fillId="2" borderId="28" xfId="0" applyNumberFormat="1" applyFont="1" applyFill="1" applyBorder="1" applyAlignment="1">
      <alignment vertical="center" wrapText="1"/>
    </xf>
    <xf numFmtId="4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44" fontId="3" fillId="2" borderId="13" xfId="0" applyNumberFormat="1" applyFont="1" applyFill="1" applyBorder="1"/>
    <xf numFmtId="44" fontId="2" fillId="2" borderId="4" xfId="2" applyNumberFormat="1" applyFont="1" applyFill="1" applyBorder="1" applyAlignment="1">
      <alignment vertical="center" wrapText="1"/>
    </xf>
    <xf numFmtId="44" fontId="3" fillId="2" borderId="53" xfId="0" applyNumberFormat="1" applyFont="1" applyFill="1" applyBorder="1"/>
    <xf numFmtId="0" fontId="0" fillId="2" borderId="14" xfId="0" applyFill="1" applyBorder="1"/>
    <xf numFmtId="0" fontId="2" fillId="2" borderId="5" xfId="0" applyFont="1" applyFill="1" applyBorder="1" applyAlignment="1">
      <alignment horizontal="center" vertical="center" wrapText="1"/>
    </xf>
    <xf numFmtId="44" fontId="14" fillId="3" borderId="0" xfId="1" applyFont="1" applyFill="1" applyBorder="1" applyAlignment="1">
      <alignment wrapText="1"/>
    </xf>
    <xf numFmtId="44" fontId="0" fillId="3" borderId="0" xfId="1" applyFont="1" applyFill="1" applyBorder="1" applyAlignment="1">
      <alignment wrapText="1"/>
    </xf>
    <xf numFmtId="44" fontId="2" fillId="3" borderId="3" xfId="1" applyFont="1" applyFill="1" applyBorder="1" applyAlignment="1" applyProtection="1">
      <alignment horizontal="center" vertical="center" wrapText="1"/>
    </xf>
    <xf numFmtId="44" fontId="17" fillId="9" borderId="3" xfId="0" applyNumberFormat="1" applyFont="1" applyFill="1" applyBorder="1" applyAlignment="1">
      <alignment horizontal="center" vertical="center" wrapText="1"/>
    </xf>
    <xf numFmtId="44" fontId="0" fillId="3" borderId="0" xfId="1" applyFont="1" applyFill="1" applyBorder="1" applyAlignment="1">
      <alignment vertical="center" wrapText="1"/>
    </xf>
    <xf numFmtId="9" fontId="0" fillId="3" borderId="0" xfId="2" applyFont="1" applyFill="1" applyBorder="1" applyAlignment="1">
      <alignment wrapText="1"/>
    </xf>
    <xf numFmtId="0" fontId="1" fillId="2" borderId="3" xfId="0" applyFont="1" applyFill="1" applyBorder="1" applyAlignment="1">
      <alignment horizontal="center" vertical="center" wrapText="1"/>
    </xf>
    <xf numFmtId="44" fontId="2" fillId="2" borderId="5" xfId="1" applyFont="1" applyFill="1" applyBorder="1" applyAlignment="1" applyProtection="1">
      <alignment horizontal="center" vertical="center" wrapText="1"/>
      <protection locked="0"/>
    </xf>
    <xf numFmtId="0" fontId="11" fillId="6" borderId="6" xfId="0" applyFont="1" applyFill="1" applyBorder="1" applyAlignment="1">
      <alignment vertical="top" wrapText="1"/>
    </xf>
    <xf numFmtId="0" fontId="2" fillId="0" borderId="0" xfId="0" applyFont="1" applyAlignment="1">
      <alignment wrapText="1"/>
    </xf>
    <xf numFmtId="0" fontId="18" fillId="0" borderId="0" xfId="0" applyFont="1" applyAlignment="1">
      <alignment wrapText="1"/>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top" wrapText="1"/>
      <protection locked="0"/>
    </xf>
    <xf numFmtId="0" fontId="23" fillId="10" borderId="5" xfId="0" applyFont="1" applyFill="1" applyBorder="1" applyAlignment="1" applyProtection="1">
      <alignment vertical="top" wrapText="1"/>
      <protection locked="0"/>
    </xf>
    <xf numFmtId="44" fontId="1" fillId="3" borderId="3" xfId="1" applyFont="1" applyFill="1" applyBorder="1" applyAlignment="1" applyProtection="1">
      <alignment horizontal="center" vertical="center" wrapText="1"/>
      <protection locked="0"/>
    </xf>
    <xf numFmtId="44" fontId="1" fillId="0" borderId="3" xfId="1" applyFont="1" applyBorder="1" applyAlignment="1" applyProtection="1">
      <alignment horizontal="center" vertical="center" wrapText="1"/>
      <protection locked="0"/>
    </xf>
    <xf numFmtId="0" fontId="1" fillId="2" borderId="3" xfId="0" applyFont="1" applyFill="1" applyBorder="1" applyAlignment="1">
      <alignment vertical="center" wrapText="1"/>
    </xf>
    <xf numFmtId="44" fontId="1" fillId="2" borderId="3" xfId="1" applyFont="1" applyFill="1" applyBorder="1" applyAlignment="1" applyProtection="1">
      <alignment horizontal="center" vertical="center" wrapText="1"/>
    </xf>
    <xf numFmtId="9" fontId="1" fillId="0" borderId="3" xfId="2" applyFont="1" applyBorder="1" applyAlignment="1" applyProtection="1">
      <alignment horizontal="center" vertical="center" wrapText="1"/>
      <protection locked="0"/>
    </xf>
    <xf numFmtId="49" fontId="1" fillId="0" borderId="3" xfId="1" applyNumberFormat="1" applyFont="1" applyBorder="1" applyAlignment="1" applyProtection="1">
      <alignment horizontal="left" wrapText="1"/>
      <protection locked="0"/>
    </xf>
    <xf numFmtId="44" fontId="1" fillId="0" borderId="0" xfId="1" applyFont="1" applyFill="1" applyBorder="1" applyAlignment="1" applyProtection="1">
      <alignment horizontal="center" vertical="center" wrapText="1"/>
    </xf>
    <xf numFmtId="49" fontId="1" fillId="3" borderId="3" xfId="1" applyNumberFormat="1" applyFont="1" applyFill="1" applyBorder="1" applyAlignment="1" applyProtection="1">
      <alignment horizontal="left" wrapText="1"/>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vertical="top" wrapText="1"/>
      <protection locked="0"/>
    </xf>
    <xf numFmtId="44" fontId="1" fillId="3" borderId="0" xfId="1" applyFont="1" applyFill="1" applyBorder="1" applyAlignment="1" applyProtection="1">
      <alignment horizontal="center" vertical="center" wrapText="1"/>
      <protection locked="0"/>
    </xf>
    <xf numFmtId="44" fontId="1" fillId="3" borderId="0" xfId="1"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44" fontId="1" fillId="0" borderId="3" xfId="1" applyFont="1" applyBorder="1" applyAlignment="1" applyProtection="1">
      <alignment vertical="center" wrapText="1"/>
      <protection locked="0"/>
    </xf>
    <xf numFmtId="44" fontId="1" fillId="2" borderId="3" xfId="1" applyFont="1" applyFill="1" applyBorder="1" applyAlignment="1" applyProtection="1">
      <alignment vertical="center" wrapText="1"/>
    </xf>
    <xf numFmtId="9" fontId="1" fillId="0" borderId="3" xfId="2" applyFont="1" applyBorder="1" applyAlignment="1" applyProtection="1">
      <alignment vertical="center" wrapText="1"/>
      <protection locked="0"/>
    </xf>
    <xf numFmtId="44" fontId="1" fillId="3" borderId="3" xfId="1" applyFont="1" applyFill="1" applyBorder="1" applyAlignment="1" applyProtection="1">
      <alignment vertical="center" wrapText="1"/>
      <protection locked="0"/>
    </xf>
    <xf numFmtId="49" fontId="1" fillId="0" borderId="3" xfId="0" applyNumberFormat="1" applyFont="1" applyBorder="1" applyAlignment="1" applyProtection="1">
      <alignment horizontal="left" wrapText="1"/>
      <protection locked="0"/>
    </xf>
    <xf numFmtId="0" fontId="1" fillId="3" borderId="2" xfId="0" applyFont="1" applyFill="1" applyBorder="1" applyAlignment="1" applyProtection="1">
      <alignment vertical="center" wrapText="1"/>
      <protection locked="0"/>
    </xf>
    <xf numFmtId="0" fontId="1" fillId="3" borderId="0" xfId="0" applyFont="1" applyFill="1" applyAlignment="1">
      <alignment vertical="center" wrapText="1"/>
    </xf>
    <xf numFmtId="0" fontId="1" fillId="2" borderId="8" xfId="0" applyFont="1" applyFill="1" applyBorder="1" applyAlignment="1">
      <alignment vertical="center" wrapText="1"/>
    </xf>
    <xf numFmtId="44" fontId="1" fillId="2" borderId="3" xfId="0" applyNumberFormat="1" applyFont="1" applyFill="1" applyBorder="1" applyAlignment="1">
      <alignment vertical="center" wrapText="1"/>
    </xf>
    <xf numFmtId="44" fontId="1" fillId="2" borderId="9" xfId="0" applyNumberFormat="1" applyFont="1" applyFill="1" applyBorder="1" applyAlignment="1">
      <alignment vertical="center" wrapText="1"/>
    </xf>
    <xf numFmtId="44" fontId="1" fillId="0" borderId="0" xfId="1" applyFont="1" applyFill="1" applyBorder="1"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0" xfId="0" applyFont="1" applyAlignment="1">
      <alignment wrapText="1"/>
    </xf>
    <xf numFmtId="44" fontId="1" fillId="0" borderId="39" xfId="0" applyNumberFormat="1" applyFont="1" applyBorder="1" applyAlignment="1" applyProtection="1">
      <alignment wrapText="1"/>
      <protection locked="0"/>
    </xf>
    <xf numFmtId="44" fontId="1" fillId="3" borderId="39" xfId="1" applyFont="1" applyFill="1" applyBorder="1" applyAlignment="1" applyProtection="1">
      <alignment horizontal="center" vertical="center" wrapText="1"/>
      <protection locked="0"/>
    </xf>
    <xf numFmtId="44" fontId="1" fillId="0" borderId="3" xfId="0" applyNumberFormat="1" applyFont="1" applyBorder="1" applyAlignment="1" applyProtection="1">
      <alignment wrapText="1"/>
      <protection locked="0"/>
    </xf>
    <xf numFmtId="0" fontId="1" fillId="3" borderId="0" xfId="0" applyFont="1" applyFill="1" applyAlignment="1">
      <alignment wrapText="1"/>
    </xf>
    <xf numFmtId="44" fontId="1" fillId="2" borderId="39" xfId="0" applyNumberFormat="1" applyFont="1" applyFill="1" applyBorder="1" applyAlignment="1">
      <alignment wrapText="1"/>
    </xf>
    <xf numFmtId="44" fontId="1" fillId="3" borderId="0" xfId="1" applyFont="1" applyFill="1" applyBorder="1" applyAlignment="1" applyProtection="1">
      <alignment vertical="center" wrapText="1"/>
    </xf>
    <xf numFmtId="44" fontId="1" fillId="2" borderId="8" xfId="1" applyFont="1" applyFill="1" applyBorder="1" applyAlignment="1" applyProtection="1">
      <alignment wrapText="1"/>
    </xf>
    <xf numFmtId="44" fontId="1" fillId="2" borderId="9" xfId="0" applyNumberFormat="1" applyFont="1" applyFill="1" applyBorder="1" applyAlignment="1">
      <alignment wrapText="1"/>
    </xf>
    <xf numFmtId="0" fontId="1" fillId="2" borderId="12" xfId="0" applyFont="1" applyFill="1" applyBorder="1" applyAlignment="1">
      <alignment wrapText="1"/>
    </xf>
    <xf numFmtId="44" fontId="1" fillId="2" borderId="13" xfId="0" applyNumberFormat="1" applyFont="1" applyFill="1" applyBorder="1" applyAlignment="1">
      <alignment wrapText="1"/>
    </xf>
    <xf numFmtId="44" fontId="1" fillId="2" borderId="14" xfId="0" applyNumberFormat="1" applyFont="1" applyFill="1" applyBorder="1" applyAlignment="1">
      <alignment wrapText="1"/>
    </xf>
    <xf numFmtId="44"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44" fontId="1" fillId="2" borderId="51" xfId="1" applyFont="1" applyFill="1" applyBorder="1" applyAlignment="1" applyProtection="1">
      <alignment wrapText="1"/>
    </xf>
    <xf numFmtId="0" fontId="1" fillId="2" borderId="16" xfId="0" applyFont="1" applyFill="1" applyBorder="1"/>
    <xf numFmtId="44" fontId="1" fillId="2" borderId="3" xfId="1" applyFont="1" applyFill="1" applyBorder="1" applyAlignment="1">
      <alignment vertical="center" wrapText="1"/>
    </xf>
    <xf numFmtId="0" fontId="0" fillId="0" borderId="0" xfId="0" applyAlignment="1" applyProtection="1">
      <alignment wrapText="1"/>
      <protection locked="0"/>
    </xf>
    <xf numFmtId="0" fontId="0" fillId="0" borderId="3" xfId="0" applyBorder="1"/>
    <xf numFmtId="165" fontId="0" fillId="0" borderId="3" xfId="0" applyNumberFormat="1" applyBorder="1" applyAlignment="1">
      <alignment horizontal="center" vertical="center"/>
    </xf>
    <xf numFmtId="44" fontId="1" fillId="0" borderId="3" xfId="1" applyFont="1" applyFill="1" applyBorder="1" applyAlignment="1" applyProtection="1">
      <alignment horizontal="center" vertical="center" wrapText="1"/>
      <protection locked="0"/>
    </xf>
    <xf numFmtId="0" fontId="1" fillId="0" borderId="5" xfId="0" applyFont="1" applyBorder="1" applyAlignment="1" applyProtection="1">
      <alignment vertical="top" wrapText="1"/>
      <protection locked="0"/>
    </xf>
    <xf numFmtId="0" fontId="23" fillId="0" borderId="3" xfId="0" applyFont="1" applyBorder="1" applyAlignment="1" applyProtection="1">
      <alignment horizontal="left" vertical="top" wrapText="1"/>
      <protection locked="0"/>
    </xf>
    <xf numFmtId="44" fontId="1" fillId="0" borderId="3" xfId="1" applyFont="1" applyBorder="1" applyAlignment="1" applyProtection="1">
      <alignment horizontal="right" vertical="center" wrapText="1"/>
      <protection locked="0"/>
    </xf>
    <xf numFmtId="0" fontId="1" fillId="3" borderId="0" xfId="0" applyFont="1" applyFill="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7" fillId="2" borderId="3" xfId="0" applyFont="1" applyFill="1" applyBorder="1" applyAlignment="1">
      <alignment vertical="center" wrapText="1"/>
    </xf>
    <xf numFmtId="0" fontId="7" fillId="2" borderId="3" xfId="0" applyFont="1" applyFill="1" applyBorder="1" applyAlignment="1" applyProtection="1">
      <alignment vertical="center" wrapText="1"/>
      <protection locked="0"/>
    </xf>
    <xf numFmtId="44" fontId="1" fillId="2" borderId="3" xfId="1" applyFont="1" applyFill="1" applyBorder="1" applyAlignment="1" applyProtection="1">
      <alignment wrapText="1"/>
    </xf>
    <xf numFmtId="0" fontId="1" fillId="2" borderId="3" xfId="0" applyFont="1" applyFill="1" applyBorder="1" applyAlignment="1">
      <alignment wrapText="1"/>
    </xf>
    <xf numFmtId="0" fontId="2" fillId="2" borderId="3" xfId="0" applyFont="1" applyFill="1" applyBorder="1" applyAlignment="1">
      <alignment wrapText="1"/>
    </xf>
    <xf numFmtId="0" fontId="0" fillId="0" borderId="3" xfId="0" applyBorder="1" applyAlignment="1">
      <alignment horizontal="center"/>
    </xf>
    <xf numFmtId="0" fontId="0" fillId="0" borderId="3" xfId="0" applyBorder="1" applyAlignment="1">
      <alignment horizontal="center" vertical="center"/>
    </xf>
    <xf numFmtId="165" fontId="0" fillId="0" borderId="0" xfId="0" applyNumberFormat="1"/>
    <xf numFmtId="165" fontId="0" fillId="0" borderId="3" xfId="0" applyNumberFormat="1" applyBorder="1"/>
    <xf numFmtId="4" fontId="0" fillId="0" borderId="3" xfId="0" applyNumberFormat="1" applyBorder="1" applyAlignment="1">
      <alignment horizontal="center" vertical="center"/>
    </xf>
    <xf numFmtId="0" fontId="1" fillId="3" borderId="3" xfId="1" applyNumberFormat="1" applyFont="1" applyFill="1" applyBorder="1" applyAlignment="1" applyProtection="1">
      <alignment horizontal="center" vertical="center" wrapText="1"/>
      <protection locked="0"/>
    </xf>
    <xf numFmtId="0" fontId="1" fillId="3" borderId="3" xfId="1" applyNumberFormat="1" applyFont="1" applyFill="1" applyBorder="1" applyAlignment="1" applyProtection="1">
      <alignment horizontal="left" vertical="center" wrapText="1"/>
      <protection locked="0"/>
    </xf>
    <xf numFmtId="44" fontId="1" fillId="3" borderId="3" xfId="1" applyFont="1" applyFill="1" applyBorder="1" applyAlignment="1" applyProtection="1">
      <alignment horizontal="left" vertical="center" wrapText="1"/>
      <protection locked="0"/>
    </xf>
    <xf numFmtId="44" fontId="0" fillId="3" borderId="0" xfId="1" applyFont="1" applyFill="1" applyBorder="1" applyAlignment="1" applyProtection="1">
      <alignment wrapText="1"/>
      <protection locked="0"/>
    </xf>
    <xf numFmtId="0" fontId="0" fillId="0" borderId="56" xfId="0" applyBorder="1" applyAlignment="1" applyProtection="1">
      <alignment wrapText="1"/>
      <protection locked="0"/>
    </xf>
    <xf numFmtId="0" fontId="1" fillId="3" borderId="0" xfId="0" applyFont="1" applyFill="1" applyAlignment="1" applyProtection="1">
      <alignment wrapText="1"/>
      <protection locked="0"/>
    </xf>
    <xf numFmtId="0" fontId="0" fillId="0" borderId="4" xfId="0" applyBorder="1" applyAlignment="1" applyProtection="1">
      <alignment wrapText="1"/>
      <protection locked="0"/>
    </xf>
    <xf numFmtId="0" fontId="0" fillId="0" borderId="3" xfId="0" applyBorder="1" applyAlignment="1" applyProtection="1">
      <alignment wrapText="1"/>
      <protection locked="0"/>
    </xf>
    <xf numFmtId="0" fontId="1" fillId="3" borderId="3" xfId="0" applyFont="1" applyFill="1" applyBorder="1" applyAlignment="1" applyProtection="1">
      <alignment horizontal="left" vertical="top" wrapText="1"/>
      <protection locked="0"/>
    </xf>
    <xf numFmtId="0" fontId="1" fillId="0" borderId="0" xfId="0" applyFont="1" applyAlignment="1" applyProtection="1">
      <alignment wrapText="1"/>
      <protection locked="0"/>
    </xf>
    <xf numFmtId="44" fontId="1" fillId="3" borderId="3" xfId="0" applyNumberFormat="1" applyFont="1" applyFill="1" applyBorder="1" applyAlignment="1" applyProtection="1">
      <alignment wrapText="1"/>
      <protection locked="0"/>
    </xf>
    <xf numFmtId="44" fontId="25" fillId="3" borderId="3" xfId="1" applyFont="1" applyFill="1" applyBorder="1" applyAlignment="1" applyProtection="1">
      <alignment horizontal="center" vertical="center" wrapText="1"/>
      <protection locked="0"/>
    </xf>
    <xf numFmtId="49" fontId="1" fillId="3" borderId="3" xfId="1" applyNumberFormat="1" applyFont="1" applyFill="1" applyBorder="1" applyAlignment="1" applyProtection="1">
      <alignment horizontal="left" vertical="center" wrapText="1"/>
      <protection locked="0"/>
    </xf>
    <xf numFmtId="0" fontId="1" fillId="0" borderId="56" xfId="0" applyFont="1" applyBorder="1" applyAlignment="1" applyProtection="1">
      <alignment vertical="center" wrapText="1"/>
      <protection locked="0"/>
    </xf>
    <xf numFmtId="164" fontId="0" fillId="0" borderId="0" xfId="0" applyNumberFormat="1"/>
    <xf numFmtId="164" fontId="1" fillId="3" borderId="0" xfId="0" applyNumberFormat="1" applyFont="1" applyFill="1" applyAlignment="1">
      <alignment wrapText="1"/>
    </xf>
    <xf numFmtId="0" fontId="23" fillId="3" borderId="5" xfId="0" applyFont="1" applyFill="1" applyBorder="1" applyAlignment="1" applyProtection="1">
      <alignment vertical="top" wrapText="1"/>
      <protection locked="0"/>
    </xf>
    <xf numFmtId="0" fontId="1" fillId="4" borderId="3" xfId="0" applyFont="1" applyFill="1" applyBorder="1" applyAlignment="1">
      <alignment vertical="center" wrapText="1"/>
    </xf>
    <xf numFmtId="164" fontId="1" fillId="0" borderId="0" xfId="3" applyFont="1"/>
    <xf numFmtId="164" fontId="0" fillId="0" borderId="0" xfId="0" applyNumberFormat="1" applyAlignment="1">
      <alignment wrapText="1"/>
    </xf>
    <xf numFmtId="164" fontId="26" fillId="0" borderId="0" xfId="0" applyNumberFormat="1" applyFont="1" applyAlignment="1">
      <alignment wrapText="1"/>
    </xf>
    <xf numFmtId="10" fontId="26" fillId="0" borderId="0" xfId="2" applyNumberFormat="1" applyFont="1" applyAlignment="1">
      <alignment wrapText="1"/>
    </xf>
    <xf numFmtId="164" fontId="19" fillId="0" borderId="0" xfId="0" applyNumberFormat="1" applyFont="1" applyAlignment="1">
      <alignment wrapText="1"/>
    </xf>
    <xf numFmtId="166" fontId="0" fillId="0" borderId="0" xfId="2" applyNumberFormat="1" applyFont="1" applyAlignment="1">
      <alignment wrapText="1"/>
    </xf>
    <xf numFmtId="10" fontId="0" fillId="0" borderId="0" xfId="2" applyNumberFormat="1" applyFont="1" applyAlignment="1">
      <alignment wrapText="1"/>
    </xf>
    <xf numFmtId="10" fontId="0" fillId="0" borderId="0" xfId="0" applyNumberFormat="1" applyAlignment="1">
      <alignment wrapText="1"/>
    </xf>
    <xf numFmtId="0" fontId="29" fillId="0" borderId="3" xfId="0" applyFont="1" applyBorder="1" applyAlignment="1" applyProtection="1">
      <alignment horizontal="left" vertical="center" wrapText="1"/>
      <protection locked="0"/>
    </xf>
    <xf numFmtId="0" fontId="23" fillId="3" borderId="0" xfId="0" applyFont="1" applyFill="1" applyAlignment="1">
      <alignment wrapText="1"/>
    </xf>
    <xf numFmtId="0" fontId="20" fillId="0" borderId="0" xfId="0" applyFont="1" applyAlignment="1">
      <alignment horizontal="left" vertical="top" wrapText="1"/>
    </xf>
    <xf numFmtId="49" fontId="1" fillId="3" borderId="4" xfId="0" applyNumberFormat="1" applyFont="1" applyFill="1" applyBorder="1" applyAlignment="1" applyProtection="1">
      <alignment horizontal="left" vertical="top" wrapText="1"/>
      <protection locked="0"/>
    </xf>
    <xf numFmtId="49" fontId="1" fillId="3" borderId="1" xfId="0" applyNumberFormat="1" applyFont="1" applyFill="1" applyBorder="1" applyAlignment="1" applyProtection="1">
      <alignment horizontal="left" vertical="top" wrapText="1"/>
      <protection locked="0"/>
    </xf>
    <xf numFmtId="49" fontId="1" fillId="3" borderId="2" xfId="0" applyNumberFormat="1" applyFont="1" applyFill="1" applyBorder="1" applyAlignment="1" applyProtection="1">
      <alignment horizontal="left" vertical="top" wrapText="1"/>
      <protection locked="0"/>
    </xf>
    <xf numFmtId="0" fontId="2" fillId="0" borderId="0" xfId="0" applyFont="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10" xfId="0" applyFont="1" applyFill="1" applyBorder="1" applyAlignment="1">
      <alignment horizontal="center" vertical="center" wrapText="1"/>
    </xf>
    <xf numFmtId="44" fontId="2" fillId="2" borderId="31" xfId="1" applyFont="1" applyFill="1" applyBorder="1" applyAlignment="1" applyProtection="1">
      <alignment horizontal="center" vertical="center" wrapText="1"/>
    </xf>
    <xf numFmtId="44" fontId="2" fillId="2" borderId="38"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44" fontId="2" fillId="2" borderId="5" xfId="1" applyFont="1" applyFill="1" applyBorder="1" applyAlignment="1" applyProtection="1">
      <alignment horizontal="center" vertical="center" wrapText="1"/>
      <protection locked="0"/>
    </xf>
    <xf numFmtId="44" fontId="2" fillId="2" borderId="39" xfId="1"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39" xfId="0" applyFont="1" applyFill="1" applyBorder="1" applyAlignment="1" applyProtection="1">
      <alignment horizontal="center" vertical="center" wrapText="1"/>
      <protection locked="0"/>
    </xf>
    <xf numFmtId="0" fontId="18" fillId="0" borderId="55" xfId="0" applyFont="1" applyBorder="1" applyAlignment="1">
      <alignment horizontal="left" wrapText="1"/>
    </xf>
    <xf numFmtId="0" fontId="1" fillId="3" borderId="4"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49" fontId="2" fillId="3" borderId="4" xfId="0" applyNumberFormat="1" applyFont="1" applyFill="1" applyBorder="1" applyAlignment="1" applyProtection="1">
      <alignment horizontal="left" vertical="top" wrapText="1"/>
      <protection locked="0"/>
    </xf>
    <xf numFmtId="49" fontId="2" fillId="3" borderId="1" xfId="0" applyNumberFormat="1" applyFont="1" applyFill="1" applyBorder="1" applyAlignment="1" applyProtection="1">
      <alignment horizontal="left" vertical="top" wrapText="1"/>
      <protection locked="0"/>
    </xf>
    <xf numFmtId="49" fontId="2" fillId="3" borderId="2" xfId="0" applyNumberFormat="1" applyFont="1" applyFill="1" applyBorder="1" applyAlignment="1" applyProtection="1">
      <alignment horizontal="left" vertical="top" wrapText="1"/>
      <protection locked="0"/>
    </xf>
    <xf numFmtId="0" fontId="2" fillId="2" borderId="4" xfId="0" applyFont="1" applyFill="1" applyBorder="1" applyAlignment="1">
      <alignment horizontal="left" wrapText="1"/>
    </xf>
    <xf numFmtId="0" fontId="2" fillId="2" borderId="54" xfId="0" applyFont="1" applyFill="1" applyBorder="1" applyAlignment="1" applyProtection="1">
      <alignment horizontal="center" wrapText="1"/>
      <protection locked="0"/>
    </xf>
    <xf numFmtId="0" fontId="2" fillId="2" borderId="39" xfId="0" applyFont="1" applyFill="1" applyBorder="1" applyAlignment="1" applyProtection="1">
      <alignment horizontal="center" wrapText="1"/>
      <protection locked="0"/>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 fillId="2" borderId="29" xfId="0" applyFont="1" applyFill="1" applyBorder="1" applyAlignment="1">
      <alignment horizontal="center" vertical="center" wrapText="1"/>
    </xf>
    <xf numFmtId="0" fontId="2" fillId="2" borderId="26" xfId="0" applyFont="1" applyFill="1" applyBorder="1" applyAlignment="1">
      <alignment horizontal="center" wrapText="1"/>
    </xf>
    <xf numFmtId="0" fontId="2" fillId="2" borderId="27" xfId="0" applyFont="1" applyFill="1" applyBorder="1" applyAlignment="1">
      <alignment horizontal="center" wrapText="1"/>
    </xf>
    <xf numFmtId="0" fontId="2" fillId="2" borderId="21" xfId="0" applyFont="1" applyFill="1" applyBorder="1" applyAlignment="1">
      <alignment horizontal="center" wrapText="1"/>
    </xf>
    <xf numFmtId="0" fontId="3" fillId="6" borderId="17" xfId="0" applyFont="1" applyFill="1" applyBorder="1" applyAlignment="1">
      <alignment horizontal="center" vertical="center"/>
    </xf>
    <xf numFmtId="0" fontId="3" fillId="6" borderId="15"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19" xfId="0" applyFont="1" applyFill="1" applyBorder="1" applyAlignment="1">
      <alignment horizontal="center" vertical="center"/>
    </xf>
    <xf numFmtId="0" fontId="3" fillId="6" borderId="25" xfId="0" applyFont="1" applyFill="1" applyBorder="1" applyAlignment="1">
      <alignment horizontal="center" vertical="center"/>
    </xf>
    <xf numFmtId="0" fontId="3" fillId="6" borderId="20" xfId="0" applyFont="1" applyFill="1" applyBorder="1" applyAlignment="1">
      <alignment horizontal="center" vertical="center"/>
    </xf>
    <xf numFmtId="44" fontId="3" fillId="2" borderId="46" xfId="0" applyNumberFormat="1" applyFont="1" applyFill="1" applyBorder="1" applyAlignment="1">
      <alignment horizontal="center"/>
    </xf>
    <xf numFmtId="44" fontId="3" fillId="2" borderId="47" xfId="0" applyNumberFormat="1" applyFont="1" applyFill="1" applyBorder="1" applyAlignment="1">
      <alignment horizontal="center"/>
    </xf>
    <xf numFmtId="49" fontId="0" fillId="2" borderId="48" xfId="0" applyNumberFormat="1" applyFill="1" applyBorder="1" applyAlignment="1">
      <alignment horizontal="center" wrapText="1"/>
    </xf>
    <xf numFmtId="49" fontId="0" fillId="2" borderId="49" xfId="0" applyNumberFormat="1" applyFill="1" applyBorder="1" applyAlignment="1">
      <alignment horizontal="center" wrapText="1"/>
    </xf>
    <xf numFmtId="49" fontId="0" fillId="2" borderId="50" xfId="0" applyNumberFormat="1" applyFill="1" applyBorder="1" applyAlignment="1">
      <alignment horizontal="center" wrapText="1"/>
    </xf>
    <xf numFmtId="0" fontId="3" fillId="2" borderId="43" xfId="0" applyFont="1" applyFill="1" applyBorder="1" applyAlignment="1">
      <alignment horizontal="left"/>
    </xf>
    <xf numFmtId="0" fontId="3" fillId="2" borderId="44" xfId="0" applyFont="1" applyFill="1" applyBorder="1" applyAlignment="1">
      <alignment horizontal="left"/>
    </xf>
    <xf numFmtId="0" fontId="3" fillId="2" borderId="45" xfId="0" applyFont="1" applyFill="1" applyBorder="1" applyAlignment="1">
      <alignment horizontal="left"/>
    </xf>
    <xf numFmtId="44" fontId="3" fillId="2" borderId="4" xfId="0" applyNumberFormat="1" applyFont="1" applyFill="1" applyBorder="1" applyAlignment="1">
      <alignment horizontal="center"/>
    </xf>
    <xf numFmtId="44" fontId="3" fillId="2" borderId="36" xfId="0" applyNumberFormat="1" applyFont="1" applyFill="1" applyBorder="1" applyAlignment="1">
      <alignment horizontal="center"/>
    </xf>
    <xf numFmtId="0" fontId="0" fillId="2" borderId="48" xfId="0" applyFill="1" applyBorder="1" applyAlignment="1">
      <alignment horizontal="center" wrapText="1"/>
    </xf>
    <xf numFmtId="0" fontId="0" fillId="2" borderId="49" xfId="0" applyFill="1" applyBorder="1" applyAlignment="1">
      <alignment horizontal="center" wrapText="1"/>
    </xf>
    <xf numFmtId="0" fontId="0" fillId="2" borderId="50" xfId="0" applyFill="1" applyBorder="1" applyAlignment="1">
      <alignment horizontal="center" wrapText="1"/>
    </xf>
    <xf numFmtId="0" fontId="2" fillId="6" borderId="17"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20" xfId="0" applyFont="1" applyFill="1" applyBorder="1" applyAlignment="1">
      <alignment horizontal="center" vertical="center"/>
    </xf>
    <xf numFmtId="0" fontId="2" fillId="2" borderId="54" xfId="0" applyFont="1" applyFill="1" applyBorder="1" applyAlignment="1">
      <alignment horizontal="center" wrapText="1"/>
    </xf>
    <xf numFmtId="0" fontId="2" fillId="2" borderId="39" xfId="0" applyFont="1" applyFill="1" applyBorder="1" applyAlignment="1">
      <alignment horizontal="center" wrapText="1"/>
    </xf>
    <xf numFmtId="0" fontId="2" fillId="2" borderId="2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4">
    <cellStyle name="Millares" xfId="3" builtinId="3"/>
    <cellStyle name="Moneda" xfId="1" builtinId="4"/>
    <cellStyle name="Normal" xfId="0" builtinId="0"/>
    <cellStyle name="Porcentaje" xfId="2" builtinId="5"/>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8568-A774-49BA-90A4-34E4951A04A7}">
  <sheetPr>
    <tabColor theme="4" tint="0.79998168889431442"/>
  </sheetPr>
  <dimension ref="B2:E3"/>
  <sheetViews>
    <sheetView showGridLines="0" zoomScale="80" zoomScaleNormal="80" workbookViewId="0"/>
  </sheetViews>
  <sheetFormatPr defaultColWidth="8.85546875" defaultRowHeight="14.45"/>
  <cols>
    <col min="2" max="2" width="127.140625" customWidth="1"/>
  </cols>
  <sheetData>
    <row r="2" spans="2:5" ht="36.75" customHeight="1" thickBot="1">
      <c r="B2" s="237" t="s">
        <v>0</v>
      </c>
      <c r="C2" s="237"/>
      <c r="D2" s="237"/>
      <c r="E2" s="237"/>
    </row>
    <row r="3" spans="2:5" ht="295.5" customHeight="1" thickBot="1">
      <c r="B3" s="140" t="s">
        <v>1</v>
      </c>
    </row>
  </sheetData>
  <sheetProtection sheet="1" objects="1" scenarios="1"/>
  <mergeCells count="1">
    <mergeCell ref="B2:E2"/>
  </mergeCells>
  <pageMargins left="0.7" right="0.7" top="0.75" bottom="0.75" header="0.3" footer="0.3"/>
  <pageSetup paperSize="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N90"/>
  <sheetViews>
    <sheetView showGridLines="0" showZeros="0" tabSelected="1" zoomScale="74" zoomScaleNormal="70" workbookViewId="0">
      <pane ySplit="4" topLeftCell="A5" activePane="bottomLeft" state="frozen"/>
      <selection pane="bottomLeft" activeCell="C33" sqref="C33:K33"/>
    </sheetView>
  </sheetViews>
  <sheetFormatPr defaultColWidth="9.140625" defaultRowHeight="14.45"/>
  <cols>
    <col min="1" max="1" width="9.140625" style="19"/>
    <col min="2" max="2" width="22.28515625" style="19" customWidth="1"/>
    <col min="3" max="3" width="43.5703125" style="19" customWidth="1"/>
    <col min="4" max="4" width="25.140625" style="19" customWidth="1"/>
    <col min="5" max="6" width="25.85546875" style="19" customWidth="1"/>
    <col min="7" max="7" width="23.140625" style="19" customWidth="1"/>
    <col min="8" max="8" width="22.42578125" style="19" customWidth="1"/>
    <col min="9" max="9" width="22.42578125" style="113" customWidth="1"/>
    <col min="10" max="10" width="35.5703125" style="133" customWidth="1"/>
    <col min="11" max="11" width="30.140625" style="19" customWidth="1"/>
    <col min="12" max="12" width="18.85546875" style="19" customWidth="1"/>
    <col min="13" max="13" width="9.140625" style="19"/>
    <col min="14" max="14" width="17.85546875" style="19" customWidth="1"/>
    <col min="15" max="15" width="26.42578125" style="19" customWidth="1"/>
    <col min="16" max="16" width="22.42578125" style="19" customWidth="1"/>
    <col min="17" max="17" width="29.85546875" style="19" customWidth="1"/>
    <col min="18" max="18" width="23.42578125" style="19" customWidth="1"/>
    <col min="19" max="19" width="18.42578125" style="19" customWidth="1"/>
    <col min="20" max="20" width="17.42578125" style="19" customWidth="1"/>
    <col min="21" max="21" width="25.140625" style="19" customWidth="1"/>
    <col min="22" max="16384" width="9.140625" style="19"/>
  </cols>
  <sheetData>
    <row r="1" spans="1:14" ht="30.75" customHeight="1">
      <c r="B1" s="237" t="s">
        <v>0</v>
      </c>
      <c r="C1" s="237"/>
      <c r="D1" s="237"/>
      <c r="E1" s="237"/>
      <c r="F1" s="17"/>
      <c r="G1" s="17"/>
      <c r="H1" s="18"/>
      <c r="I1" s="112"/>
      <c r="J1" s="132"/>
      <c r="K1" s="18"/>
    </row>
    <row r="2" spans="1:14" ht="16.5" customHeight="1">
      <c r="B2" s="264" t="s">
        <v>2</v>
      </c>
      <c r="C2" s="264"/>
      <c r="D2" s="264"/>
      <c r="E2" s="264"/>
      <c r="F2" s="141"/>
      <c r="G2" s="141"/>
      <c r="H2" s="141"/>
      <c r="I2" s="122"/>
      <c r="J2" s="122"/>
    </row>
    <row r="4" spans="1:14" ht="119.25" customHeight="1">
      <c r="B4" s="138" t="s">
        <v>3</v>
      </c>
      <c r="C4" s="138" t="s">
        <v>4</v>
      </c>
      <c r="D4" s="50" t="s">
        <v>5</v>
      </c>
      <c r="E4" s="50" t="s">
        <v>6</v>
      </c>
      <c r="F4" s="50" t="s">
        <v>7</v>
      </c>
      <c r="G4" s="74" t="s">
        <v>8</v>
      </c>
      <c r="H4" s="138" t="s">
        <v>9</v>
      </c>
      <c r="I4" s="138" t="s">
        <v>10</v>
      </c>
      <c r="J4" s="138" t="s">
        <v>11</v>
      </c>
      <c r="K4" s="138" t="s">
        <v>12</v>
      </c>
      <c r="L4" s="25"/>
    </row>
    <row r="5" spans="1:14" ht="51" customHeight="1">
      <c r="B5" s="72" t="s">
        <v>13</v>
      </c>
      <c r="C5" s="268" t="s">
        <v>14</v>
      </c>
      <c r="D5" s="269"/>
      <c r="E5" s="269"/>
      <c r="F5" s="269"/>
      <c r="G5" s="269"/>
      <c r="H5" s="269"/>
      <c r="I5" s="269"/>
      <c r="J5" s="269"/>
      <c r="K5" s="270"/>
      <c r="L5" s="9"/>
    </row>
    <row r="6" spans="1:14" ht="51" customHeight="1">
      <c r="B6" s="72" t="s">
        <v>15</v>
      </c>
      <c r="C6" s="238" t="s">
        <v>16</v>
      </c>
      <c r="D6" s="239"/>
      <c r="E6" s="239"/>
      <c r="F6" s="239"/>
      <c r="G6" s="239"/>
      <c r="H6" s="239"/>
      <c r="I6" s="239"/>
      <c r="J6" s="239"/>
      <c r="K6" s="240"/>
      <c r="L6" s="27"/>
    </row>
    <row r="7" spans="1:14" ht="121.5" customHeight="1">
      <c r="B7" s="148" t="s">
        <v>17</v>
      </c>
      <c r="C7" s="143" t="s">
        <v>18</v>
      </c>
      <c r="D7" s="146">
        <f>18000+3348+4332+3000+3000+12000</f>
        <v>43680</v>
      </c>
      <c r="E7" s="146">
        <v>25000</v>
      </c>
      <c r="F7" s="147"/>
      <c r="G7" s="149">
        <f>SUM(D7:F7)</f>
        <v>68680</v>
      </c>
      <c r="H7" s="150">
        <v>0.5</v>
      </c>
      <c r="I7" s="147"/>
      <c r="J7" s="210" t="s">
        <v>19</v>
      </c>
      <c r="K7" s="151"/>
      <c r="L7" s="152"/>
      <c r="N7" s="229">
        <f>G9+G17</f>
        <v>325358</v>
      </c>
    </row>
    <row r="8" spans="1:14" ht="108.6">
      <c r="B8" s="148" t="s">
        <v>20</v>
      </c>
      <c r="C8" s="143" t="s">
        <v>21</v>
      </c>
      <c r="D8" s="146">
        <f>12000+8000+3214+18000</f>
        <v>41214</v>
      </c>
      <c r="E8" s="213"/>
      <c r="F8" s="147"/>
      <c r="G8" s="149">
        <f t="shared" ref="G8" si="0">SUM(D8:F8)</f>
        <v>41214</v>
      </c>
      <c r="H8" s="150">
        <v>0.3</v>
      </c>
      <c r="I8" s="147"/>
      <c r="J8" s="210" t="s">
        <v>22</v>
      </c>
      <c r="K8" s="151"/>
      <c r="L8" s="152"/>
      <c r="N8" s="230">
        <f>N7/G60</f>
        <v>0.21690533315980909</v>
      </c>
    </row>
    <row r="9" spans="1:14" ht="15.6">
      <c r="A9" s="20"/>
      <c r="C9" s="72" t="s">
        <v>23</v>
      </c>
      <c r="D9" s="10">
        <f>SUM(D7:D8)</f>
        <v>84894</v>
      </c>
      <c r="E9" s="10">
        <f>SUM(E7:E8)</f>
        <v>25000</v>
      </c>
      <c r="F9" s="10">
        <f>SUM(F7:F8)</f>
        <v>0</v>
      </c>
      <c r="G9" s="10">
        <f>SUM(G7:G8)</f>
        <v>109894</v>
      </c>
      <c r="H9" s="10">
        <f>(H7*G7)+(H8*G8)</f>
        <v>46704.2</v>
      </c>
      <c r="I9" s="10">
        <f>SUM(I7:I8)</f>
        <v>0</v>
      </c>
      <c r="J9" s="134"/>
      <c r="K9" s="153"/>
      <c r="L9" s="28"/>
    </row>
    <row r="10" spans="1:14">
      <c r="A10" s="20"/>
      <c r="I10" s="19"/>
      <c r="J10" s="19"/>
    </row>
    <row r="11" spans="1:14" ht="117" customHeight="1">
      <c r="A11" s="20"/>
      <c r="B11" s="148" t="s">
        <v>24</v>
      </c>
      <c r="C11" s="144" t="s">
        <v>25</v>
      </c>
      <c r="D11" s="146">
        <f>18000+10000</f>
        <v>28000</v>
      </c>
      <c r="E11" s="147"/>
      <c r="F11" s="147"/>
      <c r="G11" s="149">
        <f>SUM(D11:F11)</f>
        <v>28000</v>
      </c>
      <c r="H11" s="150">
        <v>0.5</v>
      </c>
      <c r="I11" s="147"/>
      <c r="J11" s="146" t="s">
        <v>26</v>
      </c>
      <c r="K11" s="151"/>
      <c r="L11" s="152"/>
    </row>
    <row r="12" spans="1:14" ht="90" customHeight="1">
      <c r="A12" s="20"/>
      <c r="B12" s="148" t="s">
        <v>27</v>
      </c>
      <c r="C12" s="144" t="s">
        <v>28</v>
      </c>
      <c r="D12" s="146"/>
      <c r="E12" s="147"/>
      <c r="F12" s="147">
        <v>50000</v>
      </c>
      <c r="G12" s="149">
        <f t="shared" ref="G12:G16" si="1">SUM(D12:F12)</f>
        <v>50000</v>
      </c>
      <c r="H12" s="150">
        <v>0.3</v>
      </c>
      <c r="I12" s="147"/>
      <c r="J12" s="146" t="s">
        <v>29</v>
      </c>
      <c r="K12" s="151"/>
      <c r="L12" s="152"/>
    </row>
    <row r="13" spans="1:14" ht="93">
      <c r="A13" s="20"/>
      <c r="B13" s="148" t="s">
        <v>30</v>
      </c>
      <c r="C13" s="236" t="s">
        <v>31</v>
      </c>
      <c r="D13" s="193">
        <f>15000+4464</f>
        <v>19464</v>
      </c>
      <c r="E13" s="193"/>
      <c r="F13" s="147"/>
      <c r="G13" s="149">
        <f>SUM(D13:F13)</f>
        <v>19464</v>
      </c>
      <c r="H13" s="150">
        <v>0.4</v>
      </c>
      <c r="I13" s="147"/>
      <c r="J13" s="146" t="s">
        <v>32</v>
      </c>
      <c r="K13" s="151"/>
      <c r="L13" s="152"/>
    </row>
    <row r="14" spans="1:14" ht="93">
      <c r="A14" s="20"/>
      <c r="B14" s="148" t="s">
        <v>33</v>
      </c>
      <c r="C14" s="144" t="s">
        <v>34</v>
      </c>
      <c r="D14" s="146">
        <v>18000</v>
      </c>
      <c r="E14" s="147"/>
      <c r="F14" s="147"/>
      <c r="G14" s="149">
        <f t="shared" si="1"/>
        <v>18000</v>
      </c>
      <c r="H14" s="150">
        <v>0.2</v>
      </c>
      <c r="I14" s="147"/>
      <c r="J14" s="146" t="s">
        <v>35</v>
      </c>
      <c r="K14" s="151"/>
      <c r="L14" s="152"/>
    </row>
    <row r="15" spans="1:14" ht="99.75" customHeight="1">
      <c r="A15" s="20"/>
      <c r="B15" s="148" t="s">
        <v>36</v>
      </c>
      <c r="C15" s="143" t="s">
        <v>37</v>
      </c>
      <c r="D15" s="190"/>
      <c r="E15" s="193"/>
      <c r="F15" s="147">
        <v>31000</v>
      </c>
      <c r="G15" s="149">
        <f>SUM(F15:F15)</f>
        <v>31000</v>
      </c>
      <c r="H15" s="150">
        <v>0.3</v>
      </c>
      <c r="I15" s="147"/>
      <c r="J15" s="146" t="s">
        <v>38</v>
      </c>
      <c r="K15" s="151"/>
      <c r="L15" s="152"/>
    </row>
    <row r="16" spans="1:14" ht="165" customHeight="1">
      <c r="A16" s="20"/>
      <c r="B16" s="148" t="s">
        <v>39</v>
      </c>
      <c r="C16" s="235" t="s">
        <v>40</v>
      </c>
      <c r="D16" s="147">
        <v>19000</v>
      </c>
      <c r="E16" s="147">
        <v>35000</v>
      </c>
      <c r="F16" s="147">
        <v>15000</v>
      </c>
      <c r="G16" s="149">
        <f t="shared" si="1"/>
        <v>69000</v>
      </c>
      <c r="H16" s="150">
        <v>0.5</v>
      </c>
      <c r="I16" s="147"/>
      <c r="J16" s="146" t="s">
        <v>41</v>
      </c>
      <c r="K16" s="151"/>
      <c r="L16" s="152"/>
    </row>
    <row r="17" spans="1:14" ht="15.6">
      <c r="A17" s="20"/>
      <c r="C17" s="72" t="s">
        <v>23</v>
      </c>
      <c r="D17" s="10">
        <f>SUM(D11:D16)</f>
        <v>84464</v>
      </c>
      <c r="E17" s="10">
        <f>SUM(E11:E16)</f>
        <v>35000</v>
      </c>
      <c r="F17" s="10">
        <f>SUM(F11:F16)</f>
        <v>96000</v>
      </c>
      <c r="G17" s="10">
        <f>SUM(G11:G16)</f>
        <v>215464</v>
      </c>
      <c r="H17" s="10">
        <f>(H11*G11)+(H12*G12)+(H13*G13)+(H14*G14)+(H15*G15)+(H16*G16)</f>
        <v>84185.600000000006</v>
      </c>
      <c r="I17" s="10">
        <f>SUM(I11:I16)</f>
        <v>0</v>
      </c>
      <c r="J17" s="134"/>
      <c r="K17" s="153"/>
      <c r="L17" s="28"/>
    </row>
    <row r="18" spans="1:14" ht="15.6">
      <c r="B18" s="154"/>
      <c r="C18" s="155"/>
      <c r="D18" s="156"/>
      <c r="E18" s="156"/>
      <c r="F18" s="156"/>
      <c r="G18" s="156"/>
      <c r="H18" s="156"/>
      <c r="I18" s="156"/>
      <c r="J18" s="156"/>
      <c r="K18" s="156"/>
      <c r="L18" s="152"/>
    </row>
    <row r="19" spans="1:14" ht="51" customHeight="1">
      <c r="B19" s="72" t="s">
        <v>42</v>
      </c>
      <c r="C19" s="265" t="s">
        <v>43</v>
      </c>
      <c r="D19" s="266"/>
      <c r="E19" s="266"/>
      <c r="F19" s="266"/>
      <c r="G19" s="266"/>
      <c r="H19" s="266"/>
      <c r="I19" s="266"/>
      <c r="J19" s="266"/>
      <c r="K19" s="267"/>
      <c r="L19" s="27"/>
    </row>
    <row r="20" spans="1:14" ht="86.45" customHeight="1">
      <c r="B20" s="148" t="s">
        <v>44</v>
      </c>
      <c r="C20" s="144" t="s">
        <v>45</v>
      </c>
      <c r="D20" s="146">
        <f>19000+18000</f>
        <v>37000</v>
      </c>
      <c r="E20" s="147"/>
      <c r="F20" s="147"/>
      <c r="G20" s="149">
        <f>SUM(D20:F20)</f>
        <v>37000</v>
      </c>
      <c r="H20" s="150">
        <v>0.5</v>
      </c>
      <c r="I20" s="147"/>
      <c r="J20" s="146" t="s">
        <v>46</v>
      </c>
      <c r="K20" s="151"/>
      <c r="L20" s="152"/>
    </row>
    <row r="21" spans="1:14" ht="108.6">
      <c r="B21" s="148" t="s">
        <v>47</v>
      </c>
      <c r="C21" s="143" t="s">
        <v>48</v>
      </c>
      <c r="D21" s="193">
        <f>15000+4464</f>
        <v>19464</v>
      </c>
      <c r="E21" s="193"/>
      <c r="F21" s="147"/>
      <c r="G21" s="149">
        <f>SUM(D21:F21)</f>
        <v>19464</v>
      </c>
      <c r="H21" s="150">
        <v>0.3</v>
      </c>
      <c r="I21" s="147"/>
      <c r="J21" s="146" t="s">
        <v>49</v>
      </c>
      <c r="K21" s="151"/>
      <c r="L21" s="152"/>
    </row>
    <row r="22" spans="1:14" ht="108.6">
      <c r="B22" s="148" t="s">
        <v>50</v>
      </c>
      <c r="C22" s="143" t="s">
        <v>51</v>
      </c>
      <c r="D22" s="146">
        <f>8000+18000</f>
        <v>26000</v>
      </c>
      <c r="E22" s="147">
        <v>25000</v>
      </c>
      <c r="F22" s="147"/>
      <c r="G22" s="149">
        <f>SUM(D22:F22)</f>
        <v>51000</v>
      </c>
      <c r="H22" s="150">
        <v>0.35</v>
      </c>
      <c r="I22" s="147"/>
      <c r="J22" s="146" t="s">
        <v>52</v>
      </c>
      <c r="K22" s="151"/>
      <c r="L22" s="152"/>
    </row>
    <row r="23" spans="1:14" ht="84" customHeight="1">
      <c r="B23" s="148" t="s">
        <v>53</v>
      </c>
      <c r="C23" s="144" t="s">
        <v>54</v>
      </c>
      <c r="D23" s="193">
        <f>24000</f>
        <v>24000</v>
      </c>
      <c r="E23" s="193"/>
      <c r="F23" s="147"/>
      <c r="G23" s="149">
        <f t="shared" ref="G23" si="2">SUM(D23:F23)</f>
        <v>24000</v>
      </c>
      <c r="H23" s="150">
        <v>0.4</v>
      </c>
      <c r="I23" s="147"/>
      <c r="J23" s="146" t="s">
        <v>55</v>
      </c>
      <c r="K23" s="151"/>
      <c r="L23" s="152"/>
    </row>
    <row r="24" spans="1:14" ht="62.1">
      <c r="B24" s="148" t="s">
        <v>56</v>
      </c>
      <c r="C24" s="218" t="s">
        <v>57</v>
      </c>
      <c r="D24" s="215"/>
      <c r="E24" s="216"/>
      <c r="F24" s="147">
        <v>55000</v>
      </c>
      <c r="G24" s="149">
        <f>SUM(F24:F24)</f>
        <v>55000</v>
      </c>
      <c r="H24" s="150">
        <v>0.3</v>
      </c>
      <c r="I24" s="147"/>
      <c r="J24" s="146" t="s">
        <v>58</v>
      </c>
      <c r="K24" s="151"/>
      <c r="L24" s="152"/>
    </row>
    <row r="25" spans="1:14" s="20" customFormat="1" ht="15.6">
      <c r="A25" s="19"/>
      <c r="B25" s="19"/>
      <c r="C25" s="72" t="s">
        <v>23</v>
      </c>
      <c r="D25" s="10">
        <f>SUM(D20:D24)</f>
        <v>106464</v>
      </c>
      <c r="E25" s="10">
        <f>SUM(E20:E24)</f>
        <v>25000</v>
      </c>
      <c r="F25" s="10">
        <f>SUM(F20:F24)</f>
        <v>55000</v>
      </c>
      <c r="G25" s="10">
        <f>SUM(G20:G24)</f>
        <v>186464</v>
      </c>
      <c r="H25" s="10">
        <f>(H20*G20)+(H21*G21)+(H22*G22)+(H23*G23)+(H24*G24)</f>
        <v>68289.2</v>
      </c>
      <c r="I25" s="10">
        <f>SUM(I20:I24)</f>
        <v>0</v>
      </c>
      <c r="J25" s="134"/>
      <c r="K25" s="153"/>
      <c r="L25" s="28"/>
    </row>
    <row r="26" spans="1:14" s="20" customFormat="1">
      <c r="A26" s="19"/>
      <c r="B26" s="19"/>
      <c r="C26" s="19"/>
      <c r="D26" s="19"/>
      <c r="E26" s="19"/>
      <c r="F26" s="19"/>
      <c r="G26" s="19"/>
      <c r="H26" s="19"/>
      <c r="I26" s="19"/>
      <c r="J26" s="19"/>
      <c r="K26" s="19"/>
      <c r="L26" s="19"/>
      <c r="M26" s="19"/>
    </row>
    <row r="27" spans="1:14" ht="108.6">
      <c r="B27" s="148" t="s">
        <v>59</v>
      </c>
      <c r="C27" s="144" t="s">
        <v>60</v>
      </c>
      <c r="D27" s="146">
        <f>30000+13000</f>
        <v>43000</v>
      </c>
      <c r="E27" s="193">
        <v>35000</v>
      </c>
      <c r="F27" s="147"/>
      <c r="G27" s="149">
        <f>SUM(D27:F27)</f>
        <v>78000</v>
      </c>
      <c r="H27" s="150">
        <v>0.5</v>
      </c>
      <c r="I27" s="147"/>
      <c r="J27" s="211" t="s">
        <v>61</v>
      </c>
      <c r="K27" s="151"/>
      <c r="L27" s="152"/>
    </row>
    <row r="28" spans="1:14" ht="77.45">
      <c r="B28" s="148" t="s">
        <v>62</v>
      </c>
      <c r="C28" s="222" t="s">
        <v>63</v>
      </c>
      <c r="D28" s="193">
        <f>4464+13000+2000</f>
        <v>19464</v>
      </c>
      <c r="E28" s="193">
        <v>30000</v>
      </c>
      <c r="F28" s="147"/>
      <c r="G28" s="149">
        <f t="shared" ref="G28:G30" si="3">SUM(D28:F28)</f>
        <v>49464</v>
      </c>
      <c r="H28" s="150">
        <v>0.35</v>
      </c>
      <c r="I28" s="147"/>
      <c r="J28" s="211" t="s">
        <v>64</v>
      </c>
      <c r="K28" s="151"/>
      <c r="L28" s="152"/>
    </row>
    <row r="29" spans="1:14" ht="113.45" customHeight="1">
      <c r="B29" s="148" t="s">
        <v>65</v>
      </c>
      <c r="C29" s="154" t="s">
        <v>66</v>
      </c>
      <c r="D29" s="193"/>
      <c r="E29" s="193">
        <v>5000</v>
      </c>
      <c r="F29" s="147"/>
      <c r="G29" s="149"/>
      <c r="H29" s="150"/>
      <c r="I29" s="147"/>
      <c r="J29" s="221" t="s">
        <v>67</v>
      </c>
      <c r="K29" s="151"/>
      <c r="L29" s="152"/>
    </row>
    <row r="30" spans="1:14" ht="93">
      <c r="B30" s="226" t="s">
        <v>68</v>
      </c>
      <c r="C30" s="217" t="s">
        <v>69</v>
      </c>
      <c r="D30" s="146">
        <v>20000</v>
      </c>
      <c r="E30" s="193"/>
      <c r="F30" s="147"/>
      <c r="G30" s="149">
        <f t="shared" si="3"/>
        <v>20000</v>
      </c>
      <c r="H30" s="150">
        <v>0.3</v>
      </c>
      <c r="I30" s="147"/>
      <c r="J30" s="212" t="s">
        <v>70</v>
      </c>
      <c r="K30" s="151"/>
      <c r="L30" s="152"/>
      <c r="N30" s="228"/>
    </row>
    <row r="31" spans="1:14" ht="18.600000000000001">
      <c r="C31" s="72" t="s">
        <v>23</v>
      </c>
      <c r="D31" s="10">
        <f>SUM(D27:D30)</f>
        <v>82464</v>
      </c>
      <c r="E31" s="10">
        <f>SUM(E27:E30)</f>
        <v>70000</v>
      </c>
      <c r="F31" s="10">
        <f>SUM(F27:F30)</f>
        <v>0</v>
      </c>
      <c r="G31" s="10">
        <f>SUM(G27:G30)</f>
        <v>147464</v>
      </c>
      <c r="H31" s="10">
        <f>(H27*G27)+(H28*G28)+(H30*G30)</f>
        <v>62312.399999999994</v>
      </c>
      <c r="I31" s="119">
        <f>SUM(I27:I30)</f>
        <v>0</v>
      </c>
      <c r="J31" s="135"/>
      <c r="K31" s="153"/>
      <c r="L31" s="28"/>
      <c r="N31" s="231">
        <f>G25+G31</f>
        <v>333928</v>
      </c>
    </row>
    <row r="32" spans="1:14" ht="15.75" customHeight="1">
      <c r="B32" s="4"/>
      <c r="C32" s="154"/>
      <c r="D32" s="157"/>
      <c r="E32" s="157"/>
      <c r="F32" s="157"/>
      <c r="G32" s="157"/>
      <c r="H32" s="157"/>
      <c r="I32" s="157"/>
      <c r="J32" s="157"/>
      <c r="K32" s="154"/>
      <c r="L32" s="2"/>
      <c r="N32" s="233">
        <f>N31/G60</f>
        <v>0.22261866648857176</v>
      </c>
    </row>
    <row r="33" spans="2:14" ht="51" customHeight="1">
      <c r="B33" s="72" t="s">
        <v>71</v>
      </c>
      <c r="C33" s="265" t="s">
        <v>72</v>
      </c>
      <c r="D33" s="266"/>
      <c r="E33" s="266"/>
      <c r="F33" s="266"/>
      <c r="G33" s="266"/>
      <c r="H33" s="266"/>
      <c r="I33" s="266"/>
      <c r="J33" s="266"/>
      <c r="K33" s="267"/>
      <c r="L33" s="27"/>
    </row>
    <row r="34" spans="2:14" ht="77.45">
      <c r="B34" s="148" t="s">
        <v>73</v>
      </c>
      <c r="C34" s="145" t="s">
        <v>74</v>
      </c>
      <c r="D34" s="146">
        <f>60000+13000+3000+2000</f>
        <v>78000</v>
      </c>
      <c r="E34" s="147"/>
      <c r="F34" s="147"/>
      <c r="G34" s="149">
        <f>SUM(D34:F34)</f>
        <v>78000</v>
      </c>
      <c r="H34" s="150">
        <v>0.35</v>
      </c>
      <c r="I34" s="147"/>
      <c r="J34" s="146" t="s">
        <v>75</v>
      </c>
      <c r="K34" s="151"/>
      <c r="L34" s="152"/>
    </row>
    <row r="35" spans="2:14" ht="77.45">
      <c r="B35" s="148" t="s">
        <v>76</v>
      </c>
      <c r="C35" s="194" t="s">
        <v>77</v>
      </c>
      <c r="D35" s="146">
        <f>3348+13000+3000+2000</f>
        <v>21348</v>
      </c>
      <c r="E35" s="193">
        <v>70000</v>
      </c>
      <c r="F35" s="147"/>
      <c r="G35" s="149">
        <f t="shared" ref="G35:G38" si="4">SUM(D35:F35)</f>
        <v>91348</v>
      </c>
      <c r="H35" s="150">
        <v>0.5</v>
      </c>
      <c r="I35" s="147"/>
      <c r="J35" s="146" t="s">
        <v>78</v>
      </c>
      <c r="K35" s="151"/>
      <c r="L35" s="152"/>
    </row>
    <row r="36" spans="2:14" ht="116.65" customHeight="1">
      <c r="B36" s="148" t="s">
        <v>79</v>
      </c>
      <c r="C36" s="225" t="s">
        <v>80</v>
      </c>
      <c r="D36" s="193">
        <f>3214+15000+3000+2500</f>
        <v>23714</v>
      </c>
      <c r="E36" s="193">
        <v>50000</v>
      </c>
      <c r="F36" s="147"/>
      <c r="G36" s="149">
        <f t="shared" si="4"/>
        <v>73714</v>
      </c>
      <c r="H36" s="150">
        <v>0.65</v>
      </c>
      <c r="I36" s="147"/>
      <c r="J36" s="146" t="s">
        <v>81</v>
      </c>
      <c r="K36" s="151"/>
      <c r="L36" s="152"/>
    </row>
    <row r="37" spans="2:14" ht="93">
      <c r="B37" s="148" t="s">
        <v>82</v>
      </c>
      <c r="C37" s="144" t="s">
        <v>83</v>
      </c>
      <c r="D37" s="193"/>
      <c r="E37" s="193"/>
      <c r="F37" s="147">
        <v>40000</v>
      </c>
      <c r="G37" s="149">
        <f t="shared" si="4"/>
        <v>40000</v>
      </c>
      <c r="H37" s="150">
        <v>0.3</v>
      </c>
      <c r="I37" s="147"/>
      <c r="J37" s="220" t="s">
        <v>84</v>
      </c>
      <c r="K37" s="151"/>
      <c r="L37" s="152"/>
    </row>
    <row r="38" spans="2:14" ht="77.45">
      <c r="B38" s="148" t="s">
        <v>85</v>
      </c>
      <c r="C38" s="217" t="s">
        <v>86</v>
      </c>
      <c r="D38" s="147"/>
      <c r="E38" s="147"/>
      <c r="F38" s="147">
        <v>20000</v>
      </c>
      <c r="G38" s="149">
        <f t="shared" si="4"/>
        <v>20000</v>
      </c>
      <c r="H38" s="150">
        <v>0.3</v>
      </c>
      <c r="I38" s="147"/>
      <c r="J38" s="146" t="s">
        <v>87</v>
      </c>
      <c r="K38" s="151"/>
      <c r="L38" s="152"/>
    </row>
    <row r="39" spans="2:14" ht="15.6">
      <c r="C39" s="72" t="s">
        <v>23</v>
      </c>
      <c r="D39" s="10">
        <f>SUM(D34:D38)</f>
        <v>123062</v>
      </c>
      <c r="E39" s="10">
        <f>SUM(E34:E38)</f>
        <v>120000</v>
      </c>
      <c r="F39" s="10">
        <f>SUM(F34:F38)</f>
        <v>60000</v>
      </c>
      <c r="G39" s="10">
        <f>SUM(G34:G38)</f>
        <v>303062</v>
      </c>
      <c r="H39" s="10" t="e">
        <f>(H34*G34)+(H35*G35)+(H36*G36)+(H37*G37)+(H38*G38)+(#REF!*#REF!)</f>
        <v>#REF!</v>
      </c>
      <c r="I39" s="119">
        <f>SUM(I34:I38)</f>
        <v>0</v>
      </c>
      <c r="J39" s="135"/>
      <c r="K39" s="153"/>
      <c r="L39" s="28"/>
    </row>
    <row r="40" spans="2:14">
      <c r="I40" s="19"/>
      <c r="J40" s="19"/>
    </row>
    <row r="41" spans="2:14" ht="99" customHeight="1">
      <c r="B41" s="148" t="s">
        <v>88</v>
      </c>
      <c r="C41" s="144" t="s">
        <v>89</v>
      </c>
      <c r="D41" s="147"/>
      <c r="E41" s="147"/>
      <c r="F41" s="147">
        <v>15000</v>
      </c>
      <c r="G41" s="149">
        <f>SUM(D41:F41)</f>
        <v>15000</v>
      </c>
      <c r="H41" s="150">
        <v>0.3</v>
      </c>
      <c r="I41" s="147"/>
      <c r="J41" s="146" t="s">
        <v>90</v>
      </c>
      <c r="K41" s="151"/>
      <c r="L41" s="152"/>
    </row>
    <row r="42" spans="2:14" ht="93">
      <c r="B42" s="148" t="s">
        <v>91</v>
      </c>
      <c r="C42" s="144" t="s">
        <v>92</v>
      </c>
      <c r="D42" s="193"/>
      <c r="E42" s="193"/>
      <c r="F42" s="147">
        <v>25000</v>
      </c>
      <c r="G42" s="149">
        <f t="shared" ref="G42:G43" si="5">SUM(D42:F42)</f>
        <v>25000</v>
      </c>
      <c r="H42" s="150">
        <v>0.3</v>
      </c>
      <c r="I42" s="147"/>
      <c r="J42" s="146" t="s">
        <v>93</v>
      </c>
      <c r="K42" s="151"/>
      <c r="L42" s="152"/>
    </row>
    <row r="43" spans="2:14" ht="123.95">
      <c r="B43" s="148" t="s">
        <v>94</v>
      </c>
      <c r="C43" s="195" t="s">
        <v>95</v>
      </c>
      <c r="D43" s="147"/>
      <c r="E43" s="147">
        <v>20000</v>
      </c>
      <c r="F43" s="147"/>
      <c r="G43" s="149">
        <f t="shared" si="5"/>
        <v>20000</v>
      </c>
      <c r="H43" s="150">
        <v>0.35</v>
      </c>
      <c r="I43" s="147"/>
      <c r="J43" s="209" t="s">
        <v>96</v>
      </c>
      <c r="K43" s="151"/>
      <c r="L43" s="152"/>
    </row>
    <row r="44" spans="2:14" ht="18.600000000000001">
      <c r="C44" s="72" t="s">
        <v>23</v>
      </c>
      <c r="D44" s="10">
        <f>SUM(D41:D43)</f>
        <v>0</v>
      </c>
      <c r="E44" s="10">
        <f>SUM(E41:E43)</f>
        <v>20000</v>
      </c>
      <c r="F44" s="10">
        <f>SUM(F41:F43)</f>
        <v>40000</v>
      </c>
      <c r="G44" s="10">
        <f>SUM(G41:G43)</f>
        <v>60000</v>
      </c>
      <c r="H44" s="10">
        <f>(H41*G41)+(H42*G42)+(H43*G43)</f>
        <v>19000</v>
      </c>
      <c r="I44" s="119">
        <f>SUM(I41:I43)</f>
        <v>0</v>
      </c>
      <c r="J44" s="135"/>
      <c r="K44" s="153"/>
      <c r="L44" s="28"/>
      <c r="N44" s="231">
        <f>G44+G39</f>
        <v>363062</v>
      </c>
    </row>
    <row r="45" spans="2:14" ht="15.75" customHeight="1">
      <c r="B45" s="4"/>
      <c r="C45" s="154"/>
      <c r="D45" s="157"/>
      <c r="E45" s="157"/>
      <c r="F45" s="157"/>
      <c r="G45" s="157"/>
      <c r="H45" s="157"/>
      <c r="I45" s="157"/>
      <c r="J45" s="157"/>
      <c r="K45" s="154"/>
      <c r="L45" s="2"/>
      <c r="N45" s="232">
        <f>N44/G60</f>
        <v>0.2420413331397003</v>
      </c>
    </row>
    <row r="46" spans="2:14" ht="144" customHeight="1">
      <c r="B46" s="72" t="s">
        <v>97</v>
      </c>
      <c r="C46" s="158" t="s">
        <v>98</v>
      </c>
      <c r="D46" s="162"/>
      <c r="E46" s="196">
        <v>105000</v>
      </c>
      <c r="F46" s="159">
        <v>65000</v>
      </c>
      <c r="G46" s="160">
        <f>SUM(D46:F46)</f>
        <v>170000</v>
      </c>
      <c r="H46" s="161"/>
      <c r="I46" s="159"/>
      <c r="J46" s="162"/>
      <c r="K46" s="163"/>
      <c r="L46" s="28"/>
    </row>
    <row r="47" spans="2:14" ht="117.75" customHeight="1">
      <c r="B47" s="72" t="s">
        <v>99</v>
      </c>
      <c r="C47" s="158" t="s">
        <v>100</v>
      </c>
      <c r="D47" s="159">
        <v>50000</v>
      </c>
      <c r="E47" s="196">
        <v>65000</v>
      </c>
      <c r="F47" s="159">
        <v>602.79999999999995</v>
      </c>
      <c r="G47" s="160">
        <f>SUM(D47:F47)</f>
        <v>115602.8</v>
      </c>
      <c r="H47" s="161"/>
      <c r="I47" s="159"/>
      <c r="J47" s="162"/>
      <c r="K47" s="163"/>
      <c r="L47" s="28"/>
    </row>
    <row r="48" spans="2:14" ht="115.5" customHeight="1">
      <c r="B48" s="72" t="s">
        <v>101</v>
      </c>
      <c r="C48" s="164" t="s">
        <v>102</v>
      </c>
      <c r="D48" s="162">
        <f>30000+2500+13628.64</f>
        <v>46128.639999999999</v>
      </c>
      <c r="E48" s="159">
        <v>2289.7199999999998</v>
      </c>
      <c r="F48" s="159">
        <v>10500</v>
      </c>
      <c r="G48" s="160">
        <f>SUM(D48:F48)</f>
        <v>58918.36</v>
      </c>
      <c r="H48" s="161"/>
      <c r="I48" s="159"/>
      <c r="J48" s="162"/>
      <c r="K48" s="163"/>
      <c r="L48" s="28"/>
    </row>
    <row r="49" spans="2:14" ht="141.75" customHeight="1">
      <c r="B49" s="87" t="s">
        <v>103</v>
      </c>
      <c r="C49" s="158" t="s">
        <v>104</v>
      </c>
      <c r="D49" s="159">
        <v>30000</v>
      </c>
      <c r="E49" s="159"/>
      <c r="F49" s="159"/>
      <c r="G49" s="160">
        <f>SUM(D49:F49)</f>
        <v>30000</v>
      </c>
      <c r="H49" s="161"/>
      <c r="I49" s="159"/>
      <c r="J49" s="162"/>
      <c r="K49" s="163"/>
      <c r="L49" s="28"/>
    </row>
    <row r="50" spans="2:14" ht="21.75" customHeight="1">
      <c r="B50" s="4"/>
      <c r="C50" s="88" t="s">
        <v>105</v>
      </c>
      <c r="D50" s="91">
        <f>SUM(D46:D49)</f>
        <v>126128.64</v>
      </c>
      <c r="E50" s="91">
        <f>SUM(E46:E49)</f>
        <v>172289.72</v>
      </c>
      <c r="F50" s="91">
        <f>SUM(F46:F49)</f>
        <v>76102.8</v>
      </c>
      <c r="G50" s="91">
        <f>SUM(G46:G49)</f>
        <v>374521.16</v>
      </c>
      <c r="H50" s="10">
        <f>(H46*G46)+(H47*G47)+(H48*G48)+(H49*G49)</f>
        <v>0</v>
      </c>
      <c r="I50" s="119">
        <f>SUM(I46:I49)</f>
        <v>0</v>
      </c>
      <c r="J50" s="135"/>
      <c r="K50" s="158"/>
      <c r="L50" s="8"/>
      <c r="N50" s="233">
        <f>G50/G60</f>
        <v>0.24968077313358872</v>
      </c>
    </row>
    <row r="51" spans="2:14" ht="15.75" customHeight="1">
      <c r="B51" s="4"/>
      <c r="C51" s="154"/>
      <c r="D51" s="157"/>
      <c r="E51" s="157"/>
      <c r="F51" s="157"/>
      <c r="G51" s="157"/>
      <c r="H51" s="157"/>
      <c r="I51" s="157"/>
      <c r="J51" s="157"/>
      <c r="K51" s="154"/>
      <c r="L51" s="8"/>
      <c r="N51" s="234">
        <f>N50+N45+N32+N8</f>
        <v>0.9312461059216699</v>
      </c>
    </row>
    <row r="52" spans="2:14" ht="15.75" customHeight="1">
      <c r="B52" s="4"/>
      <c r="C52" s="154"/>
      <c r="D52" s="157"/>
      <c r="E52" s="157"/>
      <c r="F52" s="157"/>
      <c r="G52" s="157"/>
      <c r="H52" s="157"/>
      <c r="I52" s="157"/>
      <c r="J52" s="157"/>
      <c r="K52" s="154"/>
      <c r="L52" s="8"/>
    </row>
    <row r="53" spans="2:14" ht="15.75" customHeight="1">
      <c r="B53" s="4"/>
      <c r="C53" s="154"/>
      <c r="D53" s="157"/>
      <c r="E53" s="157"/>
      <c r="F53" s="157"/>
      <c r="G53" s="157"/>
      <c r="H53" s="157"/>
      <c r="I53" s="157"/>
      <c r="J53" s="157"/>
      <c r="K53" s="154"/>
      <c r="L53" s="8"/>
    </row>
    <row r="54" spans="2:14" ht="15.75" customHeight="1" thickBot="1">
      <c r="B54" s="4"/>
      <c r="C54" s="154"/>
      <c r="D54" s="157"/>
      <c r="E54" s="157"/>
      <c r="F54" s="157"/>
      <c r="G54" s="157"/>
      <c r="H54" s="157"/>
      <c r="I54" s="157"/>
      <c r="J54" s="157"/>
      <c r="K54" s="154"/>
      <c r="L54" s="8"/>
    </row>
    <row r="55" spans="2:14" ht="15.6">
      <c r="B55" s="4"/>
      <c r="C55" s="257" t="s">
        <v>106</v>
      </c>
      <c r="D55" s="258"/>
      <c r="E55" s="258"/>
      <c r="F55" s="258"/>
      <c r="G55" s="259"/>
      <c r="H55" s="8"/>
      <c r="I55" s="157"/>
      <c r="J55" s="157"/>
      <c r="K55" s="8"/>
    </row>
    <row r="56" spans="2:14" ht="40.5" customHeight="1">
      <c r="B56" s="4"/>
      <c r="C56" s="247"/>
      <c r="D56" s="260" t="str">
        <f>D4</f>
        <v>OACNUDH</v>
      </c>
      <c r="E56" s="260" t="str">
        <f>E4</f>
        <v>PNUD</v>
      </c>
      <c r="F56" s="260" t="str">
        <f>F4</f>
        <v>UNESCO</v>
      </c>
      <c r="G56" s="249" t="s">
        <v>8</v>
      </c>
      <c r="H56" s="157"/>
      <c r="I56" s="157"/>
      <c r="J56" s="157"/>
      <c r="K56" s="8"/>
    </row>
    <row r="57" spans="2:14" ht="24.75" customHeight="1">
      <c r="B57" s="4"/>
      <c r="C57" s="248"/>
      <c r="D57" s="261"/>
      <c r="E57" s="261"/>
      <c r="F57" s="261"/>
      <c r="G57" s="250"/>
      <c r="H57" s="197"/>
      <c r="I57" s="157"/>
      <c r="J57" s="157"/>
      <c r="K57" s="8"/>
    </row>
    <row r="58" spans="2:14" ht="41.25" customHeight="1">
      <c r="B58" s="165"/>
      <c r="C58" s="166" t="s">
        <v>107</v>
      </c>
      <c r="D58" s="167">
        <f>SUM(D9,D17,D25,D31,D39,D44,D46,D47,D48,D49)</f>
        <v>607476.64</v>
      </c>
      <c r="E58" s="167">
        <f>SUM(E9,E17,E25,E31,E39,E44,E46,E47,E48,E49)</f>
        <v>467289.72</v>
      </c>
      <c r="F58" s="167">
        <f>SUM(F9,F17,F25,F31,F39,F44,F46,F47,F48,F49)</f>
        <v>327102.8</v>
      </c>
      <c r="G58" s="168">
        <f>SUM(D58:F58)</f>
        <v>1401869.16</v>
      </c>
      <c r="H58" s="197"/>
      <c r="I58" s="169"/>
      <c r="J58" s="157"/>
      <c r="K58" s="165"/>
    </row>
    <row r="59" spans="2:14" ht="37.5" customHeight="1">
      <c r="B59" s="170"/>
      <c r="C59" s="166" t="s">
        <v>108</v>
      </c>
      <c r="D59" s="167">
        <f>D58*0.07</f>
        <v>42523.364800000003</v>
      </c>
      <c r="E59" s="167">
        <f>E58*0.07</f>
        <v>32710.2804</v>
      </c>
      <c r="F59" s="167">
        <f>F58*0.07</f>
        <v>22897.196</v>
      </c>
      <c r="G59" s="168">
        <f>G58*0.07</f>
        <v>98130.84120000001</v>
      </c>
      <c r="H59" s="198"/>
      <c r="I59" s="169"/>
      <c r="J59" s="157"/>
      <c r="K59" s="171"/>
    </row>
    <row r="60" spans="2:14" ht="51.75" customHeight="1" thickBot="1">
      <c r="B60" s="170"/>
      <c r="C60" s="7" t="s">
        <v>8</v>
      </c>
      <c r="D60" s="77">
        <f>SUM(D58:D59)</f>
        <v>650000.0048</v>
      </c>
      <c r="E60" s="77">
        <f>SUM(E58:E59)</f>
        <v>500000.00039999996</v>
      </c>
      <c r="F60" s="77">
        <f>SUM(F58:F59)</f>
        <v>349999.99599999998</v>
      </c>
      <c r="G60" s="86">
        <f>SUM(G58:G59)</f>
        <v>1500000.0011999998</v>
      </c>
      <c r="H60" s="198"/>
      <c r="K60" s="171"/>
    </row>
    <row r="61" spans="2:14" ht="42" customHeight="1">
      <c r="B61" s="170"/>
      <c r="I61" s="116"/>
      <c r="J61" s="116"/>
      <c r="K61" s="2"/>
      <c r="L61" s="171"/>
    </row>
    <row r="62" spans="2:14" s="20" customFormat="1" ht="29.25" customHeight="1" thickBot="1">
      <c r="B62" s="154"/>
      <c r="C62" s="4"/>
      <c r="D62" s="15"/>
      <c r="E62" s="15"/>
      <c r="F62" s="15"/>
      <c r="G62" s="15"/>
      <c r="H62" s="15"/>
      <c r="I62" s="120"/>
      <c r="J62" s="120"/>
      <c r="K62" s="8"/>
      <c r="L62" s="165"/>
    </row>
    <row r="63" spans="2:14" ht="23.25" customHeight="1">
      <c r="B63" s="171"/>
      <c r="C63" s="242" t="s">
        <v>109</v>
      </c>
      <c r="D63" s="243"/>
      <c r="E63" s="243"/>
      <c r="F63" s="243"/>
      <c r="G63" s="243"/>
      <c r="H63" s="244"/>
      <c r="I63" s="120"/>
      <c r="J63" s="120"/>
      <c r="K63" s="171"/>
    </row>
    <row r="64" spans="2:14" ht="41.25" customHeight="1">
      <c r="B64" s="171"/>
      <c r="C64" s="73"/>
      <c r="D64" s="262" t="str">
        <f>D4</f>
        <v>OACNUDH</v>
      </c>
      <c r="E64" s="262" t="str">
        <f>E4</f>
        <v>PNUD</v>
      </c>
      <c r="F64" s="262" t="str">
        <f>F4</f>
        <v>UNESCO</v>
      </c>
      <c r="G64" s="251" t="s">
        <v>8</v>
      </c>
      <c r="H64" s="253" t="s">
        <v>110</v>
      </c>
      <c r="I64" s="120"/>
      <c r="J64" s="120"/>
      <c r="K64" s="171"/>
    </row>
    <row r="65" spans="2:12" ht="27.75" customHeight="1">
      <c r="B65" s="171"/>
      <c r="C65" s="73"/>
      <c r="D65" s="263"/>
      <c r="E65" s="263"/>
      <c r="F65" s="263"/>
      <c r="G65" s="252"/>
      <c r="H65" s="254"/>
      <c r="I65" s="115"/>
      <c r="J65" s="115"/>
      <c r="K65" s="171"/>
    </row>
    <row r="66" spans="2:12" ht="55.5" customHeight="1">
      <c r="B66" s="171"/>
      <c r="C66" s="13" t="s">
        <v>111</v>
      </c>
      <c r="D66" s="75">
        <f>$D$60*H66</f>
        <v>455000.00335999997</v>
      </c>
      <c r="E66" s="76">
        <f>$E$60*H66</f>
        <v>350000.00027999998</v>
      </c>
      <c r="F66" s="76">
        <f>$F$60*H66</f>
        <v>244999.99719999998</v>
      </c>
      <c r="G66" s="76">
        <f>SUM(D66:F66)</f>
        <v>1050000.0008399999</v>
      </c>
      <c r="H66" s="96">
        <v>0.7</v>
      </c>
      <c r="I66" s="115"/>
      <c r="J66" s="115"/>
      <c r="K66" s="171"/>
    </row>
    <row r="67" spans="2:12" ht="57.75" customHeight="1">
      <c r="B67" s="241"/>
      <c r="C67" s="89" t="s">
        <v>112</v>
      </c>
      <c r="D67" s="75">
        <f>$D$60*H67</f>
        <v>195000.00143999999</v>
      </c>
      <c r="E67" s="76">
        <f>$E$60*H67</f>
        <v>150000.00011999998</v>
      </c>
      <c r="F67" s="76">
        <f>$F$60*H67</f>
        <v>104999.99879999999</v>
      </c>
      <c r="G67" s="90">
        <f>SUM(D67:F67)</f>
        <v>450000.00036000001</v>
      </c>
      <c r="H67" s="97">
        <v>0.3</v>
      </c>
      <c r="I67" s="117"/>
      <c r="J67" s="117"/>
    </row>
    <row r="68" spans="2:12" ht="57.75" customHeight="1">
      <c r="B68" s="241"/>
      <c r="C68" s="89" t="s">
        <v>113</v>
      </c>
      <c r="D68" s="75">
        <f>$D$60*H68</f>
        <v>0</v>
      </c>
      <c r="E68" s="76">
        <f>$E$60*H68</f>
        <v>0</v>
      </c>
      <c r="F68" s="76">
        <f>$F$60*H68</f>
        <v>0</v>
      </c>
      <c r="G68" s="90">
        <f>SUM(D68:F68)</f>
        <v>0</v>
      </c>
      <c r="H68" s="98">
        <v>0</v>
      </c>
      <c r="I68" s="121"/>
      <c r="J68" s="121"/>
    </row>
    <row r="69" spans="2:12" ht="38.25" customHeight="1" thickBot="1">
      <c r="B69" s="241"/>
      <c r="C69" s="7" t="s">
        <v>114</v>
      </c>
      <c r="D69" s="77">
        <f>SUM(D66:D68)</f>
        <v>650000.0048</v>
      </c>
      <c r="E69" s="77">
        <f>SUM(E66:E68)</f>
        <v>500000.00039999996</v>
      </c>
      <c r="F69" s="77">
        <f>SUM(F66:F68)</f>
        <v>349999.99599999998</v>
      </c>
      <c r="G69" s="77">
        <f>SUM(G66:G68)</f>
        <v>1500000.0011999998</v>
      </c>
      <c r="H69" s="78">
        <f>SUM(H66:H68)</f>
        <v>1</v>
      </c>
      <c r="I69" s="118"/>
      <c r="J69" s="116"/>
    </row>
    <row r="70" spans="2:12" ht="21.75" customHeight="1" thickBot="1">
      <c r="B70" s="241"/>
      <c r="C70" s="1"/>
      <c r="D70" s="5"/>
      <c r="E70" s="5"/>
      <c r="F70" s="5"/>
      <c r="G70" s="5"/>
      <c r="H70" s="5"/>
      <c r="I70" s="118"/>
      <c r="J70" s="116"/>
    </row>
    <row r="71" spans="2:12" ht="49.5" customHeight="1">
      <c r="B71" s="241"/>
      <c r="C71" s="79" t="s">
        <v>115</v>
      </c>
      <c r="D71" s="80" t="e">
        <f>SUM(H9,H17,H25,H31,H39,H44,H50)*1.07</f>
        <v>#REF!</v>
      </c>
      <c r="E71" s="15"/>
      <c r="F71" s="15"/>
      <c r="G71" s="15"/>
      <c r="H71" s="123" t="s">
        <v>116</v>
      </c>
      <c r="I71" s="124">
        <f>SUM(I50,I44,I39,I31,I25,I17,I9)</f>
        <v>0</v>
      </c>
      <c r="J71" s="136"/>
    </row>
    <row r="72" spans="2:12" ht="28.5" customHeight="1" thickBot="1">
      <c r="B72" s="241"/>
      <c r="C72" s="81" t="s">
        <v>117</v>
      </c>
      <c r="D72" s="111" t="e">
        <f>D71/G60</f>
        <v>#REF!</v>
      </c>
      <c r="E72" s="22"/>
      <c r="F72" s="22"/>
      <c r="G72" s="22"/>
      <c r="H72" s="125" t="s">
        <v>118</v>
      </c>
      <c r="I72" s="126">
        <f>I71/G58</f>
        <v>0</v>
      </c>
      <c r="J72" s="137"/>
    </row>
    <row r="73" spans="2:12" ht="28.5" customHeight="1">
      <c r="B73" s="241"/>
      <c r="C73" s="255"/>
      <c r="D73" s="256"/>
      <c r="E73" s="23"/>
      <c r="F73" s="23"/>
      <c r="G73" s="23"/>
    </row>
    <row r="74" spans="2:12" ht="32.25" customHeight="1">
      <c r="B74" s="241"/>
      <c r="C74" s="81" t="s">
        <v>119</v>
      </c>
      <c r="D74" s="82">
        <f>SUM(D48:F49)*1.07</f>
        <v>95142.645199999999</v>
      </c>
      <c r="E74" s="24"/>
      <c r="F74" s="24"/>
      <c r="G74" s="24"/>
    </row>
    <row r="75" spans="2:12" ht="23.25" customHeight="1">
      <c r="B75" s="241"/>
      <c r="C75" s="81" t="s">
        <v>120</v>
      </c>
      <c r="D75" s="111">
        <f>D74/G60</f>
        <v>6.3428430082590595E-2</v>
      </c>
      <c r="E75" s="24"/>
      <c r="F75" s="24"/>
      <c r="G75" s="24"/>
      <c r="I75" s="114"/>
    </row>
    <row r="76" spans="2:12" ht="66.75" customHeight="1" thickBot="1">
      <c r="B76" s="241"/>
      <c r="C76" s="245" t="s">
        <v>121</v>
      </c>
      <c r="D76" s="246"/>
      <c r="E76" s="16"/>
      <c r="F76" s="16"/>
      <c r="G76" s="16"/>
    </row>
    <row r="77" spans="2:12" ht="55.5" customHeight="1">
      <c r="B77" s="241"/>
      <c r="L77" s="20"/>
    </row>
    <row r="78" spans="2:12" ht="42.75" customHeight="1">
      <c r="B78" s="241"/>
    </row>
    <row r="79" spans="2:12" ht="21.75" customHeight="1">
      <c r="B79" s="241"/>
    </row>
    <row r="80" spans="2:12" ht="21.75" customHeight="1">
      <c r="B80" s="241"/>
    </row>
    <row r="81" spans="2:2" ht="23.25" customHeight="1">
      <c r="B81" s="241"/>
    </row>
    <row r="82" spans="2:2" ht="23.25" customHeight="1"/>
    <row r="83" spans="2:2" ht="21.75" customHeight="1"/>
    <row r="84" spans="2:2" ht="16.5" customHeight="1"/>
    <row r="85" spans="2:2" ht="29.25" customHeight="1"/>
    <row r="86" spans="2:2" ht="24.75" customHeight="1"/>
    <row r="87" spans="2:2" ht="33" customHeight="1"/>
    <row r="89" spans="2:2" ht="15" customHeight="1"/>
    <row r="90" spans="2:2" ht="25.5" customHeight="1"/>
  </sheetData>
  <sheetProtection formatCells="0" formatColumns="0" formatRows="0"/>
  <mergeCells count="21">
    <mergeCell ref="B2:E2"/>
    <mergeCell ref="C33:K33"/>
    <mergeCell ref="C5:K5"/>
    <mergeCell ref="C19:K19"/>
    <mergeCell ref="E64:E65"/>
    <mergeCell ref="B1:E1"/>
    <mergeCell ref="C6:K6"/>
    <mergeCell ref="B67:B81"/>
    <mergeCell ref="C63:H63"/>
    <mergeCell ref="C76:D76"/>
    <mergeCell ref="C56:C57"/>
    <mergeCell ref="G56:G57"/>
    <mergeCell ref="G64:G65"/>
    <mergeCell ref="H64:H65"/>
    <mergeCell ref="C73:D73"/>
    <mergeCell ref="C55:G55"/>
    <mergeCell ref="D56:D57"/>
    <mergeCell ref="E56:E57"/>
    <mergeCell ref="F56:F57"/>
    <mergeCell ref="D64:D65"/>
    <mergeCell ref="F64:F65"/>
  </mergeCells>
  <phoneticPr fontId="24" type="noConversion"/>
  <conditionalFormatting sqref="D72">
    <cfRule type="cellIs" dxfId="15" priority="46" operator="lessThan">
      <formula>0.15</formula>
    </cfRule>
  </conditionalFormatting>
  <conditionalFormatting sqref="D75">
    <cfRule type="cellIs" dxfId="14" priority="44" operator="lessThan">
      <formula>0.05</formula>
    </cfRule>
  </conditionalFormatting>
  <conditionalFormatting sqref="I68:J68 H69">
    <cfRule type="cellIs" dxfId="13" priority="1" operator="greaterThan">
      <formula>1</formula>
    </cfRule>
  </conditionalFormatting>
  <dataValidations xWindow="374" yWindow="810" count="6">
    <dataValidation allowBlank="1" showInputMessage="1" showErrorMessage="1" prompt="% Towards Gender Equality and Women's Empowerment Must be Higher than 15%_x000a_" sqref="D72:G72" xr:uid="{E72508C7-C8DD-46A5-878C-E4FA07CAB6AF}"/>
    <dataValidation allowBlank="1" showInputMessage="1" showErrorMessage="1" prompt="M&amp;E Budget Cannot be Less than 5%_x000a_" sqref="D75:G75" xr:uid="{53928C0A-D548-4B6B-97FC-07D38B0E5FA7}"/>
    <dataValidation allowBlank="1" showInputMessage="1" showErrorMessage="1" prompt="Insert *text* description of Outcome here" sqref="C5:K5" xr:uid="{89ACADD6-F982-42D9-AC8D-CCF9750605B2}"/>
    <dataValidation allowBlank="1" showInputMessage="1" showErrorMessage="1" prompt="Insert *text* description of Output here" sqref="C6 C19 C33" xr:uid="{31AC9CA6-D499-4711-A99F-BECD0A64F3A8}"/>
    <dataValidation allowBlank="1" showInputMessage="1" showErrorMessage="1" prompt="Insert *text* description of Activity here" sqref="C7 C11 C20 C27 C34 C41" xr:uid="{E7A390F5-03DD-4A67-B842-17326B4F2DA4}"/>
    <dataValidation allowBlank="1" showErrorMessage="1" prompt="% Towards Gender Equality and Women's Empowerment Must be Higher than 15%_x000a_" sqref="D74:G74" xr:uid="{8C6643DA-1D03-44FB-AC1F-C4CB706ED3AA}"/>
  </dataValidations>
  <pageMargins left="0.7" right="0.7" top="0.75" bottom="0.75" header="0.3" footer="0.3"/>
  <pageSetup paperSize="5" scale="74" orientation="landscape" r:id="rId1"/>
  <rowBreaks count="1" manualBreakCount="1">
    <brk id="26" max="16383" man="1"/>
  </rowBreaks>
  <ignoredErrors>
    <ignoredError sqref="D56:F57 D64:F65" unlockedFormula="1"/>
    <ignoredError sqref="H17 H3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137"/>
  <sheetViews>
    <sheetView showGridLines="0" showZeros="0" zoomScale="74" zoomScaleNormal="120" workbookViewId="0">
      <pane ySplit="4" topLeftCell="A5" activePane="bottomLeft" state="frozen"/>
      <selection pane="bottomLeft" activeCell="D8" sqref="D8"/>
    </sheetView>
  </sheetViews>
  <sheetFormatPr defaultColWidth="9.140625" defaultRowHeight="15.6"/>
  <cols>
    <col min="1" max="1" width="4.42578125" style="31" customWidth="1"/>
    <col min="2" max="2" width="3.140625" style="31" customWidth="1"/>
    <col min="3" max="3" width="51.42578125" style="31" customWidth="1"/>
    <col min="4" max="4" width="34.140625" style="32" customWidth="1"/>
    <col min="5" max="5" width="35" style="32" customWidth="1"/>
    <col min="6" max="6" width="36.5703125" style="32" customWidth="1"/>
    <col min="7" max="7" width="25.85546875" style="31" customWidth="1"/>
    <col min="8" max="8" width="21.42578125" style="31" customWidth="1"/>
    <col min="9" max="9" width="16.85546875" style="31" customWidth="1"/>
    <col min="10" max="10" width="19.42578125" style="31" customWidth="1"/>
    <col min="11" max="11" width="19" style="31" customWidth="1"/>
    <col min="12" max="12" width="26" style="31" customWidth="1"/>
    <col min="13" max="13" width="21.140625" style="31" customWidth="1"/>
    <col min="14" max="14" width="7" style="31" customWidth="1"/>
    <col min="15" max="15" width="24.140625" style="31" customWidth="1"/>
    <col min="16" max="16" width="26.42578125" style="31" customWidth="1"/>
    <col min="17" max="17" width="30.140625" style="31" customWidth="1"/>
    <col min="18" max="18" width="33" style="31" customWidth="1"/>
    <col min="19" max="20" width="22.85546875" style="31" customWidth="1"/>
    <col min="21" max="21" width="23.42578125" style="31" customWidth="1"/>
    <col min="22" max="22" width="32.140625" style="31" customWidth="1"/>
    <col min="23" max="23" width="9.140625" style="31"/>
    <col min="24" max="24" width="17.85546875" style="31" customWidth="1"/>
    <col min="25" max="25" width="26.42578125" style="31" customWidth="1"/>
    <col min="26" max="26" width="22.42578125" style="31" customWidth="1"/>
    <col min="27" max="27" width="29.85546875" style="31" customWidth="1"/>
    <col min="28" max="28" width="23.42578125" style="31" customWidth="1"/>
    <col min="29" max="29" width="18.42578125" style="31" customWidth="1"/>
    <col min="30" max="30" width="17.42578125" style="31" customWidth="1"/>
    <col min="31" max="31" width="25.140625" style="31" customWidth="1"/>
    <col min="32" max="16384" width="9.140625" style="31"/>
  </cols>
  <sheetData>
    <row r="1" spans="2:13" ht="31.5" customHeight="1">
      <c r="B1" s="172"/>
      <c r="C1" s="237" t="s">
        <v>0</v>
      </c>
      <c r="D1" s="237"/>
      <c r="E1" s="237"/>
      <c r="F1" s="237"/>
      <c r="G1" s="17"/>
      <c r="H1" s="18"/>
      <c r="I1" s="18"/>
      <c r="J1" s="172"/>
      <c r="K1" s="172"/>
      <c r="L1" s="12"/>
      <c r="M1" s="3"/>
    </row>
    <row r="2" spans="2:13" ht="24" customHeight="1">
      <c r="B2" s="172"/>
      <c r="C2" s="264" t="s">
        <v>122</v>
      </c>
      <c r="D2" s="264"/>
      <c r="E2" s="264"/>
      <c r="F2" s="142"/>
      <c r="G2" s="172"/>
      <c r="H2" s="172"/>
      <c r="I2" s="172"/>
      <c r="J2" s="172"/>
      <c r="K2" s="172"/>
      <c r="L2" s="12"/>
      <c r="M2" s="3"/>
    </row>
    <row r="3" spans="2:13" ht="24" customHeight="1">
      <c r="B3" s="172"/>
      <c r="C3" s="26"/>
      <c r="D3" s="26"/>
      <c r="E3" s="26"/>
      <c r="F3" s="26"/>
      <c r="G3" s="172"/>
      <c r="H3" s="172"/>
      <c r="I3" s="172"/>
      <c r="J3" s="172"/>
      <c r="K3" s="172"/>
      <c r="L3" s="12"/>
      <c r="M3" s="3"/>
    </row>
    <row r="4" spans="2:13" ht="24" customHeight="1">
      <c r="B4" s="172"/>
      <c r="C4" s="26"/>
      <c r="D4" s="139" t="str">
        <f>'1) Budget Table'!D4</f>
        <v>OACNUDH</v>
      </c>
      <c r="E4" s="139" t="str">
        <f>'1) Budget Table'!E4</f>
        <v>PNUD</v>
      </c>
      <c r="F4" s="139" t="str">
        <f>'1) Budget Table'!F4</f>
        <v>UNESCO</v>
      </c>
      <c r="G4" s="131" t="s">
        <v>8</v>
      </c>
      <c r="H4" s="172"/>
      <c r="I4" s="172"/>
      <c r="J4" s="172"/>
      <c r="K4" s="172"/>
      <c r="L4" s="12"/>
      <c r="M4" s="3"/>
    </row>
    <row r="5" spans="2:13" ht="24" customHeight="1">
      <c r="B5" s="271" t="s">
        <v>123</v>
      </c>
      <c r="C5" s="271"/>
      <c r="D5" s="271"/>
      <c r="E5" s="271"/>
      <c r="F5" s="271"/>
      <c r="G5" s="271"/>
      <c r="H5" s="172"/>
      <c r="I5" s="172"/>
      <c r="J5" s="172"/>
      <c r="K5" s="172"/>
      <c r="L5" s="12"/>
      <c r="M5" s="3"/>
    </row>
    <row r="6" spans="2:13" ht="22.5" customHeight="1">
      <c r="B6" s="172"/>
      <c r="C6" s="271" t="s">
        <v>124</v>
      </c>
      <c r="D6" s="271"/>
      <c r="E6" s="271"/>
      <c r="F6" s="271"/>
      <c r="G6" s="271"/>
      <c r="H6" s="172"/>
      <c r="I6" s="172"/>
      <c r="J6" s="172"/>
      <c r="K6" s="172"/>
      <c r="L6" s="12"/>
      <c r="M6" s="3"/>
    </row>
    <row r="7" spans="2:13" ht="24.75" customHeight="1" thickBot="1">
      <c r="B7" s="172"/>
      <c r="C7" s="39" t="s">
        <v>125</v>
      </c>
      <c r="D7" s="40">
        <f>'1) Budget Table'!D9</f>
        <v>84894</v>
      </c>
      <c r="E7" s="40">
        <f>'1) Budget Table'!E9</f>
        <v>25000</v>
      </c>
      <c r="F7" s="40">
        <f>'1) Budget Table'!F9</f>
        <v>0</v>
      </c>
      <c r="G7" s="41">
        <f>SUM(D7:F7)</f>
        <v>109894</v>
      </c>
      <c r="H7" s="172"/>
      <c r="I7" s="172"/>
      <c r="J7" s="172"/>
      <c r="K7" s="172"/>
      <c r="L7" s="12"/>
      <c r="M7" s="3"/>
    </row>
    <row r="8" spans="2:13" ht="21.75" customHeight="1">
      <c r="B8" s="172"/>
      <c r="C8" s="37" t="s">
        <v>126</v>
      </c>
      <c r="D8" s="173">
        <f>18000+18000</f>
        <v>36000</v>
      </c>
      <c r="E8" s="174"/>
      <c r="F8" s="174"/>
      <c r="G8" s="38">
        <f t="shared" ref="G8:G15" si="0">SUM(D8:F8)</f>
        <v>36000</v>
      </c>
      <c r="H8" s="172"/>
      <c r="I8" s="172"/>
      <c r="J8" s="172"/>
      <c r="K8" s="172"/>
      <c r="L8" s="172"/>
      <c r="M8" s="172"/>
    </row>
    <row r="9" spans="2:13">
      <c r="B9" s="172"/>
      <c r="C9" s="29" t="s">
        <v>127</v>
      </c>
      <c r="D9" s="175">
        <f>8000+3000+4332</f>
        <v>15332</v>
      </c>
      <c r="E9" s="146">
        <v>4000</v>
      </c>
      <c r="F9" s="146"/>
      <c r="G9" s="36">
        <f t="shared" si="0"/>
        <v>19332</v>
      </c>
      <c r="H9" s="172"/>
      <c r="I9" s="172"/>
      <c r="J9" s="172"/>
      <c r="K9" s="172"/>
      <c r="L9" s="172"/>
      <c r="M9" s="172"/>
    </row>
    <row r="10" spans="2:13" ht="15.75" customHeight="1">
      <c r="B10" s="172"/>
      <c r="C10" s="29" t="s">
        <v>128</v>
      </c>
      <c r="D10" s="175"/>
      <c r="E10" s="175"/>
      <c r="F10" s="175"/>
      <c r="G10" s="36">
        <f t="shared" si="0"/>
        <v>0</v>
      </c>
      <c r="H10" s="172"/>
      <c r="I10" s="172"/>
      <c r="J10" s="172"/>
      <c r="K10" s="172"/>
      <c r="L10" s="172"/>
      <c r="M10" s="172"/>
    </row>
    <row r="11" spans="2:13">
      <c r="B11" s="172"/>
      <c r="C11" s="30" t="s">
        <v>129</v>
      </c>
      <c r="D11" s="175">
        <f>12000+12000+3000</f>
        <v>27000</v>
      </c>
      <c r="E11" s="175">
        <v>18000</v>
      </c>
      <c r="F11" s="175"/>
      <c r="G11" s="36">
        <f t="shared" si="0"/>
        <v>45000</v>
      </c>
      <c r="H11" s="172"/>
      <c r="I11" s="172"/>
      <c r="J11" s="172"/>
      <c r="K11" s="172"/>
      <c r="L11" s="172"/>
      <c r="M11" s="172"/>
    </row>
    <row r="12" spans="2:13">
      <c r="B12" s="172"/>
      <c r="C12" s="29" t="s">
        <v>130</v>
      </c>
      <c r="D12" s="175">
        <f>6562</f>
        <v>6562</v>
      </c>
      <c r="E12" s="175"/>
      <c r="F12" s="175"/>
      <c r="G12" s="36">
        <f t="shared" si="0"/>
        <v>6562</v>
      </c>
      <c r="H12" s="172"/>
      <c r="I12" s="172"/>
      <c r="J12" s="172"/>
      <c r="K12" s="172"/>
      <c r="L12" s="172"/>
      <c r="M12" s="172"/>
    </row>
    <row r="13" spans="2:13" ht="21.75" customHeight="1">
      <c r="B13" s="172"/>
      <c r="C13" s="29" t="s">
        <v>131</v>
      </c>
      <c r="D13" s="175"/>
      <c r="E13" s="175"/>
      <c r="F13" s="175"/>
      <c r="G13" s="36">
        <f t="shared" si="0"/>
        <v>0</v>
      </c>
      <c r="H13" s="172"/>
      <c r="I13" s="172"/>
      <c r="J13" s="172"/>
      <c r="K13" s="172"/>
      <c r="L13" s="172"/>
      <c r="M13" s="172"/>
    </row>
    <row r="14" spans="2:13" ht="21.75" customHeight="1">
      <c r="B14" s="172"/>
      <c r="C14" s="29" t="s">
        <v>132</v>
      </c>
      <c r="D14" s="175"/>
      <c r="E14" s="175">
        <v>3000</v>
      </c>
      <c r="F14" s="175"/>
      <c r="G14" s="36">
        <f t="shared" si="0"/>
        <v>3000</v>
      </c>
      <c r="H14" s="172"/>
      <c r="I14" s="172"/>
      <c r="J14" s="172"/>
      <c r="K14" s="172"/>
      <c r="L14" s="172"/>
      <c r="M14" s="172"/>
    </row>
    <row r="15" spans="2:13" ht="15.75" customHeight="1">
      <c r="B15" s="172"/>
      <c r="C15" s="33" t="s">
        <v>133</v>
      </c>
      <c r="D15" s="42">
        <f>SUM(D8:D14)</f>
        <v>84894</v>
      </c>
      <c r="E15" s="42">
        <f>SUM(E8:E14)</f>
        <v>25000</v>
      </c>
      <c r="F15" s="42">
        <f>SUM(F8:F14)</f>
        <v>0</v>
      </c>
      <c r="G15" s="92">
        <f t="shared" si="0"/>
        <v>109894</v>
      </c>
      <c r="H15" s="172"/>
      <c r="I15" s="172"/>
      <c r="J15" s="172"/>
      <c r="K15" s="172"/>
      <c r="L15" s="172"/>
      <c r="M15" s="172"/>
    </row>
    <row r="16" spans="2:13" s="32" customFormat="1">
      <c r="B16" s="176"/>
      <c r="C16" s="46"/>
      <c r="D16" s="47"/>
      <c r="E16" s="47"/>
      <c r="F16" s="47"/>
      <c r="G16" s="93"/>
      <c r="H16" s="176"/>
      <c r="I16" s="176"/>
      <c r="J16" s="176"/>
      <c r="K16" s="176"/>
      <c r="L16" s="176"/>
      <c r="M16" s="176"/>
    </row>
    <row r="17" spans="2:7">
      <c r="B17" s="172"/>
      <c r="C17" s="271" t="s">
        <v>134</v>
      </c>
      <c r="D17" s="271"/>
      <c r="E17" s="271"/>
      <c r="F17" s="271"/>
      <c r="G17" s="271"/>
    </row>
    <row r="18" spans="2:7" ht="27" customHeight="1" thickBot="1">
      <c r="B18" s="172"/>
      <c r="C18" s="39" t="s">
        <v>125</v>
      </c>
      <c r="D18" s="40">
        <f>'1) Budget Table'!D17</f>
        <v>84464</v>
      </c>
      <c r="E18" s="40">
        <f>'1) Budget Table'!E17</f>
        <v>35000</v>
      </c>
      <c r="F18" s="40">
        <f>'1) Budget Table'!F17</f>
        <v>96000</v>
      </c>
      <c r="G18" s="41">
        <f t="shared" ref="G18:G26" si="1">SUM(D18:F18)</f>
        <v>215464</v>
      </c>
    </row>
    <row r="19" spans="2:7">
      <c r="B19" s="172"/>
      <c r="C19" s="37" t="s">
        <v>126</v>
      </c>
      <c r="D19" s="173">
        <f>18000+18000</f>
        <v>36000</v>
      </c>
      <c r="E19" s="174"/>
      <c r="F19" s="174"/>
      <c r="G19" s="38">
        <f t="shared" si="1"/>
        <v>36000</v>
      </c>
    </row>
    <row r="20" spans="2:7">
      <c r="B20" s="172"/>
      <c r="C20" s="29" t="s">
        <v>127</v>
      </c>
      <c r="D20" s="175">
        <v>4000</v>
      </c>
      <c r="E20" s="146">
        <v>6000</v>
      </c>
      <c r="F20" s="146">
        <v>20000</v>
      </c>
      <c r="G20" s="36">
        <f t="shared" si="1"/>
        <v>30000</v>
      </c>
    </row>
    <row r="21" spans="2:7" ht="30.95">
      <c r="B21" s="172"/>
      <c r="C21" s="29" t="s">
        <v>128</v>
      </c>
      <c r="D21" s="175"/>
      <c r="E21" s="175"/>
      <c r="F21" s="219">
        <v>10000</v>
      </c>
      <c r="G21" s="36">
        <f t="shared" si="1"/>
        <v>10000</v>
      </c>
    </row>
    <row r="22" spans="2:7">
      <c r="B22" s="172"/>
      <c r="C22" s="30" t="s">
        <v>129</v>
      </c>
      <c r="D22" s="175">
        <v>30000</v>
      </c>
      <c r="E22" s="175">
        <v>21000</v>
      </c>
      <c r="F22" s="219">
        <v>15000</v>
      </c>
      <c r="G22" s="36">
        <f t="shared" si="1"/>
        <v>66000</v>
      </c>
    </row>
    <row r="23" spans="2:7">
      <c r="B23" s="172"/>
      <c r="C23" s="29" t="s">
        <v>130</v>
      </c>
      <c r="D23" s="175">
        <v>14464</v>
      </c>
      <c r="E23" s="175">
        <v>5000</v>
      </c>
      <c r="F23" s="219">
        <v>10000</v>
      </c>
      <c r="G23" s="36">
        <f t="shared" si="1"/>
        <v>29464</v>
      </c>
    </row>
    <row r="24" spans="2:7">
      <c r="B24" s="172"/>
      <c r="C24" s="29" t="s">
        <v>131</v>
      </c>
      <c r="D24" s="175"/>
      <c r="E24" s="175"/>
      <c r="F24" s="219">
        <v>31000</v>
      </c>
      <c r="G24" s="36">
        <f t="shared" si="1"/>
        <v>31000</v>
      </c>
    </row>
    <row r="25" spans="2:7">
      <c r="B25" s="172"/>
      <c r="C25" s="29" t="s">
        <v>132</v>
      </c>
      <c r="D25" s="175"/>
      <c r="E25" s="175">
        <v>3000</v>
      </c>
      <c r="F25" s="219">
        <v>10000</v>
      </c>
      <c r="G25" s="36">
        <f t="shared" si="1"/>
        <v>13000</v>
      </c>
    </row>
    <row r="26" spans="2:7">
      <c r="B26" s="172"/>
      <c r="C26" s="33" t="s">
        <v>133</v>
      </c>
      <c r="D26" s="42">
        <f>SUM(D19:D25)</f>
        <v>84464</v>
      </c>
      <c r="E26" s="42">
        <f>SUM(E19:E25)</f>
        <v>35000</v>
      </c>
      <c r="F26" s="42">
        <f>SUM(F19:F25)</f>
        <v>96000</v>
      </c>
      <c r="G26" s="36">
        <f t="shared" si="1"/>
        <v>215464</v>
      </c>
    </row>
    <row r="27" spans="2:7" s="176" customFormat="1">
      <c r="C27" s="43"/>
      <c r="D27" s="44"/>
      <c r="E27" s="44"/>
      <c r="F27" s="44"/>
      <c r="G27" s="45"/>
    </row>
    <row r="28" spans="2:7" s="32" customFormat="1" ht="22.5" customHeight="1">
      <c r="B28" s="176"/>
      <c r="C28" s="49"/>
      <c r="D28" s="47"/>
      <c r="E28" s="47"/>
      <c r="F28" s="47"/>
      <c r="G28" s="48"/>
    </row>
    <row r="29" spans="2:7">
      <c r="B29" s="271" t="s">
        <v>135</v>
      </c>
      <c r="C29" s="271"/>
      <c r="D29" s="271"/>
      <c r="E29" s="271"/>
      <c r="F29" s="271"/>
      <c r="G29" s="271"/>
    </row>
    <row r="30" spans="2:7">
      <c r="B30" s="172"/>
      <c r="C30" s="271" t="s">
        <v>136</v>
      </c>
      <c r="D30" s="271"/>
      <c r="E30" s="271"/>
      <c r="F30" s="271"/>
      <c r="G30" s="271"/>
    </row>
    <row r="31" spans="2:7" ht="24" customHeight="1" thickBot="1">
      <c r="B31" s="172"/>
      <c r="C31" s="39" t="s">
        <v>125</v>
      </c>
      <c r="D31" s="40">
        <f>'1) Budget Table'!D25</f>
        <v>106464</v>
      </c>
      <c r="E31" s="40">
        <f>'1) Budget Table'!E25</f>
        <v>25000</v>
      </c>
      <c r="F31" s="40">
        <f>'1) Budget Table'!F25</f>
        <v>55000</v>
      </c>
      <c r="G31" s="41">
        <f>SUM(D31:F31)</f>
        <v>186464</v>
      </c>
    </row>
    <row r="32" spans="2:7" ht="15.75" customHeight="1">
      <c r="B32" s="172"/>
      <c r="C32" s="37" t="s">
        <v>126</v>
      </c>
      <c r="D32" s="173">
        <f>18000+18000</f>
        <v>36000</v>
      </c>
      <c r="E32" s="174"/>
      <c r="F32" s="174"/>
      <c r="G32" s="38">
        <f t="shared" ref="G32:G39" si="2">SUM(D32:F32)</f>
        <v>36000</v>
      </c>
    </row>
    <row r="33" spans="2:7" ht="15.75" customHeight="1">
      <c r="B33" s="172"/>
      <c r="C33" s="29" t="s">
        <v>127</v>
      </c>
      <c r="D33" s="175">
        <f>6000+8000+4000</f>
        <v>18000</v>
      </c>
      <c r="E33" s="146">
        <v>4500</v>
      </c>
      <c r="F33" s="146">
        <v>10000</v>
      </c>
      <c r="G33" s="36">
        <f t="shared" si="2"/>
        <v>32500</v>
      </c>
    </row>
    <row r="34" spans="2:7" ht="33" customHeight="1">
      <c r="B34" s="172"/>
      <c r="C34" s="29" t="s">
        <v>128</v>
      </c>
      <c r="D34" s="175"/>
      <c r="E34" s="175"/>
      <c r="F34" s="219"/>
      <c r="G34" s="36">
        <f t="shared" si="2"/>
        <v>0</v>
      </c>
    </row>
    <row r="35" spans="2:7" ht="18.75" customHeight="1">
      <c r="B35" s="172"/>
      <c r="C35" s="30" t="s">
        <v>137</v>
      </c>
      <c r="D35" s="175">
        <f>6000+15000+20000</f>
        <v>41000</v>
      </c>
      <c r="E35" s="175">
        <v>19000</v>
      </c>
      <c r="F35" s="219">
        <v>20000</v>
      </c>
      <c r="G35" s="36">
        <f t="shared" si="2"/>
        <v>80000</v>
      </c>
    </row>
    <row r="36" spans="2:7">
      <c r="B36" s="172"/>
      <c r="C36" s="29" t="s">
        <v>130</v>
      </c>
      <c r="D36" s="175">
        <f>7000+4464</f>
        <v>11464</v>
      </c>
      <c r="E36" s="214"/>
      <c r="F36" s="219">
        <v>10000</v>
      </c>
      <c r="G36" s="36">
        <f t="shared" si="2"/>
        <v>21464</v>
      </c>
    </row>
    <row r="37" spans="2:7" s="32" customFormat="1" ht="21.75" customHeight="1">
      <c r="B37" s="172"/>
      <c r="C37" s="29" t="s">
        <v>131</v>
      </c>
      <c r="D37" s="175"/>
      <c r="E37" s="175"/>
      <c r="F37" s="219">
        <v>15000</v>
      </c>
      <c r="G37" s="36">
        <f t="shared" si="2"/>
        <v>15000</v>
      </c>
    </row>
    <row r="38" spans="2:7" s="32" customFormat="1">
      <c r="B38" s="172"/>
      <c r="C38" s="29" t="s">
        <v>132</v>
      </c>
      <c r="D38" s="175"/>
      <c r="E38" s="175">
        <v>1500</v>
      </c>
      <c r="F38" s="219"/>
      <c r="G38" s="36">
        <f t="shared" si="2"/>
        <v>1500</v>
      </c>
    </row>
    <row r="39" spans="2:7">
      <c r="B39" s="172"/>
      <c r="C39" s="33" t="s">
        <v>133</v>
      </c>
      <c r="D39" s="42">
        <f>SUM(D32:D38)</f>
        <v>106464</v>
      </c>
      <c r="E39" s="42">
        <f>SUM(E32:E38)</f>
        <v>25000</v>
      </c>
      <c r="F39" s="42">
        <f>SUM(F32:F38)</f>
        <v>55000</v>
      </c>
      <c r="G39" s="36">
        <f t="shared" si="2"/>
        <v>186464</v>
      </c>
    </row>
    <row r="40" spans="2:7" s="32" customFormat="1">
      <c r="B40" s="176"/>
      <c r="C40" s="46"/>
      <c r="D40" s="47"/>
      <c r="E40" s="47"/>
      <c r="F40" s="47"/>
      <c r="G40" s="48"/>
    </row>
    <row r="41" spans="2:7">
      <c r="B41" s="176"/>
      <c r="C41" s="271" t="s">
        <v>138</v>
      </c>
      <c r="D41" s="271"/>
      <c r="E41" s="271"/>
      <c r="F41" s="271"/>
      <c r="G41" s="271"/>
    </row>
    <row r="42" spans="2:7" ht="21.75" customHeight="1" thickBot="1">
      <c r="B42" s="172"/>
      <c r="C42" s="39" t="s">
        <v>125</v>
      </c>
      <c r="D42" s="40">
        <f>'1) Budget Table'!D31</f>
        <v>82464</v>
      </c>
      <c r="E42" s="40">
        <f>'1) Budget Table'!E31</f>
        <v>70000</v>
      </c>
      <c r="F42" s="40">
        <f>'1) Budget Table'!F31</f>
        <v>0</v>
      </c>
      <c r="G42" s="41">
        <f t="shared" ref="G42:G50" si="3">SUM(D42:F42)</f>
        <v>152464</v>
      </c>
    </row>
    <row r="43" spans="2:7" ht="15.75" customHeight="1">
      <c r="B43" s="172"/>
      <c r="C43" s="37" t="s">
        <v>126</v>
      </c>
      <c r="D43" s="173">
        <f>13000+13000+20000</f>
        <v>46000</v>
      </c>
      <c r="E43" s="174"/>
      <c r="F43" s="174"/>
      <c r="G43" s="38">
        <f t="shared" si="3"/>
        <v>46000</v>
      </c>
    </row>
    <row r="44" spans="2:7" ht="15.75" customHeight="1">
      <c r="B44" s="172"/>
      <c r="C44" s="29" t="s">
        <v>127</v>
      </c>
      <c r="D44" s="175"/>
      <c r="E44" s="146"/>
      <c r="F44" s="146"/>
      <c r="G44" s="36">
        <f t="shared" si="3"/>
        <v>0</v>
      </c>
    </row>
    <row r="45" spans="2:7" ht="24.75" customHeight="1">
      <c r="B45" s="172"/>
      <c r="C45" s="29" t="s">
        <v>128</v>
      </c>
      <c r="D45" s="175"/>
      <c r="E45" s="175"/>
      <c r="F45" s="175"/>
      <c r="G45" s="36">
        <f t="shared" si="3"/>
        <v>0</v>
      </c>
    </row>
    <row r="46" spans="2:7">
      <c r="B46" s="172"/>
      <c r="C46" s="30" t="s">
        <v>129</v>
      </c>
      <c r="D46" s="175"/>
      <c r="E46" s="175">
        <v>18500</v>
      </c>
      <c r="F46" s="175"/>
      <c r="G46" s="36">
        <f t="shared" si="3"/>
        <v>18500</v>
      </c>
    </row>
    <row r="47" spans="2:7">
      <c r="B47" s="172"/>
      <c r="C47" s="29" t="s">
        <v>130</v>
      </c>
      <c r="D47" s="175">
        <f>4464+2000</f>
        <v>6464</v>
      </c>
      <c r="E47" s="175"/>
      <c r="F47" s="175"/>
      <c r="G47" s="36">
        <f t="shared" si="3"/>
        <v>6464</v>
      </c>
    </row>
    <row r="48" spans="2:7">
      <c r="B48" s="172"/>
      <c r="C48" s="29" t="s">
        <v>131</v>
      </c>
      <c r="D48" s="175">
        <v>30000</v>
      </c>
      <c r="E48" s="175">
        <v>49000</v>
      </c>
      <c r="F48" s="175"/>
      <c r="G48" s="36">
        <f t="shared" si="3"/>
        <v>79000</v>
      </c>
    </row>
    <row r="49" spans="2:7">
      <c r="B49" s="172"/>
      <c r="C49" s="29" t="s">
        <v>132</v>
      </c>
      <c r="D49" s="175"/>
      <c r="E49" s="175">
        <v>2500</v>
      </c>
      <c r="F49" s="175"/>
      <c r="G49" s="36">
        <f t="shared" si="3"/>
        <v>2500</v>
      </c>
    </row>
    <row r="50" spans="2:7">
      <c r="B50" s="172"/>
      <c r="C50" s="33" t="s">
        <v>133</v>
      </c>
      <c r="D50" s="42">
        <f>SUM(D43:D49)</f>
        <v>82464</v>
      </c>
      <c r="E50" s="42">
        <f>SUM(E43:E49)</f>
        <v>70000</v>
      </c>
      <c r="F50" s="42">
        <f>SUM(F43:F49)</f>
        <v>0</v>
      </c>
      <c r="G50" s="36">
        <f t="shared" si="3"/>
        <v>152464</v>
      </c>
    </row>
    <row r="51" spans="2:7" s="32" customFormat="1">
      <c r="B51" s="176"/>
      <c r="C51" s="46"/>
      <c r="D51" s="47"/>
      <c r="E51" s="47"/>
      <c r="F51" s="47"/>
      <c r="G51" s="48"/>
    </row>
    <row r="52" spans="2:7" ht="25.5" customHeight="1">
      <c r="B52" s="172"/>
      <c r="C52" s="172"/>
      <c r="D52" s="172"/>
      <c r="E52" s="172"/>
      <c r="F52" s="172"/>
      <c r="G52" s="172"/>
    </row>
    <row r="53" spans="2:7">
      <c r="B53" s="271" t="s">
        <v>139</v>
      </c>
      <c r="C53" s="271"/>
      <c r="D53" s="271"/>
      <c r="E53" s="271"/>
      <c r="F53" s="271"/>
      <c r="G53" s="271"/>
    </row>
    <row r="54" spans="2:7">
      <c r="B54" s="172"/>
      <c r="C54" s="271" t="s">
        <v>140</v>
      </c>
      <c r="D54" s="271"/>
      <c r="E54" s="271"/>
      <c r="F54" s="271"/>
      <c r="G54" s="271"/>
    </row>
    <row r="55" spans="2:7" ht="22.5" customHeight="1" thickBot="1">
      <c r="B55" s="172"/>
      <c r="C55" s="39" t="s">
        <v>125</v>
      </c>
      <c r="D55" s="40">
        <f>'1) Budget Table'!D39</f>
        <v>123062</v>
      </c>
      <c r="E55" s="40">
        <f>'1) Budget Table'!E39</f>
        <v>120000</v>
      </c>
      <c r="F55" s="40">
        <f>'1) Budget Table'!F39</f>
        <v>60000</v>
      </c>
      <c r="G55" s="41">
        <f>SUM(D55:F55)</f>
        <v>303062</v>
      </c>
    </row>
    <row r="56" spans="2:7">
      <c r="B56" s="172"/>
      <c r="C56" s="37" t="s">
        <v>126</v>
      </c>
      <c r="D56" s="173">
        <f>13000+13000+15000</f>
        <v>41000</v>
      </c>
      <c r="E56" s="174"/>
      <c r="F56" s="146"/>
      <c r="G56" s="38">
        <f>SUM(D56:F56)</f>
        <v>41000</v>
      </c>
    </row>
    <row r="57" spans="2:7">
      <c r="B57" s="172"/>
      <c r="C57" s="29" t="s">
        <v>127</v>
      </c>
      <c r="D57" s="175">
        <v>9000</v>
      </c>
      <c r="E57" s="175">
        <v>3000</v>
      </c>
      <c r="F57" s="214"/>
      <c r="G57" s="36">
        <f t="shared" ref="G57:G63" si="4">SUM(D57:F57)</f>
        <v>12000</v>
      </c>
    </row>
    <row r="58" spans="2:7" ht="33.75" customHeight="1">
      <c r="B58" s="172"/>
      <c r="C58" s="29" t="s">
        <v>128</v>
      </c>
      <c r="D58" s="175"/>
      <c r="E58" s="214"/>
      <c r="F58" s="219"/>
      <c r="G58" s="36">
        <f t="shared" si="4"/>
        <v>0</v>
      </c>
    </row>
    <row r="59" spans="2:7">
      <c r="B59" s="172"/>
      <c r="C59" s="30" t="s">
        <v>129</v>
      </c>
      <c r="D59" s="175">
        <v>0</v>
      </c>
      <c r="E59" s="175">
        <v>16000</v>
      </c>
      <c r="F59" s="219">
        <v>20000</v>
      </c>
      <c r="G59" s="36">
        <f t="shared" si="4"/>
        <v>36000</v>
      </c>
    </row>
    <row r="60" spans="2:7">
      <c r="B60" s="172"/>
      <c r="C60" s="29" t="s">
        <v>130</v>
      </c>
      <c r="D60" s="175">
        <v>13062</v>
      </c>
      <c r="E60" s="175"/>
      <c r="F60" s="219"/>
      <c r="G60" s="36">
        <f t="shared" si="4"/>
        <v>13062</v>
      </c>
    </row>
    <row r="61" spans="2:7">
      <c r="B61" s="172"/>
      <c r="C61" s="29" t="s">
        <v>131</v>
      </c>
      <c r="D61" s="175">
        <v>60000</v>
      </c>
      <c r="E61" s="175">
        <v>100000</v>
      </c>
      <c r="F61" s="219">
        <v>30000</v>
      </c>
      <c r="G61" s="36">
        <f t="shared" si="4"/>
        <v>190000</v>
      </c>
    </row>
    <row r="62" spans="2:7">
      <c r="B62" s="172"/>
      <c r="C62" s="29" t="s">
        <v>132</v>
      </c>
      <c r="D62" s="175"/>
      <c r="E62" s="175">
        <v>1000</v>
      </c>
      <c r="F62" s="219">
        <v>10000</v>
      </c>
      <c r="G62" s="36">
        <f t="shared" si="4"/>
        <v>11000</v>
      </c>
    </row>
    <row r="63" spans="2:7">
      <c r="B63" s="172"/>
      <c r="C63" s="33" t="s">
        <v>133</v>
      </c>
      <c r="D63" s="42">
        <f>SUM(D56:D62)</f>
        <v>123062</v>
      </c>
      <c r="E63" s="42">
        <f>SUM(E56:E62)</f>
        <v>120000</v>
      </c>
      <c r="F63" s="42">
        <f>SUM(F56:F62)</f>
        <v>60000</v>
      </c>
      <c r="G63" s="36">
        <f t="shared" si="4"/>
        <v>303062</v>
      </c>
    </row>
    <row r="64" spans="2:7" s="32" customFormat="1">
      <c r="B64" s="176"/>
      <c r="C64" s="46"/>
      <c r="D64" s="47"/>
      <c r="E64" s="47"/>
      <c r="F64" s="47"/>
      <c r="G64" s="48"/>
    </row>
    <row r="65" spans="3:7" ht="15.75" customHeight="1">
      <c r="C65" s="271" t="s">
        <v>141</v>
      </c>
      <c r="D65" s="271"/>
      <c r="E65" s="271"/>
      <c r="F65" s="271"/>
      <c r="G65" s="271"/>
    </row>
    <row r="66" spans="3:7" ht="21.75" customHeight="1" thickBot="1">
      <c r="C66" s="39" t="s">
        <v>125</v>
      </c>
      <c r="D66" s="40">
        <f>'1) Budget Table'!D44</f>
        <v>0</v>
      </c>
      <c r="E66" s="40">
        <f>'1) Budget Table'!E44</f>
        <v>20000</v>
      </c>
      <c r="F66" s="40">
        <f>'1) Budget Table'!F44</f>
        <v>40000</v>
      </c>
      <c r="G66" s="41">
        <f t="shared" ref="G66:G74" si="5">SUM(D66:F66)</f>
        <v>60000</v>
      </c>
    </row>
    <row r="67" spans="3:7">
      <c r="C67" s="37" t="s">
        <v>126</v>
      </c>
      <c r="D67" s="173"/>
      <c r="E67" s="174"/>
      <c r="F67" s="174"/>
      <c r="G67" s="38">
        <f t="shared" si="5"/>
        <v>0</v>
      </c>
    </row>
    <row r="68" spans="3:7">
      <c r="C68" s="29" t="s">
        <v>127</v>
      </c>
      <c r="D68" s="175"/>
      <c r="E68" s="146"/>
      <c r="F68" s="146">
        <v>5000</v>
      </c>
      <c r="G68" s="36">
        <f t="shared" si="5"/>
        <v>5000</v>
      </c>
    </row>
    <row r="69" spans="3:7" ht="30.95">
      <c r="C69" s="29" t="s">
        <v>128</v>
      </c>
      <c r="D69" s="175"/>
      <c r="E69" s="214"/>
      <c r="F69" s="219">
        <v>10000</v>
      </c>
      <c r="G69" s="36">
        <f t="shared" si="5"/>
        <v>10000</v>
      </c>
    </row>
    <row r="70" spans="3:7">
      <c r="C70" s="30" t="s">
        <v>129</v>
      </c>
      <c r="D70" s="175"/>
      <c r="E70" s="175">
        <v>9000</v>
      </c>
      <c r="F70" s="219">
        <v>15000</v>
      </c>
      <c r="G70" s="36">
        <f t="shared" si="5"/>
        <v>24000</v>
      </c>
    </row>
    <row r="71" spans="3:7">
      <c r="C71" s="29" t="s">
        <v>130</v>
      </c>
      <c r="D71" s="175"/>
      <c r="E71" s="175"/>
      <c r="F71" s="219">
        <v>5000</v>
      </c>
      <c r="G71" s="36">
        <f t="shared" si="5"/>
        <v>5000</v>
      </c>
    </row>
    <row r="72" spans="3:7">
      <c r="C72" s="29" t="s">
        <v>131</v>
      </c>
      <c r="D72" s="175"/>
      <c r="E72" s="175">
        <v>10000</v>
      </c>
      <c r="F72" s="219"/>
      <c r="G72" s="36">
        <f t="shared" si="5"/>
        <v>10000</v>
      </c>
    </row>
    <row r="73" spans="3:7">
      <c r="C73" s="29" t="s">
        <v>132</v>
      </c>
      <c r="D73" s="175"/>
      <c r="E73" s="175">
        <v>1000</v>
      </c>
      <c r="F73" s="219">
        <v>5000</v>
      </c>
      <c r="G73" s="36">
        <f t="shared" si="5"/>
        <v>6000</v>
      </c>
    </row>
    <row r="74" spans="3:7">
      <c r="C74" s="33" t="s">
        <v>133</v>
      </c>
      <c r="D74" s="42">
        <f>SUM(D67:D73)</f>
        <v>0</v>
      </c>
      <c r="E74" s="42">
        <f>SUM(E67:E73)</f>
        <v>20000</v>
      </c>
      <c r="F74" s="42">
        <f>SUM(F67:F73)</f>
        <v>40000</v>
      </c>
      <c r="G74" s="36">
        <f t="shared" si="5"/>
        <v>60000</v>
      </c>
    </row>
    <row r="75" spans="3:7" s="32" customFormat="1">
      <c r="C75" s="46"/>
      <c r="D75" s="47"/>
      <c r="E75" s="47"/>
      <c r="F75" s="47"/>
      <c r="G75" s="48"/>
    </row>
    <row r="76" spans="3:7" ht="15.75" customHeight="1">
      <c r="C76" s="172"/>
      <c r="D76" s="176"/>
      <c r="E76" s="176"/>
      <c r="F76" s="176"/>
      <c r="G76" s="172"/>
    </row>
    <row r="77" spans="3:7" ht="15.75" customHeight="1">
      <c r="C77" s="271" t="s">
        <v>142</v>
      </c>
      <c r="D77" s="274"/>
      <c r="E77" s="274"/>
      <c r="F77" s="274"/>
      <c r="G77" s="275"/>
    </row>
    <row r="78" spans="3:7" ht="19.5" customHeight="1" thickBot="1">
      <c r="C78" s="39" t="s">
        <v>143</v>
      </c>
      <c r="D78" s="40">
        <f>'1) Budget Table'!D50</f>
        <v>126128.64</v>
      </c>
      <c r="E78" s="40">
        <f>'1) Budget Table'!E50</f>
        <v>172289.72</v>
      </c>
      <c r="F78" s="40">
        <f>'1) Budget Table'!F50</f>
        <v>76102.8</v>
      </c>
      <c r="G78" s="41">
        <f t="shared" ref="G78:G85" si="6">SUM(D78:F78)</f>
        <v>374521.16</v>
      </c>
    </row>
    <row r="79" spans="3:7" ht="15.75" customHeight="1">
      <c r="C79" s="37" t="s">
        <v>126</v>
      </c>
      <c r="D79" s="173"/>
      <c r="E79" s="174">
        <v>105000</v>
      </c>
      <c r="F79" s="174">
        <v>65000</v>
      </c>
      <c r="G79" s="38">
        <f t="shared" si="6"/>
        <v>170000</v>
      </c>
    </row>
    <row r="80" spans="3:7" ht="15.75" customHeight="1">
      <c r="C80" s="29" t="s">
        <v>127</v>
      </c>
      <c r="D80" s="175">
        <v>3628.64</v>
      </c>
      <c r="E80" s="146"/>
      <c r="F80" s="146"/>
      <c r="G80" s="36">
        <f t="shared" si="6"/>
        <v>3628.64</v>
      </c>
    </row>
    <row r="81" spans="3:13" ht="37.5" customHeight="1">
      <c r="C81" s="29" t="s">
        <v>128</v>
      </c>
      <c r="D81" s="175">
        <v>10000</v>
      </c>
      <c r="E81" s="175"/>
      <c r="F81" s="219"/>
      <c r="G81" s="36">
        <f t="shared" si="6"/>
        <v>10000</v>
      </c>
      <c r="H81" s="172"/>
      <c r="I81" s="172"/>
      <c r="J81" s="172"/>
      <c r="K81" s="172"/>
      <c r="L81" s="172"/>
      <c r="M81" s="172"/>
    </row>
    <row r="82" spans="3:13" ht="15.75" customHeight="1">
      <c r="C82" s="30" t="s">
        <v>129</v>
      </c>
      <c r="D82" s="175">
        <v>60000</v>
      </c>
      <c r="E82" s="175"/>
      <c r="F82" s="219">
        <v>10500</v>
      </c>
      <c r="G82" s="36">
        <f t="shared" si="6"/>
        <v>70500</v>
      </c>
      <c r="H82" s="172"/>
      <c r="I82" s="172"/>
      <c r="J82" s="172"/>
      <c r="K82" s="172"/>
      <c r="L82" s="172"/>
      <c r="M82" s="172"/>
    </row>
    <row r="83" spans="3:13" ht="15.75" customHeight="1">
      <c r="C83" s="29" t="s">
        <v>130</v>
      </c>
      <c r="D83" s="175">
        <v>2500</v>
      </c>
      <c r="E83" s="175">
        <v>2289.7199999999998</v>
      </c>
      <c r="F83" s="219"/>
      <c r="G83" s="36">
        <f t="shared" si="6"/>
        <v>4789.7199999999993</v>
      </c>
      <c r="H83" s="172"/>
      <c r="I83" s="172"/>
      <c r="J83" s="172"/>
      <c r="K83" s="172"/>
      <c r="L83" s="172"/>
      <c r="M83" s="172"/>
    </row>
    <row r="84" spans="3:13" ht="15.75" customHeight="1">
      <c r="C84" s="29" t="s">
        <v>131</v>
      </c>
      <c r="D84" s="175"/>
      <c r="E84" s="175"/>
      <c r="F84" s="219"/>
      <c r="G84" s="36">
        <f t="shared" si="6"/>
        <v>0</v>
      </c>
      <c r="H84" s="172"/>
      <c r="I84" s="172"/>
      <c r="J84" s="172"/>
      <c r="K84" s="172"/>
      <c r="L84" s="172"/>
      <c r="M84" s="172"/>
    </row>
    <row r="85" spans="3:13" ht="15.75" customHeight="1">
      <c r="C85" s="29" t="s">
        <v>132</v>
      </c>
      <c r="D85" s="175">
        <v>50000</v>
      </c>
      <c r="E85" s="175">
        <v>65000</v>
      </c>
      <c r="F85" s="159">
        <v>602.79999999999995</v>
      </c>
      <c r="G85" s="36">
        <f t="shared" si="6"/>
        <v>115602.8</v>
      </c>
      <c r="H85" s="172"/>
      <c r="I85" s="172"/>
      <c r="J85" s="172"/>
      <c r="K85" s="172"/>
      <c r="L85" s="172"/>
      <c r="M85" s="172"/>
    </row>
    <row r="86" spans="3:13" ht="15.75" customHeight="1">
      <c r="C86" s="33" t="s">
        <v>133</v>
      </c>
      <c r="D86" s="42">
        <f>SUM(D79:D85)</f>
        <v>126128.64</v>
      </c>
      <c r="E86" s="108">
        <f>SUM(E79:E85)</f>
        <v>172289.72</v>
      </c>
      <c r="F86" s="42">
        <f>SUM(F79:F85)</f>
        <v>76102.8</v>
      </c>
      <c r="G86" s="36">
        <f>SUM(D86:F86)</f>
        <v>374521.16</v>
      </c>
      <c r="H86" s="172"/>
      <c r="I86" s="172"/>
      <c r="J86" s="172"/>
      <c r="K86" s="172"/>
      <c r="L86" s="172"/>
      <c r="M86" s="172"/>
    </row>
    <row r="87" spans="3:13" ht="15.75" customHeight="1" thickBot="1">
      <c r="C87" s="172"/>
      <c r="D87" s="224"/>
      <c r="E87" s="176"/>
      <c r="F87" s="176"/>
      <c r="G87" s="172"/>
      <c r="H87" s="172"/>
      <c r="I87" s="172"/>
      <c r="J87" s="172"/>
      <c r="K87" s="172"/>
      <c r="L87" s="172"/>
      <c r="M87" s="172"/>
    </row>
    <row r="88" spans="3:13" ht="19.5" customHeight="1" thickBot="1">
      <c r="C88" s="277" t="s">
        <v>106</v>
      </c>
      <c r="D88" s="278"/>
      <c r="E88" s="278"/>
      <c r="F88" s="278"/>
      <c r="G88" s="279"/>
      <c r="H88" s="172"/>
      <c r="I88" s="172"/>
      <c r="J88" s="172"/>
      <c r="K88" s="172"/>
      <c r="L88" s="172"/>
      <c r="M88" s="172"/>
    </row>
    <row r="89" spans="3:13" ht="19.5" customHeight="1">
      <c r="C89" s="53"/>
      <c r="D89" s="272" t="str">
        <f>'1) Budget Table'!D4</f>
        <v>OACNUDH</v>
      </c>
      <c r="E89" s="272" t="str">
        <f>'1) Budget Table'!E4</f>
        <v>PNUD</v>
      </c>
      <c r="F89" s="272" t="str">
        <f>'1) Budget Table'!F4</f>
        <v>UNESCO</v>
      </c>
      <c r="G89" s="276" t="s">
        <v>106</v>
      </c>
      <c r="H89" s="172"/>
      <c r="I89" s="172"/>
      <c r="J89" s="172"/>
      <c r="K89" s="172"/>
      <c r="L89" s="172"/>
      <c r="M89" s="172"/>
    </row>
    <row r="90" spans="3:13" ht="19.5" customHeight="1">
      <c r="C90" s="53"/>
      <c r="D90" s="273"/>
      <c r="E90" s="273"/>
      <c r="F90" s="273"/>
      <c r="G90" s="254"/>
      <c r="H90" s="172"/>
      <c r="I90" s="172"/>
      <c r="J90" s="172"/>
      <c r="K90" s="172"/>
      <c r="L90" s="172"/>
      <c r="M90" s="172"/>
    </row>
    <row r="91" spans="3:13" ht="19.5" customHeight="1">
      <c r="C91" s="11" t="s">
        <v>126</v>
      </c>
      <c r="D91" s="177">
        <f>SUM(D67,D56,D43,D32,D19,D8,D79)</f>
        <v>195000</v>
      </c>
      <c r="E91" s="177">
        <f t="shared" ref="D91:F98" si="7">SUM(E67,E56,E43,E32,E19,E8,E79)</f>
        <v>105000</v>
      </c>
      <c r="F91" s="177">
        <f t="shared" si="7"/>
        <v>65000</v>
      </c>
      <c r="G91" s="51">
        <f t="shared" ref="G91:G98" si="8">SUM(D91:F91)</f>
        <v>365000</v>
      </c>
      <c r="H91" s="172"/>
      <c r="I91" s="172"/>
      <c r="J91" s="172"/>
      <c r="K91" s="172"/>
      <c r="L91" s="172"/>
      <c r="M91" s="172"/>
    </row>
    <row r="92" spans="3:13" ht="34.5" customHeight="1">
      <c r="C92" s="11" t="s">
        <v>127</v>
      </c>
      <c r="D92" s="177">
        <f>SUM(D68,D57,D44,D33,D20,D9,D80)</f>
        <v>49960.639999999999</v>
      </c>
      <c r="E92" s="177">
        <f t="shared" si="7"/>
        <v>17500</v>
      </c>
      <c r="F92" s="177">
        <f t="shared" si="7"/>
        <v>35000</v>
      </c>
      <c r="G92" s="52">
        <f t="shared" si="8"/>
        <v>102460.64</v>
      </c>
      <c r="H92" s="172"/>
      <c r="I92" s="172"/>
      <c r="J92" s="172"/>
      <c r="K92" s="172"/>
      <c r="L92" s="172"/>
      <c r="M92" s="172"/>
    </row>
    <row r="93" spans="3:13" ht="48" customHeight="1">
      <c r="C93" s="11" t="s">
        <v>128</v>
      </c>
      <c r="D93" s="177">
        <f t="shared" si="7"/>
        <v>10000</v>
      </c>
      <c r="E93" s="177">
        <f t="shared" si="7"/>
        <v>0</v>
      </c>
      <c r="F93" s="177">
        <f t="shared" si="7"/>
        <v>20000</v>
      </c>
      <c r="G93" s="52">
        <f t="shared" si="8"/>
        <v>30000</v>
      </c>
      <c r="H93" s="172"/>
      <c r="I93" s="172"/>
      <c r="J93" s="172"/>
      <c r="K93" s="172"/>
      <c r="L93" s="172"/>
      <c r="M93" s="172"/>
    </row>
    <row r="94" spans="3:13" ht="33" customHeight="1">
      <c r="C94" s="14" t="s">
        <v>129</v>
      </c>
      <c r="D94" s="177">
        <f>SUM(D70,D59,D46,D35,D22,D11,D82)</f>
        <v>158000</v>
      </c>
      <c r="E94" s="177">
        <f t="shared" si="7"/>
        <v>101500</v>
      </c>
      <c r="F94" s="177">
        <f t="shared" si="7"/>
        <v>80500</v>
      </c>
      <c r="G94" s="52">
        <f t="shared" si="8"/>
        <v>340000</v>
      </c>
      <c r="H94" s="172"/>
      <c r="I94" s="172"/>
      <c r="J94" s="172"/>
      <c r="K94" s="172"/>
      <c r="L94" s="172"/>
      <c r="M94" s="172"/>
    </row>
    <row r="95" spans="3:13" ht="21" customHeight="1">
      <c r="C95" s="11" t="s">
        <v>130</v>
      </c>
      <c r="D95" s="177">
        <f t="shared" si="7"/>
        <v>54516</v>
      </c>
      <c r="E95" s="177">
        <f t="shared" si="7"/>
        <v>7289.7199999999993</v>
      </c>
      <c r="F95" s="177">
        <f t="shared" si="7"/>
        <v>25000</v>
      </c>
      <c r="G95" s="52">
        <f t="shared" si="8"/>
        <v>86805.72</v>
      </c>
      <c r="H95" s="157"/>
      <c r="I95" s="157"/>
      <c r="J95" s="157"/>
      <c r="K95" s="157"/>
      <c r="L95" s="157"/>
      <c r="M95" s="178"/>
    </row>
    <row r="96" spans="3:13" ht="39.75" customHeight="1">
      <c r="C96" s="11" t="s">
        <v>131</v>
      </c>
      <c r="D96" s="177">
        <f t="shared" si="7"/>
        <v>90000</v>
      </c>
      <c r="E96" s="177">
        <f t="shared" si="7"/>
        <v>159000</v>
      </c>
      <c r="F96" s="177">
        <f t="shared" si="7"/>
        <v>76000</v>
      </c>
      <c r="G96" s="52">
        <f t="shared" si="8"/>
        <v>325000</v>
      </c>
      <c r="H96" s="157"/>
      <c r="I96" s="157"/>
      <c r="J96" s="157"/>
      <c r="K96" s="157"/>
      <c r="L96" s="157"/>
      <c r="M96" s="178"/>
    </row>
    <row r="97" spans="3:13" ht="23.25" customHeight="1">
      <c r="C97" s="11" t="s">
        <v>132</v>
      </c>
      <c r="D97" s="177">
        <f t="shared" si="7"/>
        <v>50000</v>
      </c>
      <c r="E97" s="177">
        <f t="shared" si="7"/>
        <v>77000</v>
      </c>
      <c r="F97" s="177">
        <f t="shared" si="7"/>
        <v>25602.799999999999</v>
      </c>
      <c r="G97" s="52">
        <f t="shared" si="8"/>
        <v>152602.79999999999</v>
      </c>
      <c r="H97" s="157"/>
      <c r="I97" s="157"/>
      <c r="J97" s="157"/>
      <c r="K97" s="157"/>
      <c r="L97" s="157"/>
      <c r="M97" s="178"/>
    </row>
    <row r="98" spans="3:13" ht="22.5" customHeight="1">
      <c r="C98" s="179" t="s">
        <v>144</v>
      </c>
      <c r="D98" s="177">
        <f t="shared" si="7"/>
        <v>607476.64</v>
      </c>
      <c r="E98" s="177">
        <f t="shared" si="7"/>
        <v>467289.72</v>
      </c>
      <c r="F98" s="177">
        <f t="shared" si="7"/>
        <v>327102.8</v>
      </c>
      <c r="G98" s="180">
        <f t="shared" si="8"/>
        <v>1401869.16</v>
      </c>
      <c r="H98" s="157"/>
      <c r="I98" s="157"/>
      <c r="J98" s="157"/>
      <c r="K98" s="157"/>
      <c r="L98" s="157"/>
      <c r="M98" s="178"/>
    </row>
    <row r="99" spans="3:13" ht="26.25" customHeight="1" thickBot="1">
      <c r="C99" s="181" t="s">
        <v>145</v>
      </c>
      <c r="D99" s="177">
        <f>D98*0.07</f>
        <v>42523.364800000003</v>
      </c>
      <c r="E99" s="177">
        <f>E98*0.07</f>
        <v>32710.2804</v>
      </c>
      <c r="F99" s="177">
        <f>F98*0.07</f>
        <v>22897.196</v>
      </c>
      <c r="G99" s="183">
        <f t="shared" ref="G99" si="9">G98*0.07</f>
        <v>98130.84120000001</v>
      </c>
      <c r="H99" s="15"/>
      <c r="I99" s="15"/>
      <c r="J99" s="15"/>
      <c r="K99" s="15"/>
      <c r="L99" s="184"/>
      <c r="M99" s="176"/>
    </row>
    <row r="100" spans="3:13" ht="23.25" customHeight="1" thickBot="1">
      <c r="C100" s="94" t="s">
        <v>146</v>
      </c>
      <c r="D100" s="95">
        <f>SUM(D98:D99)</f>
        <v>650000.0048</v>
      </c>
      <c r="E100" s="95">
        <f t="shared" ref="E100:G100" si="10">SUM(E98:E99)</f>
        <v>500000.00039999996</v>
      </c>
      <c r="F100" s="95">
        <f t="shared" si="10"/>
        <v>349999.99599999998</v>
      </c>
      <c r="G100" s="54">
        <f t="shared" si="10"/>
        <v>1500000.0011999998</v>
      </c>
      <c r="H100" s="15"/>
      <c r="I100" s="15"/>
      <c r="J100" s="15"/>
      <c r="K100" s="15"/>
      <c r="L100" s="184"/>
      <c r="M100" s="176"/>
    </row>
    <row r="101" spans="3:13" ht="15.75" customHeight="1">
      <c r="C101" s="172"/>
      <c r="D101" s="176"/>
      <c r="E101" s="176"/>
      <c r="F101" s="176"/>
      <c r="G101" s="172"/>
      <c r="H101" s="172"/>
      <c r="I101" s="172"/>
      <c r="J101" s="172"/>
      <c r="K101" s="172"/>
      <c r="L101" s="34"/>
      <c r="M101" s="172"/>
    </row>
    <row r="102" spans="3:13" ht="15.75" customHeight="1">
      <c r="C102" s="172"/>
      <c r="D102" s="224"/>
      <c r="E102" s="176"/>
      <c r="F102" s="176"/>
      <c r="G102" s="172"/>
      <c r="H102" s="21"/>
      <c r="I102" s="21"/>
      <c r="J102" s="172"/>
      <c r="K102" s="172"/>
      <c r="L102" s="34"/>
      <c r="M102" s="172"/>
    </row>
    <row r="103" spans="3:13" ht="15.75" customHeight="1">
      <c r="C103" s="172"/>
      <c r="D103" s="224"/>
      <c r="E103" s="176"/>
      <c r="F103" s="176"/>
      <c r="G103" s="172"/>
      <c r="H103" s="21"/>
      <c r="I103" s="21"/>
      <c r="J103" s="172"/>
      <c r="K103" s="172"/>
      <c r="L103" s="172"/>
      <c r="M103" s="172"/>
    </row>
    <row r="104" spans="3:13" ht="40.5" customHeight="1">
      <c r="C104" s="172"/>
      <c r="D104" s="176"/>
      <c r="E104" s="176"/>
      <c r="F104" s="176"/>
      <c r="G104" s="172"/>
      <c r="H104" s="21"/>
      <c r="I104" s="21"/>
      <c r="J104" s="172"/>
      <c r="K104" s="172"/>
      <c r="L104" s="35"/>
      <c r="M104" s="172"/>
    </row>
    <row r="105" spans="3:13" ht="24.75" customHeight="1">
      <c r="C105" s="172"/>
      <c r="D105" s="176"/>
      <c r="E105" s="176"/>
      <c r="F105" s="176"/>
      <c r="G105" s="172"/>
      <c r="H105" s="21"/>
      <c r="I105" s="21"/>
      <c r="J105" s="172"/>
      <c r="K105" s="172"/>
      <c r="L105" s="35"/>
      <c r="M105" s="172"/>
    </row>
    <row r="106" spans="3:13" ht="41.25" customHeight="1">
      <c r="C106" s="172"/>
      <c r="D106" s="176"/>
      <c r="E106" s="176"/>
      <c r="F106" s="176"/>
      <c r="G106" s="172"/>
      <c r="H106" s="185"/>
      <c r="I106" s="21"/>
      <c r="J106" s="172"/>
      <c r="K106" s="172"/>
      <c r="L106" s="35"/>
      <c r="M106" s="172"/>
    </row>
    <row r="107" spans="3:13" ht="51.75" customHeight="1">
      <c r="C107" s="172"/>
      <c r="D107" s="176"/>
      <c r="E107" s="176"/>
      <c r="F107" s="176"/>
      <c r="G107" s="172"/>
      <c r="H107" s="185"/>
      <c r="I107" s="21"/>
      <c r="J107" s="172"/>
      <c r="K107" s="172"/>
      <c r="L107" s="35"/>
      <c r="M107" s="172"/>
    </row>
    <row r="108" spans="3:13" ht="42" customHeight="1">
      <c r="C108" s="172"/>
      <c r="D108" s="176"/>
      <c r="E108" s="176"/>
      <c r="F108" s="176"/>
      <c r="G108" s="172"/>
      <c r="H108" s="21"/>
      <c r="I108" s="21"/>
      <c r="J108" s="172"/>
      <c r="K108" s="172"/>
      <c r="L108" s="35"/>
      <c r="M108" s="172"/>
    </row>
    <row r="109" spans="3:13" s="32" customFormat="1" ht="42" customHeight="1">
      <c r="C109" s="172"/>
      <c r="D109" s="176"/>
      <c r="E109" s="176"/>
      <c r="F109" s="176"/>
      <c r="G109" s="172"/>
      <c r="H109" s="172"/>
      <c r="I109" s="21"/>
      <c r="J109" s="172"/>
      <c r="K109" s="172"/>
      <c r="L109" s="35"/>
      <c r="M109" s="172"/>
    </row>
    <row r="110" spans="3:13" s="32" customFormat="1" ht="42" customHeight="1">
      <c r="C110" s="172"/>
      <c r="D110" s="176"/>
      <c r="E110" s="176"/>
      <c r="F110" s="176"/>
      <c r="G110" s="172"/>
      <c r="H110" s="172"/>
      <c r="I110" s="21"/>
      <c r="J110" s="172"/>
      <c r="K110" s="172"/>
      <c r="L110" s="172"/>
      <c r="M110" s="172"/>
    </row>
    <row r="111" spans="3:13" s="32" customFormat="1" ht="63.75" customHeight="1">
      <c r="C111" s="172"/>
      <c r="D111" s="176"/>
      <c r="E111" s="176"/>
      <c r="F111" s="176"/>
      <c r="G111" s="172"/>
      <c r="H111" s="172"/>
      <c r="I111" s="34"/>
      <c r="J111" s="172"/>
      <c r="K111" s="172"/>
      <c r="L111" s="172"/>
      <c r="M111" s="172"/>
    </row>
    <row r="112" spans="3:13" s="32" customFormat="1" ht="42" customHeight="1">
      <c r="C112" s="172"/>
      <c r="D112" s="176"/>
      <c r="E112" s="176"/>
      <c r="F112" s="176"/>
      <c r="G112" s="172"/>
      <c r="H112" s="172"/>
      <c r="I112" s="172"/>
      <c r="J112" s="172"/>
      <c r="K112" s="172"/>
      <c r="L112" s="172"/>
      <c r="M112" s="34"/>
    </row>
    <row r="113" spans="3:14" ht="23.25" customHeight="1">
      <c r="C113" s="172"/>
      <c r="D113" s="176"/>
      <c r="E113" s="176"/>
      <c r="F113" s="176"/>
      <c r="G113" s="172"/>
      <c r="H113" s="172"/>
      <c r="I113" s="172"/>
      <c r="J113" s="172"/>
      <c r="K113" s="172"/>
      <c r="L113" s="172"/>
      <c r="M113" s="172"/>
      <c r="N113" s="172"/>
    </row>
    <row r="114" spans="3:14" ht="27.75" customHeight="1">
      <c r="C114" s="172"/>
      <c r="D114" s="176"/>
      <c r="E114" s="176"/>
      <c r="F114" s="176"/>
      <c r="G114" s="172"/>
      <c r="H114" s="172"/>
      <c r="I114" s="172"/>
      <c r="J114" s="172"/>
      <c r="K114" s="172"/>
      <c r="L114" s="172"/>
      <c r="M114" s="172"/>
      <c r="N114" s="172"/>
    </row>
    <row r="115" spans="3:14" ht="55.5" customHeight="1">
      <c r="C115" s="172"/>
      <c r="D115" s="176"/>
      <c r="E115" s="176"/>
      <c r="F115" s="176"/>
      <c r="G115" s="172"/>
      <c r="H115" s="172"/>
      <c r="I115" s="172"/>
      <c r="J115" s="172"/>
      <c r="K115" s="172"/>
      <c r="L115" s="172"/>
      <c r="M115" s="172"/>
      <c r="N115" s="172"/>
    </row>
    <row r="116" spans="3:14" ht="57.75" customHeight="1">
      <c r="C116" s="172"/>
      <c r="D116" s="176"/>
      <c r="E116" s="176"/>
      <c r="F116" s="176"/>
      <c r="G116" s="172"/>
      <c r="H116" s="172"/>
      <c r="I116" s="172"/>
      <c r="J116" s="172"/>
      <c r="K116" s="172"/>
      <c r="L116" s="172"/>
      <c r="M116" s="172"/>
      <c r="N116" s="172"/>
    </row>
    <row r="117" spans="3:14" ht="21.75" customHeight="1">
      <c r="C117" s="172"/>
      <c r="D117" s="176"/>
      <c r="E117" s="176"/>
      <c r="F117" s="176"/>
      <c r="G117" s="172"/>
      <c r="H117" s="172"/>
      <c r="I117" s="172"/>
      <c r="J117" s="172"/>
      <c r="K117" s="172"/>
      <c r="L117" s="172"/>
      <c r="M117" s="172"/>
      <c r="N117" s="172"/>
    </row>
    <row r="118" spans="3:14" ht="49.5" customHeight="1">
      <c r="C118" s="172"/>
      <c r="D118" s="176"/>
      <c r="E118" s="176"/>
      <c r="F118" s="176"/>
      <c r="G118" s="172"/>
      <c r="H118" s="172"/>
      <c r="I118" s="172"/>
      <c r="J118" s="172"/>
      <c r="K118" s="172"/>
      <c r="L118" s="172"/>
      <c r="M118" s="172"/>
      <c r="N118" s="172"/>
    </row>
    <row r="119" spans="3:14" ht="28.5" customHeight="1">
      <c r="C119" s="172"/>
      <c r="D119" s="176"/>
      <c r="E119" s="176"/>
      <c r="F119" s="176"/>
      <c r="G119" s="172"/>
      <c r="H119" s="172"/>
      <c r="I119" s="172"/>
      <c r="J119" s="172"/>
      <c r="K119" s="172"/>
      <c r="L119" s="172"/>
      <c r="M119" s="172"/>
      <c r="N119" s="172"/>
    </row>
    <row r="120" spans="3:14" ht="28.5" customHeight="1">
      <c r="C120" s="172"/>
      <c r="D120" s="176"/>
      <c r="E120" s="176"/>
      <c r="F120" s="176"/>
      <c r="G120" s="172"/>
      <c r="H120" s="172"/>
      <c r="I120" s="172"/>
      <c r="J120" s="172"/>
      <c r="K120" s="172"/>
      <c r="L120" s="172"/>
      <c r="M120" s="172"/>
      <c r="N120" s="172"/>
    </row>
    <row r="121" spans="3:14" ht="28.5" customHeight="1">
      <c r="C121" s="172"/>
      <c r="D121" s="176"/>
      <c r="E121" s="176"/>
      <c r="F121" s="176"/>
      <c r="G121" s="172"/>
      <c r="H121" s="172"/>
      <c r="I121" s="172"/>
      <c r="J121" s="172"/>
      <c r="K121" s="172"/>
      <c r="L121" s="172"/>
      <c r="M121" s="172"/>
      <c r="N121" s="172"/>
    </row>
    <row r="122" spans="3:14" ht="23.25" customHeight="1">
      <c r="C122" s="172"/>
      <c r="D122" s="176"/>
      <c r="E122" s="176"/>
      <c r="F122" s="176"/>
      <c r="G122" s="172"/>
      <c r="H122" s="172"/>
      <c r="I122" s="172"/>
      <c r="J122" s="172"/>
      <c r="K122" s="172"/>
      <c r="L122" s="172"/>
      <c r="M122" s="172"/>
      <c r="N122" s="34"/>
    </row>
    <row r="123" spans="3:14" ht="43.5" customHeight="1">
      <c r="C123" s="172"/>
      <c r="D123" s="176"/>
      <c r="E123" s="176"/>
      <c r="F123" s="176"/>
      <c r="G123" s="172"/>
      <c r="H123" s="172"/>
      <c r="I123" s="172"/>
      <c r="J123" s="172"/>
      <c r="K123" s="172"/>
      <c r="L123" s="172"/>
      <c r="M123" s="172"/>
      <c r="N123" s="34"/>
    </row>
    <row r="124" spans="3:14" ht="55.5" customHeight="1">
      <c r="C124" s="172"/>
      <c r="D124" s="176"/>
      <c r="E124" s="176"/>
      <c r="F124" s="176"/>
      <c r="G124" s="172"/>
      <c r="H124" s="172"/>
      <c r="I124" s="172"/>
      <c r="J124" s="172"/>
      <c r="K124" s="172"/>
      <c r="L124" s="172"/>
      <c r="M124" s="172"/>
      <c r="N124" s="172"/>
    </row>
    <row r="125" spans="3:14" ht="42.75" customHeight="1">
      <c r="C125" s="172"/>
      <c r="D125" s="176"/>
      <c r="E125" s="176"/>
      <c r="F125" s="176"/>
      <c r="G125" s="172"/>
      <c r="H125" s="172"/>
      <c r="I125" s="172"/>
      <c r="J125" s="172"/>
      <c r="K125" s="172"/>
      <c r="L125" s="172"/>
      <c r="M125" s="172"/>
      <c r="N125" s="34"/>
    </row>
    <row r="126" spans="3:14" ht="21.75" customHeight="1">
      <c r="C126" s="172"/>
      <c r="D126" s="176"/>
      <c r="E126" s="176"/>
      <c r="F126" s="176"/>
      <c r="G126" s="172"/>
      <c r="H126" s="172"/>
      <c r="I126" s="172"/>
      <c r="J126" s="172"/>
      <c r="K126" s="172"/>
      <c r="L126" s="172"/>
      <c r="M126" s="172"/>
      <c r="N126" s="34"/>
    </row>
    <row r="127" spans="3:14" ht="21.75" customHeight="1">
      <c r="C127" s="172"/>
      <c r="D127" s="176"/>
      <c r="E127" s="176"/>
      <c r="F127" s="176"/>
      <c r="G127" s="172"/>
      <c r="H127" s="172"/>
      <c r="I127" s="172"/>
      <c r="J127" s="172"/>
      <c r="K127" s="172"/>
      <c r="L127" s="172"/>
      <c r="M127" s="172"/>
      <c r="N127" s="34"/>
    </row>
    <row r="128" spans="3:14" ht="23.25" customHeight="1">
      <c r="C128" s="172"/>
      <c r="D128" s="176"/>
      <c r="E128" s="176"/>
      <c r="F128" s="176"/>
      <c r="G128" s="172"/>
      <c r="H128" s="172"/>
      <c r="I128" s="172"/>
      <c r="J128" s="172"/>
      <c r="K128" s="172"/>
      <c r="L128" s="172"/>
      <c r="M128" s="172"/>
      <c r="N128" s="172"/>
    </row>
    <row r="129" spans="14:14" ht="23.25" customHeight="1">
      <c r="N129" s="172"/>
    </row>
    <row r="130" spans="14:14" ht="21.75" customHeight="1">
      <c r="N130" s="172"/>
    </row>
    <row r="131" spans="14:14" ht="16.5" customHeight="1">
      <c r="N131" s="172"/>
    </row>
    <row r="132" spans="14:14" ht="29.25" customHeight="1">
      <c r="N132" s="172"/>
    </row>
    <row r="133" spans="14:14" ht="24.75" customHeight="1">
      <c r="N133" s="172"/>
    </row>
    <row r="134" spans="14:14" ht="33" customHeight="1">
      <c r="N134" s="172"/>
    </row>
    <row r="136" spans="14:14" ht="15" customHeight="1">
      <c r="N136" s="172"/>
    </row>
    <row r="137" spans="14:14" ht="25.5" customHeight="1">
      <c r="N137" s="172"/>
    </row>
  </sheetData>
  <sheetProtection insertColumns="0" insertRows="0" deleteRows="0"/>
  <mergeCells count="17">
    <mergeCell ref="D89:D90"/>
    <mergeCell ref="E89:E90"/>
    <mergeCell ref="F89:F90"/>
    <mergeCell ref="C2:E2"/>
    <mergeCell ref="B53:G53"/>
    <mergeCell ref="C77:G77"/>
    <mergeCell ref="G89:G90"/>
    <mergeCell ref="C30:G30"/>
    <mergeCell ref="C54:G54"/>
    <mergeCell ref="C65:G65"/>
    <mergeCell ref="C88:G88"/>
    <mergeCell ref="C41:G41"/>
    <mergeCell ref="C1:F1"/>
    <mergeCell ref="B5:G5"/>
    <mergeCell ref="C6:G6"/>
    <mergeCell ref="B29:G29"/>
    <mergeCell ref="C17:G17"/>
  </mergeCells>
  <conditionalFormatting sqref="G15">
    <cfRule type="cellIs" dxfId="12" priority="18" operator="notEqual">
      <formula>$G$7</formula>
    </cfRule>
  </conditionalFormatting>
  <conditionalFormatting sqref="G26">
    <cfRule type="cellIs" dxfId="11" priority="17" operator="notEqual">
      <formula>$G$18</formula>
    </cfRule>
  </conditionalFormatting>
  <conditionalFormatting sqref="G39">
    <cfRule type="cellIs" dxfId="10" priority="14" operator="notEqual">
      <formula>$G$31</formula>
    </cfRule>
  </conditionalFormatting>
  <conditionalFormatting sqref="G50">
    <cfRule type="cellIs" dxfId="9" priority="13" operator="notEqual">
      <formula>$G$42</formula>
    </cfRule>
  </conditionalFormatting>
  <conditionalFormatting sqref="G63">
    <cfRule type="cellIs" dxfId="8" priority="10" operator="notEqual">
      <formula>$G$55</formula>
    </cfRule>
  </conditionalFormatting>
  <conditionalFormatting sqref="G74">
    <cfRule type="cellIs" dxfId="7" priority="9" operator="notEqual">
      <formula>$G$66</formula>
    </cfRule>
  </conditionalFormatting>
  <conditionalFormatting sqref="G86">
    <cfRule type="cellIs" dxfId="6" priority="2" operator="notEqual">
      <formula>$G$78</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4 C25 C38 C49 C62 C73 C97 C85"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3 C24 C37 C48 C61 C72 C96 C84" xr:uid="{9DD30DAD-252C-43C8-B2D2-D70E24558917}"/>
    <dataValidation allowBlank="1" showInputMessage="1" showErrorMessage="1" prompt="Services contracted by an organization which follow the normal procurement processes." sqref="C11 C22 C35 C46 C59 C70 C94 C82" xr:uid="{D2D4883A-DF6E-4599-89E1-C25704DD6B71}"/>
    <dataValidation allowBlank="1" showInputMessage="1" showErrorMessage="1" prompt="Includes staff and non-staff travel paid for by the organization directly related to a project." sqref="C12 C23 C36 C47 C60 C71 C95 C83"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0 C21 C34 C45 C58 C69 C93 C81"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9 C20 C33 C44 C57 C68 C92 C80" xr:uid="{F098AF50-6738-49DD-B927-47F3EEE74261}"/>
    <dataValidation allowBlank="1" showInputMessage="1" showErrorMessage="1" prompt="Includes all related staff and temporary staff costs including base salary, post adjustment and all staff entitlements." sqref="C8 C19 C32 C43 C56 C67 C91 C79"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40" max="16383" man="1"/>
  </rowBreaks>
  <ignoredErrors>
    <ignoredError sqref="D4:F4 D89:F90 D10:D13"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Budget Table'!$G$60</xm:f>
            <x14:dxf>
              <font>
                <color rgb="FF9C0006"/>
              </font>
              <fill>
                <patternFill>
                  <bgColor rgb="FFFFC7CE"/>
                </patternFill>
              </fill>
            </x14:dxf>
          </x14:cfRule>
          <xm:sqref>G100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6"/>
  <sheetViews>
    <sheetView showGridLines="0" topLeftCell="A10" workbookViewId="0"/>
  </sheetViews>
  <sheetFormatPr defaultColWidth="8.85546875" defaultRowHeight="14.45"/>
  <cols>
    <col min="2" max="2" width="73.140625" customWidth="1"/>
  </cols>
  <sheetData>
    <row r="1" spans="2:2" ht="15" thickBot="1"/>
    <row r="2" spans="2:2" ht="15" thickBot="1">
      <c r="B2" s="100" t="s">
        <v>147</v>
      </c>
    </row>
    <row r="3" spans="2:2">
      <c r="B3" s="101"/>
    </row>
    <row r="4" spans="2:2" ht="30.75" customHeight="1">
      <c r="B4" s="102" t="s">
        <v>148</v>
      </c>
    </row>
    <row r="5" spans="2:2" ht="30.75" customHeight="1">
      <c r="B5" s="102"/>
    </row>
    <row r="6" spans="2:2" ht="57.95">
      <c r="B6" s="102" t="s">
        <v>149</v>
      </c>
    </row>
    <row r="7" spans="2:2">
      <c r="B7" s="102"/>
    </row>
    <row r="8" spans="2:2" ht="57.95">
      <c r="B8" s="102" t="s">
        <v>150</v>
      </c>
    </row>
    <row r="9" spans="2:2">
      <c r="B9" s="102"/>
    </row>
    <row r="10" spans="2:2" ht="57.95">
      <c r="B10" s="102" t="s">
        <v>151</v>
      </c>
    </row>
    <row r="11" spans="2:2">
      <c r="B11" s="102"/>
    </row>
    <row r="12" spans="2:2" ht="29.1">
      <c r="B12" s="102" t="s">
        <v>152</v>
      </c>
    </row>
    <row r="13" spans="2:2">
      <c r="B13" s="102"/>
    </row>
    <row r="14" spans="2:2" ht="57.95">
      <c r="B14" s="102" t="s">
        <v>153</v>
      </c>
    </row>
    <row r="15" spans="2:2">
      <c r="B15" s="102"/>
    </row>
    <row r="16" spans="2:2" ht="44.1" thickBot="1">
      <c r="B16" s="103" t="s">
        <v>154</v>
      </c>
    </row>
  </sheetData>
  <sheetProtection sheet="1" objects="1" scenarios="1"/>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D47"/>
  <sheetViews>
    <sheetView showGridLines="0" showZeros="0" topLeftCell="A41" zoomScale="80" zoomScaleNormal="80" zoomScaleSheetLayoutView="70" workbookViewId="0"/>
  </sheetViews>
  <sheetFormatPr defaultColWidth="8.85546875" defaultRowHeight="14.45"/>
  <cols>
    <col min="2" max="2" width="61.85546875" customWidth="1"/>
    <col min="4" max="4" width="17.85546875" customWidth="1"/>
  </cols>
  <sheetData>
    <row r="1" spans="2:4" ht="15" thickBot="1"/>
    <row r="2" spans="2:4">
      <c r="B2" s="280" t="s">
        <v>155</v>
      </c>
      <c r="C2" s="281"/>
      <c r="D2" s="282"/>
    </row>
    <row r="3" spans="2:4" ht="15" thickBot="1">
      <c r="B3" s="283"/>
      <c r="C3" s="284"/>
      <c r="D3" s="285"/>
    </row>
    <row r="4" spans="2:4" ht="15" thickBot="1"/>
    <row r="5" spans="2:4">
      <c r="B5" s="291" t="s">
        <v>156</v>
      </c>
      <c r="C5" s="292"/>
      <c r="D5" s="293"/>
    </row>
    <row r="6" spans="2:4" ht="15" thickBot="1">
      <c r="B6" s="288"/>
      <c r="C6" s="289"/>
      <c r="D6" s="290"/>
    </row>
    <row r="7" spans="2:4">
      <c r="B7" s="61" t="s">
        <v>157</v>
      </c>
      <c r="C7" s="286" t="e">
        <f>SUM('1) Budget Table'!D9:F9,'1) Budget Table'!D17:F17,'1) Budget Table'!#REF!,'1) Budget Table'!#REF!)</f>
        <v>#REF!</v>
      </c>
      <c r="D7" s="287"/>
    </row>
    <row r="8" spans="2:4">
      <c r="B8" s="61" t="s">
        <v>158</v>
      </c>
      <c r="C8" s="294" t="e">
        <f>SUM(D10:D14)</f>
        <v>#REF!</v>
      </c>
      <c r="D8" s="295"/>
    </row>
    <row r="9" spans="2:4">
      <c r="B9" s="62" t="s">
        <v>159</v>
      </c>
      <c r="C9" s="63" t="s">
        <v>160</v>
      </c>
      <c r="D9" s="64" t="s">
        <v>161</v>
      </c>
    </row>
    <row r="10" spans="2:4" ht="35.1" customHeight="1">
      <c r="B10" s="83"/>
      <c r="C10" s="66"/>
      <c r="D10" s="67" t="e">
        <f>$C$7*C10</f>
        <v>#REF!</v>
      </c>
    </row>
    <row r="11" spans="2:4" ht="35.1" customHeight="1">
      <c r="B11" s="83"/>
      <c r="C11" s="66"/>
      <c r="D11" s="67" t="e">
        <f>C7*C11</f>
        <v>#REF!</v>
      </c>
    </row>
    <row r="12" spans="2:4" ht="35.1" customHeight="1">
      <c r="B12" s="84"/>
      <c r="C12" s="66"/>
      <c r="D12" s="67" t="e">
        <f>C7*C12</f>
        <v>#REF!</v>
      </c>
    </row>
    <row r="13" spans="2:4" ht="35.1" customHeight="1">
      <c r="B13" s="84"/>
      <c r="C13" s="66"/>
      <c r="D13" s="67" t="e">
        <f>C7*C13</f>
        <v>#REF!</v>
      </c>
    </row>
    <row r="14" spans="2:4" ht="35.1" customHeight="1" thickBot="1">
      <c r="B14" s="85"/>
      <c r="C14" s="66"/>
      <c r="D14" s="71" t="e">
        <f>C7*C14</f>
        <v>#REF!</v>
      </c>
    </row>
    <row r="15" spans="2:4" ht="15" thickBot="1"/>
    <row r="16" spans="2:4">
      <c r="B16" s="291" t="s">
        <v>42</v>
      </c>
      <c r="C16" s="292"/>
      <c r="D16" s="293"/>
    </row>
    <row r="17" spans="2:4" ht="15" thickBot="1">
      <c r="B17" s="296"/>
      <c r="C17" s="297"/>
      <c r="D17" s="298"/>
    </row>
    <row r="18" spans="2:4">
      <c r="B18" s="61" t="s">
        <v>157</v>
      </c>
      <c r="C18" s="286" t="e">
        <f>SUM('1) Budget Table'!D25:F25,'1) Budget Table'!D31:F31,'1) Budget Table'!#REF!,'1) Budget Table'!#REF!)</f>
        <v>#REF!</v>
      </c>
      <c r="D18" s="287"/>
    </row>
    <row r="19" spans="2:4">
      <c r="B19" s="61" t="s">
        <v>158</v>
      </c>
      <c r="C19" s="294" t="e">
        <f>SUM(D21:D25)</f>
        <v>#REF!</v>
      </c>
      <c r="D19" s="295"/>
    </row>
    <row r="20" spans="2:4">
      <c r="B20" s="62" t="s">
        <v>159</v>
      </c>
      <c r="C20" s="63" t="s">
        <v>160</v>
      </c>
      <c r="D20" s="64" t="s">
        <v>161</v>
      </c>
    </row>
    <row r="21" spans="2:4" ht="35.1" customHeight="1">
      <c r="B21" s="65"/>
      <c r="C21" s="66"/>
      <c r="D21" s="67" t="e">
        <f>$C$18*C21</f>
        <v>#REF!</v>
      </c>
    </row>
    <row r="22" spans="2:4" ht="35.1" customHeight="1">
      <c r="B22" s="68"/>
      <c r="C22" s="66"/>
      <c r="D22" s="67" t="e">
        <f>$C$18*C22</f>
        <v>#REF!</v>
      </c>
    </row>
    <row r="23" spans="2:4" ht="35.1" customHeight="1">
      <c r="B23" s="69"/>
      <c r="C23" s="66"/>
      <c r="D23" s="67" t="e">
        <f>$C$18*C23</f>
        <v>#REF!</v>
      </c>
    </row>
    <row r="24" spans="2:4" ht="35.1" customHeight="1">
      <c r="B24" s="69"/>
      <c r="C24" s="66"/>
      <c r="D24" s="67" t="e">
        <f>$C$18*C24</f>
        <v>#REF!</v>
      </c>
    </row>
    <row r="25" spans="2:4" ht="35.1" customHeight="1" thickBot="1">
      <c r="B25" s="70"/>
      <c r="C25" s="66"/>
      <c r="D25" s="67" t="e">
        <f>$C$18*C25</f>
        <v>#REF!</v>
      </c>
    </row>
    <row r="26" spans="2:4" ht="15" thickBot="1"/>
    <row r="27" spans="2:4">
      <c r="B27" s="291" t="s">
        <v>162</v>
      </c>
      <c r="C27" s="292"/>
      <c r="D27" s="293"/>
    </row>
    <row r="28" spans="2:4" ht="15" thickBot="1">
      <c r="B28" s="288"/>
      <c r="C28" s="289"/>
      <c r="D28" s="290"/>
    </row>
    <row r="29" spans="2:4">
      <c r="B29" s="61" t="s">
        <v>157</v>
      </c>
      <c r="C29" s="286" t="e">
        <f>SUM('1) Budget Table'!D39:F39,'1) Budget Table'!D44:F44,'1) Budget Table'!#REF!,'1) Budget Table'!#REF!)</f>
        <v>#REF!</v>
      </c>
      <c r="D29" s="287"/>
    </row>
    <row r="30" spans="2:4">
      <c r="B30" s="61" t="s">
        <v>158</v>
      </c>
      <c r="C30" s="294" t="e">
        <f>SUM(D32:D36)</f>
        <v>#REF!</v>
      </c>
      <c r="D30" s="295"/>
    </row>
    <row r="31" spans="2:4">
      <c r="B31" s="62" t="s">
        <v>159</v>
      </c>
      <c r="C31" s="63" t="s">
        <v>160</v>
      </c>
      <c r="D31" s="64" t="s">
        <v>161</v>
      </c>
    </row>
    <row r="32" spans="2:4" ht="35.1" customHeight="1">
      <c r="B32" s="65"/>
      <c r="C32" s="66"/>
      <c r="D32" s="67" t="e">
        <f>$C$29*C32</f>
        <v>#REF!</v>
      </c>
    </row>
    <row r="33" spans="2:4" ht="35.1" customHeight="1">
      <c r="B33" s="68"/>
      <c r="C33" s="66"/>
      <c r="D33" s="67" t="e">
        <f>$C$29*C33</f>
        <v>#REF!</v>
      </c>
    </row>
    <row r="34" spans="2:4" ht="35.1" customHeight="1">
      <c r="B34" s="69"/>
      <c r="C34" s="66"/>
      <c r="D34" s="67" t="e">
        <f>$C$29*C34</f>
        <v>#REF!</v>
      </c>
    </row>
    <row r="35" spans="2:4" ht="35.1" customHeight="1">
      <c r="B35" s="69"/>
      <c r="C35" s="66"/>
      <c r="D35" s="67" t="e">
        <f>$C$29*C35</f>
        <v>#REF!</v>
      </c>
    </row>
    <row r="36" spans="2:4" ht="35.1" customHeight="1" thickBot="1">
      <c r="B36" s="70"/>
      <c r="C36" s="66"/>
      <c r="D36" s="67" t="e">
        <f>$C$29*C36</f>
        <v>#REF!</v>
      </c>
    </row>
    <row r="37" spans="2:4" ht="15" thickBot="1"/>
    <row r="38" spans="2:4">
      <c r="B38" s="291" t="s">
        <v>163</v>
      </c>
      <c r="C38" s="292"/>
      <c r="D38" s="293"/>
    </row>
    <row r="39" spans="2:4" ht="15" thickBot="1">
      <c r="B39" s="288"/>
      <c r="C39" s="289"/>
      <c r="D39" s="290"/>
    </row>
    <row r="40" spans="2:4">
      <c r="B40" s="61" t="s">
        <v>157</v>
      </c>
      <c r="C40" s="286" t="e">
        <f>SUM('1) Budget Table'!#REF!,'1) Budget Table'!#REF!,'1) Budget Table'!#REF!,'1) Budget Table'!#REF!)</f>
        <v>#REF!</v>
      </c>
      <c r="D40" s="287"/>
    </row>
    <row r="41" spans="2:4">
      <c r="B41" s="61" t="s">
        <v>158</v>
      </c>
      <c r="C41" s="294" t="e">
        <f>SUM(D43:D47)</f>
        <v>#REF!</v>
      </c>
      <c r="D41" s="295"/>
    </row>
    <row r="42" spans="2:4">
      <c r="B42" s="62" t="s">
        <v>159</v>
      </c>
      <c r="C42" s="63" t="s">
        <v>160</v>
      </c>
      <c r="D42" s="64" t="s">
        <v>161</v>
      </c>
    </row>
    <row r="43" spans="2:4" ht="35.1" customHeight="1">
      <c r="B43" s="65"/>
      <c r="C43" s="66"/>
      <c r="D43" s="67" t="e">
        <f>$C$40*C43</f>
        <v>#REF!</v>
      </c>
    </row>
    <row r="44" spans="2:4" ht="35.1" customHeight="1">
      <c r="B44" s="68"/>
      <c r="C44" s="66"/>
      <c r="D44" s="67" t="e">
        <f>$C$40*C44</f>
        <v>#REF!</v>
      </c>
    </row>
    <row r="45" spans="2:4" ht="35.1" customHeight="1">
      <c r="B45" s="69"/>
      <c r="C45" s="66"/>
      <c r="D45" s="67" t="e">
        <f>$C$40*C45</f>
        <v>#REF!</v>
      </c>
    </row>
    <row r="46" spans="2:4" ht="35.1" customHeight="1">
      <c r="B46" s="69"/>
      <c r="C46" s="66"/>
      <c r="D46" s="67" t="e">
        <f>$C$40*C46</f>
        <v>#REF!</v>
      </c>
    </row>
    <row r="47" spans="2:4" ht="35.1" customHeight="1" thickBot="1">
      <c r="B47" s="70"/>
      <c r="C47" s="66"/>
      <c r="D47" s="71" t="e">
        <f>$C$40*C47</f>
        <v>#REF!</v>
      </c>
    </row>
  </sheetData>
  <mergeCells count="17">
    <mergeCell ref="C41:D41"/>
    <mergeCell ref="C29:D29"/>
    <mergeCell ref="B38:D38"/>
    <mergeCell ref="B39:D39"/>
    <mergeCell ref="C40:D40"/>
    <mergeCell ref="C19:D19"/>
    <mergeCell ref="C30:D30"/>
    <mergeCell ref="B16:D16"/>
    <mergeCell ref="B17:D17"/>
    <mergeCell ref="C18:D18"/>
    <mergeCell ref="B27:D27"/>
    <mergeCell ref="B28:D28"/>
    <mergeCell ref="B2:D3"/>
    <mergeCell ref="C7:D7"/>
    <mergeCell ref="B6:D6"/>
    <mergeCell ref="B5:D5"/>
    <mergeCell ref="C8:D8"/>
  </mergeCells>
  <conditionalFormatting sqref="C8:D8">
    <cfRule type="cellIs" dxfId="4" priority="4" operator="greaterThan">
      <formula>$C$7</formula>
    </cfRule>
  </conditionalFormatting>
  <conditionalFormatting sqref="C19:D19">
    <cfRule type="cellIs" dxfId="3" priority="3" operator="greaterThan">
      <formula>$C$18</formula>
    </cfRule>
  </conditionalFormatting>
  <conditionalFormatting sqref="C30:D30">
    <cfRule type="cellIs" dxfId="2" priority="2" operator="greaterThan">
      <formula>$C$29</formula>
    </cfRule>
  </conditionalFormatting>
  <conditionalFormatting sqref="C41:D41">
    <cfRule type="cellIs" dxfId="1" priority="1" operator="greaterThan">
      <formula>$C$40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2FAA82D-1219-4AF1-90B6-46166E5347E9}">
          <x14:formula1>
            <xm:f>Sheet2!$A$1:$A$170</xm:f>
          </x14:formula1>
          <xm:sqref>B10:B14 B21:B25 B32:B36 B43:B47</xm:sqref>
        </x14:dataValidation>
        <x14:dataValidation type="list" allowBlank="1" showInputMessage="1" showErrorMessage="1" xr:uid="{0777CB22-5B10-42BE-9A12-0810C4C8B0D2}">
          <x14:formula1>
            <xm:f>Dropdowns!$A$1:$A$6</xm:f>
          </x14:formula1>
          <xm:sqref>C10:C14 C21:C25 C32:C36 C43:C47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H28"/>
  <sheetViews>
    <sheetView showGridLines="0" topLeftCell="A6" zoomScale="80" zoomScaleNormal="80" workbookViewId="0">
      <selection activeCell="D15" sqref="D15"/>
    </sheetView>
  </sheetViews>
  <sheetFormatPr defaultColWidth="8.85546875" defaultRowHeight="14.45"/>
  <cols>
    <col min="1" max="1" width="12.42578125" customWidth="1"/>
    <col min="2" max="2" width="20.42578125" customWidth="1"/>
    <col min="3" max="5" width="25.42578125" customWidth="1"/>
    <col min="6" max="6" width="24.42578125" customWidth="1"/>
    <col min="7" max="7" width="18.42578125" customWidth="1"/>
    <col min="8" max="8" width="21.85546875" customWidth="1"/>
    <col min="9" max="10" width="15.85546875" bestFit="1" customWidth="1"/>
    <col min="11" max="11" width="11.140625" bestFit="1" customWidth="1"/>
  </cols>
  <sheetData>
    <row r="1" spans="2:8" ht="15" thickBot="1"/>
    <row r="2" spans="2:8" s="55" customFormat="1" ht="15.6">
      <c r="B2" s="299" t="s">
        <v>164</v>
      </c>
      <c r="C2" s="300"/>
      <c r="D2" s="300"/>
      <c r="E2" s="300"/>
      <c r="F2" s="301"/>
      <c r="G2" s="186"/>
      <c r="H2" s="186"/>
    </row>
    <row r="3" spans="2:8" s="55" customFormat="1" ht="15.95" thickBot="1">
      <c r="B3" s="302"/>
      <c r="C3" s="303"/>
      <c r="D3" s="303"/>
      <c r="E3" s="303"/>
      <c r="F3" s="304"/>
      <c r="G3" s="186"/>
      <c r="H3" s="186"/>
    </row>
    <row r="4" spans="2:8" s="55" customFormat="1" ht="15.95" thickBot="1">
      <c r="B4" s="186"/>
      <c r="C4" s="186"/>
      <c r="D4" s="186"/>
      <c r="E4" s="186"/>
      <c r="F4" s="186"/>
      <c r="G4" s="186"/>
      <c r="H4" s="186"/>
    </row>
    <row r="5" spans="2:8" s="55" customFormat="1" ht="15.95" thickBot="1">
      <c r="B5" s="277" t="s">
        <v>106</v>
      </c>
      <c r="C5" s="278"/>
      <c r="D5" s="278"/>
      <c r="E5" s="278"/>
      <c r="F5" s="279"/>
      <c r="G5" s="186"/>
      <c r="H5" s="186"/>
    </row>
    <row r="6" spans="2:8" s="55" customFormat="1" ht="15.6">
      <c r="B6" s="53"/>
      <c r="C6" s="305" t="str">
        <f>'1) Budget Table'!D4</f>
        <v>OACNUDH</v>
      </c>
      <c r="D6" s="305" t="str">
        <f>'1) Budget Table'!E4</f>
        <v>PNUD</v>
      </c>
      <c r="E6" s="305" t="str">
        <f>'1) Budget Table'!F4</f>
        <v>UNESCO</v>
      </c>
      <c r="F6" s="276" t="s">
        <v>106</v>
      </c>
      <c r="G6" s="186"/>
      <c r="H6" s="186"/>
    </row>
    <row r="7" spans="2:8" s="55" customFormat="1" ht="15.6">
      <c r="B7" s="53"/>
      <c r="C7" s="306"/>
      <c r="D7" s="306"/>
      <c r="E7" s="306"/>
      <c r="F7" s="254"/>
      <c r="G7" s="186"/>
      <c r="H7" s="186"/>
    </row>
    <row r="8" spans="2:8" s="55" customFormat="1" ht="30.95">
      <c r="B8" s="11" t="s">
        <v>126</v>
      </c>
      <c r="C8" s="177">
        <f>'2) By Category'!D91</f>
        <v>195000</v>
      </c>
      <c r="D8" s="177">
        <f>'2) By Category'!E91</f>
        <v>105000</v>
      </c>
      <c r="E8" s="177">
        <f>'2) By Category'!F91</f>
        <v>65000</v>
      </c>
      <c r="F8" s="51">
        <f t="shared" ref="F8:F15" si="0">SUM(C8:E8)</f>
        <v>365000</v>
      </c>
      <c r="G8" s="186"/>
      <c r="H8" s="186"/>
    </row>
    <row r="9" spans="2:8" s="55" customFormat="1" ht="46.5">
      <c r="B9" s="11" t="s">
        <v>127</v>
      </c>
      <c r="C9" s="177">
        <f>'2) By Category'!D92</f>
        <v>49960.639999999999</v>
      </c>
      <c r="D9" s="177">
        <f>'2) By Category'!E92</f>
        <v>17500</v>
      </c>
      <c r="E9" s="177">
        <f>'2) By Category'!F92</f>
        <v>35000</v>
      </c>
      <c r="F9" s="52">
        <f t="shared" si="0"/>
        <v>102460.64</v>
      </c>
      <c r="G9" s="186"/>
      <c r="H9" s="186"/>
    </row>
    <row r="10" spans="2:8" s="55" customFormat="1" ht="62.1">
      <c r="B10" s="11" t="s">
        <v>128</v>
      </c>
      <c r="C10" s="177">
        <f>'2) By Category'!D93</f>
        <v>10000</v>
      </c>
      <c r="D10" s="177">
        <f>'2) By Category'!E93</f>
        <v>0</v>
      </c>
      <c r="E10" s="177">
        <f>'2) By Category'!F93</f>
        <v>20000</v>
      </c>
      <c r="F10" s="52">
        <f t="shared" si="0"/>
        <v>30000</v>
      </c>
      <c r="G10" s="186"/>
      <c r="H10" s="186"/>
    </row>
    <row r="11" spans="2:8" s="55" customFormat="1" ht="30.95">
      <c r="B11" s="14" t="s">
        <v>129</v>
      </c>
      <c r="C11" s="177">
        <f>'2) By Category'!D94</f>
        <v>158000</v>
      </c>
      <c r="D11" s="177">
        <f>'2) By Category'!E94</f>
        <v>101500</v>
      </c>
      <c r="E11" s="177">
        <f>'2) By Category'!F94</f>
        <v>80500</v>
      </c>
      <c r="F11" s="52">
        <f t="shared" si="0"/>
        <v>340000</v>
      </c>
      <c r="G11" s="186"/>
      <c r="H11" s="186"/>
    </row>
    <row r="12" spans="2:8" s="55" customFormat="1" ht="15.6">
      <c r="B12" s="11" t="s">
        <v>130</v>
      </c>
      <c r="C12" s="177">
        <f>'2) By Category'!D95</f>
        <v>54516</v>
      </c>
      <c r="D12" s="177">
        <f>'2) By Category'!E95</f>
        <v>7289.7199999999993</v>
      </c>
      <c r="E12" s="177">
        <f>'2) By Category'!F95</f>
        <v>25000</v>
      </c>
      <c r="F12" s="52">
        <f t="shared" si="0"/>
        <v>86805.72</v>
      </c>
      <c r="G12" s="186"/>
      <c r="H12" s="186"/>
    </row>
    <row r="13" spans="2:8" s="55" customFormat="1" ht="46.5">
      <c r="B13" s="11" t="s">
        <v>131</v>
      </c>
      <c r="C13" s="177">
        <f>'2) By Category'!D96</f>
        <v>90000</v>
      </c>
      <c r="D13" s="177">
        <f>'2) By Category'!E96</f>
        <v>159000</v>
      </c>
      <c r="E13" s="177">
        <f>'2) By Category'!F96</f>
        <v>76000</v>
      </c>
      <c r="F13" s="52">
        <f t="shared" si="0"/>
        <v>325000</v>
      </c>
      <c r="G13" s="186"/>
      <c r="H13" s="227"/>
    </row>
    <row r="14" spans="2:8" s="55" customFormat="1" ht="31.5" thickBot="1">
      <c r="B14" s="104" t="s">
        <v>132</v>
      </c>
      <c r="C14" s="182">
        <f>'2) By Category'!D97</f>
        <v>50000</v>
      </c>
      <c r="D14" s="182">
        <f>'2) By Category'!E97</f>
        <v>77000</v>
      </c>
      <c r="E14" s="182">
        <f>'2) By Category'!F97</f>
        <v>25602.799999999999</v>
      </c>
      <c r="F14" s="105">
        <f t="shared" si="0"/>
        <v>152602.79999999999</v>
      </c>
      <c r="G14" s="186"/>
      <c r="H14" s="227"/>
    </row>
    <row r="15" spans="2:8" s="55" customFormat="1" ht="30" customHeight="1">
      <c r="B15" s="187" t="s">
        <v>165</v>
      </c>
      <c r="C15" s="106">
        <f>SUM(C8:C14)</f>
        <v>607476.64</v>
      </c>
      <c r="D15" s="106">
        <f>SUM(D8:D14)</f>
        <v>467289.72</v>
      </c>
      <c r="E15" s="106">
        <f>SUM(E8:E14)</f>
        <v>327102.8</v>
      </c>
      <c r="F15" s="107">
        <f t="shared" si="0"/>
        <v>1401869.16</v>
      </c>
      <c r="G15" s="186"/>
      <c r="H15" s="186"/>
    </row>
    <row r="16" spans="2:8" s="55" customFormat="1" ht="19.5" customHeight="1">
      <c r="B16" s="179" t="s">
        <v>145</v>
      </c>
      <c r="C16" s="108">
        <f>C15*0.07</f>
        <v>42523.364800000003</v>
      </c>
      <c r="D16" s="108">
        <f t="shared" ref="D16:F16" si="1">D15*0.07</f>
        <v>32710.2804</v>
      </c>
      <c r="E16" s="108">
        <f t="shared" si="1"/>
        <v>22897.196</v>
      </c>
      <c r="F16" s="108">
        <f t="shared" si="1"/>
        <v>98130.84120000001</v>
      </c>
      <c r="G16" s="186"/>
      <c r="H16" s="186"/>
    </row>
    <row r="17" spans="2:7" s="55" customFormat="1" ht="25.5" customHeight="1" thickBot="1">
      <c r="B17" s="109" t="s">
        <v>8</v>
      </c>
      <c r="C17" s="110">
        <f>C15+C16</f>
        <v>650000.0048</v>
      </c>
      <c r="D17" s="110">
        <f t="shared" ref="D17:F17" si="2">D15+D16</f>
        <v>500000.00039999996</v>
      </c>
      <c r="E17" s="110">
        <f t="shared" si="2"/>
        <v>349999.99599999998</v>
      </c>
      <c r="F17" s="110">
        <f t="shared" si="2"/>
        <v>1500000.0011999998</v>
      </c>
      <c r="G17" s="186"/>
    </row>
    <row r="18" spans="2:7" s="55" customFormat="1" ht="15.95" thickBot="1">
      <c r="B18" s="186"/>
      <c r="C18" s="186"/>
      <c r="D18" s="186"/>
      <c r="E18" s="186"/>
      <c r="F18" s="186"/>
      <c r="G18" s="186"/>
    </row>
    <row r="19" spans="2:7" s="55" customFormat="1" ht="15.75" customHeight="1">
      <c r="B19" s="307" t="s">
        <v>109</v>
      </c>
      <c r="C19" s="308"/>
      <c r="D19" s="308"/>
      <c r="E19" s="308"/>
      <c r="F19" s="309"/>
      <c r="G19" s="188"/>
    </row>
    <row r="20" spans="2:7" ht="15.75" customHeight="1">
      <c r="B20" s="310"/>
      <c r="C20" s="251" t="str">
        <f>'1) Budget Table'!D4</f>
        <v>OACNUDH</v>
      </c>
      <c r="D20" s="251" t="str">
        <f>'1) Budget Table'!E4</f>
        <v>PNUD</v>
      </c>
      <c r="E20" s="251" t="str">
        <f>'1) Budget Table'!F4</f>
        <v>UNESCO</v>
      </c>
      <c r="F20" s="251" t="s">
        <v>146</v>
      </c>
      <c r="G20" s="253" t="s">
        <v>110</v>
      </c>
    </row>
    <row r="21" spans="2:7" ht="15.75" customHeight="1">
      <c r="B21" s="311"/>
      <c r="C21" s="252"/>
      <c r="D21" s="252"/>
      <c r="E21" s="252"/>
      <c r="F21" s="252"/>
      <c r="G21" s="254"/>
    </row>
    <row r="22" spans="2:7" ht="23.25" customHeight="1">
      <c r="B22" s="13" t="s">
        <v>111</v>
      </c>
      <c r="C22" s="189">
        <f>'1) Budget Table'!D66</f>
        <v>455000.00335999997</v>
      </c>
      <c r="D22" s="189">
        <f>'1) Budget Table'!E66</f>
        <v>350000.00027999998</v>
      </c>
      <c r="E22" s="189">
        <f>'1) Budget Table'!F66</f>
        <v>244999.99719999998</v>
      </c>
      <c r="F22" s="128">
        <f>'1) Budget Table'!G66</f>
        <v>1050000.0008399999</v>
      </c>
      <c r="G22" s="6">
        <f>'1) Budget Table'!H66</f>
        <v>0.7</v>
      </c>
    </row>
    <row r="23" spans="2:7" ht="24.75" customHeight="1">
      <c r="B23" s="13" t="s">
        <v>112</v>
      </c>
      <c r="C23" s="189">
        <f>'1) Budget Table'!D67</f>
        <v>195000.00143999999</v>
      </c>
      <c r="D23" s="189">
        <f>'1) Budget Table'!E67</f>
        <v>150000.00011999998</v>
      </c>
      <c r="E23" s="189">
        <f>'1) Budget Table'!F67</f>
        <v>104999.99879999999</v>
      </c>
      <c r="F23" s="128">
        <f>'1) Budget Table'!G67</f>
        <v>450000.00036000001</v>
      </c>
      <c r="G23" s="6">
        <f>'1) Budget Table'!H67</f>
        <v>0.3</v>
      </c>
    </row>
    <row r="24" spans="2:7" ht="24.75" customHeight="1">
      <c r="B24" s="13" t="s">
        <v>166</v>
      </c>
      <c r="C24" s="189">
        <f>'1) Budget Table'!D68</f>
        <v>0</v>
      </c>
      <c r="D24" s="189">
        <f>'1) Budget Table'!E68</f>
        <v>0</v>
      </c>
      <c r="E24" s="189">
        <f>'1) Budget Table'!F68</f>
        <v>0</v>
      </c>
      <c r="F24" s="128">
        <f>'1) Budget Table'!G68</f>
        <v>0</v>
      </c>
      <c r="G24" s="6">
        <f>'1) Budget Table'!H68</f>
        <v>0</v>
      </c>
    </row>
    <row r="25" spans="2:7" ht="15.95" thickBot="1">
      <c r="B25" s="7" t="s">
        <v>146</v>
      </c>
      <c r="C25" s="127">
        <f>'1) Budget Table'!D69</f>
        <v>650000.0048</v>
      </c>
      <c r="D25" s="127">
        <f>'1) Budget Table'!E69</f>
        <v>500000.00039999996</v>
      </c>
      <c r="E25" s="127">
        <f>'1) Budget Table'!F69</f>
        <v>349999.99599999998</v>
      </c>
      <c r="F25" s="129">
        <f>'1) Budget Table'!G69</f>
        <v>1500000.0011999998</v>
      </c>
      <c r="G25" s="130"/>
    </row>
    <row r="27" spans="2:7">
      <c r="C27" s="223"/>
    </row>
    <row r="28" spans="2:7">
      <c r="C28" s="223"/>
    </row>
  </sheetData>
  <sheetProtection formatCells="0" formatColumns="0" formatRows="0"/>
  <mergeCells count="13">
    <mergeCell ref="G20:G21"/>
    <mergeCell ref="B2:F3"/>
    <mergeCell ref="C6:C7"/>
    <mergeCell ref="D6:D7"/>
    <mergeCell ref="E6:E7"/>
    <mergeCell ref="C20:C21"/>
    <mergeCell ref="D20:D21"/>
    <mergeCell ref="E20:E21"/>
    <mergeCell ref="B19:F19"/>
    <mergeCell ref="B5:F5"/>
    <mergeCell ref="F6:F7"/>
    <mergeCell ref="B20:B21"/>
    <mergeCell ref="F20:F21"/>
  </mergeCells>
  <dataValidations count="7">
    <dataValidation allowBlank="1" showInputMessage="1" showErrorMessage="1" prompt="Includes all related staff and temporary staff costs including base salary, post adjustment and all staff entitlements." sqref="B8"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xr:uid="{77711502-57BE-4DB4-AF61-EF9806395508}"/>
    <dataValidation allowBlank="1" showInputMessage="1" showErrorMessage="1" prompt="Includes staff and non-staff travel paid for by the organization directly related to a project." sqref="B12" xr:uid="{7599ADEE-72AD-45B4-93A0-EDFAEB4D5077}"/>
    <dataValidation allowBlank="1" showInputMessage="1" showErrorMessage="1" prompt="Services contracted by an organization which follow the normal procurement processes." sqref="B11"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4" xr:uid="{D281C19F-1EF8-4A9D-BA14-51718AA1EA2B}"/>
  </dataValidations>
  <pageMargins left="0.7" right="0.7" top="0.75" bottom="0.75" header="0.3" footer="0.3"/>
  <pageSetup orientation="portrait" r:id="rId1"/>
  <ignoredErrors>
    <ignoredError sqref="C6:E7 C20:E21"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FB9F449-C4BB-4C52-B0C3-287653B4F981}">
            <xm:f>'1) Budget Table'!$G$60</xm:f>
            <x14:dxf>
              <font>
                <color rgb="FF9C0006"/>
              </font>
              <fill>
                <patternFill>
                  <bgColor rgb="FFFFC7CE"/>
                </patternFill>
              </fill>
            </x14:dxf>
          </x14:cfRule>
          <xm:sqref>F17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6"/>
  <sheetViews>
    <sheetView workbookViewId="0">
      <selection activeCell="J6" sqref="J6"/>
    </sheetView>
  </sheetViews>
  <sheetFormatPr defaultColWidth="8.85546875" defaultRowHeight="14.45"/>
  <sheetData>
    <row r="1" spans="1:1">
      <c r="A1" s="99">
        <v>0</v>
      </c>
    </row>
    <row r="2" spans="1:1">
      <c r="A2" s="99">
        <v>0.2</v>
      </c>
    </row>
    <row r="3" spans="1:1">
      <c r="A3" s="99">
        <v>0.4</v>
      </c>
    </row>
    <row r="4" spans="1:1">
      <c r="A4" s="99">
        <v>0.6</v>
      </c>
    </row>
    <row r="5" spans="1:1">
      <c r="A5" s="99">
        <v>0.8</v>
      </c>
    </row>
    <row r="6" spans="1:1">
      <c r="A6" s="99">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B170"/>
  <sheetViews>
    <sheetView topLeftCell="A148" workbookViewId="0">
      <selection activeCell="D3" sqref="D3"/>
    </sheetView>
  </sheetViews>
  <sheetFormatPr defaultColWidth="8.85546875" defaultRowHeight="14.45"/>
  <sheetData>
    <row r="1" spans="1:2">
      <c r="A1" s="56" t="s">
        <v>167</v>
      </c>
      <c r="B1" s="57" t="s">
        <v>168</v>
      </c>
    </row>
    <row r="2" spans="1:2">
      <c r="A2" s="58" t="s">
        <v>169</v>
      </c>
      <c r="B2" s="59" t="s">
        <v>170</v>
      </c>
    </row>
    <row r="3" spans="1:2">
      <c r="A3" s="58" t="s">
        <v>171</v>
      </c>
      <c r="B3" s="59" t="s">
        <v>172</v>
      </c>
    </row>
    <row r="4" spans="1:2">
      <c r="A4" s="58" t="s">
        <v>173</v>
      </c>
      <c r="B4" s="59" t="s">
        <v>174</v>
      </c>
    </row>
    <row r="5" spans="1:2">
      <c r="A5" s="58" t="s">
        <v>175</v>
      </c>
      <c r="B5" s="59" t="s">
        <v>176</v>
      </c>
    </row>
    <row r="6" spans="1:2">
      <c r="A6" s="58" t="s">
        <v>177</v>
      </c>
      <c r="B6" s="59" t="s">
        <v>178</v>
      </c>
    </row>
    <row r="7" spans="1:2">
      <c r="A7" s="58" t="s">
        <v>179</v>
      </c>
      <c r="B7" s="59" t="s">
        <v>180</v>
      </c>
    </row>
    <row r="8" spans="1:2">
      <c r="A8" s="58" t="s">
        <v>181</v>
      </c>
      <c r="B8" s="59" t="s">
        <v>182</v>
      </c>
    </row>
    <row r="9" spans="1:2">
      <c r="A9" s="58" t="s">
        <v>183</v>
      </c>
      <c r="B9" s="59" t="s">
        <v>184</v>
      </c>
    </row>
    <row r="10" spans="1:2">
      <c r="A10" s="58" t="s">
        <v>185</v>
      </c>
      <c r="B10" s="59" t="s">
        <v>186</v>
      </c>
    </row>
    <row r="11" spans="1:2">
      <c r="A11" s="58" t="s">
        <v>187</v>
      </c>
      <c r="B11" s="59" t="s">
        <v>188</v>
      </c>
    </row>
    <row r="12" spans="1:2">
      <c r="A12" s="58" t="s">
        <v>189</v>
      </c>
      <c r="B12" s="59" t="s">
        <v>190</v>
      </c>
    </row>
    <row r="13" spans="1:2">
      <c r="A13" s="58" t="s">
        <v>191</v>
      </c>
      <c r="B13" s="59" t="s">
        <v>192</v>
      </c>
    </row>
    <row r="14" spans="1:2">
      <c r="A14" s="58" t="s">
        <v>193</v>
      </c>
      <c r="B14" s="59" t="s">
        <v>194</v>
      </c>
    </row>
    <row r="15" spans="1:2">
      <c r="A15" s="58" t="s">
        <v>195</v>
      </c>
      <c r="B15" s="59" t="s">
        <v>196</v>
      </c>
    </row>
    <row r="16" spans="1:2">
      <c r="A16" s="58" t="s">
        <v>197</v>
      </c>
      <c r="B16" s="59" t="s">
        <v>198</v>
      </c>
    </row>
    <row r="17" spans="1:2">
      <c r="A17" s="58" t="s">
        <v>199</v>
      </c>
      <c r="B17" s="59" t="s">
        <v>200</v>
      </c>
    </row>
    <row r="18" spans="1:2">
      <c r="A18" s="58" t="s">
        <v>201</v>
      </c>
      <c r="B18" s="59" t="s">
        <v>202</v>
      </c>
    </row>
    <row r="19" spans="1:2">
      <c r="A19" s="58" t="s">
        <v>203</v>
      </c>
      <c r="B19" s="59" t="s">
        <v>204</v>
      </c>
    </row>
    <row r="20" spans="1:2">
      <c r="A20" s="58" t="s">
        <v>205</v>
      </c>
      <c r="B20" s="59" t="s">
        <v>206</v>
      </c>
    </row>
    <row r="21" spans="1:2">
      <c r="A21" s="58" t="s">
        <v>207</v>
      </c>
      <c r="B21" s="59" t="s">
        <v>208</v>
      </c>
    </row>
    <row r="22" spans="1:2">
      <c r="A22" s="58" t="s">
        <v>209</v>
      </c>
      <c r="B22" s="59" t="s">
        <v>210</v>
      </c>
    </row>
    <row r="23" spans="1:2">
      <c r="A23" s="58" t="s">
        <v>211</v>
      </c>
      <c r="B23" s="59" t="s">
        <v>212</v>
      </c>
    </row>
    <row r="24" spans="1:2">
      <c r="A24" s="58" t="s">
        <v>213</v>
      </c>
      <c r="B24" s="59" t="s">
        <v>214</v>
      </c>
    </row>
    <row r="25" spans="1:2">
      <c r="A25" s="58" t="s">
        <v>215</v>
      </c>
      <c r="B25" s="59" t="s">
        <v>216</v>
      </c>
    </row>
    <row r="26" spans="1:2">
      <c r="A26" s="58" t="s">
        <v>217</v>
      </c>
      <c r="B26" s="59" t="s">
        <v>218</v>
      </c>
    </row>
    <row r="27" spans="1:2">
      <c r="A27" s="58" t="s">
        <v>219</v>
      </c>
      <c r="B27" s="59" t="s">
        <v>220</v>
      </c>
    </row>
    <row r="28" spans="1:2">
      <c r="A28" s="58" t="s">
        <v>221</v>
      </c>
      <c r="B28" s="59" t="s">
        <v>222</v>
      </c>
    </row>
    <row r="29" spans="1:2">
      <c r="A29" s="58" t="s">
        <v>223</v>
      </c>
      <c r="B29" s="59" t="s">
        <v>224</v>
      </c>
    </row>
    <row r="30" spans="1:2">
      <c r="A30" s="58" t="s">
        <v>225</v>
      </c>
      <c r="B30" s="59" t="s">
        <v>226</v>
      </c>
    </row>
    <row r="31" spans="1:2">
      <c r="A31" s="58" t="s">
        <v>227</v>
      </c>
      <c r="B31" s="59" t="s">
        <v>228</v>
      </c>
    </row>
    <row r="32" spans="1:2">
      <c r="A32" s="58" t="s">
        <v>229</v>
      </c>
      <c r="B32" s="59" t="s">
        <v>230</v>
      </c>
    </row>
    <row r="33" spans="1:2">
      <c r="A33" s="58" t="s">
        <v>231</v>
      </c>
      <c r="B33" s="59" t="s">
        <v>232</v>
      </c>
    </row>
    <row r="34" spans="1:2">
      <c r="A34" s="58" t="s">
        <v>233</v>
      </c>
      <c r="B34" s="59" t="s">
        <v>234</v>
      </c>
    </row>
    <row r="35" spans="1:2">
      <c r="A35" s="58" t="s">
        <v>235</v>
      </c>
      <c r="B35" s="59" t="s">
        <v>236</v>
      </c>
    </row>
    <row r="36" spans="1:2">
      <c r="A36" s="58" t="s">
        <v>237</v>
      </c>
      <c r="B36" s="59" t="s">
        <v>238</v>
      </c>
    </row>
    <row r="37" spans="1:2">
      <c r="A37" s="58" t="s">
        <v>239</v>
      </c>
      <c r="B37" s="59" t="s">
        <v>240</v>
      </c>
    </row>
    <row r="38" spans="1:2">
      <c r="A38" s="58" t="s">
        <v>241</v>
      </c>
      <c r="B38" s="59" t="s">
        <v>242</v>
      </c>
    </row>
    <row r="39" spans="1:2">
      <c r="A39" s="58" t="s">
        <v>243</v>
      </c>
      <c r="B39" s="59" t="s">
        <v>244</v>
      </c>
    </row>
    <row r="40" spans="1:2">
      <c r="A40" s="58" t="s">
        <v>245</v>
      </c>
      <c r="B40" s="59" t="s">
        <v>246</v>
      </c>
    </row>
    <row r="41" spans="1:2">
      <c r="A41" s="58" t="s">
        <v>247</v>
      </c>
      <c r="B41" s="59" t="s">
        <v>248</v>
      </c>
    </row>
    <row r="42" spans="1:2">
      <c r="A42" s="58" t="s">
        <v>249</v>
      </c>
      <c r="B42" s="59" t="s">
        <v>250</v>
      </c>
    </row>
    <row r="43" spans="1:2">
      <c r="A43" s="58" t="s">
        <v>251</v>
      </c>
      <c r="B43" s="59" t="s">
        <v>252</v>
      </c>
    </row>
    <row r="44" spans="1:2">
      <c r="A44" s="58" t="s">
        <v>253</v>
      </c>
      <c r="B44" s="59" t="s">
        <v>254</v>
      </c>
    </row>
    <row r="45" spans="1:2">
      <c r="A45" s="58" t="s">
        <v>255</v>
      </c>
      <c r="B45" s="59" t="s">
        <v>256</v>
      </c>
    </row>
    <row r="46" spans="1:2">
      <c r="A46" s="58" t="s">
        <v>257</v>
      </c>
      <c r="B46" s="59" t="s">
        <v>258</v>
      </c>
    </row>
    <row r="47" spans="1:2">
      <c r="A47" s="58" t="s">
        <v>259</v>
      </c>
      <c r="B47" s="59" t="s">
        <v>260</v>
      </c>
    </row>
    <row r="48" spans="1:2">
      <c r="A48" s="58" t="s">
        <v>261</v>
      </c>
      <c r="B48" s="59" t="s">
        <v>262</v>
      </c>
    </row>
    <row r="49" spans="1:2">
      <c r="A49" s="58" t="s">
        <v>263</v>
      </c>
      <c r="B49" s="59" t="s">
        <v>264</v>
      </c>
    </row>
    <row r="50" spans="1:2">
      <c r="A50" s="58" t="s">
        <v>265</v>
      </c>
      <c r="B50" s="59" t="s">
        <v>266</v>
      </c>
    </row>
    <row r="51" spans="1:2">
      <c r="A51" s="58" t="s">
        <v>267</v>
      </c>
      <c r="B51" s="59" t="s">
        <v>268</v>
      </c>
    </row>
    <row r="52" spans="1:2">
      <c r="A52" s="58" t="s">
        <v>269</v>
      </c>
      <c r="B52" s="59" t="s">
        <v>270</v>
      </c>
    </row>
    <row r="53" spans="1:2">
      <c r="A53" s="58" t="s">
        <v>271</v>
      </c>
      <c r="B53" s="59" t="s">
        <v>272</v>
      </c>
    </row>
    <row r="54" spans="1:2">
      <c r="A54" s="58" t="s">
        <v>273</v>
      </c>
      <c r="B54" s="59" t="s">
        <v>274</v>
      </c>
    </row>
    <row r="55" spans="1:2">
      <c r="A55" s="58" t="s">
        <v>275</v>
      </c>
      <c r="B55" s="59" t="s">
        <v>276</v>
      </c>
    </row>
    <row r="56" spans="1:2">
      <c r="A56" s="58" t="s">
        <v>277</v>
      </c>
      <c r="B56" s="59" t="s">
        <v>278</v>
      </c>
    </row>
    <row r="57" spans="1:2">
      <c r="A57" s="58" t="s">
        <v>279</v>
      </c>
      <c r="B57" s="59" t="s">
        <v>280</v>
      </c>
    </row>
    <row r="58" spans="1:2">
      <c r="A58" s="58" t="s">
        <v>281</v>
      </c>
      <c r="B58" s="59" t="s">
        <v>282</v>
      </c>
    </row>
    <row r="59" spans="1:2">
      <c r="A59" s="58" t="s">
        <v>283</v>
      </c>
      <c r="B59" s="59" t="s">
        <v>284</v>
      </c>
    </row>
    <row r="60" spans="1:2">
      <c r="A60" s="58" t="s">
        <v>285</v>
      </c>
      <c r="B60" s="59" t="s">
        <v>286</v>
      </c>
    </row>
    <row r="61" spans="1:2">
      <c r="A61" s="58" t="s">
        <v>287</v>
      </c>
      <c r="B61" s="59" t="s">
        <v>288</v>
      </c>
    </row>
    <row r="62" spans="1:2">
      <c r="A62" s="58" t="s">
        <v>289</v>
      </c>
      <c r="B62" s="59" t="s">
        <v>290</v>
      </c>
    </row>
    <row r="63" spans="1:2">
      <c r="A63" s="58" t="s">
        <v>291</v>
      </c>
      <c r="B63" s="59" t="s">
        <v>292</v>
      </c>
    </row>
    <row r="64" spans="1:2">
      <c r="A64" s="58" t="s">
        <v>293</v>
      </c>
      <c r="B64" s="59" t="s">
        <v>294</v>
      </c>
    </row>
    <row r="65" spans="1:2">
      <c r="A65" s="58" t="s">
        <v>295</v>
      </c>
      <c r="B65" s="59" t="s">
        <v>296</v>
      </c>
    </row>
    <row r="66" spans="1:2">
      <c r="A66" s="58" t="s">
        <v>297</v>
      </c>
      <c r="B66" s="59" t="s">
        <v>298</v>
      </c>
    </row>
    <row r="67" spans="1:2">
      <c r="A67" s="58" t="s">
        <v>299</v>
      </c>
      <c r="B67" s="59" t="s">
        <v>300</v>
      </c>
    </row>
    <row r="68" spans="1:2">
      <c r="A68" s="58" t="s">
        <v>301</v>
      </c>
      <c r="B68" s="59" t="s">
        <v>302</v>
      </c>
    </row>
    <row r="69" spans="1:2">
      <c r="A69" s="58" t="s">
        <v>303</v>
      </c>
      <c r="B69" s="59" t="s">
        <v>304</v>
      </c>
    </row>
    <row r="70" spans="1:2">
      <c r="A70" s="58" t="s">
        <v>305</v>
      </c>
      <c r="B70" s="59" t="s">
        <v>306</v>
      </c>
    </row>
    <row r="71" spans="1:2">
      <c r="A71" s="58" t="s">
        <v>307</v>
      </c>
      <c r="B71" s="59" t="s">
        <v>308</v>
      </c>
    </row>
    <row r="72" spans="1:2">
      <c r="A72" s="58" t="s">
        <v>309</v>
      </c>
      <c r="B72" s="59" t="s">
        <v>310</v>
      </c>
    </row>
    <row r="73" spans="1:2">
      <c r="A73" s="58" t="s">
        <v>311</v>
      </c>
      <c r="B73" s="59" t="s">
        <v>312</v>
      </c>
    </row>
    <row r="74" spans="1:2">
      <c r="A74" s="58" t="s">
        <v>313</v>
      </c>
      <c r="B74" s="59" t="s">
        <v>314</v>
      </c>
    </row>
    <row r="75" spans="1:2">
      <c r="A75" s="58" t="s">
        <v>315</v>
      </c>
      <c r="B75" s="60" t="s">
        <v>316</v>
      </c>
    </row>
    <row r="76" spans="1:2">
      <c r="A76" s="58" t="s">
        <v>317</v>
      </c>
      <c r="B76" s="60" t="s">
        <v>318</v>
      </c>
    </row>
    <row r="77" spans="1:2">
      <c r="A77" s="58" t="s">
        <v>319</v>
      </c>
      <c r="B77" s="60" t="s">
        <v>320</v>
      </c>
    </row>
    <row r="78" spans="1:2">
      <c r="A78" s="58" t="s">
        <v>321</v>
      </c>
      <c r="B78" s="60" t="s">
        <v>322</v>
      </c>
    </row>
    <row r="79" spans="1:2">
      <c r="A79" s="58" t="s">
        <v>323</v>
      </c>
      <c r="B79" s="60" t="s">
        <v>324</v>
      </c>
    </row>
    <row r="80" spans="1:2">
      <c r="A80" s="58" t="s">
        <v>325</v>
      </c>
      <c r="B80" s="60" t="s">
        <v>326</v>
      </c>
    </row>
    <row r="81" spans="1:2">
      <c r="A81" s="58" t="s">
        <v>327</v>
      </c>
      <c r="B81" s="60" t="s">
        <v>328</v>
      </c>
    </row>
    <row r="82" spans="1:2">
      <c r="A82" s="58" t="s">
        <v>329</v>
      </c>
      <c r="B82" s="60" t="s">
        <v>330</v>
      </c>
    </row>
    <row r="83" spans="1:2">
      <c r="A83" s="58" t="s">
        <v>331</v>
      </c>
      <c r="B83" s="60" t="s">
        <v>332</v>
      </c>
    </row>
    <row r="84" spans="1:2">
      <c r="A84" s="58" t="s">
        <v>333</v>
      </c>
      <c r="B84" s="60" t="s">
        <v>334</v>
      </c>
    </row>
    <row r="85" spans="1:2">
      <c r="A85" s="58" t="s">
        <v>335</v>
      </c>
      <c r="B85" s="60" t="s">
        <v>336</v>
      </c>
    </row>
    <row r="86" spans="1:2">
      <c r="A86" s="58" t="s">
        <v>337</v>
      </c>
      <c r="B86" s="60" t="s">
        <v>338</v>
      </c>
    </row>
    <row r="87" spans="1:2">
      <c r="A87" s="58" t="s">
        <v>339</v>
      </c>
      <c r="B87" s="60" t="s">
        <v>340</v>
      </c>
    </row>
    <row r="88" spans="1:2">
      <c r="A88" s="58" t="s">
        <v>341</v>
      </c>
      <c r="B88" s="60" t="s">
        <v>342</v>
      </c>
    </row>
    <row r="89" spans="1:2">
      <c r="A89" s="58" t="s">
        <v>343</v>
      </c>
      <c r="B89" s="60" t="s">
        <v>344</v>
      </c>
    </row>
    <row r="90" spans="1:2">
      <c r="A90" s="58" t="s">
        <v>345</v>
      </c>
      <c r="B90" s="60" t="s">
        <v>346</v>
      </c>
    </row>
    <row r="91" spans="1:2">
      <c r="A91" s="58" t="s">
        <v>347</v>
      </c>
      <c r="B91" s="60" t="s">
        <v>348</v>
      </c>
    </row>
    <row r="92" spans="1:2">
      <c r="A92" s="58" t="s">
        <v>349</v>
      </c>
      <c r="B92" s="60" t="s">
        <v>350</v>
      </c>
    </row>
    <row r="93" spans="1:2">
      <c r="A93" s="58" t="s">
        <v>351</v>
      </c>
      <c r="B93" s="60" t="s">
        <v>352</v>
      </c>
    </row>
    <row r="94" spans="1:2">
      <c r="A94" s="58" t="s">
        <v>353</v>
      </c>
      <c r="B94" s="60" t="s">
        <v>354</v>
      </c>
    </row>
    <row r="95" spans="1:2">
      <c r="A95" s="58" t="s">
        <v>355</v>
      </c>
      <c r="B95" s="60" t="s">
        <v>356</v>
      </c>
    </row>
    <row r="96" spans="1:2">
      <c r="A96" s="58" t="s">
        <v>357</v>
      </c>
      <c r="B96" s="60" t="s">
        <v>358</v>
      </c>
    </row>
    <row r="97" spans="1:2">
      <c r="A97" s="58" t="s">
        <v>359</v>
      </c>
      <c r="B97" s="60" t="s">
        <v>360</v>
      </c>
    </row>
    <row r="98" spans="1:2">
      <c r="A98" s="58" t="s">
        <v>361</v>
      </c>
      <c r="B98" s="60" t="s">
        <v>362</v>
      </c>
    </row>
    <row r="99" spans="1:2">
      <c r="A99" s="58" t="s">
        <v>363</v>
      </c>
      <c r="B99" s="60" t="s">
        <v>364</v>
      </c>
    </row>
    <row r="100" spans="1:2">
      <c r="A100" s="58" t="s">
        <v>365</v>
      </c>
      <c r="B100" s="60" t="s">
        <v>366</v>
      </c>
    </row>
    <row r="101" spans="1:2">
      <c r="A101" s="58" t="s">
        <v>367</v>
      </c>
      <c r="B101" s="60" t="s">
        <v>368</v>
      </c>
    </row>
    <row r="102" spans="1:2">
      <c r="A102" s="58" t="s">
        <v>369</v>
      </c>
      <c r="B102" s="60" t="s">
        <v>370</v>
      </c>
    </row>
    <row r="103" spans="1:2">
      <c r="A103" s="58" t="s">
        <v>371</v>
      </c>
      <c r="B103" s="60" t="s">
        <v>372</v>
      </c>
    </row>
    <row r="104" spans="1:2">
      <c r="A104" s="58" t="s">
        <v>373</v>
      </c>
      <c r="B104" s="60" t="s">
        <v>374</v>
      </c>
    </row>
    <row r="105" spans="1:2">
      <c r="A105" s="58" t="s">
        <v>375</v>
      </c>
      <c r="B105" s="60" t="s">
        <v>376</v>
      </c>
    </row>
    <row r="106" spans="1:2">
      <c r="A106" s="58" t="s">
        <v>377</v>
      </c>
      <c r="B106" s="60" t="s">
        <v>378</v>
      </c>
    </row>
    <row r="107" spans="1:2">
      <c r="A107" s="58" t="s">
        <v>379</v>
      </c>
      <c r="B107" s="60" t="s">
        <v>380</v>
      </c>
    </row>
    <row r="108" spans="1:2">
      <c r="A108" s="58" t="s">
        <v>381</v>
      </c>
      <c r="B108" s="60" t="s">
        <v>382</v>
      </c>
    </row>
    <row r="109" spans="1:2">
      <c r="A109" s="58" t="s">
        <v>383</v>
      </c>
      <c r="B109" s="60" t="s">
        <v>384</v>
      </c>
    </row>
    <row r="110" spans="1:2">
      <c r="A110" s="58" t="s">
        <v>385</v>
      </c>
      <c r="B110" s="60" t="s">
        <v>386</v>
      </c>
    </row>
    <row r="111" spans="1:2">
      <c r="A111" s="58" t="s">
        <v>387</v>
      </c>
      <c r="B111" s="60" t="s">
        <v>388</v>
      </c>
    </row>
    <row r="112" spans="1:2">
      <c r="A112" s="58" t="s">
        <v>389</v>
      </c>
      <c r="B112" s="60" t="s">
        <v>390</v>
      </c>
    </row>
    <row r="113" spans="1:2">
      <c r="A113" s="58" t="s">
        <v>391</v>
      </c>
      <c r="B113" s="60" t="s">
        <v>392</v>
      </c>
    </row>
    <row r="114" spans="1:2">
      <c r="A114" s="58" t="s">
        <v>393</v>
      </c>
      <c r="B114" s="60" t="s">
        <v>394</v>
      </c>
    </row>
    <row r="115" spans="1:2">
      <c r="A115" s="58" t="s">
        <v>395</v>
      </c>
      <c r="B115" s="60" t="s">
        <v>396</v>
      </c>
    </row>
    <row r="116" spans="1:2">
      <c r="A116" s="58" t="s">
        <v>397</v>
      </c>
      <c r="B116" s="60" t="s">
        <v>398</v>
      </c>
    </row>
    <row r="117" spans="1:2">
      <c r="A117" s="58" t="s">
        <v>399</v>
      </c>
      <c r="B117" s="60" t="s">
        <v>400</v>
      </c>
    </row>
    <row r="118" spans="1:2">
      <c r="A118" s="58" t="s">
        <v>401</v>
      </c>
      <c r="B118" s="60" t="s">
        <v>402</v>
      </c>
    </row>
    <row r="119" spans="1:2">
      <c r="A119" s="58" t="s">
        <v>403</v>
      </c>
      <c r="B119" s="60" t="s">
        <v>404</v>
      </c>
    </row>
    <row r="120" spans="1:2">
      <c r="A120" s="58" t="s">
        <v>405</v>
      </c>
      <c r="B120" s="60" t="s">
        <v>406</v>
      </c>
    </row>
    <row r="121" spans="1:2">
      <c r="A121" s="58" t="s">
        <v>407</v>
      </c>
      <c r="B121" s="60" t="s">
        <v>408</v>
      </c>
    </row>
    <row r="122" spans="1:2">
      <c r="A122" s="58" t="s">
        <v>409</v>
      </c>
      <c r="B122" s="60" t="s">
        <v>410</v>
      </c>
    </row>
    <row r="123" spans="1:2">
      <c r="A123" s="58" t="s">
        <v>411</v>
      </c>
      <c r="B123" s="60" t="s">
        <v>412</v>
      </c>
    </row>
    <row r="124" spans="1:2">
      <c r="A124" s="58" t="s">
        <v>413</v>
      </c>
      <c r="B124" s="60" t="s">
        <v>414</v>
      </c>
    </row>
    <row r="125" spans="1:2">
      <c r="A125" s="58" t="s">
        <v>415</v>
      </c>
      <c r="B125" s="60" t="s">
        <v>416</v>
      </c>
    </row>
    <row r="126" spans="1:2">
      <c r="A126" s="58" t="s">
        <v>417</v>
      </c>
      <c r="B126" s="60" t="s">
        <v>418</v>
      </c>
    </row>
    <row r="127" spans="1:2">
      <c r="A127" s="58" t="s">
        <v>419</v>
      </c>
      <c r="B127" s="60" t="s">
        <v>420</v>
      </c>
    </row>
    <row r="128" spans="1:2">
      <c r="A128" s="58" t="s">
        <v>421</v>
      </c>
      <c r="B128" s="60" t="s">
        <v>422</v>
      </c>
    </row>
    <row r="129" spans="1:2">
      <c r="A129" s="58" t="s">
        <v>423</v>
      </c>
      <c r="B129" s="60" t="s">
        <v>424</v>
      </c>
    </row>
    <row r="130" spans="1:2">
      <c r="A130" s="58" t="s">
        <v>425</v>
      </c>
      <c r="B130" s="60" t="s">
        <v>426</v>
      </c>
    </row>
    <row r="131" spans="1:2">
      <c r="A131" s="58" t="s">
        <v>427</v>
      </c>
      <c r="B131" s="60" t="s">
        <v>428</v>
      </c>
    </row>
    <row r="132" spans="1:2">
      <c r="A132" s="58" t="s">
        <v>429</v>
      </c>
      <c r="B132" s="60" t="s">
        <v>430</v>
      </c>
    </row>
    <row r="133" spans="1:2">
      <c r="A133" s="58" t="s">
        <v>431</v>
      </c>
      <c r="B133" s="60" t="s">
        <v>432</v>
      </c>
    </row>
    <row r="134" spans="1:2">
      <c r="A134" s="58" t="s">
        <v>433</v>
      </c>
      <c r="B134" s="60" t="s">
        <v>434</v>
      </c>
    </row>
    <row r="135" spans="1:2">
      <c r="A135" s="58" t="s">
        <v>435</v>
      </c>
      <c r="B135" s="60" t="s">
        <v>436</v>
      </c>
    </row>
    <row r="136" spans="1:2">
      <c r="A136" s="58" t="s">
        <v>437</v>
      </c>
      <c r="B136" s="60" t="s">
        <v>438</v>
      </c>
    </row>
    <row r="137" spans="1:2">
      <c r="A137" s="58" t="s">
        <v>439</v>
      </c>
      <c r="B137" s="60" t="s">
        <v>440</v>
      </c>
    </row>
    <row r="138" spans="1:2">
      <c r="A138" s="58" t="s">
        <v>441</v>
      </c>
      <c r="B138" s="60" t="s">
        <v>442</v>
      </c>
    </row>
    <row r="139" spans="1:2">
      <c r="A139" s="58" t="s">
        <v>443</v>
      </c>
      <c r="B139" s="60" t="s">
        <v>444</v>
      </c>
    </row>
    <row r="140" spans="1:2">
      <c r="A140" s="58" t="s">
        <v>445</v>
      </c>
      <c r="B140" s="60" t="s">
        <v>446</v>
      </c>
    </row>
    <row r="141" spans="1:2">
      <c r="A141" s="58" t="s">
        <v>447</v>
      </c>
      <c r="B141" s="60" t="s">
        <v>448</v>
      </c>
    </row>
    <row r="142" spans="1:2">
      <c r="A142" s="58" t="s">
        <v>449</v>
      </c>
      <c r="B142" s="60" t="s">
        <v>450</v>
      </c>
    </row>
    <row r="143" spans="1:2">
      <c r="A143" s="58" t="s">
        <v>451</v>
      </c>
      <c r="B143" s="60" t="s">
        <v>452</v>
      </c>
    </row>
    <row r="144" spans="1:2">
      <c r="A144" s="58" t="s">
        <v>453</v>
      </c>
      <c r="B144" s="60" t="s">
        <v>454</v>
      </c>
    </row>
    <row r="145" spans="1:2">
      <c r="A145" s="58" t="s">
        <v>455</v>
      </c>
      <c r="B145" s="60" t="s">
        <v>456</v>
      </c>
    </row>
    <row r="146" spans="1:2">
      <c r="A146" s="58" t="s">
        <v>457</v>
      </c>
      <c r="B146" s="60" t="s">
        <v>458</v>
      </c>
    </row>
    <row r="147" spans="1:2">
      <c r="A147" s="58" t="s">
        <v>459</v>
      </c>
      <c r="B147" s="60" t="s">
        <v>460</v>
      </c>
    </row>
    <row r="148" spans="1:2">
      <c r="A148" s="58" t="s">
        <v>461</v>
      </c>
      <c r="B148" s="60" t="s">
        <v>462</v>
      </c>
    </row>
    <row r="149" spans="1:2">
      <c r="A149" s="58" t="s">
        <v>463</v>
      </c>
      <c r="B149" s="60" t="s">
        <v>464</v>
      </c>
    </row>
    <row r="150" spans="1:2">
      <c r="A150" s="58" t="s">
        <v>465</v>
      </c>
      <c r="B150" s="60" t="s">
        <v>466</v>
      </c>
    </row>
    <row r="151" spans="1:2">
      <c r="A151" s="58" t="s">
        <v>467</v>
      </c>
      <c r="B151" s="60" t="s">
        <v>468</v>
      </c>
    </row>
    <row r="152" spans="1:2">
      <c r="A152" s="58" t="s">
        <v>469</v>
      </c>
      <c r="B152" s="60" t="s">
        <v>470</v>
      </c>
    </row>
    <row r="153" spans="1:2">
      <c r="A153" s="58" t="s">
        <v>471</v>
      </c>
      <c r="B153" s="60" t="s">
        <v>472</v>
      </c>
    </row>
    <row r="154" spans="1:2">
      <c r="A154" s="58" t="s">
        <v>473</v>
      </c>
      <c r="B154" s="60" t="s">
        <v>474</v>
      </c>
    </row>
    <row r="155" spans="1:2">
      <c r="A155" s="58" t="s">
        <v>475</v>
      </c>
      <c r="B155" s="60" t="s">
        <v>476</v>
      </c>
    </row>
    <row r="156" spans="1:2">
      <c r="A156" s="58" t="s">
        <v>477</v>
      </c>
      <c r="B156" s="60" t="s">
        <v>478</v>
      </c>
    </row>
    <row r="157" spans="1:2">
      <c r="A157" s="58" t="s">
        <v>479</v>
      </c>
      <c r="B157" s="60" t="s">
        <v>480</v>
      </c>
    </row>
    <row r="158" spans="1:2">
      <c r="A158" s="58" t="s">
        <v>481</v>
      </c>
      <c r="B158" s="60" t="s">
        <v>482</v>
      </c>
    </row>
    <row r="159" spans="1:2">
      <c r="A159" s="58" t="s">
        <v>483</v>
      </c>
      <c r="B159" s="60" t="s">
        <v>484</v>
      </c>
    </row>
    <row r="160" spans="1:2">
      <c r="A160" s="58" t="s">
        <v>485</v>
      </c>
      <c r="B160" s="60" t="s">
        <v>486</v>
      </c>
    </row>
    <row r="161" spans="1:2">
      <c r="A161" s="58" t="s">
        <v>487</v>
      </c>
      <c r="B161" s="60" t="s">
        <v>488</v>
      </c>
    </row>
    <row r="162" spans="1:2">
      <c r="A162" s="58" t="s">
        <v>489</v>
      </c>
      <c r="B162" s="60" t="s">
        <v>490</v>
      </c>
    </row>
    <row r="163" spans="1:2">
      <c r="A163" s="58" t="s">
        <v>491</v>
      </c>
      <c r="B163" s="60" t="s">
        <v>492</v>
      </c>
    </row>
    <row r="164" spans="1:2">
      <c r="A164" s="58" t="s">
        <v>493</v>
      </c>
      <c r="B164" s="60" t="s">
        <v>494</v>
      </c>
    </row>
    <row r="165" spans="1:2">
      <c r="A165" s="58" t="s">
        <v>495</v>
      </c>
      <c r="B165" s="60" t="s">
        <v>496</v>
      </c>
    </row>
    <row r="166" spans="1:2">
      <c r="A166" s="58" t="s">
        <v>497</v>
      </c>
      <c r="B166" s="60" t="s">
        <v>498</v>
      </c>
    </row>
    <row r="167" spans="1:2">
      <c r="A167" s="58" t="s">
        <v>499</v>
      </c>
      <c r="B167" s="60" t="s">
        <v>500</v>
      </c>
    </row>
    <row r="168" spans="1:2">
      <c r="A168" s="58" t="s">
        <v>501</v>
      </c>
      <c r="B168" s="60" t="s">
        <v>502</v>
      </c>
    </row>
    <row r="169" spans="1:2">
      <c r="A169" s="58" t="s">
        <v>503</v>
      </c>
      <c r="B169" s="60" t="s">
        <v>504</v>
      </c>
    </row>
    <row r="170" spans="1:2">
      <c r="A170" s="58" t="s">
        <v>505</v>
      </c>
      <c r="B170" s="60" t="s">
        <v>506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6CBDD-F648-46E3-B05D-051EDE5A76A0}">
  <sheetPr>
    <tabColor theme="0"/>
  </sheetPr>
  <dimension ref="A3:B14"/>
  <sheetViews>
    <sheetView workbookViewId="0">
      <selection activeCell="B12" sqref="B12"/>
    </sheetView>
  </sheetViews>
  <sheetFormatPr defaultColWidth="8.7109375" defaultRowHeight="14.45"/>
  <cols>
    <col min="1" max="1" width="31.42578125" customWidth="1"/>
    <col min="2" max="2" width="28.42578125" customWidth="1"/>
    <col min="3" max="3" width="15.42578125" customWidth="1"/>
  </cols>
  <sheetData>
    <row r="3" spans="1:2" ht="15.6">
      <c r="A3" s="191"/>
      <c r="B3" s="74" t="s">
        <v>6</v>
      </c>
    </row>
    <row r="4" spans="1:2" ht="15.6">
      <c r="A4" s="199" t="s">
        <v>126</v>
      </c>
      <c r="B4" s="192" t="s">
        <v>507</v>
      </c>
    </row>
    <row r="5" spans="1:2" ht="30.95">
      <c r="A5" s="199" t="s">
        <v>127</v>
      </c>
      <c r="B5" s="192" t="s">
        <v>508</v>
      </c>
    </row>
    <row r="6" spans="1:2" ht="46.5">
      <c r="A6" s="199" t="s">
        <v>128</v>
      </c>
      <c r="B6" s="192"/>
    </row>
    <row r="7" spans="1:2" ht="15.6">
      <c r="A7" s="200" t="s">
        <v>129</v>
      </c>
      <c r="B7" s="192" t="s">
        <v>509</v>
      </c>
    </row>
    <row r="8" spans="1:2" ht="15.6">
      <c r="A8" s="199" t="s">
        <v>130</v>
      </c>
      <c r="B8" s="192" t="s">
        <v>510</v>
      </c>
    </row>
    <row r="9" spans="1:2" ht="30.95">
      <c r="A9" s="199" t="s">
        <v>131</v>
      </c>
      <c r="B9" s="208" t="s">
        <v>511</v>
      </c>
    </row>
    <row r="10" spans="1:2" ht="30.95">
      <c r="A10" s="199" t="s">
        <v>132</v>
      </c>
      <c r="B10" s="205" t="s">
        <v>512</v>
      </c>
    </row>
    <row r="11" spans="1:2" ht="15.6">
      <c r="A11" s="201" t="s">
        <v>144</v>
      </c>
      <c r="B11" s="207"/>
    </row>
    <row r="12" spans="1:2" ht="15.6">
      <c r="A12" s="202" t="s">
        <v>145</v>
      </c>
      <c r="B12" s="204" t="s">
        <v>513</v>
      </c>
    </row>
    <row r="13" spans="1:2" ht="15.6">
      <c r="A13" s="203" t="s">
        <v>146</v>
      </c>
      <c r="B13" s="204" t="s">
        <v>514</v>
      </c>
    </row>
    <row r="14" spans="1:2">
      <c r="B14" s="206"/>
    </row>
  </sheetData>
  <dataValidations count="7">
    <dataValidation allowBlank="1" showInputMessage="1" showErrorMessage="1" prompt="Includes all related staff and temporary staff costs including base salary, post adjustment and all staff entitlements." sqref="A4" xr:uid="{EA4F2F1D-B7CC-4976-8F69-7F3F5DABC0D1}"/>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A5" xr:uid="{31C475A6-AC50-44DA-AC29-785A599295C1}"/>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A6" xr:uid="{C5C483F6-61B1-48D4-BF46-C84812B7CF3B}"/>
    <dataValidation allowBlank="1" showInputMessage="1" showErrorMessage="1" prompt="Includes staff and non-staff travel paid for by the organization directly related to a project." sqref="A8" xr:uid="{49720816-8BFB-441D-9061-9CEE29195C63}"/>
    <dataValidation allowBlank="1" showInputMessage="1" showErrorMessage="1" prompt="Services contracted by an organization which follow the normal procurement processes." sqref="A7" xr:uid="{952A385D-D217-4B18-8714-B238564AFB1B}"/>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A9" xr:uid="{BFBAE981-87B6-4563-845E-53563E0398D6}"/>
    <dataValidation allowBlank="1" showInputMessage="1" showErrorMessage="1" prompt=" Includes all general operating costs for running an office. Examples include telecommunication, rents, finance charges and other costs which cannot be mapped to other expense categories." sqref="A10" xr:uid="{86C36B47-D722-446D-94DE-7E7841A24992}"/>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759e4c-f0d7-4feb-bda3-ed2800574e06" xsi:nil="true"/>
    <lcf76f155ced4ddcb4097134ff3c332f xmlns="b1528a4b-5ccb-40f7-a09e-43427183cd95">
      <Terms xmlns="http://schemas.microsoft.com/office/infopath/2007/PartnerControls"/>
    </lcf76f155ced4ddcb4097134ff3c332f>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MPTF_00006_01194</ProjectId>
    <FundCode xmlns="f9695bc1-6109-4dcd-a27a-f8a0370b00e2">MPTF_00006</FundCode>
    <Comments xmlns="f9695bc1-6109-4dcd-a27a-f8a0370b00e2">Project budget</Comments>
    <Active xmlns="f9695bc1-6109-4dcd-a27a-f8a0370b00e2">Yes</Active>
    <DocumentDate xmlns="b1528a4b-5ccb-40f7-a09e-43427183cd95">2026-04-09T07:00:00+00:00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704D02A0-2D3A-4F8D-9A49-583B07354C9A}"/>
</file>

<file path=customXml/itemProps2.xml><?xml version="1.0" encoding="utf-8"?>
<ds:datastoreItem xmlns:ds="http://schemas.openxmlformats.org/officeDocument/2006/customXml" ds:itemID="{6967B51F-FE5B-4516-9EBB-8B4E959BF7D9}"/>
</file>

<file path=customXml/itemProps3.xml><?xml version="1.0" encoding="utf-8"?>
<ds:datastoreItem xmlns:ds="http://schemas.openxmlformats.org/officeDocument/2006/customXml" ds:itemID="{3710F683-3ED7-4623-ADFA-8921435CC572}"/>
</file>

<file path=docMetadata/LabelInfo.xml><?xml version="1.0" encoding="utf-8"?>
<clbl:labelList xmlns:clbl="http://schemas.microsoft.com/office/2020/mipLabelMetadata">
  <clbl:label id="{7eb58d0f-f804-411f-a20e-09ebfae62b4c}" enabled="1" method="Privileged" siteId="{0f9e35db-544f-4f60-bdcc-5ea416e6dc70}" removed="0"/>
  <clbl:label id="{f8e024d6-51f2-471b-ac2c-b1117d65062e}" enabled="1" method="Standard" siteId="{1d4fae52-39b3-4bfa-b0b3-022956b111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D Personas Defensoras final.xlsx</dc:title>
  <dc:subject/>
  <dc:creator>Jelena Zelenovic</dc:creator>
  <cp:keywords/>
  <dc:description/>
  <cp:lastModifiedBy>Gabriela Tuch</cp:lastModifiedBy>
  <cp:revision/>
  <dcterms:created xsi:type="dcterms:W3CDTF">2017-11-15T21:17:43Z</dcterms:created>
  <dcterms:modified xsi:type="dcterms:W3CDTF">2025-11-27T20:47:13Z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