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M\Documents\Handicap International\HI Documents\UN Peace\Reports\November18\"/>
    </mc:Choice>
  </mc:AlternateContent>
  <xr:revisionPtr revIDLastSave="0" documentId="13_ncr:1_{20F77851-11F9-4D3F-9664-4C25F37F7AC5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70" i="1"/>
  <c r="F31" i="1"/>
  <c r="F25" i="1"/>
  <c r="F20" i="1"/>
  <c r="F14" i="1"/>
  <c r="F10" i="1"/>
  <c r="E71" i="1"/>
  <c r="E70" i="1"/>
  <c r="E31" i="1"/>
  <c r="E25" i="1"/>
  <c r="E20" i="1"/>
  <c r="E14" i="1"/>
  <c r="E10" i="1"/>
  <c r="D71" i="1"/>
  <c r="D70" i="1"/>
  <c r="D31" i="1"/>
  <c r="D25" i="1"/>
  <c r="D20" i="1"/>
  <c r="D14" i="1"/>
  <c r="D12" i="1"/>
  <c r="D10" i="1" s="1"/>
  <c r="E23" i="1" l="1"/>
  <c r="D41" i="1"/>
  <c r="F41" i="1"/>
  <c r="E41" i="1"/>
  <c r="E73" i="1" s="1"/>
  <c r="F23" i="1"/>
  <c r="D23" i="1"/>
  <c r="D73" i="1" l="1"/>
  <c r="F73" i="1"/>
  <c r="F74" i="1" s="1"/>
  <c r="F75" i="1" s="1"/>
  <c r="E74" i="1"/>
  <c r="E75" i="1" s="1"/>
  <c r="D74" i="1"/>
  <c r="D75" i="1" s="1"/>
  <c r="J13" i="1"/>
  <c r="J10" i="1" s="1"/>
  <c r="I13" i="1"/>
  <c r="I10" i="1" s="1"/>
  <c r="H10" i="1"/>
  <c r="H15" i="1"/>
  <c r="H72" i="1"/>
  <c r="K71" i="1" l="1"/>
  <c r="J71" i="1"/>
  <c r="J70" i="1"/>
  <c r="I70" i="1"/>
  <c r="I71" i="1"/>
  <c r="H70" i="1" l="1"/>
  <c r="H71" i="1"/>
  <c r="K31" i="1" l="1"/>
  <c r="K25" i="1"/>
  <c r="K20" i="1"/>
  <c r="K14" i="1"/>
  <c r="K10" i="1"/>
  <c r="J31" i="1"/>
  <c r="J25" i="1"/>
  <c r="J20" i="1"/>
  <c r="J14" i="1"/>
  <c r="I25" i="1"/>
  <c r="I20" i="1"/>
  <c r="I14" i="1"/>
  <c r="H31" i="1"/>
  <c r="H25" i="1"/>
  <c r="H20" i="1"/>
  <c r="H14" i="1"/>
  <c r="C71" i="1"/>
  <c r="C72" i="1"/>
  <c r="C31" i="1"/>
  <c r="C25" i="1"/>
  <c r="C20" i="1"/>
  <c r="C14" i="1"/>
  <c r="C10" i="1"/>
  <c r="C70" i="1"/>
  <c r="C41" i="1" l="1"/>
  <c r="H23" i="1" l="1"/>
  <c r="C23" i="1"/>
  <c r="C73" i="1" s="1"/>
  <c r="C74" i="1" s="1"/>
  <c r="C75" i="1" s="1"/>
  <c r="H41" i="1"/>
  <c r="H73" i="1" s="1"/>
  <c r="H74" i="1" s="1"/>
  <c r="H75" i="1" s="1"/>
  <c r="J41" i="1"/>
  <c r="K23" i="1" l="1"/>
  <c r="K41" i="1"/>
  <c r="J23" i="1"/>
  <c r="J73" i="1" s="1"/>
  <c r="J74" i="1" s="1"/>
  <c r="J75" i="1" s="1"/>
  <c r="I31" i="1"/>
  <c r="K73" i="1" l="1"/>
  <c r="K74" i="1" s="1"/>
  <c r="K75" i="1" s="1"/>
  <c r="I41" i="1"/>
  <c r="I23" i="1"/>
  <c r="I73" i="1" l="1"/>
  <c r="I74" i="1" s="1"/>
  <c r="I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DPM</author>
  </authors>
  <commentList>
    <comment ref="H13" authorId="0" shapeId="0" xr:uid="{BB642EC9-8019-413A-B5C6-735960D5AEB6}">
      <text>
        <r>
          <rPr>
            <b/>
            <sz val="9"/>
            <color indexed="81"/>
            <rFont val="Tahoma"/>
            <charset val="1"/>
          </rPr>
          <t>DPM:</t>
        </r>
        <r>
          <rPr>
            <sz val="9"/>
            <color indexed="81"/>
            <rFont val="Tahoma"/>
            <charset val="1"/>
          </rPr>
          <t xml:space="preserve">
Monaragala</t>
        </r>
      </text>
    </comment>
  </commentList>
</comments>
</file>

<file path=xl/sharedStrings.xml><?xml version="1.0" encoding="utf-8"?>
<sst xmlns="http://schemas.openxmlformats.org/spreadsheetml/2006/main" count="176" uniqueCount="129">
  <si>
    <t>Annex D - PBF project budget</t>
  </si>
  <si>
    <t>Outcome/ Output number</t>
  </si>
  <si>
    <t>Outcome/ output/ activity formulation:</t>
  </si>
  <si>
    <t xml:space="preserve">OUTCOME 1: 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</si>
  <si>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</si>
  <si>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</si>
  <si>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</si>
  <si>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</si>
  <si>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</si>
  <si>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</si>
  <si>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</si>
  <si>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</si>
  <si>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</si>
  <si>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</si>
  <si>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</si>
  <si>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TOTAL $ FOR OUTCOME 1:</t>
  </si>
  <si>
    <t xml:space="preserve">OUTCOME 2: 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</si>
  <si>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</si>
  <si>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</si>
  <si>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</si>
  <si>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</si>
  <si>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</si>
  <si>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</si>
  <si>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</si>
  <si>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</si>
  <si>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Output 2.3:</t>
  </si>
  <si>
    <t>Activity 2.3.1:</t>
  </si>
  <si>
    <t>Activity 2.3.2:</t>
  </si>
  <si>
    <t>Activity 2.3.3:</t>
  </si>
  <si>
    <t>TOTAL $ FOR OUTCOME 2: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</si>
  <si>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</si>
  <si>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</si>
  <si>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</si>
  <si>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</si>
  <si>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</si>
  <si>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</si>
  <si>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</si>
  <si>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</si>
  <si>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</si>
  <si>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</si>
  <si>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</si>
  <si>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</si>
  <si>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</si>
  <si>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TOTAL $ FOR OUTCOME 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</si>
  <si>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</si>
  <si>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</si>
  <si>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</si>
  <si>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</si>
  <si>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</si>
  <si>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</si>
  <si>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</si>
  <si>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</si>
  <si>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</si>
  <si>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</si>
  <si>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</si>
  <si>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</si>
  <si>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</si>
  <si>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</si>
  <si>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</si>
  <si>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</si>
  <si>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</si>
  <si>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</si>
  <si>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</si>
  <si>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</si>
  <si>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</si>
  <si>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</si>
  <si>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</si>
  <si>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</si>
  <si>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</si>
  <si>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</si>
  <si>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</si>
  <si>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</si>
  <si>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</si>
  <si>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</si>
  <si>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</si>
  <si>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</si>
  <si>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</si>
  <si>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</si>
  <si>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</si>
  <si>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</si>
  <si>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</si>
  <si>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</si>
  <si>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</si>
  <si>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</si>
  <si>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</si>
  <si>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</si>
  <si>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 xml:space="preserve">Budget by recipient organization Viluthu in USD </t>
  </si>
  <si>
    <t xml:space="preserve">Budget by recipient organization Search for Common Grounds in USD </t>
  </si>
  <si>
    <t xml:space="preserve">Budget by recipient organization Womens Development Centre in USD </t>
  </si>
  <si>
    <t xml:space="preserve">HUMANITY AND INCLUSION </t>
  </si>
  <si>
    <t xml:space="preserve"> - </t>
  </si>
  <si>
    <t>Design reflection and learning sessions</t>
  </si>
  <si>
    <t>Train the selected facilitators</t>
  </si>
  <si>
    <t>Monthly TJR sessions</t>
  </si>
  <si>
    <t>Design gender equality trainings</t>
  </si>
  <si>
    <t>Gender &amp; disability trainings</t>
  </si>
  <si>
    <t>Capacity assessment of women leaders</t>
  </si>
  <si>
    <t>designing capacity building training modules</t>
  </si>
  <si>
    <t>Capacity building trainings</t>
  </si>
  <si>
    <t>Activity 1.2.4</t>
  </si>
  <si>
    <t>Activity 1.2.5</t>
  </si>
  <si>
    <t>Event planning design workshops</t>
  </si>
  <si>
    <t>exchange events</t>
  </si>
  <si>
    <t>platform launching workshops</t>
  </si>
  <si>
    <t>Experience collection, story sharing workshops</t>
  </si>
  <si>
    <t>workshops to define selecting common issues</t>
  </si>
  <si>
    <t>focused dialogue sessions</t>
  </si>
  <si>
    <t>Inter district workshops</t>
  </si>
  <si>
    <t>Activity 2.1.4</t>
  </si>
  <si>
    <t>Activity 2.1.5</t>
  </si>
  <si>
    <t>monthly platform meetings</t>
  </si>
  <si>
    <t>media engagement training workshop</t>
  </si>
  <si>
    <t>Training &amp; Coaching on community reporting</t>
  </si>
  <si>
    <t>District level advocacy actions</t>
  </si>
  <si>
    <t>National advocacy actions</t>
  </si>
  <si>
    <t>Activity 2.2.4</t>
  </si>
  <si>
    <t>Activity 2.2.5</t>
  </si>
  <si>
    <t>Output 1.1:Local women’s groups of diverse ethnicity, religion and language have increased knowledge and understanding on TJR through regular reflection and learning sessions</t>
  </si>
  <si>
    <t>Level of expenditure/ commitments in USD (to provide at time of project progress reporting): Search for Common Ground</t>
  </si>
  <si>
    <t>Level of expenditure/ commitments in USD (to provide at time of project progress reporting): Viluthu</t>
  </si>
  <si>
    <t>Level of expenditure/ commitments in USD (to provide at time of project progress reporting): Women Development Center</t>
  </si>
  <si>
    <t xml:space="preserve">Budget by recipient organization Humanity &amp; Inclusion in USD </t>
  </si>
  <si>
    <t>Level of expenditure/ commitments in USD (to provide at time of project progress reporting): Humanity &amp; Inclusion</t>
  </si>
  <si>
    <t>Output 1.2:Women leaders of diverse ethnicity, religion, language and social situation are equipped with the skills to engage in advocacy and monitoring on TJR</t>
  </si>
  <si>
    <t>Output 1.3:Women across the dividing lines have increased awareness of shared interests and differences with regards to issues not directly related to TJR</t>
  </si>
  <si>
    <t>Output 2.1:The women's platform has identified common views on the TJR process and mechanisms and defined advocacy and awareness messages</t>
  </si>
  <si>
    <t>Output 2.2:The platform and the women’s networks members engage in joint advocacy, awareness and accountability actions</t>
  </si>
  <si>
    <t>OUTCOME 1: Women, including marginalized women, support a platform for the purpose of influencing the TJR process and mechanisms across the dividing lines.</t>
  </si>
  <si>
    <t>OUTCOME 2: Women, including marginalized women, engage in a collaborative platform to provide common perspectives on TJR valued by relevant TJR stakeholders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</si>
</sst>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[$$-409]* #,##0_ ;_-[$$-409]* \-#,##0\ ;_-[$$-409]* &quot;-&quot;??_ ;_-@_ 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1" fillId="0" borderId="0"/>
  </cellStyleXfs>
  <cellXfs count="77">
    <xf numFmtId="0" fontId="0" fillId="0" borderId="0" xfId="0"/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1" fontId="2" fillId="0" borderId="4" xfId="1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1" fontId="1" fillId="0" borderId="4" xfId="1" applyNumberFormat="1" applyFont="1" applyFill="1" applyBorder="1" applyAlignment="1">
      <alignment vertical="center" wrapText="1"/>
    </xf>
    <xf numFmtId="165" fontId="1" fillId="0" borderId="4" xfId="1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165" fontId="1" fillId="0" borderId="4" xfId="1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41" fontId="2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1" fontId="1" fillId="0" borderId="4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1" fontId="2" fillId="0" borderId="15" xfId="1" applyNumberFormat="1" applyFont="1" applyFill="1" applyBorder="1" applyAlignment="1">
      <alignment vertical="center" wrapText="1"/>
    </xf>
    <xf numFmtId="43" fontId="2" fillId="0" borderId="15" xfId="1" applyNumberFormat="1" applyFont="1" applyFill="1" applyBorder="1" applyAlignment="1">
      <alignment vertical="center" wrapText="1"/>
    </xf>
    <xf numFmtId="41" fontId="1" fillId="0" borderId="4" xfId="1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1" fontId="1" fillId="0" borderId="6" xfId="1" applyNumberFormat="1" applyFont="1" applyFill="1" applyBorder="1" applyAlignment="1">
      <alignment vertical="center" wrapText="1"/>
    </xf>
    <xf numFmtId="41" fontId="1" fillId="0" borderId="6" xfId="1" applyNumberFormat="1" applyFont="1" applyFill="1" applyBorder="1" applyAlignment="1">
      <alignment horizontal="right" vertical="center" wrapText="1"/>
    </xf>
    <xf numFmtId="41" fontId="2" fillId="0" borderId="6" xfId="1" applyNumberFormat="1" applyFont="1" applyFill="1" applyBorder="1" applyAlignment="1">
      <alignment vertical="center" wrapText="1"/>
    </xf>
    <xf numFmtId="41" fontId="2" fillId="0" borderId="6" xfId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90EA48A6-85AB-417B-97C3-D405997A4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A5" zoomScale="90" zoomScaleNormal="90" zoomScaleSheetLayoutView="100" workbookViewId="0">
      <pane ySplit="3" topLeftCell="A20" activePane="bottomLeft" state="frozen"/>
      <selection activeCell="A5" sqref="A5"/>
      <selection pane="bottomLeft" activeCell="C20" sqref="C20"/>
    </sheetView>
  </sheetViews>
  <sheetFormatPr defaultRowHeight="15" x14ac:dyDescent="0.25"/>
  <cols>
    <col min="1" max="1" width="24" style="17" customWidth="1"/>
    <col min="2" max="2" width="41" style="17" customWidth="1"/>
    <col min="3" max="3" width="16.42578125" style="17" customWidth="1"/>
    <col min="4" max="4" width="19.28515625" style="17" customWidth="1"/>
    <col min="5" max="5" width="18.5703125" style="17" customWidth="1"/>
    <col min="6" max="7" width="18.140625" style="17" customWidth="1"/>
    <col min="8" max="8" width="17.7109375" style="17" customWidth="1"/>
    <col min="9" max="9" width="19.140625" style="16" customWidth="1"/>
    <col min="10" max="10" width="26.85546875" style="17" customWidth="1"/>
    <col min="11" max="12" width="28.7109375" style="17" customWidth="1"/>
    <col min="13" max="16384" width="9.140625" style="17"/>
  </cols>
  <sheetData>
    <row r="1" spans="1:12" ht="21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12" ht="15.75" x14ac:dyDescent="0.25">
      <c r="A2" s="18"/>
      <c r="B2" s="18"/>
      <c r="C2" s="18"/>
      <c r="D2" s="18"/>
      <c r="E2" s="18"/>
      <c r="F2" s="18"/>
      <c r="G2" s="18"/>
      <c r="H2" s="18"/>
    </row>
    <row r="3" spans="1:12" ht="15.75" x14ac:dyDescent="0.25">
      <c r="A3" s="18" t="s">
        <v>80</v>
      </c>
      <c r="B3" s="18"/>
      <c r="C3" s="18"/>
      <c r="D3" s="18"/>
      <c r="E3" s="18"/>
      <c r="F3" s="18"/>
      <c r="G3" s="18"/>
      <c r="H3" s="18"/>
    </row>
    <row r="5" spans="1:12" ht="22.5" customHeight="1" thickBot="1" x14ac:dyDescent="0.3">
      <c r="A5" s="18" t="s">
        <v>85</v>
      </c>
      <c r="B5" s="18"/>
      <c r="C5" s="18"/>
      <c r="D5" s="18"/>
      <c r="E5" s="18"/>
      <c r="F5" s="18"/>
      <c r="G5" s="18"/>
      <c r="H5" s="18"/>
    </row>
    <row r="6" spans="1:12" ht="30.75" customHeight="1" thickBot="1" x14ac:dyDescent="0.5">
      <c r="A6" s="19" t="s">
        <v>89</v>
      </c>
      <c r="B6" s="20"/>
      <c r="C6" s="20"/>
      <c r="D6" s="20"/>
      <c r="E6" s="20"/>
      <c r="F6" s="20"/>
      <c r="G6" s="20"/>
      <c r="H6" s="20"/>
      <c r="I6" s="21"/>
      <c r="J6" s="22"/>
      <c r="K6" s="23"/>
      <c r="L6" s="24"/>
    </row>
    <row r="7" spans="1:12" ht="78" customHeight="1" thickBot="1" x14ac:dyDescent="0.3">
      <c r="A7" s="25" t="s">
        <v>1</v>
      </c>
      <c r="B7" s="26" t="s">
        <v>2</v>
      </c>
      <c r="C7" s="26" t="s">
        <v>121</v>
      </c>
      <c r="D7" s="26" t="s">
        <v>87</v>
      </c>
      <c r="E7" s="26" t="s">
        <v>86</v>
      </c>
      <c r="F7" s="26" t="s">
        <v>88</v>
      </c>
      <c r="G7" s="27" t="s">
        <v>61</v>
      </c>
      <c r="H7" s="26" t="s">
        <v>122</v>
      </c>
      <c r="I7" s="28" t="s">
        <v>118</v>
      </c>
      <c r="J7" s="26" t="s">
        <v>119</v>
      </c>
      <c r="K7" s="26" t="s">
        <v>120</v>
      </c>
      <c r="L7" s="26" t="s">
        <v>62</v>
      </c>
    </row>
    <row r="8" spans="1:12" ht="39" customHeight="1" thickBot="1" x14ac:dyDescent="0.3">
      <c r="A8" s="29"/>
      <c r="B8" s="30"/>
      <c r="C8" s="30"/>
      <c r="D8" s="31"/>
      <c r="E8" s="31"/>
      <c r="F8" s="31"/>
      <c r="G8" s="30"/>
      <c r="H8" s="30"/>
      <c r="I8" s="32"/>
      <c r="J8" s="31"/>
      <c r="K8" s="31"/>
      <c r="L8" s="26"/>
    </row>
    <row r="9" spans="1:12" ht="36" customHeight="1" thickBot="1" x14ac:dyDescent="0.3">
      <c r="A9" s="10" t="s">
        <v>3</v>
      </c>
      <c r="B9" s="74" t="s">
        <v>127</v>
      </c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1:12" ht="79.5" thickBot="1" x14ac:dyDescent="0.3">
      <c r="A10" s="36" t="s">
        <v>4</v>
      </c>
      <c r="B10" s="36" t="s">
        <v>117</v>
      </c>
      <c r="C10" s="37">
        <f>SUM(C11:C13)</f>
        <v>4800</v>
      </c>
      <c r="D10" s="38">
        <f>SUM(D11:D13)</f>
        <v>16560</v>
      </c>
      <c r="E10" s="38">
        <f>SUM(E11:E13)</f>
        <v>3600</v>
      </c>
      <c r="F10" s="38">
        <f>SUM(F11:F13)</f>
        <v>12960</v>
      </c>
      <c r="G10" s="39">
        <v>5.0560134827026204E-2</v>
      </c>
      <c r="H10" s="37">
        <f>SUM(H11:H13)</f>
        <v>8205</v>
      </c>
      <c r="I10" s="40">
        <f>SUM(I11:I13)</f>
        <v>5272.9457299999995</v>
      </c>
      <c r="J10" s="40">
        <f>SUM(J11:J13)</f>
        <v>2059.15335643964</v>
      </c>
      <c r="K10" s="40">
        <f>SUM(K11:K13)</f>
        <v>5412.9775082122615</v>
      </c>
      <c r="L10" s="41"/>
    </row>
    <row r="11" spans="1:12" ht="32.25" thickBot="1" x14ac:dyDescent="0.3">
      <c r="A11" s="42" t="s">
        <v>5</v>
      </c>
      <c r="B11" s="42" t="s">
        <v>91</v>
      </c>
      <c r="C11" s="43">
        <v>4800</v>
      </c>
      <c r="D11" s="44"/>
      <c r="E11" s="41"/>
      <c r="F11" s="41"/>
      <c r="G11" s="39">
        <v>6.4000170667121775E-3</v>
      </c>
      <c r="H11" s="43">
        <v>922</v>
      </c>
      <c r="I11" s="45" t="s">
        <v>90</v>
      </c>
      <c r="J11" s="41"/>
      <c r="K11" s="41"/>
      <c r="L11" s="41"/>
    </row>
    <row r="12" spans="1:12" ht="32.25" thickBot="1" x14ac:dyDescent="0.3">
      <c r="A12" s="42" t="s">
        <v>6</v>
      </c>
      <c r="B12" s="42" t="s">
        <v>92</v>
      </c>
      <c r="C12" s="43"/>
      <c r="D12" s="44">
        <f>12000+2227</f>
        <v>14227</v>
      </c>
      <c r="E12" s="41"/>
      <c r="F12" s="41"/>
      <c r="G12" s="39">
        <v>1.8969383918357115E-2</v>
      </c>
      <c r="H12" s="43"/>
      <c r="I12" s="45">
        <v>3054.7857299999996</v>
      </c>
      <c r="J12" s="41"/>
      <c r="K12" s="41"/>
      <c r="L12" s="41"/>
    </row>
    <row r="13" spans="1:12" ht="16.5" thickBot="1" x14ac:dyDescent="0.3">
      <c r="A13" s="42" t="s">
        <v>7</v>
      </c>
      <c r="B13" s="42" t="s">
        <v>93</v>
      </c>
      <c r="C13" s="43"/>
      <c r="D13" s="46">
        <v>2333</v>
      </c>
      <c r="E13" s="41">
        <v>3600</v>
      </c>
      <c r="F13" s="41">
        <v>12960</v>
      </c>
      <c r="G13" s="39">
        <v>2.519073384195691E-2</v>
      </c>
      <c r="H13" s="43">
        <v>7283</v>
      </c>
      <c r="I13" s="45">
        <f>281.16+1937</f>
        <v>2218.16</v>
      </c>
      <c r="J13" s="41">
        <f>1775.15335643964+284</f>
        <v>2059.15335643964</v>
      </c>
      <c r="K13" s="41">
        <v>5412.9775082122615</v>
      </c>
      <c r="L13" s="41"/>
    </row>
    <row r="14" spans="1:12" ht="79.5" thickBot="1" x14ac:dyDescent="0.3">
      <c r="A14" s="36" t="s">
        <v>8</v>
      </c>
      <c r="B14" s="36" t="s">
        <v>123</v>
      </c>
      <c r="C14" s="37">
        <f>SUM(C15:C19)</f>
        <v>7800</v>
      </c>
      <c r="D14" s="40">
        <f>SUM(D15:D19)</f>
        <v>23466.666666666668</v>
      </c>
      <c r="E14" s="40">
        <f>SUM(E15:E19)</f>
        <v>3400</v>
      </c>
      <c r="F14" s="40">
        <f>SUM(F15:F19)</f>
        <v>2400</v>
      </c>
      <c r="G14" s="39">
        <v>4.9422354015166266E-2</v>
      </c>
      <c r="H14" s="37">
        <f>SUM(H15:H19)</f>
        <v>6283</v>
      </c>
      <c r="I14" s="40">
        <f>SUM(I15:I19)</f>
        <v>10420.936430000002</v>
      </c>
      <c r="J14" s="40">
        <f>SUM(J15:J19)</f>
        <v>1604.0489389635445</v>
      </c>
      <c r="K14" s="40">
        <f>SUM(K15:K19)</f>
        <v>2107.538055871546</v>
      </c>
      <c r="L14" s="41"/>
    </row>
    <row r="15" spans="1:12" ht="32.25" thickBot="1" x14ac:dyDescent="0.3">
      <c r="A15" s="42" t="s">
        <v>9</v>
      </c>
      <c r="B15" s="42" t="s">
        <v>94</v>
      </c>
      <c r="C15" s="43">
        <v>4600</v>
      </c>
      <c r="D15" s="41"/>
      <c r="E15" s="41"/>
      <c r="F15" s="41"/>
      <c r="G15" s="39">
        <v>6.1333496889325037E-3</v>
      </c>
      <c r="H15" s="43">
        <f>2842+375+1105</f>
        <v>4322</v>
      </c>
      <c r="I15" s="45"/>
      <c r="J15" s="41"/>
      <c r="K15" s="41"/>
      <c r="L15" s="41"/>
    </row>
    <row r="16" spans="1:12" ht="32.25" thickBot="1" x14ac:dyDescent="0.3">
      <c r="A16" s="42" t="s">
        <v>10</v>
      </c>
      <c r="B16" s="42" t="s">
        <v>95</v>
      </c>
      <c r="C16" s="43">
        <v>3200</v>
      </c>
      <c r="D16" s="41"/>
      <c r="E16" s="41">
        <v>3400</v>
      </c>
      <c r="F16" s="41">
        <v>2400</v>
      </c>
      <c r="G16" s="39">
        <v>1.2000032000085334E-2</v>
      </c>
      <c r="H16" s="43">
        <v>1961</v>
      </c>
      <c r="I16" s="45"/>
      <c r="J16" s="41">
        <v>1604.0489389635445</v>
      </c>
      <c r="K16" s="41">
        <v>2107.538055871546</v>
      </c>
      <c r="L16" s="41"/>
    </row>
    <row r="17" spans="1:12" ht="32.25" thickBot="1" x14ac:dyDescent="0.3">
      <c r="A17" s="42" t="s">
        <v>11</v>
      </c>
      <c r="B17" s="42" t="s">
        <v>96</v>
      </c>
      <c r="C17" s="43"/>
      <c r="D17" s="45">
        <v>2633.3333333333335</v>
      </c>
      <c r="E17" s="41"/>
      <c r="F17" s="41"/>
      <c r="G17" s="39">
        <v>3.5111204740990421E-3</v>
      </c>
      <c r="H17" s="43"/>
      <c r="I17" s="47">
        <v>68.75</v>
      </c>
      <c r="J17" s="41"/>
      <c r="K17" s="41"/>
      <c r="L17" s="41"/>
    </row>
    <row r="18" spans="1:12" ht="32.25" thickBot="1" x14ac:dyDescent="0.3">
      <c r="A18" s="42" t="s">
        <v>99</v>
      </c>
      <c r="B18" s="42" t="s">
        <v>97</v>
      </c>
      <c r="C18" s="43"/>
      <c r="D18" s="48">
        <v>7000</v>
      </c>
      <c r="E18" s="49"/>
      <c r="F18" s="49"/>
      <c r="G18" s="39">
        <v>9.333358222288592E-3</v>
      </c>
      <c r="H18" s="43"/>
      <c r="I18" s="50"/>
      <c r="J18" s="49"/>
      <c r="K18" s="49"/>
      <c r="L18" s="41"/>
    </row>
    <row r="19" spans="1:12" ht="16.5" thickBot="1" x14ac:dyDescent="0.3">
      <c r="A19" s="42" t="s">
        <v>100</v>
      </c>
      <c r="B19" s="42" t="s">
        <v>98</v>
      </c>
      <c r="C19" s="43"/>
      <c r="D19" s="48">
        <v>13833.333333333334</v>
      </c>
      <c r="E19" s="49"/>
      <c r="F19" s="49"/>
      <c r="G19" s="39">
        <v>1.8444493629760791E-2</v>
      </c>
      <c r="H19" s="43"/>
      <c r="I19" s="48">
        <v>10352.186430000002</v>
      </c>
      <c r="J19" s="49"/>
      <c r="K19" s="49"/>
      <c r="L19" s="41"/>
    </row>
    <row r="20" spans="1:12" ht="79.5" thickBot="1" x14ac:dyDescent="0.3">
      <c r="A20" s="36" t="s">
        <v>12</v>
      </c>
      <c r="B20" s="36" t="s">
        <v>124</v>
      </c>
      <c r="C20" s="37">
        <f>SUM(C21:C22)</f>
        <v>1200</v>
      </c>
      <c r="D20" s="40">
        <f>SUM(D21:D22)</f>
        <v>20833.333333333332</v>
      </c>
      <c r="E20" s="40">
        <f>SUM(E21:E22)</f>
        <v>13333.333333333334</v>
      </c>
      <c r="F20" s="40">
        <f>SUM(F21:F22)</f>
        <v>13333.333333333334</v>
      </c>
      <c r="G20" s="39">
        <v>6.4933506489350631E-2</v>
      </c>
      <c r="H20" s="37">
        <f>SUM(H21:H22)</f>
        <v>457.17</v>
      </c>
      <c r="I20" s="40">
        <f>SUM(I21:I22)</f>
        <v>17092.879999999997</v>
      </c>
      <c r="J20" s="40">
        <f>SUM(J21:J22)</f>
        <v>7583.7166075471287</v>
      </c>
      <c r="K20" s="40">
        <f>SUM(K21:K22)</f>
        <v>7296.100290215687</v>
      </c>
      <c r="L20" s="41"/>
    </row>
    <row r="21" spans="1:12" ht="32.25" thickBot="1" x14ac:dyDescent="0.3">
      <c r="A21" s="42" t="s">
        <v>13</v>
      </c>
      <c r="B21" s="42" t="s">
        <v>101</v>
      </c>
      <c r="C21" s="41">
        <v>1200</v>
      </c>
      <c r="D21" s="41"/>
      <c r="E21" s="41"/>
      <c r="F21" s="41"/>
      <c r="G21" s="39">
        <v>1.6000042666780444E-3</v>
      </c>
      <c r="H21" s="41">
        <v>457.17</v>
      </c>
      <c r="I21" s="45"/>
      <c r="J21" s="41"/>
      <c r="K21" s="41"/>
      <c r="L21" s="41"/>
    </row>
    <row r="22" spans="1:12" ht="16.5" thickBot="1" x14ac:dyDescent="0.3">
      <c r="A22" s="42" t="s">
        <v>14</v>
      </c>
      <c r="B22" s="42" t="s">
        <v>102</v>
      </c>
      <c r="C22" s="41"/>
      <c r="D22" s="41">
        <v>20833.333333333332</v>
      </c>
      <c r="E22" s="41">
        <v>13333.333333333334</v>
      </c>
      <c r="F22" s="41">
        <v>13333.333333333334</v>
      </c>
      <c r="G22" s="39">
        <v>6.3333502222672589E-2</v>
      </c>
      <c r="H22" s="41"/>
      <c r="I22" s="45">
        <v>17092.879999999997</v>
      </c>
      <c r="J22" s="41">
        <v>7583.7166075471287</v>
      </c>
      <c r="K22" s="41">
        <v>7296.100290215687</v>
      </c>
      <c r="L22" s="41"/>
    </row>
    <row r="23" spans="1:12" ht="32.25" thickBot="1" x14ac:dyDescent="0.3">
      <c r="A23" s="10" t="s">
        <v>15</v>
      </c>
      <c r="B23" s="10" t="s">
        <v>15</v>
      </c>
      <c r="C23" s="51">
        <f>C20+C14+C10</f>
        <v>13800</v>
      </c>
      <c r="D23" s="52">
        <f>D20+D14+D10</f>
        <v>60860</v>
      </c>
      <c r="E23" s="52">
        <f>E20+E14+E10</f>
        <v>20333.333333333336</v>
      </c>
      <c r="F23" s="52">
        <f>F20+F14+F10</f>
        <v>28693.333333333336</v>
      </c>
      <c r="G23" s="39">
        <v>0.16491599533154311</v>
      </c>
      <c r="H23" s="51">
        <f>H20+H14+H10</f>
        <v>14945.17</v>
      </c>
      <c r="I23" s="53">
        <f>I20+I14+I10</f>
        <v>32786.762159999998</v>
      </c>
      <c r="J23" s="52">
        <f>J20+J14+J10</f>
        <v>11246.918902950312</v>
      </c>
      <c r="K23" s="52">
        <f>K20+K14+K10</f>
        <v>14816.615854299494</v>
      </c>
      <c r="L23" s="35"/>
    </row>
    <row r="24" spans="1:12" ht="16.5" thickBot="1" x14ac:dyDescent="0.3">
      <c r="A24" s="10" t="s">
        <v>16</v>
      </c>
      <c r="B24" s="74" t="s">
        <v>128</v>
      </c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1:12" ht="63.75" thickBot="1" x14ac:dyDescent="0.3">
      <c r="A25" s="36" t="s">
        <v>17</v>
      </c>
      <c r="B25" s="36" t="s">
        <v>125</v>
      </c>
      <c r="C25" s="37">
        <f>SUM(C26:C30)</f>
        <v>0</v>
      </c>
      <c r="D25" s="40">
        <f>SUM(D26:D30)</f>
        <v>21649.999999999996</v>
      </c>
      <c r="E25" s="40">
        <f>SUM(E26:E30)</f>
        <v>16833.333333333336</v>
      </c>
      <c r="F25" s="40">
        <f>SUM(F26:F30)</f>
        <v>7000</v>
      </c>
      <c r="G25" s="39">
        <v>6.0644606163394205E-2</v>
      </c>
      <c r="H25" s="37">
        <f>SUM(H26:H30)</f>
        <v>0</v>
      </c>
      <c r="I25" s="40">
        <f>SUM(I26:I30)</f>
        <v>0</v>
      </c>
      <c r="J25" s="40">
        <f>SUM(J26:J30)</f>
        <v>1400.6655552890638</v>
      </c>
      <c r="K25" s="40">
        <f>SUM(K26:K30)</f>
        <v>1088.945800611838</v>
      </c>
      <c r="L25" s="41"/>
    </row>
    <row r="26" spans="1:12" ht="32.25" thickBot="1" x14ac:dyDescent="0.3">
      <c r="A26" s="42" t="s">
        <v>18</v>
      </c>
      <c r="B26" s="42" t="s">
        <v>103</v>
      </c>
      <c r="C26" s="43"/>
      <c r="D26" s="41"/>
      <c r="E26" s="41">
        <v>6666.666666666667</v>
      </c>
      <c r="F26" s="41">
        <v>2000</v>
      </c>
      <c r="G26" s="39">
        <v>1.1555586370452545E-2</v>
      </c>
      <c r="H26" s="43"/>
      <c r="I26" s="45"/>
      <c r="J26" s="41">
        <v>1400.6655552890638</v>
      </c>
      <c r="K26" s="41">
        <v>764.15852061183796</v>
      </c>
      <c r="L26" s="41"/>
    </row>
    <row r="27" spans="1:12" ht="32.25" thickBot="1" x14ac:dyDescent="0.3">
      <c r="A27" s="42" t="s">
        <v>19</v>
      </c>
      <c r="B27" s="42" t="s">
        <v>104</v>
      </c>
      <c r="C27" s="43"/>
      <c r="D27" s="41">
        <v>7333.333333333333</v>
      </c>
      <c r="E27" s="41"/>
      <c r="F27" s="41"/>
      <c r="G27" s="39">
        <v>9.7778038519213822E-3</v>
      </c>
      <c r="H27" s="43"/>
      <c r="I27" s="45"/>
      <c r="J27" s="41"/>
      <c r="K27" s="41"/>
      <c r="L27" s="41"/>
    </row>
    <row r="28" spans="1:12" ht="32.25" thickBot="1" x14ac:dyDescent="0.3">
      <c r="A28" s="42" t="s">
        <v>20</v>
      </c>
      <c r="B28" s="42" t="s">
        <v>105</v>
      </c>
      <c r="C28" s="43"/>
      <c r="D28" s="45">
        <v>5650</v>
      </c>
      <c r="E28" s="41"/>
      <c r="F28" s="41"/>
      <c r="G28" s="39">
        <v>7.5333534222757929E-3</v>
      </c>
      <c r="H28" s="43"/>
      <c r="I28" s="45"/>
      <c r="J28" s="41"/>
      <c r="K28" s="41"/>
      <c r="L28" s="41"/>
    </row>
    <row r="29" spans="1:12" ht="16.5" thickBot="1" x14ac:dyDescent="0.3">
      <c r="A29" s="42" t="s">
        <v>108</v>
      </c>
      <c r="B29" s="42" t="s">
        <v>106</v>
      </c>
      <c r="C29" s="43"/>
      <c r="D29" s="48">
        <v>6833.3333333333321</v>
      </c>
      <c r="E29" s="49">
        <v>7500</v>
      </c>
      <c r="F29" s="49">
        <v>3000</v>
      </c>
      <c r="G29" s="39">
        <v>2.3111172740905087E-2</v>
      </c>
      <c r="H29" s="43"/>
      <c r="I29" s="48"/>
      <c r="J29" s="49"/>
      <c r="K29" s="49"/>
      <c r="L29" s="41"/>
    </row>
    <row r="30" spans="1:12" ht="16.5" thickBot="1" x14ac:dyDescent="0.3">
      <c r="A30" s="42" t="s">
        <v>109</v>
      </c>
      <c r="B30" s="42" t="s">
        <v>107</v>
      </c>
      <c r="C30" s="43"/>
      <c r="D30" s="49">
        <v>1833.3333333333333</v>
      </c>
      <c r="E30" s="49">
        <v>2666.6666666666665</v>
      </c>
      <c r="F30" s="49">
        <v>2000</v>
      </c>
      <c r="G30" s="39">
        <v>8.6666897778394057E-3</v>
      </c>
      <c r="H30" s="43"/>
      <c r="I30" s="48"/>
      <c r="J30" s="49"/>
      <c r="K30" s="49">
        <v>324.78728000000001</v>
      </c>
      <c r="L30" s="41"/>
    </row>
    <row r="31" spans="1:12" ht="63.75" thickBot="1" x14ac:dyDescent="0.3">
      <c r="A31" s="36" t="s">
        <v>21</v>
      </c>
      <c r="B31" s="36" t="s">
        <v>126</v>
      </c>
      <c r="C31" s="37">
        <f>SUM(C32:C36)</f>
        <v>33333.333333333336</v>
      </c>
      <c r="D31" s="40">
        <f>SUM(D32:D36)</f>
        <v>13950</v>
      </c>
      <c r="E31" s="40">
        <f>SUM(E32:E36)</f>
        <v>16251.111111111109</v>
      </c>
      <c r="F31" s="40">
        <f>SUM(F32:F36)</f>
        <v>17866.666666666668</v>
      </c>
      <c r="G31" s="39">
        <v>0.10853510424175948</v>
      </c>
      <c r="H31" s="37">
        <f>SUM(H32:H36)</f>
        <v>1530.17</v>
      </c>
      <c r="I31" s="40">
        <f>SUM(I32:I35)</f>
        <v>0</v>
      </c>
      <c r="J31" s="40">
        <f>SUM(J32:J36)</f>
        <v>0</v>
      </c>
      <c r="K31" s="40">
        <f>SUM(K32:K36)</f>
        <v>158.07258488721345</v>
      </c>
      <c r="L31" s="41"/>
    </row>
    <row r="32" spans="1:12" ht="16.5" thickBot="1" x14ac:dyDescent="0.3">
      <c r="A32" s="42" t="s">
        <v>22</v>
      </c>
      <c r="B32" s="42" t="s">
        <v>110</v>
      </c>
      <c r="C32" s="41"/>
      <c r="D32" s="41"/>
      <c r="E32" s="41">
        <v>5333.333333333333</v>
      </c>
      <c r="F32" s="41">
        <v>1200</v>
      </c>
      <c r="G32" s="39">
        <v>8.711134340802687E-3</v>
      </c>
      <c r="H32" s="41"/>
      <c r="I32" s="45"/>
      <c r="J32" s="41"/>
      <c r="K32" s="41"/>
      <c r="L32" s="41"/>
    </row>
    <row r="33" spans="1:12" ht="32.25" thickBot="1" x14ac:dyDescent="0.3">
      <c r="A33" s="42" t="s">
        <v>23</v>
      </c>
      <c r="B33" s="42" t="s">
        <v>111</v>
      </c>
      <c r="C33" s="41"/>
      <c r="D33" s="41">
        <v>4666.666666666667</v>
      </c>
      <c r="E33" s="41"/>
      <c r="F33" s="41"/>
      <c r="G33" s="39">
        <v>6.2222388148590619E-3</v>
      </c>
      <c r="H33" s="41"/>
      <c r="I33" s="45"/>
      <c r="J33" s="41"/>
      <c r="K33" s="41"/>
      <c r="L33" s="41"/>
    </row>
    <row r="34" spans="1:12" ht="32.25" thickBot="1" x14ac:dyDescent="0.3">
      <c r="A34" s="42" t="s">
        <v>24</v>
      </c>
      <c r="B34" s="42" t="s">
        <v>112</v>
      </c>
      <c r="C34" s="41"/>
      <c r="D34" s="45">
        <v>9283.3333333333339</v>
      </c>
      <c r="E34" s="41"/>
      <c r="F34" s="41"/>
      <c r="G34" s="39">
        <v>1.2377810785273205E-2</v>
      </c>
      <c r="H34" s="41"/>
      <c r="I34" s="45"/>
      <c r="J34" s="41"/>
      <c r="K34" s="41"/>
      <c r="L34" s="41"/>
    </row>
    <row r="35" spans="1:12" ht="32.25" thickBot="1" x14ac:dyDescent="0.3">
      <c r="A35" s="42" t="s">
        <v>115</v>
      </c>
      <c r="B35" s="42" t="s">
        <v>113</v>
      </c>
      <c r="C35" s="41"/>
      <c r="D35" s="41"/>
      <c r="E35" s="41">
        <v>10917.777777777777</v>
      </c>
      <c r="F35" s="41">
        <v>16666.666666666668</v>
      </c>
      <c r="G35" s="39">
        <v>3.6779357337545497E-2</v>
      </c>
      <c r="H35" s="41"/>
      <c r="I35" s="45"/>
      <c r="J35" s="41"/>
      <c r="K35" s="41">
        <v>158.07258488721345</v>
      </c>
      <c r="L35" s="41"/>
    </row>
    <row r="36" spans="1:12" ht="32.25" thickBot="1" x14ac:dyDescent="0.3">
      <c r="A36" s="42" t="s">
        <v>116</v>
      </c>
      <c r="B36" s="42" t="s">
        <v>114</v>
      </c>
      <c r="C36" s="41">
        <v>33333.333333333336</v>
      </c>
      <c r="D36" s="41"/>
      <c r="E36" s="41"/>
      <c r="F36" s="41"/>
      <c r="G36" s="39">
        <v>4.4444562963279019E-2</v>
      </c>
      <c r="H36" s="41">
        <v>1530.17</v>
      </c>
      <c r="I36" s="45"/>
      <c r="J36" s="41"/>
      <c r="K36" s="41"/>
      <c r="L36" s="41"/>
    </row>
    <row r="37" spans="1:12" ht="16.5" thickBot="1" x14ac:dyDescent="0.3">
      <c r="A37" s="36" t="s">
        <v>25</v>
      </c>
      <c r="B37" s="36" t="s">
        <v>25</v>
      </c>
      <c r="C37" s="54"/>
      <c r="D37" s="41"/>
      <c r="E37" s="41"/>
      <c r="F37" s="41"/>
      <c r="G37" s="39"/>
      <c r="H37" s="54"/>
      <c r="I37" s="45"/>
      <c r="J37" s="41"/>
      <c r="K37" s="41"/>
      <c r="L37" s="41"/>
    </row>
    <row r="38" spans="1:12" ht="16.5" thickBot="1" x14ac:dyDescent="0.3">
      <c r="A38" s="42" t="s">
        <v>26</v>
      </c>
      <c r="B38" s="42" t="s">
        <v>26</v>
      </c>
      <c r="C38" s="41"/>
      <c r="D38" s="41"/>
      <c r="E38" s="41"/>
      <c r="F38" s="41"/>
      <c r="G38" s="39"/>
      <c r="H38" s="41"/>
      <c r="I38" s="45"/>
      <c r="J38" s="41"/>
      <c r="K38" s="41"/>
      <c r="L38" s="41"/>
    </row>
    <row r="39" spans="1:12" ht="48" customHeight="1" thickBot="1" x14ac:dyDescent="0.3">
      <c r="A39" s="42" t="s">
        <v>27</v>
      </c>
      <c r="B39" s="42" t="s">
        <v>27</v>
      </c>
      <c r="C39" s="41"/>
      <c r="D39" s="41"/>
      <c r="E39" s="41"/>
      <c r="F39" s="41"/>
      <c r="G39" s="39"/>
      <c r="H39" s="41"/>
      <c r="I39" s="45"/>
      <c r="J39" s="41"/>
      <c r="K39" s="41"/>
      <c r="L39" s="41"/>
    </row>
    <row r="40" spans="1:12" ht="16.5" thickBot="1" x14ac:dyDescent="0.3">
      <c r="A40" s="42" t="s">
        <v>28</v>
      </c>
      <c r="B40" s="42" t="s">
        <v>28</v>
      </c>
      <c r="C40" s="41"/>
      <c r="D40" s="41"/>
      <c r="E40" s="41"/>
      <c r="F40" s="41"/>
      <c r="G40" s="39"/>
      <c r="H40" s="41"/>
      <c r="I40" s="45"/>
      <c r="J40" s="41"/>
      <c r="K40" s="41"/>
      <c r="L40" s="41"/>
    </row>
    <row r="41" spans="1:12" ht="32.25" thickBot="1" x14ac:dyDescent="0.3">
      <c r="A41" s="10" t="s">
        <v>29</v>
      </c>
      <c r="B41" s="10" t="s">
        <v>29</v>
      </c>
      <c r="C41" s="51">
        <f>C31+C25</f>
        <v>33333.333333333336</v>
      </c>
      <c r="D41" s="52">
        <f>D31+D25</f>
        <v>35600</v>
      </c>
      <c r="E41" s="52">
        <f>E31+E25</f>
        <v>33084.444444444445</v>
      </c>
      <c r="F41" s="52">
        <f>F31+F25</f>
        <v>24866.666666666668</v>
      </c>
      <c r="G41" s="39">
        <v>0.16917971040515367</v>
      </c>
      <c r="H41" s="51">
        <f>H31+H25</f>
        <v>1530.17</v>
      </c>
      <c r="I41" s="53">
        <f>I31+I25</f>
        <v>0</v>
      </c>
      <c r="J41" s="52">
        <f>J31+J25</f>
        <v>1400.6655552890638</v>
      </c>
      <c r="K41" s="52">
        <f>K31+K25</f>
        <v>1247.0183854990514</v>
      </c>
      <c r="L41" s="35"/>
    </row>
    <row r="42" spans="1:12" ht="16.5" thickBot="1" x14ac:dyDescent="0.3">
      <c r="A42" s="10" t="s">
        <v>30</v>
      </c>
      <c r="B42" s="10" t="s">
        <v>30</v>
      </c>
      <c r="C42" s="33"/>
      <c r="D42" s="33"/>
      <c r="E42" s="33"/>
      <c r="F42" s="33"/>
      <c r="G42" s="39"/>
      <c r="H42" s="33"/>
      <c r="I42" s="55"/>
      <c r="J42" s="54"/>
      <c r="K42" s="54"/>
      <c r="L42" s="41"/>
    </row>
    <row r="43" spans="1:12" ht="16.5" thickBot="1" x14ac:dyDescent="0.3">
      <c r="A43" s="36" t="s">
        <v>31</v>
      </c>
      <c r="B43" s="36" t="s">
        <v>31</v>
      </c>
      <c r="C43" s="54"/>
      <c r="D43" s="41"/>
      <c r="E43" s="41"/>
      <c r="F43" s="41"/>
      <c r="G43" s="39"/>
      <c r="H43" s="54"/>
      <c r="I43" s="45"/>
      <c r="J43" s="41"/>
      <c r="K43" s="41"/>
      <c r="L43" s="41"/>
    </row>
    <row r="44" spans="1:12" ht="16.5" thickBot="1" x14ac:dyDescent="0.3">
      <c r="A44" s="42" t="s">
        <v>32</v>
      </c>
      <c r="B44" s="42" t="s">
        <v>32</v>
      </c>
      <c r="C44" s="41"/>
      <c r="D44" s="41"/>
      <c r="E44" s="41"/>
      <c r="F44" s="41"/>
      <c r="G44" s="39"/>
      <c r="H44" s="41"/>
      <c r="I44" s="45"/>
      <c r="J44" s="41"/>
      <c r="K44" s="41"/>
      <c r="L44" s="41"/>
    </row>
    <row r="45" spans="1:12" ht="16.5" thickBot="1" x14ac:dyDescent="0.3">
      <c r="A45" s="42" t="s">
        <v>33</v>
      </c>
      <c r="B45" s="42" t="s">
        <v>33</v>
      </c>
      <c r="C45" s="41"/>
      <c r="D45" s="41"/>
      <c r="E45" s="41"/>
      <c r="F45" s="41"/>
      <c r="G45" s="39"/>
      <c r="H45" s="41"/>
      <c r="I45" s="45"/>
      <c r="J45" s="41"/>
      <c r="K45" s="41"/>
      <c r="L45" s="41"/>
    </row>
    <row r="46" spans="1:12" ht="16.5" thickBot="1" x14ac:dyDescent="0.3">
      <c r="A46" s="42" t="s">
        <v>34</v>
      </c>
      <c r="B46" s="42" t="s">
        <v>34</v>
      </c>
      <c r="C46" s="41"/>
      <c r="D46" s="41"/>
      <c r="E46" s="41"/>
      <c r="F46" s="41"/>
      <c r="G46" s="39"/>
      <c r="H46" s="41"/>
      <c r="I46" s="45"/>
      <c r="J46" s="41"/>
      <c r="K46" s="41"/>
      <c r="L46" s="41"/>
    </row>
    <row r="47" spans="1:12" ht="16.5" thickBot="1" x14ac:dyDescent="0.3">
      <c r="A47" s="36" t="s">
        <v>35</v>
      </c>
      <c r="B47" s="36" t="s">
        <v>35</v>
      </c>
      <c r="C47" s="54"/>
      <c r="D47" s="41"/>
      <c r="E47" s="41"/>
      <c r="F47" s="41"/>
      <c r="G47" s="39"/>
      <c r="H47" s="54"/>
      <c r="I47" s="45"/>
      <c r="J47" s="41"/>
      <c r="K47" s="41"/>
      <c r="L47" s="41"/>
    </row>
    <row r="48" spans="1:12" ht="16.5" thickBot="1" x14ac:dyDescent="0.3">
      <c r="A48" s="42" t="s">
        <v>36</v>
      </c>
      <c r="B48" s="42" t="s">
        <v>36</v>
      </c>
      <c r="C48" s="41"/>
      <c r="D48" s="41"/>
      <c r="E48" s="41"/>
      <c r="F48" s="41"/>
      <c r="G48" s="39"/>
      <c r="H48" s="41"/>
      <c r="I48" s="45"/>
      <c r="J48" s="41"/>
      <c r="K48" s="41"/>
      <c r="L48" s="41"/>
    </row>
    <row r="49" spans="1:12" ht="16.5" thickBot="1" x14ac:dyDescent="0.3">
      <c r="A49" s="42" t="s">
        <v>37</v>
      </c>
      <c r="B49" s="42" t="s">
        <v>37</v>
      </c>
      <c r="C49" s="41"/>
      <c r="D49" s="41"/>
      <c r="E49" s="41"/>
      <c r="F49" s="41"/>
      <c r="G49" s="39"/>
      <c r="H49" s="41"/>
      <c r="I49" s="45"/>
      <c r="J49" s="41"/>
      <c r="K49" s="41"/>
      <c r="L49" s="41"/>
    </row>
    <row r="50" spans="1:12" ht="16.5" thickBot="1" x14ac:dyDescent="0.3">
      <c r="A50" s="42" t="s">
        <v>38</v>
      </c>
      <c r="B50" s="42" t="s">
        <v>38</v>
      </c>
      <c r="C50" s="41"/>
      <c r="D50" s="41"/>
      <c r="E50" s="41"/>
      <c r="F50" s="41"/>
      <c r="G50" s="39"/>
      <c r="H50" s="41"/>
      <c r="I50" s="45"/>
      <c r="J50" s="41"/>
      <c r="K50" s="41"/>
      <c r="L50" s="41"/>
    </row>
    <row r="51" spans="1:12" ht="16.5" thickBot="1" x14ac:dyDescent="0.3">
      <c r="A51" s="36" t="s">
        <v>39</v>
      </c>
      <c r="B51" s="36" t="s">
        <v>39</v>
      </c>
      <c r="C51" s="54"/>
      <c r="D51" s="41"/>
      <c r="E51" s="41"/>
      <c r="F51" s="41"/>
      <c r="G51" s="39"/>
      <c r="H51" s="54"/>
      <c r="I51" s="45"/>
      <c r="J51" s="41"/>
      <c r="K51" s="41"/>
      <c r="L51" s="41"/>
    </row>
    <row r="52" spans="1:12" ht="16.5" thickBot="1" x14ac:dyDescent="0.3">
      <c r="A52" s="42" t="s">
        <v>40</v>
      </c>
      <c r="B52" s="42" t="s">
        <v>40</v>
      </c>
      <c r="C52" s="41"/>
      <c r="D52" s="41"/>
      <c r="E52" s="41"/>
      <c r="F52" s="41"/>
      <c r="G52" s="39"/>
      <c r="H52" s="41"/>
      <c r="I52" s="45"/>
      <c r="J52" s="41"/>
      <c r="K52" s="41"/>
      <c r="L52" s="41"/>
    </row>
    <row r="53" spans="1:12" ht="16.5" thickBot="1" x14ac:dyDescent="0.3">
      <c r="A53" s="42" t="s">
        <v>41</v>
      </c>
      <c r="B53" s="42" t="s">
        <v>41</v>
      </c>
      <c r="C53" s="41"/>
      <c r="D53" s="41"/>
      <c r="E53" s="41"/>
      <c r="F53" s="41"/>
      <c r="G53" s="39"/>
      <c r="H53" s="41"/>
      <c r="I53" s="45"/>
      <c r="J53" s="41"/>
      <c r="K53" s="41"/>
      <c r="L53" s="41"/>
    </row>
    <row r="54" spans="1:12" ht="16.5" thickBot="1" x14ac:dyDescent="0.3">
      <c r="A54" s="42" t="s">
        <v>42</v>
      </c>
      <c r="B54" s="42" t="s">
        <v>42</v>
      </c>
      <c r="C54" s="41"/>
      <c r="D54" s="41"/>
      <c r="E54" s="41"/>
      <c r="F54" s="41"/>
      <c r="G54" s="39"/>
      <c r="H54" s="41"/>
      <c r="I54" s="45"/>
      <c r="J54" s="41"/>
      <c r="K54" s="41"/>
      <c r="L54" s="41"/>
    </row>
    <row r="55" spans="1:12" ht="32.25" thickBot="1" x14ac:dyDescent="0.3">
      <c r="A55" s="10" t="s">
        <v>43</v>
      </c>
      <c r="B55" s="10" t="s">
        <v>43</v>
      </c>
      <c r="C55" s="33"/>
      <c r="D55" s="33"/>
      <c r="E55" s="33"/>
      <c r="F55" s="33"/>
      <c r="G55" s="39"/>
      <c r="H55" s="33"/>
      <c r="I55" s="34"/>
      <c r="J55" s="33"/>
      <c r="K55" s="33"/>
      <c r="L55" s="35"/>
    </row>
    <row r="56" spans="1:12" ht="16.5" thickBot="1" x14ac:dyDescent="0.3">
      <c r="A56" s="10" t="s">
        <v>44</v>
      </c>
      <c r="B56" s="10" t="s">
        <v>44</v>
      </c>
      <c r="C56" s="33"/>
      <c r="D56" s="33"/>
      <c r="E56" s="33"/>
      <c r="F56" s="33"/>
      <c r="G56" s="39"/>
      <c r="H56" s="33"/>
      <c r="I56" s="34"/>
      <c r="J56" s="33"/>
      <c r="K56" s="33"/>
      <c r="L56" s="35"/>
    </row>
    <row r="57" spans="1:12" ht="16.5" thickBot="1" x14ac:dyDescent="0.3">
      <c r="A57" s="36" t="s">
        <v>45</v>
      </c>
      <c r="B57" s="36" t="s">
        <v>45</v>
      </c>
      <c r="C57" s="54"/>
      <c r="D57" s="41"/>
      <c r="E57" s="41"/>
      <c r="F57" s="41"/>
      <c r="G57" s="39"/>
      <c r="H57" s="54"/>
      <c r="I57" s="45"/>
      <c r="J57" s="41"/>
      <c r="K57" s="41"/>
      <c r="L57" s="41"/>
    </row>
    <row r="58" spans="1:12" ht="16.5" thickBot="1" x14ac:dyDescent="0.3">
      <c r="A58" s="42" t="s">
        <v>46</v>
      </c>
      <c r="B58" s="42" t="s">
        <v>46</v>
      </c>
      <c r="C58" s="41"/>
      <c r="D58" s="41"/>
      <c r="E58" s="41"/>
      <c r="F58" s="41"/>
      <c r="G58" s="39"/>
      <c r="H58" s="41"/>
      <c r="I58" s="45"/>
      <c r="J58" s="41"/>
      <c r="K58" s="41"/>
      <c r="L58" s="41"/>
    </row>
    <row r="59" spans="1:12" ht="16.5" thickBot="1" x14ac:dyDescent="0.3">
      <c r="A59" s="42" t="s">
        <v>47</v>
      </c>
      <c r="B59" s="42" t="s">
        <v>47</v>
      </c>
      <c r="C59" s="41"/>
      <c r="D59" s="41"/>
      <c r="E59" s="41"/>
      <c r="F59" s="41"/>
      <c r="G59" s="39"/>
      <c r="H59" s="41"/>
      <c r="I59" s="45"/>
      <c r="J59" s="41"/>
      <c r="K59" s="41"/>
      <c r="L59" s="41"/>
    </row>
    <row r="60" spans="1:12" ht="16.5" thickBot="1" x14ac:dyDescent="0.3">
      <c r="A60" s="42" t="s">
        <v>48</v>
      </c>
      <c r="B60" s="42" t="s">
        <v>48</v>
      </c>
      <c r="C60" s="41"/>
      <c r="D60" s="41"/>
      <c r="E60" s="41"/>
      <c r="F60" s="41"/>
      <c r="G60" s="39"/>
      <c r="H60" s="41"/>
      <c r="I60" s="45"/>
      <c r="J60" s="41"/>
      <c r="K60" s="41"/>
      <c r="L60" s="41"/>
    </row>
    <row r="61" spans="1:12" ht="16.5" thickBot="1" x14ac:dyDescent="0.3">
      <c r="A61" s="36" t="s">
        <v>49</v>
      </c>
      <c r="B61" s="36" t="s">
        <v>49</v>
      </c>
      <c r="C61" s="54"/>
      <c r="D61" s="41"/>
      <c r="E61" s="41"/>
      <c r="F61" s="41"/>
      <c r="G61" s="39"/>
      <c r="H61" s="54"/>
      <c r="I61" s="45"/>
      <c r="J61" s="41"/>
      <c r="K61" s="41"/>
      <c r="L61" s="41"/>
    </row>
    <row r="62" spans="1:12" ht="16.5" thickBot="1" x14ac:dyDescent="0.3">
      <c r="A62" s="42" t="s">
        <v>50</v>
      </c>
      <c r="B62" s="42" t="s">
        <v>50</v>
      </c>
      <c r="C62" s="41"/>
      <c r="D62" s="41"/>
      <c r="E62" s="41"/>
      <c r="F62" s="41"/>
      <c r="G62" s="39"/>
      <c r="H62" s="41"/>
      <c r="I62" s="45"/>
      <c r="J62" s="41"/>
      <c r="K62" s="41"/>
      <c r="L62" s="41"/>
    </row>
    <row r="63" spans="1:12" ht="16.5" thickBot="1" x14ac:dyDescent="0.3">
      <c r="A63" s="42" t="s">
        <v>51</v>
      </c>
      <c r="B63" s="42" t="s">
        <v>51</v>
      </c>
      <c r="C63" s="41"/>
      <c r="D63" s="41"/>
      <c r="E63" s="41"/>
      <c r="F63" s="41"/>
      <c r="G63" s="39"/>
      <c r="H63" s="41"/>
      <c r="I63" s="45"/>
      <c r="J63" s="41"/>
      <c r="K63" s="41"/>
      <c r="L63" s="41"/>
    </row>
    <row r="64" spans="1:12" ht="16.5" thickBot="1" x14ac:dyDescent="0.3">
      <c r="A64" s="42" t="s">
        <v>52</v>
      </c>
      <c r="B64" s="42" t="s">
        <v>52</v>
      </c>
      <c r="C64" s="41"/>
      <c r="D64" s="41"/>
      <c r="E64" s="41"/>
      <c r="F64" s="41"/>
      <c r="G64" s="39"/>
      <c r="H64" s="41"/>
      <c r="I64" s="45"/>
      <c r="J64" s="41"/>
      <c r="K64" s="41"/>
      <c r="L64" s="41"/>
    </row>
    <row r="65" spans="1:12" ht="16.5" thickBot="1" x14ac:dyDescent="0.3">
      <c r="A65" s="36" t="s">
        <v>53</v>
      </c>
      <c r="B65" s="36" t="s">
        <v>53</v>
      </c>
      <c r="C65" s="54"/>
      <c r="D65" s="41"/>
      <c r="E65" s="41"/>
      <c r="F65" s="41"/>
      <c r="G65" s="39"/>
      <c r="H65" s="54"/>
      <c r="I65" s="45"/>
      <c r="J65" s="41"/>
      <c r="K65" s="41"/>
      <c r="L65" s="41"/>
    </row>
    <row r="66" spans="1:12" ht="16.5" thickBot="1" x14ac:dyDescent="0.3">
      <c r="A66" s="42" t="s">
        <v>54</v>
      </c>
      <c r="B66" s="42" t="s">
        <v>54</v>
      </c>
      <c r="C66" s="41"/>
      <c r="D66" s="41"/>
      <c r="E66" s="41"/>
      <c r="F66" s="41"/>
      <c r="G66" s="39"/>
      <c r="H66" s="41"/>
      <c r="I66" s="45"/>
      <c r="J66" s="41"/>
      <c r="K66" s="41"/>
      <c r="L66" s="41"/>
    </row>
    <row r="67" spans="1:12" ht="16.5" thickBot="1" x14ac:dyDescent="0.3">
      <c r="A67" s="42" t="s">
        <v>55</v>
      </c>
      <c r="B67" s="42" t="s">
        <v>55</v>
      </c>
      <c r="C67" s="41"/>
      <c r="D67" s="41"/>
      <c r="E67" s="41"/>
      <c r="F67" s="41"/>
      <c r="G67" s="39"/>
      <c r="H67" s="41"/>
      <c r="I67" s="45"/>
      <c r="J67" s="41"/>
      <c r="K67" s="41"/>
      <c r="L67" s="41"/>
    </row>
    <row r="68" spans="1:12" ht="16.5" thickBot="1" x14ac:dyDescent="0.3">
      <c r="A68" s="42" t="s">
        <v>56</v>
      </c>
      <c r="B68" s="42" t="s">
        <v>56</v>
      </c>
      <c r="C68" s="41"/>
      <c r="D68" s="41"/>
      <c r="E68" s="41"/>
      <c r="F68" s="41"/>
      <c r="G68" s="39"/>
      <c r="H68" s="41"/>
      <c r="I68" s="45"/>
      <c r="J68" s="41"/>
      <c r="K68" s="41"/>
      <c r="L68" s="41"/>
    </row>
    <row r="69" spans="1:12" ht="32.25" thickBot="1" x14ac:dyDescent="0.3">
      <c r="A69" s="10" t="s">
        <v>57</v>
      </c>
      <c r="B69" s="10" t="s">
        <v>57</v>
      </c>
      <c r="C69" s="33"/>
      <c r="D69" s="33"/>
      <c r="E69" s="33"/>
      <c r="F69" s="33"/>
      <c r="G69" s="39"/>
      <c r="H69" s="33"/>
      <c r="I69" s="34"/>
      <c r="J69" s="33"/>
      <c r="K69" s="33"/>
      <c r="L69" s="35"/>
    </row>
    <row r="70" spans="1:12" ht="51.75" customHeight="1" thickBot="1" x14ac:dyDescent="0.3">
      <c r="A70" s="25" t="s">
        <v>81</v>
      </c>
      <c r="B70" s="25" t="s">
        <v>81</v>
      </c>
      <c r="C70" s="25">
        <f>117653+13260</f>
        <v>130913</v>
      </c>
      <c r="D70" s="56">
        <f>59706+18210</f>
        <v>77916</v>
      </c>
      <c r="E70" s="56">
        <f>56100+12320</f>
        <v>68420</v>
      </c>
      <c r="F70" s="56">
        <f>46360+21400</f>
        <v>67760</v>
      </c>
      <c r="G70" s="39">
        <v>0.46001322670193789</v>
      </c>
      <c r="H70" s="57">
        <f>99363+6538</f>
        <v>105901</v>
      </c>
      <c r="I70" s="58">
        <f>24486.4915976+5170</f>
        <v>29656.491597600001</v>
      </c>
      <c r="J70" s="56">
        <f>23648.8156704919+4871</f>
        <v>28519.815670491898</v>
      </c>
      <c r="K70" s="56">
        <v>22620.37082612071</v>
      </c>
      <c r="L70" s="56"/>
    </row>
    <row r="71" spans="1:12" ht="50.25" customHeight="1" thickBot="1" x14ac:dyDescent="0.3">
      <c r="A71" s="25" t="s">
        <v>82</v>
      </c>
      <c r="B71" s="25" t="s">
        <v>82</v>
      </c>
      <c r="C71" s="25">
        <f>3333+11640+2500+8067</f>
        <v>25540</v>
      </c>
      <c r="D71" s="56">
        <f>2100+10440</f>
        <v>12540</v>
      </c>
      <c r="E71" s="56">
        <f>15120+2100+3067+2333</f>
        <v>22620</v>
      </c>
      <c r="F71" s="56">
        <f>10799+12000</f>
        <v>22799</v>
      </c>
      <c r="G71" s="39">
        <v>0.11133229688612503</v>
      </c>
      <c r="H71" s="25">
        <f>883+4655+792+790+4100</f>
        <v>11220</v>
      </c>
      <c r="I71" s="58">
        <f>614+2638+1041+64+201</f>
        <v>4558</v>
      </c>
      <c r="J71" s="56">
        <f>2959+779+644</f>
        <v>4382</v>
      </c>
      <c r="K71" s="56">
        <f>5680+7616+4267</f>
        <v>17563</v>
      </c>
      <c r="L71" s="56"/>
    </row>
    <row r="72" spans="1:12" ht="16.5" thickBot="1" x14ac:dyDescent="0.3">
      <c r="A72" s="42" t="s">
        <v>83</v>
      </c>
      <c r="B72" s="59" t="s">
        <v>83</v>
      </c>
      <c r="C72" s="60">
        <f>10000+1300+3333+7221</f>
        <v>21854</v>
      </c>
      <c r="D72" s="61"/>
      <c r="E72" s="61"/>
      <c r="F72" s="61"/>
      <c r="G72" s="39">
        <v>2.9138744369984988E-2</v>
      </c>
      <c r="H72" s="60">
        <f>436+2094+6486+555</f>
        <v>9571</v>
      </c>
      <c r="I72" s="62"/>
      <c r="J72" s="63"/>
      <c r="K72" s="63"/>
      <c r="L72" s="41"/>
    </row>
    <row r="73" spans="1:12" ht="32.25" thickBot="1" x14ac:dyDescent="0.3">
      <c r="A73" s="10" t="s">
        <v>58</v>
      </c>
      <c r="B73" s="64" t="s">
        <v>58</v>
      </c>
      <c r="C73" s="65">
        <f>C41+C23+C70+C71+C72</f>
        <v>225440.33333333334</v>
      </c>
      <c r="D73" s="43">
        <f>D71+D70+D41+D23</f>
        <v>186916</v>
      </c>
      <c r="E73" s="43">
        <f>E71+E70+E41+E23</f>
        <v>144457.77777777778</v>
      </c>
      <c r="F73" s="43">
        <f>F71+F70+F23+F41</f>
        <v>144119</v>
      </c>
      <c r="G73" s="39">
        <v>0.93457997369474466</v>
      </c>
      <c r="H73" s="66">
        <f>H72+H71+H70+H41+H23</f>
        <v>143167.34</v>
      </c>
      <c r="I73" s="67">
        <f>I71+I70+I41+I23</f>
        <v>67001.253757600003</v>
      </c>
      <c r="J73" s="43">
        <f>J70+J71+J41+J23</f>
        <v>45549.400128731271</v>
      </c>
      <c r="K73" s="43">
        <f>K70+K71+K41+K23</f>
        <v>56247.005065919257</v>
      </c>
      <c r="L73" s="35"/>
    </row>
    <row r="74" spans="1:12" ht="32.25" thickBot="1" x14ac:dyDescent="0.3">
      <c r="A74" s="68" t="s">
        <v>59</v>
      </c>
      <c r="B74" s="69" t="s">
        <v>59</v>
      </c>
      <c r="C74" s="70">
        <f>C73*0.07</f>
        <v>15780.823333333336</v>
      </c>
      <c r="D74" s="70">
        <f>D73*0.07</f>
        <v>13084.12</v>
      </c>
      <c r="E74" s="70">
        <f>E73*0.07</f>
        <v>10112.044444444446</v>
      </c>
      <c r="F74" s="70">
        <f>F73*0.07</f>
        <v>10088.330000000002</v>
      </c>
      <c r="G74" s="39"/>
      <c r="H74" s="70">
        <f>H73*0.07</f>
        <v>10021.713800000001</v>
      </c>
      <c r="I74" s="71">
        <f>I73*0.07</f>
        <v>4690.087763032001</v>
      </c>
      <c r="J74" s="70">
        <f>J73*0.07</f>
        <v>3188.4580090111895</v>
      </c>
      <c r="K74" s="70">
        <f>K73*0.07</f>
        <v>3937.2903546143484</v>
      </c>
      <c r="L74" s="26"/>
    </row>
    <row r="75" spans="1:12" ht="32.25" thickBot="1" x14ac:dyDescent="0.3">
      <c r="A75" s="10" t="s">
        <v>60</v>
      </c>
      <c r="B75" s="64" t="s">
        <v>60</v>
      </c>
      <c r="C75" s="72">
        <f>C73+C74</f>
        <v>241221.15666666668</v>
      </c>
      <c r="D75" s="72">
        <f>SUM(D73:D74)</f>
        <v>200000.12</v>
      </c>
      <c r="E75" s="72">
        <f>SUM(E73:E74)</f>
        <v>154569.82222222222</v>
      </c>
      <c r="F75" s="72">
        <f>SUM(F73:F74)</f>
        <v>154207.33000000002</v>
      </c>
      <c r="G75" s="39"/>
      <c r="H75" s="72">
        <f>H73+H74</f>
        <v>153189.05379999999</v>
      </c>
      <c r="I75" s="73">
        <f>SUM(I73:I74)</f>
        <v>71691.341520632006</v>
      </c>
      <c r="J75" s="72">
        <f>SUM(J73:J74)</f>
        <v>48737.858137742463</v>
      </c>
      <c r="K75" s="72">
        <f>SUM(K73:K74)</f>
        <v>60184.295420533606</v>
      </c>
      <c r="L75" s="35"/>
    </row>
  </sheetData>
  <mergeCells count="4">
    <mergeCell ref="B24:L24"/>
    <mergeCell ref="A6:H6"/>
    <mergeCell ref="K6:L6"/>
    <mergeCell ref="B9:L9"/>
  </mergeCells>
  <pageMargins left="0.7" right="0.7" top="0.75" bottom="0.75" header="0.3" footer="0.3"/>
  <pageSetup scale="74" orientation="landscape" r:id="rId1"/>
  <rowBreaks count="1" manualBreakCount="1">
    <brk id="4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opLeftCell="A10" workbookViewId="0"/>
  </sheetViews>
  <sheetFormatPr defaultRowHeight="15" x14ac:dyDescent="0.25"/>
  <cols>
    <col min="1" max="1" width="15.5703125" customWidth="1"/>
  </cols>
  <sheetData>
    <row r="1" spans="1:10" ht="15.75" x14ac:dyDescent="0.25">
      <c r="A1" s="1" t="s">
        <v>84</v>
      </c>
      <c r="B1" s="1"/>
      <c r="C1" s="1"/>
      <c r="D1" s="1"/>
    </row>
    <row r="2" spans="1:10" x14ac:dyDescent="0.25">
      <c r="A2" s="9"/>
      <c r="B2" s="9"/>
      <c r="C2" s="9"/>
      <c r="D2" s="9"/>
    </row>
    <row r="3" spans="1:10" x14ac:dyDescent="0.25">
      <c r="A3" s="9" t="s">
        <v>80</v>
      </c>
      <c r="B3" s="9"/>
      <c r="C3" s="9"/>
      <c r="D3" s="9"/>
    </row>
    <row r="4" spans="1:10" ht="15.75" thickBot="1" x14ac:dyDescent="0.3"/>
    <row r="5" spans="1:10" ht="26.25" thickBot="1" x14ac:dyDescent="0.3">
      <c r="A5" s="13" t="s">
        <v>63</v>
      </c>
      <c r="B5" s="11" t="s">
        <v>64</v>
      </c>
      <c r="C5" s="12"/>
      <c r="D5" s="11" t="s">
        <v>64</v>
      </c>
      <c r="E5" s="12"/>
      <c r="F5" s="11" t="s">
        <v>64</v>
      </c>
      <c r="G5" s="12"/>
      <c r="H5" s="8" t="s">
        <v>77</v>
      </c>
      <c r="I5" s="8" t="s">
        <v>79</v>
      </c>
      <c r="J5" s="13" t="s">
        <v>78</v>
      </c>
    </row>
    <row r="6" spans="1:10" ht="26.25" thickBot="1" x14ac:dyDescent="0.3">
      <c r="A6" s="14"/>
      <c r="B6" s="2" t="s">
        <v>66</v>
      </c>
      <c r="C6" s="2" t="s">
        <v>67</v>
      </c>
      <c r="D6" s="2" t="s">
        <v>66</v>
      </c>
      <c r="E6" s="2" t="s">
        <v>67</v>
      </c>
      <c r="F6" s="2" t="s">
        <v>66</v>
      </c>
      <c r="G6" s="2" t="s">
        <v>67</v>
      </c>
      <c r="H6" s="2"/>
      <c r="I6" s="2"/>
      <c r="J6" s="14"/>
    </row>
    <row r="7" spans="1:10" ht="39" thickBot="1" x14ac:dyDescent="0.3">
      <c r="A7" s="3" t="s">
        <v>68</v>
      </c>
      <c r="B7" s="4"/>
      <c r="C7" s="4"/>
      <c r="D7" s="4"/>
      <c r="E7" s="4"/>
      <c r="F7" s="4"/>
      <c r="G7" s="4"/>
      <c r="H7" s="4"/>
      <c r="I7" s="4"/>
      <c r="J7" s="4"/>
    </row>
    <row r="8" spans="1:10" ht="64.5" thickBot="1" x14ac:dyDescent="0.3">
      <c r="A8" s="3" t="s">
        <v>69</v>
      </c>
      <c r="B8" s="4"/>
      <c r="C8" s="4"/>
      <c r="D8" s="5"/>
      <c r="E8" s="4"/>
      <c r="F8" s="4"/>
      <c r="G8" s="4"/>
      <c r="H8" s="4"/>
      <c r="I8" s="4"/>
      <c r="J8" s="4"/>
    </row>
    <row r="9" spans="1:10" ht="115.5" thickBot="1" x14ac:dyDescent="0.3">
      <c r="A9" s="3" t="s">
        <v>70</v>
      </c>
      <c r="B9" s="4"/>
      <c r="C9" s="4"/>
      <c r="D9" s="4"/>
      <c r="E9" s="4"/>
      <c r="F9" s="4"/>
      <c r="G9" s="4"/>
      <c r="H9" s="4"/>
      <c r="I9" s="4"/>
      <c r="J9" s="4"/>
    </row>
    <row r="10" spans="1:10" ht="51.75" thickBot="1" x14ac:dyDescent="0.3">
      <c r="A10" s="3" t="s">
        <v>71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.75" thickBot="1" x14ac:dyDescent="0.3">
      <c r="A11" s="3" t="s">
        <v>72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39" thickBot="1" x14ac:dyDescent="0.3">
      <c r="A12" s="3" t="s">
        <v>73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39" thickBot="1" x14ac:dyDescent="0.3">
      <c r="A13" s="3" t="s">
        <v>74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26.25" thickBot="1" x14ac:dyDescent="0.3">
      <c r="A14" s="6" t="s">
        <v>75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39" thickBot="1" x14ac:dyDescent="0.3">
      <c r="A15" s="3" t="s">
        <v>76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.75" thickBot="1" x14ac:dyDescent="0.3">
      <c r="A16" s="6" t="s">
        <v>65</v>
      </c>
      <c r="B16" s="7"/>
      <c r="C16" s="7"/>
      <c r="D16" s="7"/>
      <c r="E16" s="7"/>
      <c r="F16" s="7"/>
      <c r="G16" s="7"/>
      <c r="H16" s="7"/>
      <c r="I16" s="7"/>
      <c r="J16" s="7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DPM</cp:lastModifiedBy>
  <cp:lastPrinted>2017-12-11T22:51:21Z</cp:lastPrinted>
  <dcterms:created xsi:type="dcterms:W3CDTF">2017-11-15T21:17:43Z</dcterms:created>
  <dcterms:modified xsi:type="dcterms:W3CDTF">2018-11-15T13:56:55Z</dcterms:modified>
</cp:coreProperties>
</file>