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msatou\Desktop\PBF 2019-2020\RAPPORTS PROJETS PBF\rapport annuel 2019\Boko Haram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33" i="1"/>
  <c r="G34" i="1"/>
  <c r="G16" i="1"/>
  <c r="C20" i="1"/>
  <c r="G11" i="1"/>
  <c r="C33" i="1"/>
  <c r="C16" i="1"/>
  <c r="G37" i="1"/>
  <c r="G35" i="1"/>
  <c r="C35" i="1"/>
  <c r="G14" i="1"/>
  <c r="I34" i="1" l="1"/>
  <c r="I35" i="1"/>
  <c r="I33" i="1"/>
  <c r="G32" i="1"/>
  <c r="H32" i="1"/>
  <c r="H36" i="1" s="1"/>
  <c r="I31" i="1"/>
  <c r="I29" i="1"/>
  <c r="I27" i="1"/>
  <c r="I13" i="2"/>
  <c r="I11" i="2"/>
  <c r="I10" i="2"/>
  <c r="I7" i="2"/>
  <c r="I14" i="2" s="1"/>
  <c r="I16" i="2" s="1"/>
  <c r="E13" i="2"/>
  <c r="E11" i="2"/>
  <c r="E10" i="2"/>
  <c r="E9" i="2"/>
  <c r="E8" i="2"/>
  <c r="E7" i="2"/>
  <c r="I20" i="1"/>
  <c r="I19" i="1"/>
  <c r="G18" i="1"/>
  <c r="I16" i="1"/>
  <c r="G10" i="1"/>
  <c r="G24" i="1" s="1"/>
  <c r="C10" i="1"/>
  <c r="I12" i="1"/>
  <c r="I13" i="1"/>
  <c r="I14" i="1"/>
  <c r="I11" i="1"/>
  <c r="G15" i="1"/>
  <c r="G36" i="1" l="1"/>
  <c r="E14" i="2"/>
  <c r="E16" i="2" s="1"/>
  <c r="H37" i="1"/>
  <c r="H38" i="1"/>
  <c r="I10" i="1"/>
  <c r="C18" i="1"/>
  <c r="I18" i="1" s="1"/>
  <c r="D30" i="1"/>
  <c r="I30" i="1" s="1"/>
  <c r="D28" i="1"/>
  <c r="I28" i="1" s="1"/>
  <c r="D26" i="1"/>
  <c r="I26" i="1" s="1"/>
  <c r="C15" i="1"/>
  <c r="I15" i="1" s="1"/>
  <c r="C24" i="1" l="1"/>
  <c r="I24" i="1" s="1"/>
  <c r="G38" i="1"/>
  <c r="J10" i="2"/>
  <c r="H14" i="2"/>
  <c r="H15" i="2" s="1"/>
  <c r="G14" i="2"/>
  <c r="G15" i="2" s="1"/>
  <c r="F14" i="2"/>
  <c r="F15" i="2" s="1"/>
  <c r="D14" i="2"/>
  <c r="D15" i="2" s="1"/>
  <c r="C14" i="2"/>
  <c r="C15" i="2" s="1"/>
  <c r="B14" i="2"/>
  <c r="B15" i="2" s="1"/>
  <c r="J7" i="2"/>
  <c r="J15" i="2" l="1"/>
  <c r="H16" i="2" l="1"/>
  <c r="G16" i="2"/>
  <c r="F16" i="2"/>
  <c r="D16" i="2"/>
  <c r="C16" i="2"/>
  <c r="B16" i="2"/>
  <c r="J11" i="2"/>
  <c r="J9" i="2"/>
  <c r="J8" i="2"/>
  <c r="J16" i="2" l="1"/>
  <c r="D32" i="1" l="1"/>
  <c r="D36" i="1" s="1"/>
  <c r="C32" i="1"/>
  <c r="C36" i="1" s="1"/>
  <c r="C37" i="1" s="1"/>
  <c r="C38" i="1" l="1"/>
  <c r="I36" i="1"/>
  <c r="D37" i="1"/>
  <c r="D38" i="1" s="1"/>
  <c r="I38" i="1" l="1"/>
  <c r="I37" i="1"/>
</calcChain>
</file>

<file path=xl/sharedStrings.xml><?xml version="1.0" encoding="utf-8"?>
<sst xmlns="http://schemas.openxmlformats.org/spreadsheetml/2006/main" count="89" uniqueCount="82">
  <si>
    <t>CATEGORIES</t>
  </si>
  <si>
    <t>TOTAL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</si>
  <si>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</si>
  <si>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</si>
  <si>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</si>
  <si>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</si>
  <si>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</si>
  <si>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</si>
  <si>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</si>
  <si>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Couts operationnels si pas inclus dans les activites si-dessus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</si>
  <si>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</si>
  <si>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</si>
  <si>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</si>
  <si>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</si>
  <si>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</si>
  <si>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</si>
  <si>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</si>
  <si>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</si>
  <si>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</si>
  <si>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</si>
  <si>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</si>
  <si>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</si>
  <si>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</si>
  <si>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</si>
  <si>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</si>
  <si>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</si>
  <si>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</si>
  <si>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</si>
  <si>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PNUD</t>
  </si>
  <si>
    <t xml:space="preserve">Produit 1.1: 
  </t>
  </si>
  <si>
    <t>Activite 1.1.1:</t>
  </si>
  <si>
    <t xml:space="preserve">Activite 1.1.2: </t>
  </si>
  <si>
    <t xml:space="preserve">Activite 1.1.3: </t>
  </si>
  <si>
    <t xml:space="preserve">Produit 1.2: </t>
  </si>
  <si>
    <t xml:space="preserve">Activite 1.2.1: </t>
  </si>
  <si>
    <t xml:space="preserve">Activite 1.2.2: </t>
  </si>
  <si>
    <t xml:space="preserve">Produit 2.1: </t>
  </si>
  <si>
    <t xml:space="preserve">Activite 2.1.1: </t>
  </si>
  <si>
    <t xml:space="preserve">Produit 2.2: </t>
  </si>
  <si>
    <t>Activite 2.2.1:</t>
  </si>
  <si>
    <t xml:space="preserve">Activite 1.1.4: </t>
  </si>
  <si>
    <t xml:space="preserve">Budget S&amp;E du projet </t>
  </si>
  <si>
    <t>Femmes</t>
  </si>
  <si>
    <t>Jeunes</t>
  </si>
  <si>
    <t xml:space="preserve">
Resultat 1:Les ex-combatants de Boko Haram, les victimes et les relaxés sont mieux intégrés, vivent dans la paix et en harmonie dans les communautés de façon autonome
</t>
  </si>
  <si>
    <t>OHCHR</t>
  </si>
  <si>
    <t>Le cadre de vie des ex-combattants et des personnes relaxées est amélioré.</t>
  </si>
  <si>
    <t>Les ex-combattants, les  personnes relaxées, victimes de Boko Haram et les populations hôtes sont sensibilisées sur les méfaits de la radicalisation, et éduqués sur la citoyenneté.</t>
  </si>
  <si>
    <t xml:space="preserve">L’accès aux opportunités économique mixte des ex-combattants, les relaxées et populations hôtes est amélioré </t>
  </si>
  <si>
    <t xml:space="preserve">Produit 1.3: </t>
  </si>
  <si>
    <t>Resultat 2: Le respect des droits humains des ex-combattants et relaxés est assuré en vue d’une coexistence pacifique</t>
  </si>
  <si>
    <t>Un procès équitable répondant aux normes internationales à l’ endroit de 1200 ex-combattants est assuré</t>
  </si>
  <si>
    <t xml:space="preserve">Le mécanisme de réparation des victimes des crimes commis par Boko Haram est examiné et intégré dans le processus législatif d’amnistie. </t>
  </si>
  <si>
    <t>Les garanties de non-récurrence et de réconciliation pour faciliter la réintégration dans les communautés sont identifiées et  mises en œuvre.</t>
  </si>
  <si>
    <t>Produit 2.3:</t>
  </si>
  <si>
    <t>Construction des ateliers de formation pour 180 ex combattants</t>
  </si>
  <si>
    <t>Equipements des ateliers de formation pour 180 ex combattants</t>
  </si>
  <si>
    <t>Électrification du centre avec un système d’énergie solaire</t>
  </si>
  <si>
    <t xml:space="preserve">Appui alimentaire et prise en charge médicale des 250 personnes </t>
  </si>
  <si>
    <t xml:space="preserve">Élaboration et validation des modules de formations </t>
  </si>
  <si>
    <t>Formation de 1200 ex-combattants, les relaxées, victimes et populations hôtes en éducation à la citoyenneté et au vivre ensemble</t>
  </si>
  <si>
    <t xml:space="preserve">Faire le monitoring des droits de l’homme et assurer le suivi des procès des présumés auteurs de violations de droit de l’homme </t>
  </si>
  <si>
    <t xml:space="preserve">Assurer la sensibilisation et la formation des communautés des acteurs judiciaire et les FDS sur les aspects de droit de l’homme </t>
  </si>
  <si>
    <t xml:space="preserve">Activite 2.3.1:
</t>
  </si>
  <si>
    <t xml:space="preserve">Activite 1.3.1: </t>
  </si>
  <si>
    <t xml:space="preserve">Activite 1.3.2: </t>
  </si>
  <si>
    <t>Installation des ateliers de production</t>
  </si>
  <si>
    <t>Mise en place des AGRs</t>
  </si>
  <si>
    <t xml:space="preserve">Installation d’une plateforme multi fonctionnel composée de moulin à grain, de production d’énergie solaire au profit des femmes du camp et de la communauté d’accueil </t>
  </si>
  <si>
    <t xml:space="preserve">Apporter une expertise technique au gouvernement en élaboration et adoption d’un avant-projet de loi d’amnistie aux-combattants en intégrant la dimension d’indemnisation des victimes. </t>
  </si>
  <si>
    <t xml:space="preserve">Activite 1.3.3: </t>
  </si>
  <si>
    <t xml:space="preserve">Activite 1.3.4: </t>
  </si>
  <si>
    <t>Identification des filières porteuse</t>
  </si>
  <si>
    <t xml:space="preserve">Activite 1.3.5: </t>
  </si>
  <si>
    <t>Formation professionnelle de 500 personnes sur les métiers at autres activités génératrices de revenus</t>
  </si>
  <si>
    <t>Cout de personnel du projet si pas inclus dans les activites si-dessus  (Coordinateur de programme basé à Diffa NOB 25%, VNU national 100%)</t>
  </si>
  <si>
    <t>Tranche 1 (30%)</t>
  </si>
  <si>
    <t>Tranche 2 (35%)</t>
  </si>
  <si>
    <t>Tranche 3 (35%)</t>
  </si>
  <si>
    <t>Total 1</t>
  </si>
  <si>
    <t>Total 2</t>
  </si>
  <si>
    <t>1. Cout de personnel du projet si pas inclus dans les activites si-dessus  (Coordinateur de programme basé à Diffa NOB 25%, VNU national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</si>
</sst>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/>
    <xf numFmtId="0" fontId="2" fillId="5" borderId="4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9" fontId="2" fillId="5" borderId="4" xfId="0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9" fontId="2" fillId="6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2" fillId="6" borderId="4" xfId="1" applyNumberFormat="1" applyFont="1" applyFill="1" applyBorder="1" applyAlignment="1">
      <alignment horizontal="center" vertical="center" wrapText="1"/>
    </xf>
    <xf numFmtId="9" fontId="2" fillId="7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7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64" fontId="5" fillId="0" borderId="10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31" zoomScaleNormal="100" zoomScaleSheetLayoutView="100" workbookViewId="0">
      <selection activeCell="E35" sqref="E35"/>
    </sheetView>
  </sheetViews>
  <sheetFormatPr baseColWidth="10" defaultColWidth="9.140625" defaultRowHeight="15" x14ac:dyDescent="0.25"/>
  <cols>
    <col min="1" max="1" width="14.85546875" customWidth="1"/>
    <col min="2" max="2" width="55.28515625" customWidth="1"/>
    <col min="3" max="3" width="14.140625" customWidth="1"/>
    <col min="4" max="4" width="11.42578125" customWidth="1"/>
    <col min="5" max="6" width="13.7109375" customWidth="1"/>
    <col min="7" max="7" width="11.85546875" customWidth="1"/>
    <col min="8" max="8" width="13" customWidth="1"/>
    <col min="9" max="9" width="16.140625" customWidth="1"/>
    <col min="10" max="10" width="28.7109375" customWidth="1"/>
    <col min="11" max="11" width="34.140625" customWidth="1"/>
  </cols>
  <sheetData>
    <row r="1" spans="1:9" ht="21" x14ac:dyDescent="0.35">
      <c r="A1" s="7" t="s">
        <v>2</v>
      </c>
      <c r="B1" s="6"/>
      <c r="C1" s="6"/>
    </row>
    <row r="2" spans="1:9" ht="15.75" x14ac:dyDescent="0.25">
      <c r="A2" s="3"/>
      <c r="B2" s="3"/>
      <c r="C2" s="3"/>
    </row>
    <row r="3" spans="1:9" ht="15.75" x14ac:dyDescent="0.25">
      <c r="A3" s="3" t="s">
        <v>3</v>
      </c>
      <c r="B3" s="3"/>
      <c r="C3" s="3"/>
    </row>
    <row r="5" spans="1:9" ht="15.75" x14ac:dyDescent="0.25">
      <c r="A5" s="3" t="s">
        <v>4</v>
      </c>
    </row>
    <row r="6" spans="1:9" ht="15.75" thickBot="1" x14ac:dyDescent="0.3"/>
    <row r="7" spans="1:9" ht="91.5" customHeight="1" thickBot="1" x14ac:dyDescent="0.3">
      <c r="A7" s="57" t="s">
        <v>5</v>
      </c>
      <c r="B7" s="57" t="s">
        <v>6</v>
      </c>
      <c r="C7" s="55" t="s">
        <v>26</v>
      </c>
      <c r="D7" s="56"/>
      <c r="E7" s="55" t="s">
        <v>7</v>
      </c>
      <c r="F7" s="56"/>
      <c r="G7" s="55" t="s">
        <v>27</v>
      </c>
      <c r="H7" s="56"/>
      <c r="I7" s="57" t="s">
        <v>8</v>
      </c>
    </row>
    <row r="8" spans="1:9" ht="28.5" customHeight="1" thickBot="1" x14ac:dyDescent="0.3">
      <c r="A8" s="58"/>
      <c r="B8" s="58"/>
      <c r="C8" s="18" t="s">
        <v>28</v>
      </c>
      <c r="D8" s="18" t="s">
        <v>45</v>
      </c>
      <c r="E8" s="18" t="s">
        <v>42</v>
      </c>
      <c r="F8" s="18" t="s">
        <v>43</v>
      </c>
      <c r="G8" s="18" t="s">
        <v>28</v>
      </c>
      <c r="H8" s="18" t="s">
        <v>45</v>
      </c>
      <c r="I8" s="58"/>
    </row>
    <row r="9" spans="1:9" ht="71.25" customHeight="1" thickBot="1" x14ac:dyDescent="0.3">
      <c r="A9" s="49" t="s">
        <v>44</v>
      </c>
      <c r="B9" s="50"/>
      <c r="C9" s="50"/>
      <c r="D9" s="50"/>
      <c r="E9" s="50"/>
      <c r="F9" s="50"/>
      <c r="G9" s="50"/>
      <c r="H9" s="50"/>
      <c r="I9" s="51"/>
    </row>
    <row r="10" spans="1:9" ht="58.5" customHeight="1" thickBot="1" x14ac:dyDescent="0.3">
      <c r="A10" s="15" t="s">
        <v>29</v>
      </c>
      <c r="B10" s="16" t="s">
        <v>46</v>
      </c>
      <c r="C10" s="19">
        <f>C14+C13+C12+C11</f>
        <v>593952.57999999996</v>
      </c>
      <c r="D10" s="19">
        <v>0</v>
      </c>
      <c r="E10" s="29">
        <v>0.4</v>
      </c>
      <c r="F10" s="29">
        <v>0.75</v>
      </c>
      <c r="G10" s="19">
        <f>G14+G13+G12+G11</f>
        <v>545345.66999999993</v>
      </c>
      <c r="H10" s="19">
        <v>0</v>
      </c>
      <c r="I10" s="20">
        <f>(G11+G12+G13+G14)/C10</f>
        <v>0.91816365205451245</v>
      </c>
    </row>
    <row r="11" spans="1:9" ht="65.25" customHeight="1" thickBot="1" x14ac:dyDescent="0.3">
      <c r="A11" s="2" t="s">
        <v>30</v>
      </c>
      <c r="B11" s="1" t="s">
        <v>55</v>
      </c>
      <c r="C11" s="26">
        <v>300000</v>
      </c>
      <c r="D11" s="19">
        <v>0</v>
      </c>
      <c r="E11" s="26"/>
      <c r="F11" s="26"/>
      <c r="G11" s="26">
        <f>158932.3+118278.33</f>
        <v>277210.63</v>
      </c>
      <c r="H11" s="19">
        <v>0</v>
      </c>
      <c r="I11" s="27">
        <f>G11/C11</f>
        <v>0.92403543333333338</v>
      </c>
    </row>
    <row r="12" spans="1:9" ht="48" customHeight="1" thickBot="1" x14ac:dyDescent="0.3">
      <c r="A12" s="2" t="s">
        <v>31</v>
      </c>
      <c r="B12" s="1" t="s">
        <v>56</v>
      </c>
      <c r="C12" s="26">
        <v>80000</v>
      </c>
      <c r="D12" s="19">
        <v>0</v>
      </c>
      <c r="E12" s="26"/>
      <c r="F12" s="26"/>
      <c r="G12" s="26">
        <f>44208.24+20744.89</f>
        <v>64953.13</v>
      </c>
      <c r="H12" s="19">
        <v>0</v>
      </c>
      <c r="I12" s="27">
        <f t="shared" ref="I12:I14" si="0">G12/C12</f>
        <v>0.81191412499999993</v>
      </c>
    </row>
    <row r="13" spans="1:9" ht="58.5" customHeight="1" thickBot="1" x14ac:dyDescent="0.3">
      <c r="A13" s="2" t="s">
        <v>32</v>
      </c>
      <c r="B13" s="1" t="s">
        <v>57</v>
      </c>
      <c r="C13" s="26">
        <v>133952.57999999999</v>
      </c>
      <c r="D13" s="19">
        <v>0</v>
      </c>
      <c r="E13" s="26"/>
      <c r="F13" s="26"/>
      <c r="G13" s="26">
        <v>133952.57999999999</v>
      </c>
      <c r="H13" s="19">
        <v>0</v>
      </c>
      <c r="I13" s="27">
        <f t="shared" si="0"/>
        <v>1</v>
      </c>
    </row>
    <row r="14" spans="1:9" ht="58.5" customHeight="1" thickBot="1" x14ac:dyDescent="0.3">
      <c r="A14" s="2" t="s">
        <v>40</v>
      </c>
      <c r="B14" s="1" t="s">
        <v>58</v>
      </c>
      <c r="C14" s="26">
        <v>80000</v>
      </c>
      <c r="D14" s="19">
        <v>0</v>
      </c>
      <c r="E14" s="26"/>
      <c r="F14" s="26"/>
      <c r="G14" s="26">
        <f>69229.33</f>
        <v>69229.33</v>
      </c>
      <c r="H14" s="19">
        <v>0</v>
      </c>
      <c r="I14" s="27">
        <f t="shared" si="0"/>
        <v>0.86536662500000006</v>
      </c>
    </row>
    <row r="15" spans="1:9" ht="93" customHeight="1" thickBot="1" x14ac:dyDescent="0.3">
      <c r="A15" s="15" t="s">
        <v>33</v>
      </c>
      <c r="B15" s="16" t="s">
        <v>47</v>
      </c>
      <c r="C15" s="19">
        <f>C17+C16</f>
        <v>17077</v>
      </c>
      <c r="D15" s="19">
        <v>0</v>
      </c>
      <c r="E15" s="20">
        <v>0.4</v>
      </c>
      <c r="F15" s="20">
        <v>0.75</v>
      </c>
      <c r="G15" s="19">
        <f>G17+G16</f>
        <v>13808</v>
      </c>
      <c r="H15" s="19">
        <v>0</v>
      </c>
      <c r="I15" s="20">
        <f>G15/C15</f>
        <v>0.80857293435615152</v>
      </c>
    </row>
    <row r="16" spans="1:9" ht="53.25" customHeight="1" thickBot="1" x14ac:dyDescent="0.3">
      <c r="A16" s="2" t="s">
        <v>34</v>
      </c>
      <c r="B16" s="1" t="s">
        <v>59</v>
      </c>
      <c r="C16" s="26">
        <f>15000+2077</f>
        <v>17077</v>
      </c>
      <c r="D16" s="26">
        <v>0</v>
      </c>
      <c r="E16" s="27"/>
      <c r="F16" s="28"/>
      <c r="G16" s="26">
        <f>8808+5000</f>
        <v>13808</v>
      </c>
      <c r="H16" s="19">
        <v>0</v>
      </c>
      <c r="I16" s="27">
        <f>G16/C16</f>
        <v>0.80857293435615152</v>
      </c>
    </row>
    <row r="17" spans="1:9" ht="66" customHeight="1" thickBot="1" x14ac:dyDescent="0.3">
      <c r="A17" s="2" t="s">
        <v>35</v>
      </c>
      <c r="B17" s="1" t="s">
        <v>60</v>
      </c>
      <c r="C17" s="26"/>
      <c r="D17" s="26"/>
      <c r="E17" s="27"/>
      <c r="F17" s="28"/>
      <c r="G17" s="26"/>
      <c r="H17" s="19"/>
      <c r="I17" s="27"/>
    </row>
    <row r="18" spans="1:9" ht="53.25" customHeight="1" thickBot="1" x14ac:dyDescent="0.3">
      <c r="A18" s="15" t="s">
        <v>49</v>
      </c>
      <c r="B18" s="16" t="s">
        <v>48</v>
      </c>
      <c r="C18" s="19">
        <f>+C19+C20+C21+C22+C23</f>
        <v>69864.5</v>
      </c>
      <c r="D18" s="19">
        <v>0</v>
      </c>
      <c r="E18" s="20">
        <v>0.4</v>
      </c>
      <c r="F18" s="20">
        <v>0.75</v>
      </c>
      <c r="G18" s="19">
        <f>G23+G22+G21+G20+G19</f>
        <v>0</v>
      </c>
      <c r="H18" s="19">
        <v>0</v>
      </c>
      <c r="I18" s="20">
        <f>G18/C18</f>
        <v>0</v>
      </c>
    </row>
    <row r="19" spans="1:9" ht="37.5" customHeight="1" thickBot="1" x14ac:dyDescent="0.3">
      <c r="A19" s="2" t="s">
        <v>64</v>
      </c>
      <c r="B19" s="1" t="s">
        <v>72</v>
      </c>
      <c r="C19" s="26">
        <v>50000</v>
      </c>
      <c r="D19" s="26">
        <v>0</v>
      </c>
      <c r="E19" s="27"/>
      <c r="F19" s="28"/>
      <c r="G19" s="26">
        <v>0</v>
      </c>
      <c r="H19" s="19">
        <v>0</v>
      </c>
      <c r="I19" s="27">
        <f>G19/C19</f>
        <v>0</v>
      </c>
    </row>
    <row r="20" spans="1:9" ht="42.75" customHeight="1" thickBot="1" x14ac:dyDescent="0.3">
      <c r="A20" s="2" t="s">
        <v>65</v>
      </c>
      <c r="B20" s="1" t="s">
        <v>74</v>
      </c>
      <c r="C20" s="26">
        <f>20000-135.5</f>
        <v>19864.5</v>
      </c>
      <c r="D20" s="26">
        <v>0</v>
      </c>
      <c r="E20" s="27"/>
      <c r="F20" s="28"/>
      <c r="G20" s="26">
        <v>0</v>
      </c>
      <c r="H20" s="19">
        <v>0</v>
      </c>
      <c r="I20" s="27">
        <f t="shared" ref="I20" si="1">G20/C20</f>
        <v>0</v>
      </c>
    </row>
    <row r="21" spans="1:9" ht="42.75" customHeight="1" thickBot="1" x14ac:dyDescent="0.3">
      <c r="A21" s="2" t="s">
        <v>70</v>
      </c>
      <c r="B21" s="1" t="s">
        <v>66</v>
      </c>
      <c r="C21" s="26"/>
      <c r="D21" s="26"/>
      <c r="E21" s="27"/>
      <c r="F21" s="28"/>
      <c r="G21" s="26"/>
      <c r="H21" s="19"/>
      <c r="I21" s="27"/>
    </row>
    <row r="22" spans="1:9" ht="64.5" customHeight="1" thickBot="1" x14ac:dyDescent="0.3">
      <c r="A22" s="2" t="s">
        <v>71</v>
      </c>
      <c r="B22" s="1" t="s">
        <v>68</v>
      </c>
      <c r="C22" s="26"/>
      <c r="D22" s="26"/>
      <c r="E22" s="27"/>
      <c r="F22" s="28"/>
      <c r="G22" s="26"/>
      <c r="H22" s="19"/>
      <c r="I22" s="27"/>
    </row>
    <row r="23" spans="1:9" ht="42.75" customHeight="1" thickBot="1" x14ac:dyDescent="0.3">
      <c r="A23" s="2" t="s">
        <v>73</v>
      </c>
      <c r="B23" s="1" t="s">
        <v>67</v>
      </c>
      <c r="C23" s="26"/>
      <c r="D23" s="26"/>
      <c r="E23" s="27"/>
      <c r="F23" s="28"/>
      <c r="G23" s="26"/>
      <c r="H23" s="19"/>
      <c r="I23" s="27"/>
    </row>
    <row r="24" spans="1:9" ht="48.75" customHeight="1" thickBot="1" x14ac:dyDescent="0.3">
      <c r="A24" s="47" t="s">
        <v>23</v>
      </c>
      <c r="B24" s="48"/>
      <c r="C24" s="32">
        <f>C10+C15+C18</f>
        <v>680894.08</v>
      </c>
      <c r="D24" s="32">
        <v>0</v>
      </c>
      <c r="E24" s="33"/>
      <c r="F24" s="23"/>
      <c r="G24" s="32">
        <f>G10+G15+G18</f>
        <v>559153.66999999993</v>
      </c>
      <c r="H24" s="42">
        <v>0</v>
      </c>
      <c r="I24" s="34">
        <f>G24/C24</f>
        <v>0.82120506907623569</v>
      </c>
    </row>
    <row r="25" spans="1:9" ht="42.75" customHeight="1" thickBot="1" x14ac:dyDescent="0.3">
      <c r="A25" s="52" t="s">
        <v>50</v>
      </c>
      <c r="B25" s="53"/>
      <c r="C25" s="53"/>
      <c r="D25" s="53"/>
      <c r="E25" s="53"/>
      <c r="F25" s="53"/>
      <c r="G25" s="53"/>
      <c r="H25" s="53"/>
      <c r="I25" s="54"/>
    </row>
    <row r="26" spans="1:9" ht="53.25" customHeight="1" thickBot="1" x14ac:dyDescent="0.3">
      <c r="A26" s="15" t="s">
        <v>36</v>
      </c>
      <c r="B26" s="16" t="s">
        <v>51</v>
      </c>
      <c r="C26" s="19">
        <v>0</v>
      </c>
      <c r="D26" s="19">
        <f>D27</f>
        <v>10000</v>
      </c>
      <c r="E26" s="20">
        <v>0.4</v>
      </c>
      <c r="F26" s="20">
        <v>0.75</v>
      </c>
      <c r="G26" s="19">
        <v>0</v>
      </c>
      <c r="H26" s="19">
        <v>15900</v>
      </c>
      <c r="I26" s="20">
        <f t="shared" ref="I26:I31" si="2">H26/D26</f>
        <v>1.59</v>
      </c>
    </row>
    <row r="27" spans="1:9" ht="54" customHeight="1" thickBot="1" x14ac:dyDescent="0.3">
      <c r="A27" s="2" t="s">
        <v>37</v>
      </c>
      <c r="B27" s="1" t="s">
        <v>61</v>
      </c>
      <c r="C27" s="26">
        <v>0</v>
      </c>
      <c r="D27" s="26">
        <v>10000</v>
      </c>
      <c r="E27" s="30"/>
      <c r="F27" s="28"/>
      <c r="G27" s="19">
        <v>0</v>
      </c>
      <c r="H27" s="26">
        <v>10000</v>
      </c>
      <c r="I27" s="27">
        <f t="shared" si="2"/>
        <v>1</v>
      </c>
    </row>
    <row r="28" spans="1:9" ht="91.5" customHeight="1" thickBot="1" x14ac:dyDescent="0.3">
      <c r="A28" s="15" t="s">
        <v>38</v>
      </c>
      <c r="B28" s="16" t="s">
        <v>52</v>
      </c>
      <c r="C28" s="19">
        <v>0</v>
      </c>
      <c r="D28" s="19">
        <f>D29</f>
        <v>10000</v>
      </c>
      <c r="E28" s="20">
        <v>0.4</v>
      </c>
      <c r="F28" s="20">
        <v>0.75</v>
      </c>
      <c r="G28" s="19">
        <v>0</v>
      </c>
      <c r="H28" s="19">
        <v>0</v>
      </c>
      <c r="I28" s="20">
        <f t="shared" si="2"/>
        <v>0</v>
      </c>
    </row>
    <row r="29" spans="1:9" ht="72" customHeight="1" thickBot="1" x14ac:dyDescent="0.3">
      <c r="A29" s="2" t="s">
        <v>39</v>
      </c>
      <c r="B29" s="1" t="s">
        <v>69</v>
      </c>
      <c r="C29" s="26">
        <v>0</v>
      </c>
      <c r="D29" s="26">
        <v>10000</v>
      </c>
      <c r="E29" s="30"/>
      <c r="F29" s="28"/>
      <c r="G29" s="19">
        <v>0</v>
      </c>
      <c r="H29" s="26">
        <v>0</v>
      </c>
      <c r="I29" s="27">
        <f t="shared" si="2"/>
        <v>0</v>
      </c>
    </row>
    <row r="30" spans="1:9" ht="66" customHeight="1" thickBot="1" x14ac:dyDescent="0.3">
      <c r="A30" s="15" t="s">
        <v>54</v>
      </c>
      <c r="B30" s="16" t="s">
        <v>53</v>
      </c>
      <c r="C30" s="19">
        <v>0</v>
      </c>
      <c r="D30" s="19">
        <f>D31</f>
        <v>30000</v>
      </c>
      <c r="E30" s="20">
        <v>0.4</v>
      </c>
      <c r="F30" s="20">
        <v>0.75</v>
      </c>
      <c r="G30" s="19">
        <v>0</v>
      </c>
      <c r="H30" s="19">
        <v>20000</v>
      </c>
      <c r="I30" s="20">
        <f t="shared" si="2"/>
        <v>0.66666666666666663</v>
      </c>
    </row>
    <row r="31" spans="1:9" ht="55.5" customHeight="1" thickBot="1" x14ac:dyDescent="0.3">
      <c r="A31" s="2" t="s">
        <v>63</v>
      </c>
      <c r="B31" s="1" t="s">
        <v>62</v>
      </c>
      <c r="C31" s="26">
        <v>0</v>
      </c>
      <c r="D31" s="26">
        <v>30000</v>
      </c>
      <c r="E31" s="30"/>
      <c r="F31" s="28"/>
      <c r="G31" s="19">
        <v>0</v>
      </c>
      <c r="H31" s="26">
        <v>20000</v>
      </c>
      <c r="I31" s="27">
        <f t="shared" si="2"/>
        <v>0.66666666666666663</v>
      </c>
    </row>
    <row r="32" spans="1:9" ht="37.5" customHeight="1" thickBot="1" x14ac:dyDescent="0.3">
      <c r="A32" s="47" t="s">
        <v>24</v>
      </c>
      <c r="B32" s="48"/>
      <c r="C32" s="32">
        <f>C26+C28</f>
        <v>0</v>
      </c>
      <c r="D32" s="32">
        <f>D26+D28</f>
        <v>20000</v>
      </c>
      <c r="E32" s="34"/>
      <c r="F32" s="23"/>
      <c r="G32" s="32">
        <f>SUM(G26:G31)</f>
        <v>0</v>
      </c>
      <c r="H32" s="32">
        <f>H26+H28+H30</f>
        <v>35900</v>
      </c>
      <c r="I32" s="34"/>
    </row>
    <row r="33" spans="1:9" ht="58.5" customHeight="1" thickBot="1" x14ac:dyDescent="0.3">
      <c r="A33" s="44"/>
      <c r="B33" s="11" t="s">
        <v>75</v>
      </c>
      <c r="C33" s="36">
        <f>2864.15+33742.62+20034</f>
        <v>56640.770000000004</v>
      </c>
      <c r="D33" s="36">
        <v>28000</v>
      </c>
      <c r="E33" s="37"/>
      <c r="F33" s="21"/>
      <c r="G33" s="36">
        <f>2864.15+33742.62+14000</f>
        <v>50606.770000000004</v>
      </c>
      <c r="H33" s="36">
        <v>8000</v>
      </c>
      <c r="I33" s="36">
        <f>(G33+H33)/(C33+D33)*100</f>
        <v>69.241773202205039</v>
      </c>
    </row>
    <row r="34" spans="1:9" ht="51" customHeight="1" thickBot="1" x14ac:dyDescent="0.3">
      <c r="A34" s="45"/>
      <c r="B34" s="11" t="s">
        <v>9</v>
      </c>
      <c r="C34" s="36">
        <v>35000</v>
      </c>
      <c r="D34" s="36">
        <v>0</v>
      </c>
      <c r="E34" s="37"/>
      <c r="F34" s="21"/>
      <c r="G34" s="36">
        <f>14551.18+30000</f>
        <v>44551.18</v>
      </c>
      <c r="H34" s="36">
        <v>8993</v>
      </c>
      <c r="I34" s="36">
        <f t="shared" ref="I34:I37" si="3">(G34+H34)/(C34+D34)*100</f>
        <v>152.98337142857144</v>
      </c>
    </row>
    <row r="35" spans="1:9" ht="66.75" customHeight="1" thickBot="1" x14ac:dyDescent="0.3">
      <c r="A35" s="45"/>
      <c r="B35" s="31" t="s">
        <v>41</v>
      </c>
      <c r="C35" s="26">
        <f>7923.96+4588</f>
        <v>12511.96</v>
      </c>
      <c r="D35" s="26">
        <v>8075</v>
      </c>
      <c r="E35" s="37"/>
      <c r="F35" s="28"/>
      <c r="G35" s="26">
        <f>7923.96+4588</f>
        <v>12511.96</v>
      </c>
      <c r="H35" s="36">
        <v>2455</v>
      </c>
      <c r="I35" s="36">
        <f t="shared" si="3"/>
        <v>72.701166175093363</v>
      </c>
    </row>
    <row r="36" spans="1:9" ht="60.75" customHeight="1" thickBot="1" x14ac:dyDescent="0.3">
      <c r="A36" s="45"/>
      <c r="B36" s="11" t="s">
        <v>25</v>
      </c>
      <c r="C36" s="35">
        <f>C24+C32+C33+C34+C35</f>
        <v>785046.80999999994</v>
      </c>
      <c r="D36" s="35">
        <f>D24+D32+D33+D34+D35</f>
        <v>56075</v>
      </c>
      <c r="E36" s="30"/>
      <c r="F36" s="22"/>
      <c r="G36" s="35">
        <f>G24+G32+G33+G34+G35</f>
        <v>666823.57999999996</v>
      </c>
      <c r="H36" s="35">
        <f>H24+H32+H33+H34+H35</f>
        <v>55348</v>
      </c>
      <c r="I36" s="36">
        <f t="shared" si="3"/>
        <v>85.858144612847454</v>
      </c>
    </row>
    <row r="37" spans="1:9" ht="42" customHeight="1" thickBot="1" x14ac:dyDescent="0.3">
      <c r="A37" s="46"/>
      <c r="B37" s="11" t="s">
        <v>10</v>
      </c>
      <c r="C37" s="36">
        <f>C36*7/100</f>
        <v>54953.276700000002</v>
      </c>
      <c r="D37" s="36">
        <f>D36*7/100</f>
        <v>3925.25</v>
      </c>
      <c r="E37" s="37"/>
      <c r="F37" s="21"/>
      <c r="G37" s="36">
        <f>3227.47+1361.91+2750.31+29739.63</f>
        <v>37079.32</v>
      </c>
      <c r="H37" s="36">
        <f>H36*7/100</f>
        <v>3874.36</v>
      </c>
      <c r="I37" s="36">
        <f t="shared" si="3"/>
        <v>69.556224136973867</v>
      </c>
    </row>
    <row r="38" spans="1:9" ht="45" customHeight="1" thickBot="1" x14ac:dyDescent="0.3">
      <c r="A38" s="47" t="s">
        <v>11</v>
      </c>
      <c r="B38" s="48"/>
      <c r="C38" s="14">
        <f>SUM(C36:C37)</f>
        <v>840000.08669999999</v>
      </c>
      <c r="D38" s="14">
        <f>+D36+D37</f>
        <v>60000.25</v>
      </c>
      <c r="E38" s="17"/>
      <c r="F38" s="13"/>
      <c r="G38" s="14">
        <f>SUM(G36:G37)</f>
        <v>703902.89999999991</v>
      </c>
      <c r="H38" s="43">
        <f>SUM(H36:H37)</f>
        <v>59222.36</v>
      </c>
      <c r="I38" s="34">
        <f>(G38+H38)/(C38+D38)</f>
        <v>0.84791663834051978</v>
      </c>
    </row>
    <row r="40" spans="1:9" x14ac:dyDescent="0.25">
      <c r="C40" s="12"/>
    </row>
    <row r="42" spans="1:9" x14ac:dyDescent="0.25">
      <c r="E42" s="12"/>
    </row>
    <row r="44" spans="1:9" ht="25.5" customHeight="1" x14ac:dyDescent="0.25"/>
  </sheetData>
  <mergeCells count="12">
    <mergeCell ref="E7:F7"/>
    <mergeCell ref="G7:H7"/>
    <mergeCell ref="I7:I8"/>
    <mergeCell ref="A7:A8"/>
    <mergeCell ref="B7:B8"/>
    <mergeCell ref="C7:D7"/>
    <mergeCell ref="A33:A37"/>
    <mergeCell ref="A32:B32"/>
    <mergeCell ref="A38:B38"/>
    <mergeCell ref="A24:B24"/>
    <mergeCell ref="A9:I9"/>
    <mergeCell ref="A25:I25"/>
  </mergeCells>
  <pageMargins left="0.7" right="0.7" top="0.75" bottom="0.75" header="0.3" footer="0.3"/>
  <pageSetup scale="74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100" zoomScaleSheetLayoutView="80" workbookViewId="0">
      <selection activeCell="E9" sqref="E9"/>
    </sheetView>
  </sheetViews>
  <sheetFormatPr baseColWidth="10" defaultColWidth="9.140625" defaultRowHeight="15" x14ac:dyDescent="0.25"/>
  <cols>
    <col min="1" max="1" width="36.42578125" customWidth="1"/>
    <col min="2" max="2" width="18.7109375" customWidth="1"/>
    <col min="3" max="5" width="18.85546875" customWidth="1"/>
    <col min="6" max="6" width="15.85546875" customWidth="1"/>
    <col min="7" max="9" width="16.7109375" customWidth="1"/>
    <col min="10" max="10" width="12.85546875" customWidth="1"/>
    <col min="11" max="11" width="10.85546875" bestFit="1" customWidth="1"/>
  </cols>
  <sheetData>
    <row r="1" spans="1:13" ht="15.75" x14ac:dyDescent="0.25">
      <c r="A1" s="3" t="s">
        <v>12</v>
      </c>
      <c r="B1" s="3"/>
      <c r="C1" s="3"/>
      <c r="D1" s="3"/>
      <c r="E1" s="3"/>
      <c r="F1" s="3"/>
    </row>
    <row r="2" spans="1:13" x14ac:dyDescent="0.25">
      <c r="A2" s="5"/>
      <c r="B2" s="5"/>
      <c r="C2" s="5"/>
      <c r="D2" s="5"/>
      <c r="E2" s="5"/>
      <c r="F2" s="5"/>
    </row>
    <row r="3" spans="1:13" x14ac:dyDescent="0.25">
      <c r="A3" s="5" t="s">
        <v>13</v>
      </c>
      <c r="B3" s="5"/>
      <c r="C3" s="5"/>
      <c r="D3" s="5"/>
      <c r="E3" s="5"/>
      <c r="F3" s="5"/>
    </row>
    <row r="4" spans="1:13" ht="15.75" thickBot="1" x14ac:dyDescent="0.3">
      <c r="K4" s="38"/>
    </row>
    <row r="5" spans="1:13" ht="26.25" customHeight="1" thickBot="1" x14ac:dyDescent="0.3">
      <c r="A5" s="59" t="s">
        <v>0</v>
      </c>
      <c r="B5" s="64" t="s">
        <v>28</v>
      </c>
      <c r="C5" s="65"/>
      <c r="D5" s="66"/>
      <c r="E5" s="40" t="s">
        <v>79</v>
      </c>
      <c r="F5" s="61" t="s">
        <v>45</v>
      </c>
      <c r="G5" s="62"/>
      <c r="H5" s="63"/>
      <c r="I5" s="41" t="s">
        <v>80</v>
      </c>
      <c r="J5" s="59" t="s">
        <v>14</v>
      </c>
      <c r="K5" s="38"/>
    </row>
    <row r="6" spans="1:13" ht="28.5" customHeight="1" thickBot="1" x14ac:dyDescent="0.3">
      <c r="A6" s="60"/>
      <c r="B6" s="4" t="s">
        <v>76</v>
      </c>
      <c r="C6" s="4" t="s">
        <v>77</v>
      </c>
      <c r="D6" s="4" t="s">
        <v>78</v>
      </c>
      <c r="E6" s="4"/>
      <c r="F6" s="4" t="s">
        <v>76</v>
      </c>
      <c r="G6" s="4" t="s">
        <v>77</v>
      </c>
      <c r="H6" s="4" t="s">
        <v>78</v>
      </c>
      <c r="I6" s="4"/>
      <c r="J6" s="60"/>
      <c r="K6" s="38"/>
    </row>
    <row r="7" spans="1:13" ht="61.5" customHeight="1" thickBot="1" x14ac:dyDescent="0.3">
      <c r="A7" s="8" t="s">
        <v>81</v>
      </c>
      <c r="B7" s="24">
        <v>21012</v>
      </c>
      <c r="C7" s="24">
        <v>24514</v>
      </c>
      <c r="D7" s="24">
        <v>24514</v>
      </c>
      <c r="E7" s="24">
        <f>B7+C7+D7</f>
        <v>70040</v>
      </c>
      <c r="F7" s="24">
        <v>8640</v>
      </c>
      <c r="G7" s="24">
        <v>10080</v>
      </c>
      <c r="H7" s="24">
        <v>10080</v>
      </c>
      <c r="I7" s="24">
        <f>F7+G7+H7</f>
        <v>28800</v>
      </c>
      <c r="J7" s="39">
        <f>B7+C7+D7+F7+G7+H7</f>
        <v>98840</v>
      </c>
      <c r="K7" s="38"/>
    </row>
    <row r="8" spans="1:13" ht="33" customHeight="1" thickBot="1" x14ac:dyDescent="0.3">
      <c r="A8" s="9" t="s">
        <v>15</v>
      </c>
      <c r="B8" s="24">
        <v>14100</v>
      </c>
      <c r="C8" s="24">
        <v>16450</v>
      </c>
      <c r="D8" s="24">
        <v>16450</v>
      </c>
      <c r="E8" s="24">
        <f>B8+C8+D8</f>
        <v>47000</v>
      </c>
      <c r="F8" s="24"/>
      <c r="G8" s="24"/>
      <c r="H8" s="24"/>
      <c r="I8" s="24"/>
      <c r="J8" s="39">
        <f>B8+C8+D8+F8+G8+H8</f>
        <v>47000</v>
      </c>
      <c r="K8" s="38"/>
    </row>
    <row r="9" spans="1:13" ht="42.75" customHeight="1" thickBot="1" x14ac:dyDescent="0.3">
      <c r="A9" s="9" t="s">
        <v>16</v>
      </c>
      <c r="B9" s="24">
        <v>21000</v>
      </c>
      <c r="C9" s="24">
        <v>24500</v>
      </c>
      <c r="D9" s="24">
        <v>24500</v>
      </c>
      <c r="E9" s="24">
        <f>B9+C9+D9</f>
        <v>70000</v>
      </c>
      <c r="F9" s="24"/>
      <c r="G9" s="24"/>
      <c r="H9" s="24"/>
      <c r="I9" s="24"/>
      <c r="J9" s="39">
        <f>B9+C9+D9+F9+G9+H9</f>
        <v>70000</v>
      </c>
      <c r="K9" s="38"/>
    </row>
    <row r="10" spans="1:13" ht="31.5" customHeight="1" thickBot="1" x14ac:dyDescent="0.3">
      <c r="A10" s="9" t="s">
        <v>17</v>
      </c>
      <c r="B10" s="24">
        <v>674088</v>
      </c>
      <c r="C10" s="24">
        <v>786436</v>
      </c>
      <c r="D10" s="24">
        <v>786436</v>
      </c>
      <c r="E10" s="24">
        <f>B10+C10+D10</f>
        <v>2246960</v>
      </c>
      <c r="F10" s="24">
        <v>35988</v>
      </c>
      <c r="G10" s="24">
        <v>41986</v>
      </c>
      <c r="H10" s="24">
        <v>41986</v>
      </c>
      <c r="I10" s="24">
        <f>F10+G10+H10</f>
        <v>119960</v>
      </c>
      <c r="J10" s="39">
        <f>B10+C10+D10+F10+G10+H10</f>
        <v>2366920</v>
      </c>
      <c r="K10" s="38"/>
      <c r="M10" s="12"/>
    </row>
    <row r="11" spans="1:13" ht="30.75" customHeight="1" thickBot="1" x14ac:dyDescent="0.3">
      <c r="A11" s="9" t="s">
        <v>18</v>
      </c>
      <c r="B11" s="24">
        <v>26100</v>
      </c>
      <c r="C11" s="24">
        <v>30450</v>
      </c>
      <c r="D11" s="24">
        <v>30450</v>
      </c>
      <c r="E11" s="24">
        <f>B11+C11+D11</f>
        <v>87000</v>
      </c>
      <c r="F11" s="24">
        <v>2455</v>
      </c>
      <c r="G11" s="24">
        <v>2864</v>
      </c>
      <c r="H11" s="24">
        <v>2864</v>
      </c>
      <c r="I11" s="24">
        <f>F11+G11+H11</f>
        <v>8183</v>
      </c>
      <c r="J11" s="39">
        <f>B11+C11+D11+F11+G11+H11</f>
        <v>95183</v>
      </c>
      <c r="K11" s="38"/>
    </row>
    <row r="12" spans="1:13" ht="37.5" customHeight="1" thickBot="1" x14ac:dyDescent="0.3">
      <c r="A12" s="9" t="s">
        <v>19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39">
        <v>0</v>
      </c>
      <c r="K12" s="38"/>
      <c r="L12" s="12"/>
      <c r="M12" s="12"/>
    </row>
    <row r="13" spans="1:13" ht="34.5" customHeight="1" thickBot="1" x14ac:dyDescent="0.3">
      <c r="A13" s="9" t="s">
        <v>20</v>
      </c>
      <c r="B13" s="24">
        <v>28746</v>
      </c>
      <c r="C13" s="24">
        <v>33538</v>
      </c>
      <c r="D13" s="24">
        <v>33538</v>
      </c>
      <c r="E13" s="24">
        <f>B13+C13+D13</f>
        <v>95822</v>
      </c>
      <c r="F13" s="24">
        <v>8993</v>
      </c>
      <c r="G13" s="24">
        <v>10490</v>
      </c>
      <c r="H13" s="24">
        <v>10490</v>
      </c>
      <c r="I13" s="24">
        <f>F13+G13+H13</f>
        <v>29973</v>
      </c>
      <c r="J13" s="39">
        <v>0</v>
      </c>
      <c r="K13" s="38"/>
    </row>
    <row r="14" spans="1:13" ht="19.5" customHeight="1" thickBot="1" x14ac:dyDescent="0.3">
      <c r="A14" s="10" t="s">
        <v>21</v>
      </c>
      <c r="B14" s="25">
        <f t="shared" ref="B14:H14" si="0">SUM(B7:B13)</f>
        <v>785046</v>
      </c>
      <c r="C14" s="25">
        <f t="shared" si="0"/>
        <v>915888</v>
      </c>
      <c r="D14" s="25">
        <f t="shared" si="0"/>
        <v>915888</v>
      </c>
      <c r="E14" s="25">
        <f>E7+E8+E9+E10+E11+E13</f>
        <v>2616822</v>
      </c>
      <c r="F14" s="25">
        <f t="shared" si="0"/>
        <v>56076</v>
      </c>
      <c r="G14" s="25">
        <f t="shared" si="0"/>
        <v>65420</v>
      </c>
      <c r="H14" s="25">
        <f t="shared" si="0"/>
        <v>65420</v>
      </c>
      <c r="I14" s="25">
        <f>I7+I10+I11+I13</f>
        <v>186916</v>
      </c>
      <c r="J14" s="25"/>
      <c r="K14" s="38"/>
    </row>
    <row r="15" spans="1:13" ht="22.5" customHeight="1" thickBot="1" x14ac:dyDescent="0.3">
      <c r="A15" s="9" t="s">
        <v>22</v>
      </c>
      <c r="B15" s="24">
        <f t="shared" ref="B15:H15" si="1">7/100*B14</f>
        <v>54953.220000000008</v>
      </c>
      <c r="C15" s="25">
        <f t="shared" si="1"/>
        <v>64112.160000000003</v>
      </c>
      <c r="D15" s="25">
        <f t="shared" si="1"/>
        <v>64112.160000000003</v>
      </c>
      <c r="E15" s="25">
        <v>183178</v>
      </c>
      <c r="F15" s="25">
        <f t="shared" si="1"/>
        <v>3925.32</v>
      </c>
      <c r="G15" s="25">
        <f t="shared" si="1"/>
        <v>4579.4000000000005</v>
      </c>
      <c r="H15" s="25">
        <f t="shared" si="1"/>
        <v>4579.4000000000005</v>
      </c>
      <c r="I15" s="25">
        <v>13084</v>
      </c>
      <c r="J15" s="24">
        <f>B15+C15+D15+F15+G15+H15</f>
        <v>196261.66</v>
      </c>
      <c r="K15" s="38"/>
    </row>
    <row r="16" spans="1:13" ht="25.5" customHeight="1" thickBot="1" x14ac:dyDescent="0.3">
      <c r="A16" s="10" t="s">
        <v>1</v>
      </c>
      <c r="B16" s="25">
        <f t="shared" ref="B16:H16" si="2">B14+B15</f>
        <v>839999.22</v>
      </c>
      <c r="C16" s="25">
        <f t="shared" si="2"/>
        <v>980000.16</v>
      </c>
      <c r="D16" s="25">
        <f t="shared" si="2"/>
        <v>980000.16</v>
      </c>
      <c r="E16" s="25">
        <f>SUM(E14:E15)</f>
        <v>2800000</v>
      </c>
      <c r="F16" s="25">
        <f t="shared" si="2"/>
        <v>60001.32</v>
      </c>
      <c r="G16" s="25">
        <f t="shared" si="2"/>
        <v>69999.399999999994</v>
      </c>
      <c r="H16" s="25">
        <f t="shared" si="2"/>
        <v>69999.399999999994</v>
      </c>
      <c r="I16" s="25">
        <f>SUM(I14:I15)</f>
        <v>200000</v>
      </c>
      <c r="J16" s="25">
        <f>B16+C16+D16+F16+G16+H16</f>
        <v>2999999.6599999997</v>
      </c>
      <c r="K16" s="38"/>
    </row>
    <row r="19" spans="2:5" x14ac:dyDescent="0.25">
      <c r="B19" s="12"/>
      <c r="C19" s="12"/>
      <c r="D19" s="12"/>
      <c r="E19" s="12"/>
    </row>
  </sheetData>
  <mergeCells count="4">
    <mergeCell ref="J5:J6"/>
    <mergeCell ref="A5:A6"/>
    <mergeCell ref="F5:H5"/>
    <mergeCell ref="B5:D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Hamsatou</cp:lastModifiedBy>
  <cp:lastPrinted>2018-09-11T04:37:06Z</cp:lastPrinted>
  <dcterms:created xsi:type="dcterms:W3CDTF">2017-11-15T21:17:43Z</dcterms:created>
  <dcterms:modified xsi:type="dcterms:W3CDTF">2019-11-22T16:29:40Z</dcterms:modified>
</cp:coreProperties>
</file>