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appoline.uwimbabazi\Desktop\PBF Secretariat\PBF secretariat\Prodocs\"/>
    </mc:Choice>
  </mc:AlternateContent>
  <bookViews>
    <workbookView xWindow="0" yWindow="0" windowWidth="19200" windowHeight="6950" activeTab="1"/>
  </bookViews>
  <sheets>
    <sheet name="Budget du projet" sheetId="3" r:id="rId1"/>
    <sheet name="Budget par catégorie" sheetId="2" r:id="rId2"/>
    <sheet name="Annexe Staffing HCR" sheetId="4" r:id="rId3"/>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2" l="1"/>
  <c r="F14" i="2" l="1"/>
  <c r="E14" i="2"/>
  <c r="F15" i="2" l="1"/>
  <c r="F16" i="2" s="1"/>
  <c r="G14" i="2"/>
  <c r="E15" i="2"/>
  <c r="E16" i="2" s="1"/>
  <c r="D7" i="2"/>
  <c r="F16" i="4"/>
  <c r="F12" i="4"/>
  <c r="F19" i="4"/>
  <c r="F18" i="4"/>
  <c r="F17" i="4"/>
  <c r="F15" i="4"/>
  <c r="F14" i="4"/>
  <c r="F13" i="4"/>
  <c r="F6" i="4"/>
  <c r="C11" i="4"/>
  <c r="F11" i="4" s="1"/>
  <c r="C10" i="4"/>
  <c r="F10" i="4" s="1"/>
  <c r="C9" i="4"/>
  <c r="F9" i="4" s="1"/>
  <c r="C8" i="4"/>
  <c r="F8" i="4" s="1"/>
  <c r="C7" i="4"/>
  <c r="F7" i="4" s="1"/>
  <c r="C6" i="4"/>
  <c r="F20" i="4" l="1"/>
  <c r="C24" i="3"/>
  <c r="I8" i="2" l="1"/>
  <c r="I9" i="2"/>
  <c r="I10" i="2"/>
  <c r="I11" i="2"/>
  <c r="I12" i="2"/>
  <c r="I13" i="2"/>
  <c r="I15" i="2"/>
  <c r="I7" i="2"/>
  <c r="H8" i="2"/>
  <c r="J8" i="2" s="1"/>
  <c r="H9" i="2"/>
  <c r="H10" i="2"/>
  <c r="H11" i="2"/>
  <c r="H12" i="2"/>
  <c r="H13" i="2"/>
  <c r="H15" i="2"/>
  <c r="H7" i="2"/>
  <c r="J7" i="2" l="1"/>
  <c r="J9" i="2"/>
  <c r="J12" i="2"/>
  <c r="J10" i="2"/>
  <c r="J13" i="2"/>
  <c r="J11" i="2"/>
  <c r="J15" i="2"/>
  <c r="C12" i="3"/>
  <c r="C9" i="3"/>
  <c r="G15" i="2" l="1"/>
  <c r="G16" i="2" s="1"/>
  <c r="G13" i="2"/>
  <c r="G12" i="2"/>
  <c r="G11" i="2"/>
  <c r="G10" i="2"/>
  <c r="G9" i="2"/>
  <c r="G8" i="2"/>
  <c r="G7" i="2"/>
  <c r="C21" i="3" l="1"/>
  <c r="D21" i="3" l="1"/>
  <c r="D9" i="3"/>
  <c r="C14" i="2" l="1"/>
  <c r="B14" i="2"/>
  <c r="D15" i="2"/>
  <c r="D8" i="2"/>
  <c r="D9" i="2"/>
  <c r="D10" i="2"/>
  <c r="D11" i="2"/>
  <c r="D12" i="2"/>
  <c r="D13" i="2"/>
  <c r="B16" i="2" l="1"/>
  <c r="H16" i="2" s="1"/>
  <c r="H14" i="2"/>
  <c r="C16" i="2"/>
  <c r="I16" i="2" s="1"/>
  <c r="I14" i="2"/>
  <c r="D14" i="2"/>
  <c r="D16" i="2" s="1"/>
  <c r="J14" i="2" l="1"/>
  <c r="D18" i="3"/>
  <c r="C18" i="3"/>
  <c r="C30" i="3" s="1"/>
  <c r="D12" i="3"/>
  <c r="D15" i="3" l="1"/>
  <c r="C15" i="3"/>
  <c r="C35" i="3" s="1"/>
  <c r="C37" i="3" s="1"/>
  <c r="C16" i="3" l="1"/>
  <c r="C39" i="3"/>
  <c r="D24" i="3"/>
  <c r="D30" i="3" s="1"/>
  <c r="D35" i="3" l="1"/>
  <c r="C31" i="3"/>
  <c r="D37" i="3" l="1"/>
  <c r="D39" i="3" s="1"/>
  <c r="C40" i="3" l="1"/>
</calcChain>
</file>

<file path=xl/sharedStrings.xml><?xml version="1.0" encoding="utf-8"?>
<sst xmlns="http://schemas.openxmlformats.org/spreadsheetml/2006/main" count="108" uniqueCount="105">
  <si>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</si>
  <si>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</si>
  <si>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</si>
  <si>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</si>
  <si>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</si>
  <si>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</si>
  <si>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</si>
  <si>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</si>
  <si>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</si>
  <si>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</si>
  <si>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</si>
  <si>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</si>
  <si>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</si>
  <si>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</si>
  <si>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</si>
  <si>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2.1:</t>
  </si>
  <si>
    <t>Produit 2.2:</t>
  </si>
  <si>
    <t>Produit 2.3:</t>
  </si>
  <si>
    <t>Activite 1.1.1:</t>
  </si>
  <si>
    <t>Activite 1.2.2:</t>
  </si>
  <si>
    <t>Activite 2.1.1:</t>
  </si>
  <si>
    <t>Activite 2.1.2:</t>
  </si>
  <si>
    <t>Activite 2.2.1:</t>
  </si>
  <si>
    <t>Activite 2.3.1:</t>
  </si>
  <si>
    <t>Activite 2.3.2:</t>
  </si>
  <si>
    <t>Activite 2.3.3:</t>
  </si>
  <si>
    <t>Cout de personnel du projet si pas inclus dans les activites si-dessus</t>
  </si>
  <si>
    <t>Couts operationnels si pas inclus dans les activites si-dessus</t>
  </si>
  <si>
    <t>Budget S&amp;E du projet</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</si>
  <si>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</si>
  <si>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</si>
  <si>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</si>
  <si>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</si>
  <si>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</si>
  <si>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</si>
  <si>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</si>
  <si>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</si>
  <si>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</si>
  <si>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</si>
  <si>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</si>
  <si>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</si>
  <si>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</si>
  <si>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</si>
  <si>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</si>
  <si>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</si>
  <si>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</si>
  <si>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Resultat 1: Les réfugiés et les communautés d'accueil, conjointement avec les autorités locales, travaillent ensemble de manière inclusive, avec une participation significative des femmes et des jeunes, pour prévenir et gérer les conflits intercommunautaires</t>
  </si>
  <si>
    <t>Activite 2.3.4:</t>
  </si>
  <si>
    <t xml:space="preserve">Couts indirects (7%): </t>
  </si>
  <si>
    <t>SOUS TOTAL DU BUDGET DE PROJET PAR AGENCE :</t>
  </si>
  <si>
    <t xml:space="preserve">Couts indirects (7%) par Agence: </t>
  </si>
  <si>
    <t>TOTAL $ pour Resultat 1 par Agence:</t>
  </si>
  <si>
    <t>TOTAL $ pour Resultat 2 par Agence:</t>
  </si>
  <si>
    <t>BUDGET TOTAL DU PROJET PAR AGENCE :</t>
  </si>
  <si>
    <t>Agence Recipiendiaire : PAM</t>
  </si>
  <si>
    <t>Agence Recipiendiaire  : HCR</t>
  </si>
  <si>
    <t>Total</t>
  </si>
  <si>
    <t>Budget HCR 
(USD)</t>
  </si>
  <si>
    <t>Budget PAM 
(USD)</t>
  </si>
  <si>
    <t>Activite 1.1.2:</t>
  </si>
  <si>
    <t>Activite 1.2.1:</t>
  </si>
  <si>
    <t>Formulation du résulat/ produit/ activité</t>
  </si>
  <si>
    <t>Organisation par les comités des forums et des caravances itinérantes pour la paix dans les zones d'accueil</t>
  </si>
  <si>
    <t>Des comités ou autres mécanismes communautaires pour la gestion des conflits et des actifs sont formés et fonctionnels pour promouvoir une culture de la paix</t>
  </si>
  <si>
    <t>Les communautés (hôtés et réfugiés; éleveurs et agriculteurs) et les autorités locales sont sensibilisées et formées à la gestion conjointe des ressources et la gestion pacifique des conflits.</t>
  </si>
  <si>
    <t>Organisation de séances de sensibilisation sur le partage des ressurces entre agriculteurs et éleveurs</t>
  </si>
  <si>
    <t>Renforcement des capacités et soutien aux  acteurs étatiques des services décentralisés de l'état pour la gestion des ressources</t>
  </si>
  <si>
    <t>Mise en place et renforcement des mécanismes communautaires</t>
  </si>
  <si>
    <t>Un processus inclusif de réflexion sur le développement local contribue à un environnement favorable pour réduire les sources de tensions et conflits liés aux ressources.</t>
  </si>
  <si>
    <t>Renforcement des capacités institutionnelles pour soutenir l'élaboration d’un plan de développement local</t>
  </si>
  <si>
    <t>Resultat 2: Les tensions intercommunautaires dans les zones d’accueil des réfugiés sont réduites grâce à une amélioration de l'accès équitable et pacifique aux ressources naturelles</t>
  </si>
  <si>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Kounoungou</t>
    </r>
  </si>
  <si>
    <r>
      <t xml:space="preserve">Construction d'un système de pompage solaire d'approvisionnement en eau potable et optimisation hydraulique (réfection du réseau de distribution, augmentation capacité de stockage, réalisation des nouveaux points d'eau) en faveur des populations hôtes et refugiées de </t>
    </r>
    <r>
      <rPr>
        <b/>
        <u/>
        <sz val="12"/>
        <rFont val="Times New Roman"/>
        <family val="1"/>
      </rPr>
      <t>Milé</t>
    </r>
    <r>
      <rPr>
        <sz val="12"/>
        <rFont val="Times New Roman"/>
        <family val="1"/>
      </rPr>
      <t xml:space="preserve"> </t>
    </r>
  </si>
  <si>
    <t xml:space="preserve">La construction par les communautés d'ouvrages limitant l'impact du changement climatique favorise la stabilisation des relations entre les communautés, notamment entre éleveurs et agriculteurs. </t>
  </si>
  <si>
    <t xml:space="preserve">Construction/réhabilitation de seuils d'épandange pour favoriser la regénération des nappes phréatiques </t>
  </si>
  <si>
    <t xml:space="preserve">Délimitation d'aire de régénération naturelle et d’aires de pâturage par les agriculteurs et éleveurs </t>
  </si>
  <si>
    <t>Délimitation d’espaces protégés pour planter des arbres et favoriser la régénération naturelle</t>
  </si>
  <si>
    <t>Activite 2.3.5:</t>
  </si>
  <si>
    <t>Construction/réhabilitation de seuils pour la redynamisation des cultures maraichères</t>
  </si>
  <si>
    <t>Consultations inclusives menées par les autorites locales et les leaders communautaires pour l'identification, la planification et la mise en œuvre d’ouvrages renforçant l'accès à l'eau et la régénération des sols (réalisés en 2.2), et renforcement des capacités des acteurs impliqués</t>
  </si>
  <si>
    <t>Construction d’ouvrages de rétention d’eau favorisant les activités agropastorales communes</t>
  </si>
  <si>
    <t xml:space="preserve">La construction et la gestion de systèmes hydrauliques propres, durables et soutenables par les communautés elles-mêmes réduit les tensions intra-communautaires liées à l'qeau sur le long terme. </t>
  </si>
  <si>
    <t>Tableau 3 - Staffing table HCR</t>
  </si>
  <si>
    <t>Lignes budgétaires</t>
  </si>
  <si>
    <t xml:space="preserve">Quantité </t>
  </si>
  <si>
    <t>Coût Unitaire Annuel</t>
  </si>
  <si>
    <t>Total (USD)</t>
  </si>
  <si>
    <r>
      <t xml:space="preserve">Personnel et </t>
    </r>
    <r>
      <rPr>
        <b/>
        <sz val="9"/>
        <rFont val="Arial"/>
        <family val="2"/>
      </rPr>
      <t>couts</t>
    </r>
    <r>
      <rPr>
        <b/>
        <sz val="9"/>
        <color rgb="FF000000"/>
        <rFont val="Arial"/>
        <family val="2"/>
      </rPr>
      <t xml:space="preserve"> apparentés </t>
    </r>
    <r>
      <rPr>
        <sz val="8"/>
        <color rgb="FF000000"/>
        <rFont val="Arial"/>
        <family val="2"/>
      </rPr>
      <t>Il s'agit des coûts de personnel, consultants et personnes apparentées recrutés directement par l'agence pour la mise en œuvre du projet. Ils sont limités au minimum essentiel pour la bonne mise en oeuvre du projet.</t>
    </r>
  </si>
  <si>
    <t>WASH Officer, P3, Ndjamena</t>
  </si>
  <si>
    <t>Reporting Associate, P3, Ndjamena</t>
  </si>
  <si>
    <t>Assistant Environmental Off, NA, Ndjamena</t>
  </si>
  <si>
    <t>Field Associate, G6, Iriba (3) &amp; Guereda (2)</t>
  </si>
  <si>
    <t>Assistant Technical Officer (WATSAN&amp;Env), NA, Iriba</t>
  </si>
  <si>
    <t>Program Associate, G6, Iriba (1) &amp; Guereda (1)</t>
  </si>
  <si>
    <t>Assistant Protection Officer, NA, Iriba (1) &amp; Guereda (1)</t>
  </si>
  <si>
    <t>Protection Officer, P3, Iriba</t>
  </si>
  <si>
    <t>Assistant Livelihood Officer, NA, Iriba</t>
  </si>
  <si>
    <t>Associate Community Service Officer, UNV, Iriba (1) &amp; Guereda (1)</t>
  </si>
  <si>
    <t>Prot Associate (Comm Based), G6, Iriba (2) &amp; Guereda (1)</t>
  </si>
  <si>
    <t>Head of Field Office, NB, Guereda</t>
  </si>
  <si>
    <t>Driver, G2, Iriba (3) &amp; Guereda (2)</t>
  </si>
  <si>
    <t>Total :</t>
  </si>
  <si>
    <t>Nombre de mois</t>
  </si>
  <si>
    <t>Snr Program Officer, P4, Iriba</t>
  </si>
  <si>
    <r>
      <t xml:space="preserve">% </t>
    </r>
    <r>
      <rPr>
        <b/>
        <sz val="8"/>
        <rFont val="Arial"/>
        <family val="2"/>
      </rPr>
      <t>chargé</t>
    </r>
    <r>
      <rPr>
        <b/>
        <sz val="8"/>
        <color rgb="FF000000"/>
        <rFont val="Arial"/>
        <family val="2"/>
      </rPr>
      <t xml:space="preserve"> au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</si>
</sst>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_(* \(#,##0\);_(* &quot;-&quot;_);_(@_)"/>
    <numFmt numFmtId="43" formatCode="_(* #,##0.00_);_(* \(#,##0.00\);_(* &quot;-&quot;??_);_(@_)"/>
    <numFmt numFmtId="164" formatCode="_-&quot;$&quot;* #,##0.00_-;\-&quot;$&quot;* #,##0.00_-;_-&quot;$&quot;* &quot;-&quot;??_-;_-@_-"/>
    <numFmt numFmtId="165" formatCode="_-* #,##0.00_-;\-* #,##0.00_-;_-* &quot;-&quot;??_-;_-@_-"/>
    <numFmt numFmtId="166" formatCode="_-* #,##0_-;\-* #,##0_-;_-* &quot;-&quot;??_-;_-@_-"/>
    <numFmt numFmtId="167" formatCode="_-&quot;$&quot;* #,##0_-;\-&quot;$&quot;* #,##0_-;_-&quot;$&quot;* &quot;-&quot;??_-;_-@_-"/>
    <numFmt numFmtId="169" formatCode="0.0000000%"/>
    <numFmt numFmtId="170" formatCode="_(* #,##0.0_);_(* \(#,##0.0\);_(* &quot;-&quot;??_);_(@_)"/>
    <numFmt numFmtId="171" formatCode="0.0%"/>
    <numFmt numFmtId="172" formatCode="_(* #,##0_);_(* \(#,##0\);_(* &quot;-&quot;??_);_(@_)"/>
  </numFmts>
  <fonts count="2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2"/>
      <name val="Times New Roman"/>
      <family val="1"/>
    </font>
    <font>
      <b/>
      <sz val="12"/>
      <name val="Times New Roman"/>
      <family val="1"/>
    </font>
    <font>
      <b/>
      <u/>
      <sz val="12"/>
      <name val="Times New Roman"/>
      <family val="1"/>
    </font>
    <font>
      <sz val="10"/>
      <name val="Calibri"/>
      <family val="2"/>
    </font>
    <font>
      <b/>
      <sz val="10"/>
      <name val="Calibri"/>
      <family val="2"/>
    </font>
    <font>
      <i/>
      <sz val="10"/>
      <color theme="1"/>
      <name val="Calibri"/>
      <family val="2"/>
    </font>
    <font>
      <i/>
      <sz val="10"/>
      <name val="Calibri"/>
      <family val="2"/>
    </font>
    <font>
      <b/>
      <i/>
      <sz val="10"/>
      <name val="Calibri"/>
      <family val="2"/>
    </font>
    <font>
      <b/>
      <i/>
      <sz val="10"/>
      <color rgb="FFFF0000"/>
      <name val="Calibri"/>
      <family val="2"/>
    </font>
    <font>
      <sz val="10"/>
      <color rgb="FFFF0000"/>
      <name val="Calibri"/>
      <family val="2"/>
    </font>
    <font>
      <b/>
      <sz val="9"/>
      <color rgb="FF000000"/>
      <name val="Arial"/>
      <family val="2"/>
    </font>
    <font>
      <b/>
      <sz val="8"/>
      <color rgb="FF000000"/>
      <name val="Arial"/>
      <family val="2"/>
    </font>
    <font>
      <b/>
      <sz val="8"/>
      <name val="Arial"/>
      <family val="2"/>
    </font>
    <font>
      <b/>
      <sz val="9"/>
      <name val="Arial"/>
      <family val="2"/>
    </font>
    <font>
      <sz val="8"/>
      <color rgb="FF000000"/>
      <name val="Arial"/>
      <family val="2"/>
    </font>
    <font>
      <sz val="9"/>
      <color rgb="FF000000"/>
      <name val="Arial"/>
      <family val="2"/>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9" tint="0.79998168889431442"/>
        <bgColor indexed="64"/>
      </patternFill>
    </fill>
    <fill>
      <patternFill patternType="solid">
        <fgColor rgb="FFB8CCE4"/>
        <bgColor indexed="64"/>
      </patternFill>
    </fill>
    <fill>
      <patternFill patternType="solid">
        <fgColor rgb="FFDBE5F1"/>
        <bgColor indexed="64"/>
      </patternFill>
    </fill>
    <fill>
      <patternFill patternType="solid">
        <fgColor theme="7" tint="0.7999816888943144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s>
  <cellStyleXfs count="4">
    <xf numFmtId="0" fontId="0" fillId="0" borderId="0"/>
    <xf numFmtId="165"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cellStyleXfs>
  <cellXfs count="129">
    <xf numFmtId="0" fontId="0" fillId="0" borderId="0" xfId="0"/>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2" fillId="0" borderId="1" xfId="0" applyFont="1" applyBorder="1" applyAlignment="1">
      <alignment vertical="center" wrapText="1"/>
    </xf>
    <xf numFmtId="3" fontId="1" fillId="0" borderId="4" xfId="0" applyNumberFormat="1" applyFont="1" applyBorder="1" applyAlignment="1">
      <alignment vertical="center" wrapText="1"/>
    </xf>
    <xf numFmtId="0" fontId="1" fillId="0" borderId="18" xfId="0" applyFont="1" applyBorder="1" applyAlignment="1">
      <alignment vertical="center" wrapText="1"/>
    </xf>
    <xf numFmtId="3" fontId="1" fillId="0" borderId="18" xfId="0" applyNumberFormat="1" applyFont="1" applyBorder="1" applyAlignment="1">
      <alignment vertical="center" wrapText="1"/>
    </xf>
    <xf numFmtId="3" fontId="1" fillId="0" borderId="1" xfId="0" applyNumberFormat="1" applyFont="1" applyBorder="1" applyAlignment="1">
      <alignment vertical="center" wrapText="1"/>
    </xf>
    <xf numFmtId="3" fontId="2" fillId="0" borderId="4" xfId="0" applyNumberFormat="1" applyFont="1" applyBorder="1" applyAlignment="1">
      <alignment vertical="center" wrapText="1"/>
    </xf>
    <xf numFmtId="9"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166" fontId="5" fillId="0" borderId="10" xfId="1" applyNumberFormat="1" applyFont="1" applyBorder="1" applyAlignment="1">
      <alignment horizontal="right" vertical="center" wrapText="1"/>
    </xf>
    <xf numFmtId="0" fontId="1" fillId="0" borderId="2"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165" fontId="0" fillId="0" borderId="0" xfId="1" applyFont="1"/>
    <xf numFmtId="0" fontId="0" fillId="0" borderId="0" xfId="0" applyFill="1"/>
    <xf numFmtId="0" fontId="8" fillId="0" borderId="0" xfId="0" applyFont="1" applyFill="1"/>
    <xf numFmtId="0" fontId="7" fillId="0" borderId="0" xfId="0" applyFont="1" applyFill="1"/>
    <xf numFmtId="0" fontId="3" fillId="0" borderId="0" xfId="0" applyFont="1" applyFill="1"/>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2" fillId="0" borderId="1" xfId="0" applyFont="1" applyFill="1" applyBorder="1" applyAlignment="1">
      <alignment vertical="center" wrapText="1"/>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2" xfId="0" applyFont="1" applyBorder="1" applyAlignment="1">
      <alignment horizontal="center" vertical="center" wrapText="1"/>
    </xf>
    <xf numFmtId="43" fontId="0" fillId="0" borderId="0" xfId="0" applyNumberFormat="1"/>
    <xf numFmtId="167" fontId="5" fillId="0" borderId="10" xfId="3" applyNumberFormat="1" applyFont="1" applyBorder="1" applyAlignment="1">
      <alignment horizontal="right" vertical="center" wrapText="1"/>
    </xf>
    <xf numFmtId="167" fontId="5" fillId="0" borderId="10" xfId="3" applyNumberFormat="1" applyFont="1" applyBorder="1" applyAlignment="1">
      <alignment horizontal="center" vertical="center" wrapText="1"/>
    </xf>
    <xf numFmtId="167" fontId="5" fillId="4" borderId="10" xfId="3" applyNumberFormat="1" applyFont="1" applyFill="1" applyBorder="1" applyAlignment="1">
      <alignment horizontal="right" vertical="center" wrapText="1"/>
    </xf>
    <xf numFmtId="167" fontId="3" fillId="0" borderId="0" xfId="3" applyNumberFormat="1" applyFont="1"/>
    <xf numFmtId="167" fontId="0" fillId="0" borderId="0" xfId="3" applyNumberFormat="1" applyFont="1"/>
    <xf numFmtId="167" fontId="6" fillId="0" borderId="0" xfId="3" applyNumberFormat="1" applyFont="1"/>
    <xf numFmtId="167" fontId="4" fillId="3" borderId="10" xfId="3" applyNumberFormat="1" applyFont="1" applyFill="1" applyBorder="1" applyAlignment="1">
      <alignment horizontal="center" vertical="center" wrapText="1"/>
    </xf>
    <xf numFmtId="166" fontId="5" fillId="4" borderId="10" xfId="1" applyNumberFormat="1" applyFont="1" applyFill="1" applyBorder="1" applyAlignment="1">
      <alignment horizontal="right" vertical="center" wrapText="1"/>
    </xf>
    <xf numFmtId="166" fontId="2" fillId="0" borderId="4" xfId="1" applyNumberFormat="1" applyFont="1" applyFill="1" applyBorder="1" applyAlignment="1">
      <alignment vertical="center" wrapText="1"/>
    </xf>
    <xf numFmtId="166" fontId="1" fillId="0" borderId="4" xfId="1" applyNumberFormat="1" applyFont="1" applyFill="1" applyBorder="1" applyAlignment="1">
      <alignment vertical="center" wrapText="1"/>
    </xf>
    <xf numFmtId="166" fontId="2" fillId="0" borderId="1" xfId="1" applyNumberFormat="1" applyFont="1" applyFill="1" applyBorder="1" applyAlignment="1">
      <alignment vertical="center" wrapText="1"/>
    </xf>
    <xf numFmtId="166" fontId="1" fillId="0" borderId="18" xfId="1" applyNumberFormat="1" applyFont="1" applyFill="1" applyBorder="1" applyAlignment="1">
      <alignment vertical="center" wrapText="1"/>
    </xf>
    <xf numFmtId="166" fontId="2" fillId="0" borderId="5" xfId="1" applyNumberFormat="1" applyFont="1" applyFill="1" applyBorder="1" applyAlignment="1">
      <alignment vertical="center" wrapText="1"/>
    </xf>
    <xf numFmtId="165" fontId="0" fillId="0" borderId="0" xfId="1" applyFont="1" applyFill="1"/>
    <xf numFmtId="0" fontId="1" fillId="0" borderId="2" xfId="0" applyFont="1" applyFill="1" applyBorder="1" applyAlignment="1">
      <alignment horizontal="center" vertical="center" wrapText="1"/>
    </xf>
    <xf numFmtId="3" fontId="1" fillId="0" borderId="4" xfId="0" applyNumberFormat="1" applyFont="1" applyFill="1" applyBorder="1" applyAlignment="1">
      <alignment vertical="center" wrapText="1"/>
    </xf>
    <xf numFmtId="0" fontId="2" fillId="0" borderId="4" xfId="0" applyFont="1" applyBorder="1" applyAlignment="1">
      <alignment vertical="center" wrapText="1"/>
    </xf>
    <xf numFmtId="0" fontId="12" fillId="0" borderId="4" xfId="0" applyFont="1" applyFill="1" applyBorder="1" applyAlignment="1">
      <alignment vertical="center" wrapText="1"/>
    </xf>
    <xf numFmtId="0" fontId="13" fillId="0" borderId="4" xfId="0" applyFont="1" applyFill="1" applyBorder="1" applyAlignment="1">
      <alignment vertical="center" wrapText="1"/>
    </xf>
    <xf numFmtId="0" fontId="12" fillId="5" borderId="4" xfId="0" applyFont="1" applyFill="1" applyBorder="1" applyAlignment="1">
      <alignment vertical="center" wrapText="1"/>
    </xf>
    <xf numFmtId="0" fontId="13" fillId="5" borderId="4" xfId="0" applyFont="1" applyFill="1" applyBorder="1" applyAlignment="1">
      <alignment vertical="center" wrapText="1"/>
    </xf>
    <xf numFmtId="0" fontId="1" fillId="5" borderId="4" xfId="0" applyFont="1" applyFill="1" applyBorder="1" applyAlignment="1">
      <alignment vertical="center" wrapText="1"/>
    </xf>
    <xf numFmtId="0" fontId="2" fillId="5" borderId="4" xfId="0" applyFont="1" applyFill="1" applyBorder="1" applyAlignment="1">
      <alignment vertical="center" wrapText="1"/>
    </xf>
    <xf numFmtId="166" fontId="1" fillId="5" borderId="4" xfId="1" applyNumberFormat="1" applyFont="1" applyFill="1" applyBorder="1" applyAlignment="1">
      <alignment vertical="center" wrapText="1"/>
    </xf>
    <xf numFmtId="166" fontId="15" fillId="0" borderId="10" xfId="1" applyNumberFormat="1" applyFont="1" applyBorder="1" applyAlignment="1">
      <alignment horizontal="right" vertical="center" wrapText="1"/>
    </xf>
    <xf numFmtId="167" fontId="15" fillId="0" borderId="10" xfId="3" applyNumberFormat="1" applyFont="1" applyBorder="1" applyAlignment="1">
      <alignment horizontal="right" vertical="center" wrapText="1"/>
    </xf>
    <xf numFmtId="166" fontId="16" fillId="4" borderId="10" xfId="1" applyNumberFormat="1" applyFont="1" applyFill="1" applyBorder="1" applyAlignment="1">
      <alignment horizontal="right" vertical="center" wrapText="1"/>
    </xf>
    <xf numFmtId="167" fontId="16" fillId="4" borderId="10" xfId="3" applyNumberFormat="1" applyFont="1" applyFill="1" applyBorder="1" applyAlignment="1">
      <alignment horizontal="right" vertical="center" wrapText="1"/>
    </xf>
    <xf numFmtId="166" fontId="17" fillId="0" borderId="10" xfId="1" applyNumberFormat="1" applyFont="1" applyBorder="1" applyAlignment="1">
      <alignment horizontal="right" vertical="center" wrapText="1"/>
    </xf>
    <xf numFmtId="166" fontId="17" fillId="4" borderId="10" xfId="1" applyNumberFormat="1" applyFont="1" applyFill="1" applyBorder="1" applyAlignment="1">
      <alignment horizontal="right" vertical="center" wrapText="1"/>
    </xf>
    <xf numFmtId="166" fontId="18" fillId="0" borderId="10" xfId="1" applyNumberFormat="1" applyFont="1" applyBorder="1" applyAlignment="1">
      <alignment horizontal="right" vertical="center" wrapText="1"/>
    </xf>
    <xf numFmtId="166" fontId="19" fillId="4" borderId="10" xfId="1" applyNumberFormat="1" applyFont="1" applyFill="1" applyBorder="1" applyAlignment="1">
      <alignment horizontal="right" vertical="center" wrapText="1"/>
    </xf>
    <xf numFmtId="0" fontId="12" fillId="0" borderId="3" xfId="0" applyFont="1" applyFill="1" applyBorder="1" applyAlignment="1">
      <alignment vertical="center" wrapText="1"/>
    </xf>
    <xf numFmtId="166" fontId="12" fillId="0" borderId="4" xfId="1" applyNumberFormat="1" applyFont="1" applyFill="1" applyBorder="1" applyAlignment="1">
      <alignment vertical="center" wrapText="1"/>
    </xf>
    <xf numFmtId="3" fontId="12" fillId="0" borderId="4" xfId="0" applyNumberFormat="1"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166" fontId="20" fillId="4" borderId="10" xfId="1" applyNumberFormat="1" applyFont="1" applyFill="1" applyBorder="1" applyAlignment="1">
      <alignment horizontal="right" vertical="center" wrapText="1"/>
    </xf>
    <xf numFmtId="169" fontId="1" fillId="0" borderId="1" xfId="2" applyNumberFormat="1" applyFont="1" applyBorder="1" applyAlignment="1">
      <alignment vertical="center" wrapText="1"/>
    </xf>
    <xf numFmtId="166" fontId="21" fillId="0" borderId="10" xfId="0" applyNumberFormat="1" applyFont="1" applyBorder="1" applyAlignment="1">
      <alignment horizontal="right" vertical="center" wrapText="1"/>
    </xf>
    <xf numFmtId="43" fontId="1" fillId="0" borderId="1" xfId="1" applyNumberFormat="1" applyFont="1" applyFill="1" applyBorder="1" applyAlignment="1">
      <alignment vertical="center" wrapText="1"/>
    </xf>
    <xf numFmtId="166" fontId="12" fillId="0" borderId="1" xfId="1" applyNumberFormat="1" applyFont="1" applyFill="1" applyBorder="1" applyAlignment="1">
      <alignment vertical="center" wrapText="1"/>
    </xf>
    <xf numFmtId="0" fontId="23" fillId="6" borderId="16" xfId="0" applyFont="1" applyFill="1" applyBorder="1" applyAlignment="1">
      <alignment horizontal="center" vertical="center" wrapText="1"/>
    </xf>
    <xf numFmtId="0" fontId="27" fillId="0" borderId="16" xfId="0" applyFont="1" applyFill="1" applyBorder="1" applyAlignment="1" applyProtection="1">
      <alignment vertical="center" wrapText="1"/>
      <protection locked="0"/>
    </xf>
    <xf numFmtId="170" fontId="26" fillId="0" borderId="16" xfId="1" applyNumberFormat="1" applyFont="1" applyFill="1" applyBorder="1" applyAlignment="1" applyProtection="1">
      <alignment vertical="center" wrapText="1"/>
      <protection locked="0"/>
    </xf>
    <xf numFmtId="171" fontId="26" fillId="0" borderId="16" xfId="2" applyNumberFormat="1" applyFont="1" applyFill="1" applyBorder="1" applyAlignment="1" applyProtection="1">
      <alignment vertical="center" wrapText="1"/>
      <protection locked="0"/>
    </xf>
    <xf numFmtId="41" fontId="27" fillId="8" borderId="16" xfId="1" applyNumberFormat="1" applyFont="1" applyFill="1" applyBorder="1" applyAlignment="1" applyProtection="1">
      <alignment vertical="center" wrapText="1"/>
      <protection locked="0"/>
    </xf>
    <xf numFmtId="0" fontId="22" fillId="0" borderId="16" xfId="0" applyFont="1" applyBorder="1" applyAlignment="1">
      <alignment vertical="center" wrapText="1"/>
    </xf>
    <xf numFmtId="0" fontId="26" fillId="8" borderId="16" xfId="0" applyFont="1" applyFill="1" applyBorder="1" applyAlignment="1">
      <alignment vertical="center" wrapText="1"/>
    </xf>
    <xf numFmtId="41" fontId="22" fillId="8" borderId="19" xfId="1" applyNumberFormat="1" applyFont="1" applyFill="1" applyBorder="1" applyAlignment="1">
      <alignment vertical="center" wrapText="1"/>
    </xf>
    <xf numFmtId="41" fontId="22" fillId="8" borderId="16" xfId="1" applyNumberFormat="1" applyFont="1" applyFill="1" applyBorder="1" applyAlignment="1" applyProtection="1">
      <alignment vertical="center" wrapText="1"/>
    </xf>
    <xf numFmtId="166" fontId="26" fillId="0" borderId="16" xfId="1" applyNumberFormat="1" applyFont="1" applyFill="1" applyBorder="1" applyAlignment="1" applyProtection="1">
      <alignment vertical="center" wrapText="1"/>
      <protection locked="0"/>
    </xf>
    <xf numFmtId="172" fontId="26" fillId="0" borderId="16" xfId="1" applyNumberFormat="1" applyFont="1" applyFill="1" applyBorder="1" applyAlignment="1" applyProtection="1">
      <alignment vertical="center" wrapText="1"/>
      <protection locked="0"/>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66" fontId="2" fillId="0" borderId="6" xfId="0" applyNumberFormat="1" applyFont="1" applyBorder="1" applyAlignment="1">
      <alignmen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4" xfId="0" applyFont="1" applyBorder="1" applyAlignment="1">
      <alignmen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2" xfId="0" applyFont="1" applyFill="1" applyBorder="1" applyAlignment="1">
      <alignment horizontal="left" vertical="center" wrapText="1"/>
    </xf>
    <xf numFmtId="166"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167" fontId="4" fillId="2" borderId="11" xfId="3" applyNumberFormat="1" applyFont="1" applyFill="1" applyBorder="1" applyAlignment="1">
      <alignment horizontal="center" vertical="center" wrapText="1"/>
    </xf>
    <xf numFmtId="167" fontId="4" fillId="2" borderId="20" xfId="3" applyNumberFormat="1" applyFont="1" applyFill="1" applyBorder="1" applyAlignment="1">
      <alignment horizontal="center" vertical="center" wrapText="1"/>
    </xf>
    <xf numFmtId="167" fontId="4" fillId="2" borderId="9" xfId="3"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7" borderId="16" xfId="0" applyFont="1" applyFill="1" applyBorder="1" applyAlignment="1">
      <alignment vertical="top" wrapText="1"/>
    </xf>
    <xf numFmtId="166" fontId="0" fillId="0" borderId="0" xfId="1" applyNumberFormat="1" applyFont="1"/>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topLeftCell="A33" zoomScaleNormal="100" zoomScaleSheetLayoutView="100" workbookViewId="0">
      <selection activeCell="D37" sqref="D37"/>
    </sheetView>
  </sheetViews>
  <sheetFormatPr defaultColWidth="8.7265625" defaultRowHeight="14.5" x14ac:dyDescent="0.35"/>
  <cols>
    <col min="1" max="1" width="24" style="23" customWidth="1"/>
    <col min="2" max="2" width="52.453125" style="23" customWidth="1"/>
    <col min="3" max="3" width="16.26953125" style="23" bestFit="1" customWidth="1"/>
    <col min="4" max="4" width="15.453125" bestFit="1" customWidth="1"/>
    <col min="5" max="6" width="22.453125" customWidth="1"/>
    <col min="7" max="7" width="20.7265625" customWidth="1"/>
    <col min="8" max="8" width="22.7265625" customWidth="1"/>
    <col min="9" max="11" width="28.7265625" customWidth="1"/>
    <col min="12" max="12" width="34.1796875" customWidth="1"/>
  </cols>
  <sheetData>
    <row r="1" spans="1:7" ht="21" x14ac:dyDescent="0.5">
      <c r="A1" s="24" t="s">
        <v>7</v>
      </c>
      <c r="B1" s="25"/>
      <c r="C1" s="25"/>
    </row>
    <row r="2" spans="1:7" ht="15.5" x14ac:dyDescent="0.35">
      <c r="A2" s="26"/>
      <c r="B2" s="26"/>
      <c r="C2" s="26"/>
    </row>
    <row r="3" spans="1:7" ht="15.5" x14ac:dyDescent="0.35">
      <c r="A3" s="26" t="s">
        <v>8</v>
      </c>
      <c r="B3" s="26"/>
      <c r="C3" s="26"/>
    </row>
    <row r="5" spans="1:7" ht="15.5" x14ac:dyDescent="0.35">
      <c r="A5" s="26" t="s">
        <v>9</v>
      </c>
    </row>
    <row r="6" spans="1:7" ht="15" thickBot="1" x14ac:dyDescent="0.4"/>
    <row r="7" spans="1:7" ht="138.75" customHeight="1" thickBot="1" x14ac:dyDescent="0.4">
      <c r="A7" s="27" t="s">
        <v>10</v>
      </c>
      <c r="B7" s="28" t="s">
        <v>61</v>
      </c>
      <c r="C7" s="51" t="s">
        <v>57</v>
      </c>
      <c r="D7" s="35" t="s">
        <v>58</v>
      </c>
      <c r="E7" s="19" t="s">
        <v>11</v>
      </c>
      <c r="F7" s="19" t="s">
        <v>45</v>
      </c>
      <c r="G7" s="19" t="s">
        <v>12</v>
      </c>
    </row>
    <row r="8" spans="1:7" ht="30.75" customHeight="1" thickBot="1" x14ac:dyDescent="0.4">
      <c r="A8" s="92" t="s">
        <v>46</v>
      </c>
      <c r="B8" s="93"/>
      <c r="C8" s="93"/>
      <c r="D8" s="93"/>
      <c r="E8" s="93"/>
      <c r="F8" s="93"/>
      <c r="G8" s="94"/>
    </row>
    <row r="9" spans="1:7" ht="45.5" thickBot="1" x14ac:dyDescent="0.4">
      <c r="A9" s="29" t="s">
        <v>13</v>
      </c>
      <c r="B9" s="59" t="s">
        <v>63</v>
      </c>
      <c r="C9" s="45">
        <f>SUM(C10:C11)</f>
        <v>167000</v>
      </c>
      <c r="D9" s="45">
        <f>SUM(D10:D11)</f>
        <v>35297.5</v>
      </c>
      <c r="E9" s="16">
        <v>0.15</v>
      </c>
      <c r="F9" s="21"/>
      <c r="G9" s="21"/>
    </row>
    <row r="10" spans="1:7" ht="31.5" thickBot="1" x14ac:dyDescent="0.4">
      <c r="A10" s="30" t="s">
        <v>18</v>
      </c>
      <c r="B10" s="58" t="s">
        <v>67</v>
      </c>
      <c r="C10" s="46">
        <v>45000</v>
      </c>
      <c r="D10" s="11">
        <v>35297.5</v>
      </c>
      <c r="E10" s="16">
        <v>0.15</v>
      </c>
      <c r="F10" s="11"/>
      <c r="G10" s="2"/>
    </row>
    <row r="11" spans="1:7" ht="31.5" thickBot="1" x14ac:dyDescent="0.4">
      <c r="A11" s="30" t="s">
        <v>59</v>
      </c>
      <c r="B11" s="56" t="s">
        <v>62</v>
      </c>
      <c r="C11" s="46">
        <v>122000</v>
      </c>
      <c r="D11" s="31">
        <v>0</v>
      </c>
      <c r="E11" s="16">
        <v>0.15</v>
      </c>
      <c r="F11" s="2"/>
      <c r="G11" s="2"/>
    </row>
    <row r="12" spans="1:7" ht="60.5" thickBot="1" x14ac:dyDescent="0.4">
      <c r="A12" s="29" t="s">
        <v>14</v>
      </c>
      <c r="B12" s="57" t="s">
        <v>64</v>
      </c>
      <c r="C12" s="45">
        <f>SUM(C13:C14)</f>
        <v>58750</v>
      </c>
      <c r="D12" s="15">
        <f>SUM(D13:D14)</f>
        <v>37161</v>
      </c>
      <c r="E12" s="16">
        <v>0.15</v>
      </c>
      <c r="F12" s="21"/>
      <c r="G12" s="21"/>
    </row>
    <row r="13" spans="1:7" ht="31.5" thickBot="1" x14ac:dyDescent="0.4">
      <c r="A13" s="30" t="s">
        <v>60</v>
      </c>
      <c r="B13" s="56" t="s">
        <v>65</v>
      </c>
      <c r="C13" s="46">
        <v>31500</v>
      </c>
      <c r="D13" s="11">
        <v>17255</v>
      </c>
      <c r="E13" s="16">
        <v>0.15</v>
      </c>
      <c r="F13" s="11"/>
      <c r="G13" s="2"/>
    </row>
    <row r="14" spans="1:7" ht="71.25" customHeight="1" thickBot="1" x14ac:dyDescent="0.4">
      <c r="A14" s="30" t="s">
        <v>19</v>
      </c>
      <c r="B14" s="58" t="s">
        <v>66</v>
      </c>
      <c r="C14" s="46">
        <v>27250</v>
      </c>
      <c r="D14" s="11">
        <v>19906</v>
      </c>
      <c r="E14" s="16">
        <v>0.15</v>
      </c>
      <c r="F14" s="11"/>
      <c r="G14" s="2"/>
    </row>
    <row r="15" spans="1:7" ht="32.25" customHeight="1" thickBot="1" x14ac:dyDescent="0.4">
      <c r="A15" s="95" t="s">
        <v>51</v>
      </c>
      <c r="B15" s="96"/>
      <c r="C15" s="47">
        <f>C9+C12</f>
        <v>225750</v>
      </c>
      <c r="D15" s="17">
        <f>D9+D12</f>
        <v>72458.5</v>
      </c>
      <c r="E15" s="16">
        <v>0.15</v>
      </c>
      <c r="F15" s="10"/>
      <c r="G15" s="10"/>
    </row>
    <row r="16" spans="1:7" s="23" customFormat="1" ht="16.5" customHeight="1" thickBot="1" x14ac:dyDescent="0.4">
      <c r="A16" s="95" t="s">
        <v>42</v>
      </c>
      <c r="B16" s="102"/>
      <c r="C16" s="114">
        <f>SUM(C15:D15)</f>
        <v>298208.5</v>
      </c>
      <c r="D16" s="115"/>
      <c r="E16" s="16">
        <v>0.15</v>
      </c>
      <c r="F16" s="74"/>
      <c r="G16" s="75"/>
    </row>
    <row r="17" spans="1:7" ht="35.25" customHeight="1" thickBot="1" x14ac:dyDescent="0.4">
      <c r="A17" s="92" t="s">
        <v>70</v>
      </c>
      <c r="B17" s="93"/>
      <c r="C17" s="93"/>
      <c r="D17" s="93"/>
      <c r="E17" s="93"/>
      <c r="F17" s="93"/>
      <c r="G17" s="94"/>
    </row>
    <row r="18" spans="1:7" ht="60.5" thickBot="1" x14ac:dyDescent="0.4">
      <c r="A18" s="29" t="s">
        <v>15</v>
      </c>
      <c r="B18" s="59" t="s">
        <v>68</v>
      </c>
      <c r="C18" s="45">
        <f>SUM(C19:C20)</f>
        <v>60000</v>
      </c>
      <c r="D18" s="15">
        <f>SUM(D19:D20)</f>
        <v>60527.5</v>
      </c>
      <c r="E18" s="16"/>
      <c r="F18" s="21"/>
      <c r="G18" s="21"/>
    </row>
    <row r="19" spans="1:7" ht="110.25" customHeight="1" thickBot="1" x14ac:dyDescent="0.4">
      <c r="A19" s="69" t="s">
        <v>20</v>
      </c>
      <c r="B19" s="56" t="s">
        <v>79</v>
      </c>
      <c r="C19" s="70">
        <v>30000</v>
      </c>
      <c r="D19" s="71">
        <v>42016.5</v>
      </c>
      <c r="E19" s="16">
        <v>0.15</v>
      </c>
      <c r="F19" s="11"/>
      <c r="G19" s="2"/>
    </row>
    <row r="20" spans="1:7" ht="74.25" customHeight="1" thickBot="1" x14ac:dyDescent="0.4">
      <c r="A20" s="30" t="s">
        <v>21</v>
      </c>
      <c r="B20" s="58" t="s">
        <v>69</v>
      </c>
      <c r="C20" s="46">
        <v>30000</v>
      </c>
      <c r="D20" s="11">
        <v>18511</v>
      </c>
      <c r="E20" s="16">
        <v>0.15</v>
      </c>
      <c r="F20" s="11"/>
      <c r="G20" s="2"/>
    </row>
    <row r="21" spans="1:7" ht="112.5" customHeight="1" thickBot="1" x14ac:dyDescent="0.4">
      <c r="A21" s="29" t="s">
        <v>16</v>
      </c>
      <c r="B21" s="57" t="s">
        <v>81</v>
      </c>
      <c r="C21" s="45">
        <f>SUM(C22:C23)</f>
        <v>880000</v>
      </c>
      <c r="D21" s="45">
        <f>SUM(D23:D23)</f>
        <v>0</v>
      </c>
      <c r="E21" s="16"/>
      <c r="F21" s="21"/>
      <c r="G21" s="21"/>
    </row>
    <row r="22" spans="1:7" ht="172.5" customHeight="1" thickBot="1" x14ac:dyDescent="0.4">
      <c r="A22" s="97" t="s">
        <v>22</v>
      </c>
      <c r="B22" s="56" t="s">
        <v>71</v>
      </c>
      <c r="C22" s="60">
        <v>420000</v>
      </c>
      <c r="D22" s="45"/>
      <c r="E22" s="16">
        <v>0.15</v>
      </c>
      <c r="F22" s="53"/>
      <c r="G22" s="53"/>
    </row>
    <row r="23" spans="1:7" ht="153" customHeight="1" thickBot="1" x14ac:dyDescent="0.4">
      <c r="A23" s="98"/>
      <c r="B23" s="56" t="s">
        <v>72</v>
      </c>
      <c r="C23" s="60">
        <v>460000</v>
      </c>
      <c r="D23" s="31">
        <v>0</v>
      </c>
      <c r="E23" s="16">
        <v>0.15</v>
      </c>
      <c r="F23" s="2"/>
      <c r="G23" s="2"/>
    </row>
    <row r="24" spans="1:7" ht="120" customHeight="1" thickBot="1" x14ac:dyDescent="0.4">
      <c r="A24" s="29" t="s">
        <v>17</v>
      </c>
      <c r="B24" s="55" t="s">
        <v>73</v>
      </c>
      <c r="C24" s="45">
        <f>SUM(C25:C29)</f>
        <v>227281</v>
      </c>
      <c r="D24" s="15">
        <f>SUM(D25:D28)</f>
        <v>1202422.9649999999</v>
      </c>
      <c r="E24" s="16"/>
      <c r="F24" s="21"/>
      <c r="G24" s="21"/>
    </row>
    <row r="25" spans="1:7" ht="66" customHeight="1" thickBot="1" x14ac:dyDescent="0.4">
      <c r="A25" s="30" t="s">
        <v>23</v>
      </c>
      <c r="B25" s="54" t="s">
        <v>78</v>
      </c>
      <c r="C25" s="46"/>
      <c r="D25" s="52">
        <v>510769.96499999997</v>
      </c>
      <c r="E25" s="16">
        <v>0.15</v>
      </c>
      <c r="F25" s="11"/>
      <c r="G25" s="2"/>
    </row>
    <row r="26" spans="1:7" ht="87.75" customHeight="1" thickBot="1" x14ac:dyDescent="0.4">
      <c r="A26" s="30" t="s">
        <v>24</v>
      </c>
      <c r="B26" s="54" t="s">
        <v>80</v>
      </c>
      <c r="C26" s="46">
        <v>97281</v>
      </c>
      <c r="D26" s="11">
        <v>186376</v>
      </c>
      <c r="E26" s="16">
        <v>0.15</v>
      </c>
      <c r="F26" s="11"/>
      <c r="G26" s="2"/>
    </row>
    <row r="27" spans="1:7" ht="64.5" customHeight="1" thickBot="1" x14ac:dyDescent="0.4">
      <c r="A27" s="30" t="s">
        <v>25</v>
      </c>
      <c r="B27" s="54" t="s">
        <v>75</v>
      </c>
      <c r="C27" s="46"/>
      <c r="D27" s="11">
        <v>174007</v>
      </c>
      <c r="E27" s="16">
        <v>0.15</v>
      </c>
      <c r="F27" s="11"/>
      <c r="G27" s="2"/>
    </row>
    <row r="28" spans="1:7" ht="48" customHeight="1" thickBot="1" x14ac:dyDescent="0.4">
      <c r="A28" s="30" t="s">
        <v>47</v>
      </c>
      <c r="B28" s="54" t="s">
        <v>76</v>
      </c>
      <c r="C28" s="46"/>
      <c r="D28" s="11">
        <v>331270</v>
      </c>
      <c r="E28" s="16">
        <v>0.15</v>
      </c>
      <c r="F28" s="11"/>
      <c r="G28" s="2"/>
    </row>
    <row r="29" spans="1:7" ht="60.75" customHeight="1" thickBot="1" x14ac:dyDescent="0.4">
      <c r="A29" s="69" t="s">
        <v>77</v>
      </c>
      <c r="B29" s="54" t="s">
        <v>74</v>
      </c>
      <c r="C29" s="70">
        <v>130000</v>
      </c>
      <c r="D29" s="11"/>
      <c r="E29" s="16">
        <v>0.15</v>
      </c>
      <c r="F29" s="2"/>
      <c r="G29" s="2"/>
    </row>
    <row r="30" spans="1:7" ht="32.25" customHeight="1" thickBot="1" x14ac:dyDescent="0.4">
      <c r="A30" s="95" t="s">
        <v>52</v>
      </c>
      <c r="B30" s="96"/>
      <c r="C30" s="47">
        <f>C18+C21+C24</f>
        <v>1167281</v>
      </c>
      <c r="D30" s="17">
        <f>D24+D21+D18</f>
        <v>1262950.4649999999</v>
      </c>
      <c r="E30" s="10"/>
      <c r="F30" s="10"/>
      <c r="G30" s="21"/>
    </row>
    <row r="31" spans="1:7" ht="16.5" customHeight="1" thickBot="1" x14ac:dyDescent="0.4">
      <c r="A31" s="99" t="s">
        <v>43</v>
      </c>
      <c r="B31" s="100"/>
      <c r="C31" s="116">
        <f>SUM(C30:D30)</f>
        <v>2430231.4649999999</v>
      </c>
      <c r="D31" s="117"/>
      <c r="E31" s="72"/>
      <c r="F31" s="72"/>
      <c r="G31" s="73"/>
    </row>
    <row r="32" spans="1:7" ht="70.5" customHeight="1" thickBot="1" x14ac:dyDescent="0.4">
      <c r="A32" s="27" t="s">
        <v>26</v>
      </c>
      <c r="B32" s="32"/>
      <c r="C32" s="47">
        <v>0</v>
      </c>
      <c r="D32" s="10">
        <v>0</v>
      </c>
      <c r="E32" s="10"/>
      <c r="F32" s="10"/>
      <c r="G32" s="10"/>
    </row>
    <row r="33" spans="1:7" ht="50.25" customHeight="1" thickBot="1" x14ac:dyDescent="0.4">
      <c r="A33" s="27" t="s">
        <v>27</v>
      </c>
      <c r="B33" s="32"/>
      <c r="C33" s="47">
        <v>0</v>
      </c>
      <c r="D33" s="10">
        <v>0</v>
      </c>
      <c r="E33" s="10"/>
      <c r="F33" s="10"/>
      <c r="G33" s="10"/>
    </row>
    <row r="34" spans="1:7" ht="36" customHeight="1" thickBot="1" x14ac:dyDescent="0.4">
      <c r="A34" s="33" t="s">
        <v>28</v>
      </c>
      <c r="B34" s="34" t="s">
        <v>0</v>
      </c>
      <c r="C34" s="48">
        <v>92950</v>
      </c>
      <c r="D34" s="13">
        <v>107582</v>
      </c>
      <c r="E34" s="1"/>
      <c r="F34" s="1"/>
      <c r="G34" s="12"/>
    </row>
    <row r="35" spans="1:7" ht="36" customHeight="1" thickBot="1" x14ac:dyDescent="0.4">
      <c r="A35" s="103" t="s">
        <v>49</v>
      </c>
      <c r="B35" s="104"/>
      <c r="C35" s="49">
        <f>C15+C30+C34</f>
        <v>1485981</v>
      </c>
      <c r="D35" s="17">
        <f>D34+D30+D15</f>
        <v>1442990.9649999999</v>
      </c>
      <c r="E35" s="20"/>
      <c r="F35" s="10"/>
      <c r="G35" s="13"/>
    </row>
    <row r="36" spans="1:7" ht="15.5" thickBot="1" x14ac:dyDescent="0.4">
      <c r="A36" s="105" t="s">
        <v>44</v>
      </c>
      <c r="B36" s="106"/>
      <c r="C36" s="106"/>
      <c r="D36" s="106"/>
      <c r="E36" s="106"/>
      <c r="F36" s="106"/>
      <c r="G36" s="107"/>
    </row>
    <row r="37" spans="1:7" ht="18" customHeight="1" thickBot="1" x14ac:dyDescent="0.4">
      <c r="A37" s="108" t="s">
        <v>50</v>
      </c>
      <c r="B37" s="109"/>
      <c r="C37" s="79">
        <f>C35*7/100</f>
        <v>104018.67</v>
      </c>
      <c r="D37" s="14">
        <f>D35*0.07</f>
        <v>101009.36755</v>
      </c>
      <c r="E37" s="77"/>
      <c r="F37" s="77"/>
      <c r="G37" s="1"/>
    </row>
    <row r="38" spans="1:7" ht="16" thickBot="1" x14ac:dyDescent="0.4">
      <c r="A38" s="110" t="s">
        <v>48</v>
      </c>
      <c r="B38" s="111"/>
      <c r="C38" s="111"/>
      <c r="D38" s="111"/>
      <c r="E38" s="111"/>
      <c r="F38" s="111"/>
      <c r="G38" s="112"/>
    </row>
    <row r="39" spans="1:7" ht="20.25" customHeight="1" thickBot="1" x14ac:dyDescent="0.4">
      <c r="A39" s="108" t="s">
        <v>53</v>
      </c>
      <c r="B39" s="113"/>
      <c r="C39" s="80">
        <f>+C35+C37</f>
        <v>1589999.67</v>
      </c>
      <c r="D39" s="14">
        <f>D37+D35</f>
        <v>1544000.3325499999</v>
      </c>
      <c r="E39" s="1"/>
      <c r="F39" s="14"/>
      <c r="G39" s="19"/>
    </row>
    <row r="40" spans="1:7" ht="16.5" customHeight="1" thickBot="1" x14ac:dyDescent="0.4">
      <c r="A40" s="99" t="s">
        <v>29</v>
      </c>
      <c r="B40" s="100"/>
      <c r="C40" s="101">
        <f>SUM(C39:D39)</f>
        <v>3134000.0025499999</v>
      </c>
      <c r="D40" s="93"/>
      <c r="E40" s="72"/>
      <c r="F40" s="72"/>
      <c r="G40" s="73"/>
    </row>
    <row r="41" spans="1:7" x14ac:dyDescent="0.35">
      <c r="D41" s="22"/>
    </row>
    <row r="42" spans="1:7" x14ac:dyDescent="0.35">
      <c r="C42" s="50"/>
      <c r="E42" s="36"/>
    </row>
    <row r="46" spans="1:7" ht="25.5" customHeight="1" x14ac:dyDescent="0.35"/>
  </sheetData>
  <mergeCells count="16">
    <mergeCell ref="A40:B40"/>
    <mergeCell ref="C40:D40"/>
    <mergeCell ref="A16:B16"/>
    <mergeCell ref="A35:B35"/>
    <mergeCell ref="A36:G36"/>
    <mergeCell ref="A37:B37"/>
    <mergeCell ref="A38:G38"/>
    <mergeCell ref="A39:B39"/>
    <mergeCell ref="C16:D16"/>
    <mergeCell ref="A31:B31"/>
    <mergeCell ref="C31:D31"/>
    <mergeCell ref="A8:G8"/>
    <mergeCell ref="A15:B15"/>
    <mergeCell ref="A17:G17"/>
    <mergeCell ref="A30:B30"/>
    <mergeCell ref="A22:A23"/>
  </mergeCells>
  <pageMargins left="0.7" right="0.25" top="0.43" bottom="0.28000000000000003" header="0.3" footer="0.2"/>
  <pageSetup paperSize="9" scale="52" fitToHeight="0"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10" workbookViewId="0">
      <selection activeCell="F22" sqref="F22"/>
    </sheetView>
  </sheetViews>
  <sheetFormatPr defaultColWidth="8.7265625" defaultRowHeight="14.5" x14ac:dyDescent="0.35"/>
  <cols>
    <col min="1" max="1" width="28.7265625" customWidth="1"/>
    <col min="2" max="3" width="10.453125" customWidth="1"/>
    <col min="4" max="4" width="13.26953125" bestFit="1" customWidth="1"/>
    <col min="5" max="5" width="17.7265625" style="41" bestFit="1" customWidth="1"/>
    <col min="6" max="6" width="14.26953125" style="41" customWidth="1"/>
    <col min="7" max="7" width="10.26953125" style="41" customWidth="1"/>
    <col min="8" max="8" width="11.453125" bestFit="1" customWidth="1"/>
    <col min="10" max="10" width="9.7265625" bestFit="1" customWidth="1"/>
  </cols>
  <sheetData>
    <row r="1" spans="1:10" ht="15.5" x14ac:dyDescent="0.35">
      <c r="A1" s="3" t="s">
        <v>30</v>
      </c>
      <c r="B1" s="3"/>
      <c r="C1" s="3"/>
      <c r="D1" s="3"/>
      <c r="E1" s="40"/>
      <c r="F1" s="40"/>
    </row>
    <row r="2" spans="1:10" x14ac:dyDescent="0.35">
      <c r="A2" s="6"/>
      <c r="B2" s="6"/>
      <c r="C2" s="6"/>
      <c r="D2" s="6"/>
      <c r="E2" s="42"/>
      <c r="F2" s="42"/>
    </row>
    <row r="3" spans="1:10" x14ac:dyDescent="0.35">
      <c r="A3" s="6" t="s">
        <v>31</v>
      </c>
      <c r="B3" s="6"/>
      <c r="C3" s="6"/>
      <c r="D3" s="6"/>
      <c r="E3" s="42"/>
      <c r="F3" s="42"/>
    </row>
    <row r="4" spans="1:10" ht="15" thickBot="1" x14ac:dyDescent="0.4"/>
    <row r="5" spans="1:10" ht="26.25" customHeight="1" thickBot="1" x14ac:dyDescent="0.4">
      <c r="A5" s="118" t="s">
        <v>1</v>
      </c>
      <c r="B5" s="123" t="s">
        <v>55</v>
      </c>
      <c r="C5" s="124"/>
      <c r="D5" s="125"/>
      <c r="E5" s="120" t="s">
        <v>54</v>
      </c>
      <c r="F5" s="121"/>
      <c r="G5" s="122"/>
      <c r="H5" s="5" t="s">
        <v>5</v>
      </c>
      <c r="I5" s="5" t="s">
        <v>6</v>
      </c>
      <c r="J5" s="118" t="s">
        <v>32</v>
      </c>
    </row>
    <row r="6" spans="1:10" ht="26.5" thickBot="1" x14ac:dyDescent="0.4">
      <c r="A6" s="119"/>
      <c r="B6" s="4" t="s">
        <v>3</v>
      </c>
      <c r="C6" s="4" t="s">
        <v>4</v>
      </c>
      <c r="D6" s="4" t="s">
        <v>56</v>
      </c>
      <c r="E6" s="43" t="s">
        <v>3</v>
      </c>
      <c r="F6" s="43" t="s">
        <v>4</v>
      </c>
      <c r="G6" s="4" t="s">
        <v>56</v>
      </c>
      <c r="H6" s="4"/>
      <c r="I6" s="4"/>
      <c r="J6" s="119"/>
    </row>
    <row r="7" spans="1:10" ht="39" customHeight="1" thickBot="1" x14ac:dyDescent="0.4">
      <c r="A7" s="7" t="s">
        <v>33</v>
      </c>
      <c r="B7" s="18">
        <v>150248.70000000001</v>
      </c>
      <c r="C7" s="18">
        <v>64392</v>
      </c>
      <c r="D7" s="65">
        <f>+B7+C7</f>
        <v>214640.7</v>
      </c>
      <c r="E7" s="37">
        <v>10631.364212621016</v>
      </c>
      <c r="F7" s="37">
        <v>4556.2989482661496</v>
      </c>
      <c r="G7" s="65">
        <f>+E7+F7</f>
        <v>15187.663160887165</v>
      </c>
      <c r="H7" s="78">
        <f>B7+E7</f>
        <v>160880.06421262102</v>
      </c>
      <c r="I7" s="78">
        <f>C7+F7</f>
        <v>68948.298948266151</v>
      </c>
      <c r="J7" s="78">
        <f>H7+I7</f>
        <v>229828.36316088715</v>
      </c>
    </row>
    <row r="8" spans="1:10" ht="64.5" customHeight="1" thickBot="1" x14ac:dyDescent="0.4">
      <c r="A8" s="8" t="s">
        <v>34</v>
      </c>
      <c r="B8" s="18">
        <v>10401.870000000001</v>
      </c>
      <c r="C8" s="18">
        <v>4457.9399999999996</v>
      </c>
      <c r="D8" s="65">
        <f t="shared" ref="D8:D13" si="0">+B8+C8</f>
        <v>14859.810000000001</v>
      </c>
      <c r="E8" s="38">
        <v>850430.34264731291</v>
      </c>
      <c r="F8" s="37">
        <v>364470.14684884844</v>
      </c>
      <c r="G8" s="65">
        <f t="shared" ref="G8:G13" si="1">+E8+F8</f>
        <v>1214900.4894961612</v>
      </c>
      <c r="H8" s="78">
        <f t="shared" ref="H8:H16" si="2">B8+E8</f>
        <v>860832.2126473129</v>
      </c>
      <c r="I8" s="78">
        <f t="shared" ref="I8:I16" si="3">C8+F8</f>
        <v>368928.08684884844</v>
      </c>
      <c r="J8" s="78">
        <f t="shared" ref="J8:J16" si="4">H8+I8</f>
        <v>1229760.2994961613</v>
      </c>
    </row>
    <row r="9" spans="1:10" ht="26.5" thickBot="1" x14ac:dyDescent="0.4">
      <c r="A9" s="8" t="s">
        <v>35</v>
      </c>
      <c r="B9" s="18">
        <v>72813.8</v>
      </c>
      <c r="C9" s="18">
        <v>31205.61</v>
      </c>
      <c r="D9" s="65">
        <f t="shared" si="0"/>
        <v>104019.41</v>
      </c>
      <c r="E9" s="37">
        <v>27985.327996102089</v>
      </c>
      <c r="F9" s="37">
        <v>11993.711998329465</v>
      </c>
      <c r="G9" s="65">
        <f t="shared" si="1"/>
        <v>39979.039994431558</v>
      </c>
      <c r="H9" s="78">
        <f t="shared" si="2"/>
        <v>100799.12799610209</v>
      </c>
      <c r="I9" s="78">
        <f t="shared" si="3"/>
        <v>43199.321998329469</v>
      </c>
      <c r="J9" s="78">
        <f t="shared" si="4"/>
        <v>143998.44999443158</v>
      </c>
    </row>
    <row r="10" spans="1:10" ht="15" thickBot="1" x14ac:dyDescent="0.4">
      <c r="A10" s="8" t="s">
        <v>36</v>
      </c>
      <c r="B10" s="18">
        <v>5250</v>
      </c>
      <c r="C10" s="18">
        <v>2250</v>
      </c>
      <c r="D10" s="65">
        <f t="shared" si="0"/>
        <v>7500</v>
      </c>
      <c r="E10" s="37">
        <v>18400.918291764254</v>
      </c>
      <c r="F10" s="37">
        <v>7886.1078393275384</v>
      </c>
      <c r="G10" s="65">
        <f t="shared" si="1"/>
        <v>26287.026131091792</v>
      </c>
      <c r="H10" s="78">
        <f t="shared" si="2"/>
        <v>23650.918291764254</v>
      </c>
      <c r="I10" s="78">
        <f t="shared" si="3"/>
        <v>10136.107839327538</v>
      </c>
      <c r="J10" s="78">
        <f t="shared" si="4"/>
        <v>33787.026131091792</v>
      </c>
    </row>
    <row r="11" spans="1:10" ht="15" thickBot="1" x14ac:dyDescent="0.4">
      <c r="A11" s="8" t="s">
        <v>37</v>
      </c>
      <c r="B11" s="18">
        <v>31205.61</v>
      </c>
      <c r="C11" s="18">
        <v>13373.83</v>
      </c>
      <c r="D11" s="65">
        <f t="shared" si="0"/>
        <v>44579.44</v>
      </c>
      <c r="E11" s="37">
        <v>5924.9134271203575</v>
      </c>
      <c r="F11" s="37">
        <v>2539.2486116230107</v>
      </c>
      <c r="G11" s="65">
        <f t="shared" si="1"/>
        <v>8464.1620387433686</v>
      </c>
      <c r="H11" s="78">
        <f t="shared" si="2"/>
        <v>37130.523427120359</v>
      </c>
      <c r="I11" s="78">
        <f t="shared" si="3"/>
        <v>15913.07861162301</v>
      </c>
      <c r="J11" s="78">
        <f t="shared" si="4"/>
        <v>53043.602038743367</v>
      </c>
    </row>
    <row r="12" spans="1:10" ht="26.5" thickBot="1" x14ac:dyDescent="0.4">
      <c r="A12" s="8" t="s">
        <v>38</v>
      </c>
      <c r="B12" s="18">
        <v>749463.62399999995</v>
      </c>
      <c r="C12" s="18">
        <v>321198.7</v>
      </c>
      <c r="D12" s="65">
        <f t="shared" si="0"/>
        <v>1070662.324</v>
      </c>
      <c r="E12" s="37">
        <v>96129.608247951721</v>
      </c>
      <c r="F12" s="37">
        <v>41198.403534836456</v>
      </c>
      <c r="G12" s="65">
        <f t="shared" si="1"/>
        <v>137328.01178278818</v>
      </c>
      <c r="H12" s="78">
        <f t="shared" si="2"/>
        <v>845593.23224795167</v>
      </c>
      <c r="I12" s="78">
        <f t="shared" si="3"/>
        <v>362397.10353483644</v>
      </c>
      <c r="J12" s="78">
        <f t="shared" si="4"/>
        <v>1207990.3357827882</v>
      </c>
    </row>
    <row r="13" spans="1:10" ht="26.5" thickBot="1" x14ac:dyDescent="0.4">
      <c r="A13" s="8" t="s">
        <v>39</v>
      </c>
      <c r="B13" s="18">
        <v>20803.740000000002</v>
      </c>
      <c r="C13" s="18">
        <v>8915.89</v>
      </c>
      <c r="D13" s="65">
        <f t="shared" si="0"/>
        <v>29719.63</v>
      </c>
      <c r="E13" s="37">
        <v>590.96789212769352</v>
      </c>
      <c r="F13" s="37">
        <v>253.2719537690115</v>
      </c>
      <c r="G13" s="65">
        <f t="shared" si="1"/>
        <v>844.23984589670499</v>
      </c>
      <c r="H13" s="78">
        <f t="shared" si="2"/>
        <v>21394.707892127695</v>
      </c>
      <c r="I13" s="78">
        <f t="shared" si="3"/>
        <v>9169.1619537690112</v>
      </c>
      <c r="J13" s="78">
        <f t="shared" si="4"/>
        <v>30563.869845896705</v>
      </c>
    </row>
    <row r="14" spans="1:10" ht="39" customHeight="1" thickBot="1" x14ac:dyDescent="0.4">
      <c r="A14" s="9" t="s">
        <v>40</v>
      </c>
      <c r="B14" s="44">
        <f>SUM(B7:B13)</f>
        <v>1040187.3439999999</v>
      </c>
      <c r="C14" s="44">
        <f>SUM(C7:C13)</f>
        <v>445793.97000000003</v>
      </c>
      <c r="D14" s="66">
        <f>+B14+C14</f>
        <v>1485981.314</v>
      </c>
      <c r="E14" s="39">
        <f>SUM(E7:E13)</f>
        <v>1010093.4427149999</v>
      </c>
      <c r="F14" s="39">
        <f>SUM(F7:F13)</f>
        <v>432897.18973500002</v>
      </c>
      <c r="G14" s="66">
        <f>+E14+F14</f>
        <v>1442990.6324499999</v>
      </c>
      <c r="H14" s="78">
        <f t="shared" si="2"/>
        <v>2050280.7867149999</v>
      </c>
      <c r="I14" s="78">
        <f t="shared" si="3"/>
        <v>878691.15973499999</v>
      </c>
      <c r="J14" s="78">
        <f t="shared" si="4"/>
        <v>2928971.9464499997</v>
      </c>
    </row>
    <row r="15" spans="1:10" ht="15" thickBot="1" x14ac:dyDescent="0.4">
      <c r="A15" s="8" t="s">
        <v>41</v>
      </c>
      <c r="B15" s="61">
        <v>72812.600000000006</v>
      </c>
      <c r="C15" s="61">
        <v>31206.09</v>
      </c>
      <c r="D15" s="67">
        <f>+B15+C15</f>
        <v>104018.69</v>
      </c>
      <c r="E15" s="62">
        <f>E14*0.07</f>
        <v>70706.540990049994</v>
      </c>
      <c r="F15" s="62">
        <f>F14*0.07</f>
        <v>30302.803281450004</v>
      </c>
      <c r="G15" s="67">
        <f>+E15+F15</f>
        <v>101009.3442715</v>
      </c>
      <c r="H15" s="78">
        <f t="shared" si="2"/>
        <v>143519.14099004999</v>
      </c>
      <c r="I15" s="78">
        <f t="shared" si="3"/>
        <v>61508.89328145</v>
      </c>
      <c r="J15" s="78">
        <f t="shared" si="4"/>
        <v>205028.03427149999</v>
      </c>
    </row>
    <row r="16" spans="1:10" s="6" customFormat="1" ht="15" thickBot="1" x14ac:dyDescent="0.4">
      <c r="A16" s="9" t="s">
        <v>2</v>
      </c>
      <c r="B16" s="63">
        <f>+B14+B15</f>
        <v>1112999.9439999999</v>
      </c>
      <c r="C16" s="63">
        <f>+C14+C15</f>
        <v>477000.06000000006</v>
      </c>
      <c r="D16" s="76">
        <f>+D14+D15</f>
        <v>1590000.004</v>
      </c>
      <c r="E16" s="64">
        <f>E14+E15</f>
        <v>1080799.9837050498</v>
      </c>
      <c r="F16" s="64">
        <f>F14+F15</f>
        <v>463199.99301645003</v>
      </c>
      <c r="G16" s="68">
        <f>+G14+G15</f>
        <v>1543999.9767214998</v>
      </c>
      <c r="H16" s="78">
        <f t="shared" si="2"/>
        <v>2193799.9277050495</v>
      </c>
      <c r="I16" s="78">
        <f t="shared" si="3"/>
        <v>940200.05301645002</v>
      </c>
      <c r="J16" s="78">
        <f>H16+I16</f>
        <v>3133999.9807214998</v>
      </c>
    </row>
    <row r="18" spans="4:6" x14ac:dyDescent="0.35">
      <c r="D18" s="22"/>
    </row>
    <row r="19" spans="4:6" x14ac:dyDescent="0.35">
      <c r="E19" s="128"/>
      <c r="F19" s="128"/>
    </row>
    <row r="20" spans="4:6" x14ac:dyDescent="0.35">
      <c r="D20" s="36"/>
    </row>
  </sheetData>
  <mergeCells count="4">
    <mergeCell ref="J5:J6"/>
    <mergeCell ref="A5:A6"/>
    <mergeCell ref="E5:G5"/>
    <mergeCell ref="B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33" sqref="A33"/>
    </sheetView>
  </sheetViews>
  <sheetFormatPr defaultColWidth="8.7265625" defaultRowHeight="14.5" x14ac:dyDescent="0.35"/>
  <cols>
    <col min="1" max="1" width="112.453125" bestFit="1" customWidth="1"/>
    <col min="3" max="3" width="10.453125" bestFit="1" customWidth="1"/>
  </cols>
  <sheetData>
    <row r="1" spans="1:6" x14ac:dyDescent="0.35">
      <c r="A1" s="6" t="s">
        <v>82</v>
      </c>
    </row>
    <row r="3" spans="1:6" x14ac:dyDescent="0.35">
      <c r="A3" s="126" t="s">
        <v>83</v>
      </c>
      <c r="B3" s="126"/>
      <c r="C3" s="126"/>
      <c r="D3" s="126"/>
      <c r="E3" s="126"/>
      <c r="F3" s="126"/>
    </row>
    <row r="4" spans="1:6" ht="21" x14ac:dyDescent="0.35">
      <c r="A4" s="126"/>
      <c r="B4" s="81" t="s">
        <v>84</v>
      </c>
      <c r="C4" s="81" t="s">
        <v>85</v>
      </c>
      <c r="D4" s="81" t="s">
        <v>104</v>
      </c>
      <c r="E4" s="81" t="s">
        <v>102</v>
      </c>
      <c r="F4" s="81" t="s">
        <v>86</v>
      </c>
    </row>
    <row r="5" spans="1:6" ht="30" customHeight="1" x14ac:dyDescent="0.35">
      <c r="A5" s="127" t="s">
        <v>87</v>
      </c>
      <c r="B5" s="127"/>
      <c r="C5" s="127"/>
      <c r="D5" s="127"/>
      <c r="E5" s="127"/>
      <c r="F5" s="127"/>
    </row>
    <row r="6" spans="1:6" x14ac:dyDescent="0.35">
      <c r="A6" s="82" t="s">
        <v>88</v>
      </c>
      <c r="B6" s="83">
        <v>1</v>
      </c>
      <c r="C6" s="91">
        <f>175310.82</f>
        <v>175310.82</v>
      </c>
      <c r="D6" s="84">
        <v>7.4999999999999997E-2</v>
      </c>
      <c r="E6" s="90">
        <v>24</v>
      </c>
      <c r="F6" s="85">
        <f t="shared" ref="F6:F19" si="0">ROUND(B6*C6*D6,0)*2</f>
        <v>26296</v>
      </c>
    </row>
    <row r="7" spans="1:6" x14ac:dyDescent="0.35">
      <c r="A7" s="82" t="s">
        <v>89</v>
      </c>
      <c r="B7" s="83">
        <v>1</v>
      </c>
      <c r="C7" s="91">
        <f>175310.82</f>
        <v>175310.82</v>
      </c>
      <c r="D7" s="84">
        <v>0.05</v>
      </c>
      <c r="E7" s="90">
        <v>24</v>
      </c>
      <c r="F7" s="85">
        <f t="shared" si="0"/>
        <v>17532</v>
      </c>
    </row>
    <row r="8" spans="1:6" x14ac:dyDescent="0.35">
      <c r="A8" s="82" t="s">
        <v>90</v>
      </c>
      <c r="B8" s="83">
        <v>1</v>
      </c>
      <c r="C8" s="91">
        <f>54902.6</f>
        <v>54902.6</v>
      </c>
      <c r="D8" s="84">
        <v>7.4999999999999997E-2</v>
      </c>
      <c r="E8" s="90">
        <v>24</v>
      </c>
      <c r="F8" s="85">
        <f t="shared" si="0"/>
        <v>8236</v>
      </c>
    </row>
    <row r="9" spans="1:6" x14ac:dyDescent="0.35">
      <c r="A9" s="82" t="s">
        <v>91</v>
      </c>
      <c r="B9" s="83">
        <v>5</v>
      </c>
      <c r="C9" s="91">
        <f>35315.8</f>
        <v>35315.800000000003</v>
      </c>
      <c r="D9" s="84">
        <v>0.05</v>
      </c>
      <c r="E9" s="90">
        <v>24</v>
      </c>
      <c r="F9" s="85">
        <f t="shared" si="0"/>
        <v>17658</v>
      </c>
    </row>
    <row r="10" spans="1:6" x14ac:dyDescent="0.35">
      <c r="A10" s="82" t="s">
        <v>92</v>
      </c>
      <c r="B10" s="83">
        <v>1</v>
      </c>
      <c r="C10" s="91">
        <f>54902.6</f>
        <v>54902.6</v>
      </c>
      <c r="D10" s="84">
        <v>7.4999999999999997E-2</v>
      </c>
      <c r="E10" s="90">
        <v>24</v>
      </c>
      <c r="F10" s="85">
        <f t="shared" si="0"/>
        <v>8236</v>
      </c>
    </row>
    <row r="11" spans="1:6" x14ac:dyDescent="0.35">
      <c r="A11" s="82" t="s">
        <v>93</v>
      </c>
      <c r="B11" s="83">
        <v>2</v>
      </c>
      <c r="C11" s="91">
        <f>35315.8</f>
        <v>35315.800000000003</v>
      </c>
      <c r="D11" s="84">
        <v>7.4999999999999997E-2</v>
      </c>
      <c r="E11" s="90">
        <v>24</v>
      </c>
      <c r="F11" s="85">
        <f t="shared" si="0"/>
        <v>10594</v>
      </c>
    </row>
    <row r="12" spans="1:6" x14ac:dyDescent="0.35">
      <c r="A12" s="82" t="s">
        <v>94</v>
      </c>
      <c r="B12" s="83">
        <v>2</v>
      </c>
      <c r="C12" s="91">
        <v>54902.6</v>
      </c>
      <c r="D12" s="84">
        <v>7.4999999999999997E-2</v>
      </c>
      <c r="E12" s="90">
        <v>24</v>
      </c>
      <c r="F12" s="85">
        <f t="shared" si="0"/>
        <v>16470</v>
      </c>
    </row>
    <row r="13" spans="1:6" x14ac:dyDescent="0.35">
      <c r="A13" s="82" t="s">
        <v>95</v>
      </c>
      <c r="B13" s="83">
        <v>1</v>
      </c>
      <c r="C13" s="91">
        <v>175310.82</v>
      </c>
      <c r="D13" s="84">
        <v>0.05</v>
      </c>
      <c r="E13" s="90">
        <v>24</v>
      </c>
      <c r="F13" s="85">
        <f t="shared" si="0"/>
        <v>17532</v>
      </c>
    </row>
    <row r="14" spans="1:6" x14ac:dyDescent="0.35">
      <c r="A14" s="82" t="s">
        <v>96</v>
      </c>
      <c r="B14" s="83">
        <v>1</v>
      </c>
      <c r="C14" s="91">
        <v>54902.6</v>
      </c>
      <c r="D14" s="84">
        <v>0.05</v>
      </c>
      <c r="E14" s="90">
        <v>24</v>
      </c>
      <c r="F14" s="85">
        <f t="shared" si="0"/>
        <v>5490</v>
      </c>
    </row>
    <row r="15" spans="1:6" x14ac:dyDescent="0.35">
      <c r="A15" s="82" t="s">
        <v>103</v>
      </c>
      <c r="B15" s="83">
        <v>1</v>
      </c>
      <c r="C15" s="91">
        <v>212637.54</v>
      </c>
      <c r="D15" s="84">
        <v>0.05</v>
      </c>
      <c r="E15" s="90">
        <v>24</v>
      </c>
      <c r="F15" s="85">
        <f t="shared" si="0"/>
        <v>21264</v>
      </c>
    </row>
    <row r="16" spans="1:6" x14ac:dyDescent="0.35">
      <c r="A16" s="82" t="s">
        <v>97</v>
      </c>
      <c r="B16" s="83">
        <v>2</v>
      </c>
      <c r="C16" s="91">
        <v>65000</v>
      </c>
      <c r="D16" s="84">
        <v>7.4999999999999997E-2</v>
      </c>
      <c r="E16" s="90">
        <v>24</v>
      </c>
      <c r="F16" s="85">
        <f t="shared" si="0"/>
        <v>19500</v>
      </c>
    </row>
    <row r="17" spans="1:6" x14ac:dyDescent="0.35">
      <c r="A17" s="82" t="s">
        <v>98</v>
      </c>
      <c r="B17" s="83">
        <v>3</v>
      </c>
      <c r="C17" s="91">
        <v>35315.800000000003</v>
      </c>
      <c r="D17" s="84">
        <v>0.1</v>
      </c>
      <c r="E17" s="90">
        <v>24</v>
      </c>
      <c r="F17" s="85">
        <f t="shared" si="0"/>
        <v>21190</v>
      </c>
    </row>
    <row r="18" spans="1:6" x14ac:dyDescent="0.35">
      <c r="A18" s="82" t="s">
        <v>99</v>
      </c>
      <c r="B18" s="83">
        <v>1</v>
      </c>
      <c r="C18" s="91">
        <v>76843.39</v>
      </c>
      <c r="D18" s="84">
        <v>0.1</v>
      </c>
      <c r="E18" s="90">
        <v>24</v>
      </c>
      <c r="F18" s="85">
        <f t="shared" si="0"/>
        <v>15368</v>
      </c>
    </row>
    <row r="19" spans="1:6" x14ac:dyDescent="0.35">
      <c r="A19" s="82" t="s">
        <v>100</v>
      </c>
      <c r="B19" s="83">
        <v>5</v>
      </c>
      <c r="C19" s="91">
        <v>11550.22</v>
      </c>
      <c r="D19" s="84">
        <v>8.0299999999999996E-2</v>
      </c>
      <c r="E19" s="90">
        <v>24</v>
      </c>
      <c r="F19" s="85">
        <f t="shared" si="0"/>
        <v>9274</v>
      </c>
    </row>
    <row r="20" spans="1:6" x14ac:dyDescent="0.35">
      <c r="A20" s="86" t="s">
        <v>101</v>
      </c>
      <c r="B20" s="87"/>
      <c r="C20" s="87"/>
      <c r="D20" s="88"/>
      <c r="E20" s="88"/>
      <c r="F20" s="89">
        <f>SUM(F6:F19)</f>
        <v>214640</v>
      </c>
    </row>
  </sheetData>
  <mergeCells count="3">
    <mergeCell ref="A3:A4"/>
    <mergeCell ref="B3:F3"/>
    <mergeCell ref="A5:F5"/>
  </mergeCells>
  <dataValidations count="1">
    <dataValidation allowBlank="1" showInputMessage="1" showErrorMessage="1" promptTitle="Calcul automatique" prompt="Calcul automatique, pas besoin d'entrées pour cette cellule. " sqref="F6:F1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du projet</vt:lpstr>
      <vt:lpstr>Budget par catégorie</vt:lpstr>
      <vt:lpstr>Annexe Staffing HCR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2019-05-12T09:44:32Z</cp:lastPrinted>
  <dcterms:created xsi:type="dcterms:W3CDTF">2017-11-15T21:17:43Z</dcterms:created>
  <dcterms:modified xsi:type="dcterms:W3CDTF">2019-11-08T11:45:43Z</dcterms:modified>
</cp:coreProperties>
</file>