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t_provider\Documents\PBF\Rapport semestriel Juin2019\Projet AME\"/>
    </mc:Choice>
  </mc:AlternateContent>
  <xr:revisionPtr revIDLastSave="0" documentId="8_{AD9003A4-FD9D-4571-A301-ED6E5804DF43}" xr6:coauthVersionLast="41" xr6:coauthVersionMax="41" xr10:uidLastSave="{00000000-0000-0000-0000-000000000000}"/>
  <bookViews>
    <workbookView xWindow="-120" yWindow="-120" windowWidth="20730" windowHeight="11160" tabRatio="926" xr2:uid="{00000000-000D-0000-FFFF-FFFF00000000}"/>
  </bookViews>
  <sheets>
    <sheet name="Rapport Fin Consolidé 1" sheetId="5" r:id="rId1"/>
    <sheet name="Rapport Fin Consolidé 2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0" l="1"/>
  <c r="H9" i="10"/>
  <c r="H10" i="10"/>
  <c r="H11" i="10"/>
  <c r="H12" i="10"/>
  <c r="H13" i="10"/>
  <c r="H7" i="10"/>
  <c r="B15" i="10"/>
  <c r="B16" i="10" s="1"/>
  <c r="G15" i="10" l="1"/>
  <c r="G17" i="10" l="1"/>
  <c r="E15" i="10"/>
  <c r="E16" i="10" s="1"/>
  <c r="E17" i="10" s="1"/>
  <c r="D15" i="10"/>
  <c r="D16" i="10" s="1"/>
  <c r="D17" i="10" s="1"/>
  <c r="C15" i="10"/>
  <c r="C16" i="10" s="1"/>
  <c r="B17" i="10"/>
  <c r="C17" i="10" l="1"/>
  <c r="F17" i="10" s="1"/>
  <c r="H17" i="10" s="1"/>
  <c r="F16" i="10"/>
  <c r="H16" i="10" s="1"/>
  <c r="F15" i="10"/>
  <c r="H15" i="10" s="1"/>
  <c r="I54" i="5" l="1"/>
  <c r="I56" i="5" s="1"/>
  <c r="G20" i="5" l="1"/>
  <c r="J20" i="5" s="1"/>
  <c r="J40" i="5" l="1"/>
  <c r="G13" i="5" l="1"/>
  <c r="J13" i="5" s="1"/>
  <c r="G10" i="5"/>
  <c r="J10" i="5" s="1"/>
  <c r="D54" i="5" l="1"/>
  <c r="D55" i="5" s="1"/>
  <c r="D56" i="5" s="1"/>
  <c r="E54" i="5" l="1"/>
  <c r="E55" i="5" s="1"/>
  <c r="E56" i="5" l="1"/>
  <c r="F54" i="5" l="1"/>
  <c r="F55" i="5" l="1"/>
  <c r="F56" i="5" s="1"/>
  <c r="G51" i="5"/>
  <c r="J51" i="5" s="1"/>
  <c r="G40" i="5"/>
  <c r="G53" i="5"/>
  <c r="J53" i="5" s="1"/>
  <c r="G52" i="5"/>
  <c r="J52" i="5" s="1"/>
  <c r="G44" i="5"/>
  <c r="J44" i="5" s="1"/>
  <c r="G31" i="5"/>
  <c r="J31" i="5" s="1"/>
  <c r="G25" i="5"/>
  <c r="J25" i="5" s="1"/>
  <c r="C54" i="5" l="1"/>
  <c r="G54" i="5" l="1"/>
  <c r="C55" i="5"/>
  <c r="G55" i="5" s="1"/>
  <c r="J55" i="5" s="1"/>
  <c r="C56" i="5" l="1"/>
  <c r="G56" i="5" l="1"/>
  <c r="J56" i="5" s="1"/>
  <c r="J54" i="5" l="1"/>
</calcChain>
</file>

<file path=xl/sharedStrings.xml><?xml version="1.0" encoding="utf-8"?>
<sst xmlns="http://schemas.openxmlformats.org/spreadsheetml/2006/main" count="123" uniqueCount="118">
  <si>
    <t xml:space="preserve"> 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</si>
  <si>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</si>
  <si>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</si>
  <si>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</si>
  <si>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</si>
  <si>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</si>
  <si>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</si>
  <si>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</si>
  <si>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</si>
  <si>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</si>
  <si>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</si>
  <si>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</si>
  <si>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</si>
  <si>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</si>
  <si>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</si>
  <si>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1.1.2:</t>
  </si>
  <si>
    <t>Activite 1.2.1:</t>
  </si>
  <si>
    <t>Activite 1.2.2:</t>
  </si>
  <si>
    <t>Activite 1.2.3:</t>
  </si>
  <si>
    <t>Activite 1.3.1:</t>
  </si>
  <si>
    <t>Activite 1.3.2: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</si>
  <si>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</si>
  <si>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</si>
  <si>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</si>
  <si>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</si>
  <si>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</si>
  <si>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</si>
  <si>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2.3.1:</t>
  </si>
  <si>
    <t>Activite 2.3.2:</t>
  </si>
  <si>
    <t>Activite 2.3.3:</t>
  </si>
  <si>
    <t>Cout de personnel du projet si pas inclus dans les activites si-dessus</t>
  </si>
  <si>
    <t>Budget S&amp;E du projet</t>
  </si>
  <si>
    <t>TOTAL $ pour Resultat 1:</t>
  </si>
  <si>
    <t>TOTAL $ pour Resultat 2:</t>
  </si>
  <si>
    <t>Budget par agence recipiendiaire en USD - Veuillez ajouter une nouvelle colonne par agence recipiendiaire</t>
  </si>
  <si>
    <t>Appuyer la mise en place des plateformes communautaires de concertation</t>
  </si>
  <si>
    <t>Renforcer les mécanismes endogènes de réconciliation au niveau des plateformes communautaires</t>
  </si>
  <si>
    <t>Soutenir la constitution des groupements de femmes messagers de la paix</t>
  </si>
  <si>
    <t>Soutenir la constitution de groupements de jeunes et hommes messagers de la paix</t>
  </si>
  <si>
    <t>SOUS TOTAL DU BUDGET DE PROJET</t>
  </si>
  <si>
    <t>Coût indirect (7%)</t>
  </si>
  <si>
    <t>BUDGET TOTAL DU PROJET</t>
  </si>
  <si>
    <t>UNFPA</t>
  </si>
  <si>
    <t>FAO</t>
  </si>
  <si>
    <t>UNCDF</t>
  </si>
  <si>
    <t>UNESCO</t>
  </si>
  <si>
    <t>Activite 1.2.4:</t>
  </si>
  <si>
    <t>Activite 1.2.5:</t>
  </si>
  <si>
    <t>Activite 1.2.6:</t>
  </si>
  <si>
    <t>Mise en relation des produits des groupes cibles avec le marché</t>
  </si>
  <si>
    <t>Structurer les bénéficiaires</t>
  </si>
  <si>
    <t>Former les groupes cibles à la technologie post-récolte y compris le stockage et transformation</t>
  </si>
  <si>
    <t>Mise en relation avec les fonds de développement agricole</t>
  </si>
  <si>
    <t xml:space="preserve">Mise en relation des groupes d’épargne avec une institution de microfinance </t>
  </si>
  <si>
    <t>Activite 2.2.4:</t>
  </si>
  <si>
    <t>Activite 2.2.5:</t>
  </si>
  <si>
    <t>Activite 2.2.6:</t>
  </si>
  <si>
    <t>Activite 2.2.7:</t>
  </si>
  <si>
    <t>Education financière de tous les bénéficiaires</t>
  </si>
  <si>
    <t>Produit 2.4:</t>
  </si>
  <si>
    <t>Activite 2.4.3:</t>
  </si>
  <si>
    <t>Situation à fin mai 2019</t>
  </si>
  <si>
    <t>TOTAL BUDGET</t>
  </si>
  <si>
    <t>Resultat 1: La cohésion sociale et l’adhésion à la paix de la population sont renforcées à travers la promotion de mécanismes endogènes de dialogue communautaire.</t>
  </si>
  <si>
    <t>La mise en place de plateformes communautaires et inclusives de concertation et d’éducation à la paix, de sensibilisation sur les enjeux socio-économique et culturel</t>
  </si>
  <si>
    <t>L’identification et la formation d’messagers de la paix au niveau de la communauté, des établissements scolaires et des médias</t>
  </si>
  <si>
    <t>Former des pairs éducateurs sur les thématiques de la paix en milieu scolaire et extrascolaires</t>
  </si>
  <si>
    <t>Formation des médias communautaires sur la thématique de la paix</t>
  </si>
  <si>
    <t>Appui des 4 stations radios communautaires</t>
  </si>
  <si>
    <t>Conception et diffusion d'émissions radiophoniques</t>
  </si>
  <si>
    <t>L’alphabétisation des jeunes et groupes d’autodéfense des zones d’intervention sur la thématique de la paix</t>
  </si>
  <si>
    <t>Formation du personnel d'encadrement de l'alphabétisation</t>
  </si>
  <si>
    <t>Réalisation de la campagne d'alphabétisation et sensibilisation</t>
  </si>
  <si>
    <t>Resultat 2: Les communautés, les femmes et les jeunes marginalisés sont intégrés dans la dynamique socio-économique et renforcent leur participation dans la prévention des conflits et la consolidation de la paix, réduisant ainsi leur vulnérabilité à se faire enrôler des dans les groupes de dahalo/malaso.</t>
  </si>
  <si>
    <t>La promotion de filières porteuses et les Activités Génératrices de Revenu (AGR) à travers le développement de la chaîne des valeurs</t>
  </si>
  <si>
    <r>
      <t>Identification des filières porteuses</t>
    </r>
    <r>
      <rPr>
        <sz val="12"/>
        <color rgb="FF000000"/>
        <rFont val="Calibri"/>
        <family val="2"/>
        <scheme val="minor"/>
      </rPr>
      <t> </t>
    </r>
  </si>
  <si>
    <t>Fourniture d'intrants agricoles, petits équipements et irrigation, semences, bétails, alimentations, vaccins/déparasitage et des outils de stockage et de transformation</t>
  </si>
  <si>
    <t>Ciblage et structuration des groupements potentiels au marché</t>
  </si>
  <si>
    <t>Activite 2.1.4:</t>
  </si>
  <si>
    <t>Activite 2.1.5:</t>
  </si>
  <si>
    <t>Formation des jeunes sur les métiers découlant des filières porteuses identifiées (agricoles et autres)</t>
  </si>
  <si>
    <t>Le renforcement des compétences techniques et professionnelles des jeunes en vue de l’amélioration de leur employabilité, leur productivité et leur culture financière</t>
  </si>
  <si>
    <r>
      <t>Renforcer les capacités de production des groupes cibles par la formation et l'adoption de techniques agro-pastorales résilientes aux changements climatiques, par l'approche Champ Ecole des producteurs CEP</t>
    </r>
    <r>
      <rPr>
        <sz val="12"/>
        <color rgb="FF000000"/>
        <rFont val="Calibri"/>
        <family val="2"/>
        <scheme val="minor"/>
      </rPr>
      <t xml:space="preserve"> </t>
    </r>
  </si>
  <si>
    <t>Activite 2.2.8:</t>
  </si>
  <si>
    <t>Renforcer les capacités de gestion</t>
  </si>
  <si>
    <r>
      <t>Equipement et électrification de deux Centres de ressources d'alphabétisation (équipement et électrification)</t>
    </r>
    <r>
      <rPr>
        <sz val="12"/>
        <color rgb="FF000000"/>
        <rFont val="Calibri"/>
        <family val="2"/>
        <scheme val="minor"/>
      </rPr>
      <t xml:space="preserve"> </t>
    </r>
  </si>
  <si>
    <t>Appui à la formation professionnelle, ingénierie, équipement, accompagnement et formation aux métiers ruraux</t>
  </si>
  <si>
    <t>Appui à l'opérationnalisation des centres de ressources d'alphabétisation et post alphabétisation</t>
  </si>
  <si>
    <t>La dotation de matériels de production et de mécanismes financiers adaptés et innovants</t>
  </si>
  <si>
    <t>Mise en place et renforcement des capacités des groupes d'épargne communautaires, dotation de matériels ou de kits de démarrage pour des porteurs de projets professionnels</t>
  </si>
  <si>
    <r>
      <t>Mise en place d'infrastructures d'appui à la production (site d'abreuvement, pâturage communautaires, marché...)</t>
    </r>
    <r>
      <rPr>
        <sz val="12"/>
        <color rgb="FF000000"/>
        <rFont val="Calibri"/>
        <family val="2"/>
        <scheme val="minor"/>
      </rPr>
      <t> </t>
    </r>
  </si>
  <si>
    <t>Activite 2.4.1:</t>
  </si>
  <si>
    <t>Activite 2.4.2:</t>
  </si>
  <si>
    <t>Activite 2.4.4:</t>
  </si>
  <si>
    <t>Activite 2.4.5:</t>
  </si>
  <si>
    <t>Le renforcement des capacités nationales en matière de dialogue communautaire, d’éducation non formelle et financière, de développement des métiers ruraux pour consolider la paix sociale</t>
  </si>
  <si>
    <t xml:space="preserve">Préparation et organisation des évènements culturels intercommunautaires </t>
  </si>
  <si>
    <t xml:space="preserve">Renforcement des capacités des animateurs culturels des associations/maison des jeunes </t>
  </si>
  <si>
    <r>
      <t>Implantation d’une IMF dans les 2 pôles</t>
    </r>
    <r>
      <rPr>
        <sz val="12"/>
        <color rgb="FF000000"/>
        <rFont val="Calibri"/>
        <family val="2"/>
        <scheme val="minor"/>
      </rPr>
      <t xml:space="preserve"> </t>
    </r>
  </si>
  <si>
    <r>
      <t>Numérisation des services financiers (services financiers mobiles)</t>
    </r>
    <r>
      <rPr>
        <sz val="12"/>
        <color rgb="FF000000"/>
        <rFont val="Calibri"/>
        <family val="2"/>
        <scheme val="minor"/>
      </rPr>
      <t xml:space="preserve"> </t>
    </r>
  </si>
  <si>
    <t>Couts operationnels si pas inclus dans les activites ci-dessus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</si>
  <si>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</si>
  <si>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</si>
  <si>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</si>
  <si>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 xml:space="preserve">Agence Recipiendiaire </t>
  </si>
  <si>
    <t>TOTAL REALISATION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</si>
  <si>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</si>
  <si>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</si>
  <si>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</si>
  <si>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</si>
  <si>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</si>
  <si>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</si>
  <si>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</si>
  <si>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Avance dépenses pour coordination projet</t>
  </si>
  <si>
    <t>Sous-total</t>
  </si>
  <si>
    <t xml:space="preserve">8. Coûts indirects*  </t>
  </si>
  <si>
    <t>TOTAL</t>
  </si>
  <si>
    <t>Niveau de depense/ engagement actuel en USD (a remplir au moment des rapports de projet)
 à fin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</si>
</sst>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rgb="FF000000"/>
      <name val="Calibri"/>
      <family val="2"/>
      <scheme val="minor"/>
    </font>
    <font>
      <u val="singleAccounting"/>
      <sz val="12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Calibri"/>
      <family val="2"/>
      <scheme val="minor"/>
    </font>
    <font>
      <u val="singleAccounting"/>
      <sz val="10"/>
      <color theme="1"/>
      <name val="Times New Roman"/>
      <family val="1"/>
    </font>
    <font>
      <b/>
      <u val="singleAccounting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4" xfId="1" applyNumberFormat="1" applyFont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164" fontId="4" fillId="0" borderId="0" xfId="1" applyNumberFormat="1" applyFont="1"/>
    <xf numFmtId="0" fontId="0" fillId="0" borderId="0" xfId="0"/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2" fillId="0" borderId="6" xfId="1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164" fontId="14" fillId="0" borderId="4" xfId="1" applyNumberFormat="1" applyFont="1" applyBorder="1" applyAlignment="1">
      <alignment vertical="center" wrapText="1"/>
    </xf>
    <xf numFmtId="164" fontId="15" fillId="0" borderId="0" xfId="1" applyNumberFormat="1" applyFont="1"/>
    <xf numFmtId="164" fontId="7" fillId="0" borderId="0" xfId="1" applyNumberFormat="1" applyFont="1"/>
    <xf numFmtId="164" fontId="16" fillId="0" borderId="0" xfId="1" applyNumberFormat="1" applyFont="1"/>
    <xf numFmtId="164" fontId="2" fillId="0" borderId="4" xfId="1" applyNumberFormat="1" applyFont="1" applyFill="1" applyBorder="1" applyAlignment="1">
      <alignment vertical="center" wrapText="1"/>
    </xf>
    <xf numFmtId="9" fontId="2" fillId="0" borderId="4" xfId="2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164" fontId="17" fillId="0" borderId="4" xfId="1" applyNumberFormat="1" applyFont="1" applyBorder="1" applyAlignment="1">
      <alignment vertical="center" wrapText="1"/>
    </xf>
    <xf numFmtId="164" fontId="10" fillId="0" borderId="4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9" fontId="1" fillId="0" borderId="4" xfId="2" applyFont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11" xfId="0" applyFont="1" applyBorder="1" applyAlignment="1">
      <alignment vertical="center" wrapText="1"/>
    </xf>
    <xf numFmtId="164" fontId="20" fillId="0" borderId="12" xfId="1" applyNumberFormat="1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164" fontId="20" fillId="0" borderId="14" xfId="1" applyNumberFormat="1" applyFont="1" applyBorder="1" applyAlignment="1">
      <alignment vertical="center" wrapText="1"/>
    </xf>
    <xf numFmtId="0" fontId="21" fillId="3" borderId="13" xfId="0" applyFont="1" applyFill="1" applyBorder="1" applyAlignment="1">
      <alignment vertical="center" wrapText="1"/>
    </xf>
    <xf numFmtId="164" fontId="21" fillId="3" borderId="12" xfId="1" applyNumberFormat="1" applyFont="1" applyFill="1" applyBorder="1" applyAlignment="1">
      <alignment vertical="center" wrapText="1"/>
    </xf>
    <xf numFmtId="164" fontId="21" fillId="3" borderId="14" xfId="1" applyNumberFormat="1" applyFont="1" applyFill="1" applyBorder="1" applyAlignment="1">
      <alignment vertical="center" wrapText="1"/>
    </xf>
    <xf numFmtId="164" fontId="21" fillId="3" borderId="3" xfId="1" applyNumberFormat="1" applyFont="1" applyFill="1" applyBorder="1" applyAlignment="1">
      <alignment vertical="center" wrapText="1"/>
    </xf>
    <xf numFmtId="0" fontId="22" fillId="0" borderId="0" xfId="0" applyFont="1"/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9" fontId="1" fillId="0" borderId="1" xfId="2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vertical="center" wrapText="1"/>
    </xf>
    <xf numFmtId="164" fontId="14" fillId="2" borderId="4" xfId="1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164" fontId="23" fillId="0" borderId="12" xfId="1" applyNumberFormat="1" applyFont="1" applyBorder="1" applyAlignment="1">
      <alignment vertical="center" wrapText="1"/>
    </xf>
    <xf numFmtId="164" fontId="24" fillId="3" borderId="14" xfId="1" applyNumberFormat="1" applyFont="1" applyFill="1" applyBorder="1" applyAlignment="1">
      <alignment vertical="center" wrapText="1"/>
    </xf>
    <xf numFmtId="164" fontId="23" fillId="0" borderId="14" xfId="1" applyNumberFormat="1" applyFont="1" applyBorder="1" applyAlignment="1">
      <alignment vertical="center" wrapText="1"/>
    </xf>
    <xf numFmtId="164" fontId="24" fillId="3" borderId="3" xfId="1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</cellXfs>
  <cellStyles count="4">
    <cellStyle name="Comma" xfId="1" builtinId="3"/>
    <cellStyle name="Milliers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="60" zoomScaleNormal="60" workbookViewId="0">
      <pane ySplit="8" topLeftCell="A52" activePane="bottomLeft" state="frozen"/>
      <selection pane="bottomLeft" activeCell="K53" sqref="K53"/>
    </sheetView>
  </sheetViews>
  <sheetFormatPr defaultColWidth="9.140625" defaultRowHeight="15" x14ac:dyDescent="0.25"/>
  <cols>
    <col min="1" max="1" width="29.7109375" customWidth="1"/>
    <col min="2" max="2" width="96.7109375" customWidth="1"/>
    <col min="3" max="7" width="19.7109375" style="34" customWidth="1"/>
    <col min="8" max="8" width="22.5703125" style="21" customWidth="1"/>
    <col min="9" max="9" width="22.5703125" style="12" customWidth="1"/>
    <col min="10" max="10" width="20.85546875" style="26" customWidth="1"/>
    <col min="11" max="11" width="34.140625" customWidth="1"/>
  </cols>
  <sheetData>
    <row r="1" spans="1:10" ht="21" x14ac:dyDescent="0.35">
      <c r="A1" s="6" t="s">
        <v>1</v>
      </c>
      <c r="B1" s="5"/>
      <c r="C1" s="33"/>
      <c r="D1" s="33"/>
      <c r="E1" s="33"/>
    </row>
    <row r="2" spans="1:10" ht="15.75" x14ac:dyDescent="0.25">
      <c r="A2" s="4"/>
      <c r="B2" s="4"/>
      <c r="C2" s="35"/>
      <c r="D2" s="35"/>
      <c r="E2" s="35"/>
    </row>
    <row r="3" spans="1:10" ht="15.75" x14ac:dyDescent="0.25">
      <c r="A3" s="4" t="s">
        <v>2</v>
      </c>
      <c r="B3" s="4"/>
      <c r="C3" s="35"/>
      <c r="D3" s="35"/>
      <c r="E3" s="35"/>
    </row>
    <row r="5" spans="1:10" ht="15.75" x14ac:dyDescent="0.25">
      <c r="A5" s="4" t="s">
        <v>3</v>
      </c>
    </row>
    <row r="6" spans="1:10" ht="16.5" thickBot="1" x14ac:dyDescent="0.3">
      <c r="A6" s="4" t="s">
        <v>61</v>
      </c>
    </row>
    <row r="7" spans="1:10" s="17" customFormat="1" ht="138.75" customHeight="1" thickBot="1" x14ac:dyDescent="0.3">
      <c r="A7" s="7" t="s">
        <v>4</v>
      </c>
      <c r="B7" s="42" t="s">
        <v>5</v>
      </c>
      <c r="C7" s="78" t="s">
        <v>34</v>
      </c>
      <c r="D7" s="79"/>
      <c r="E7" s="79"/>
      <c r="F7" s="79"/>
      <c r="G7" s="80"/>
      <c r="H7" s="58" t="s">
        <v>6</v>
      </c>
      <c r="I7" s="58" t="s">
        <v>117</v>
      </c>
      <c r="J7" s="58" t="s">
        <v>7</v>
      </c>
    </row>
    <row r="8" spans="1:10" s="13" customFormat="1" ht="35.25" customHeight="1" thickBot="1" x14ac:dyDescent="0.3">
      <c r="A8" s="19"/>
      <c r="B8" s="20"/>
      <c r="C8" s="56" t="s">
        <v>43</v>
      </c>
      <c r="D8" s="56" t="s">
        <v>42</v>
      </c>
      <c r="E8" s="56" t="s">
        <v>44</v>
      </c>
      <c r="F8" s="56" t="s">
        <v>45</v>
      </c>
      <c r="G8" s="60" t="s">
        <v>62</v>
      </c>
      <c r="H8" s="11"/>
      <c r="I8" s="27"/>
      <c r="J8" s="28"/>
    </row>
    <row r="9" spans="1:10" ht="16.5" thickBot="1" x14ac:dyDescent="0.3">
      <c r="A9" s="81" t="s">
        <v>63</v>
      </c>
      <c r="B9" s="82"/>
      <c r="C9" s="82"/>
      <c r="D9" s="82"/>
      <c r="E9" s="82"/>
      <c r="F9" s="82"/>
      <c r="G9" s="82"/>
      <c r="H9" s="82"/>
      <c r="I9" s="82"/>
      <c r="J9" s="83"/>
    </row>
    <row r="10" spans="1:10" s="17" customFormat="1" ht="54" customHeight="1" thickBot="1" x14ac:dyDescent="0.3">
      <c r="A10" s="14" t="s">
        <v>8</v>
      </c>
      <c r="B10" s="18" t="s">
        <v>64</v>
      </c>
      <c r="C10" s="8"/>
      <c r="D10" s="8">
        <v>188200</v>
      </c>
      <c r="E10" s="8"/>
      <c r="F10" s="8"/>
      <c r="G10" s="32">
        <f>SUM(C10:F10)</f>
        <v>188200</v>
      </c>
      <c r="H10" s="37">
        <v>0.7</v>
      </c>
      <c r="I10" s="8">
        <v>188096</v>
      </c>
      <c r="J10" s="37">
        <f>I10/G10</f>
        <v>0.99944739638682256</v>
      </c>
    </row>
    <row r="11" spans="1:10" ht="30" customHeight="1" thickBot="1" x14ac:dyDescent="0.3">
      <c r="A11" s="3" t="s">
        <v>14</v>
      </c>
      <c r="B11" s="2" t="s">
        <v>35</v>
      </c>
      <c r="C11" s="9"/>
      <c r="D11" s="9">
        <v>171000</v>
      </c>
      <c r="E11" s="9"/>
      <c r="F11" s="9"/>
      <c r="G11" s="25"/>
      <c r="H11" s="44">
        <v>0.7</v>
      </c>
      <c r="I11" s="8"/>
      <c r="J11" s="29"/>
    </row>
    <row r="12" spans="1:10" ht="18.75" thickBot="1" x14ac:dyDescent="0.3">
      <c r="A12" s="3" t="s">
        <v>15</v>
      </c>
      <c r="B12" s="2" t="s">
        <v>36</v>
      </c>
      <c r="C12" s="9"/>
      <c r="D12" s="9">
        <v>17200</v>
      </c>
      <c r="E12" s="9"/>
      <c r="F12" s="9"/>
      <c r="G12" s="25"/>
      <c r="H12" s="23">
        <v>0.7</v>
      </c>
      <c r="I12" s="8"/>
      <c r="J12" s="29"/>
    </row>
    <row r="13" spans="1:10" s="17" customFormat="1" ht="32.25" thickBot="1" x14ac:dyDescent="0.3">
      <c r="A13" s="14" t="s">
        <v>9</v>
      </c>
      <c r="B13" s="18" t="s">
        <v>65</v>
      </c>
      <c r="C13" s="8"/>
      <c r="D13" s="8">
        <v>104000</v>
      </c>
      <c r="E13" s="8"/>
      <c r="F13" s="40">
        <v>131005</v>
      </c>
      <c r="G13" s="32">
        <f>SUM(C13:F13)</f>
        <v>235005</v>
      </c>
      <c r="H13" s="30">
        <v>0.7</v>
      </c>
      <c r="I13" s="38">
        <v>233209</v>
      </c>
      <c r="J13" s="37">
        <f>I13/G13</f>
        <v>0.99235760941256568</v>
      </c>
    </row>
    <row r="14" spans="1:10" ht="18.75" thickBot="1" x14ac:dyDescent="0.3">
      <c r="A14" s="3" t="s">
        <v>16</v>
      </c>
      <c r="B14" s="2" t="s">
        <v>37</v>
      </c>
      <c r="C14" s="9"/>
      <c r="D14" s="9">
        <v>43000</v>
      </c>
      <c r="E14" s="9"/>
      <c r="F14" s="9"/>
      <c r="G14" s="25"/>
      <c r="H14" s="23">
        <v>0.4</v>
      </c>
      <c r="I14" s="8"/>
      <c r="J14" s="29"/>
    </row>
    <row r="15" spans="1:10" ht="18.75" thickBot="1" x14ac:dyDescent="0.3">
      <c r="A15" s="3" t="s">
        <v>17</v>
      </c>
      <c r="B15" s="2" t="s">
        <v>38</v>
      </c>
      <c r="C15" s="9"/>
      <c r="D15" s="9">
        <v>61000</v>
      </c>
      <c r="E15" s="9"/>
      <c r="F15" s="9"/>
      <c r="G15" s="25"/>
      <c r="H15" s="23">
        <v>0.4</v>
      </c>
      <c r="I15" s="8"/>
      <c r="J15" s="29"/>
    </row>
    <row r="16" spans="1:10" ht="18.75" thickBot="1" x14ac:dyDescent="0.3">
      <c r="A16" s="3" t="s">
        <v>18</v>
      </c>
      <c r="B16" s="15" t="s">
        <v>66</v>
      </c>
      <c r="C16" s="9"/>
      <c r="D16" s="9"/>
      <c r="E16" s="9"/>
      <c r="F16" s="9"/>
      <c r="G16" s="25"/>
      <c r="H16" s="22"/>
      <c r="I16" s="8"/>
      <c r="J16" s="29"/>
    </row>
    <row r="17" spans="1:10" s="13" customFormat="1" ht="18.75" thickBot="1" x14ac:dyDescent="0.3">
      <c r="A17" s="16" t="s">
        <v>46</v>
      </c>
      <c r="B17" s="15" t="s">
        <v>67</v>
      </c>
      <c r="C17" s="9"/>
      <c r="D17" s="9"/>
      <c r="E17" s="9"/>
      <c r="F17" s="9"/>
      <c r="G17" s="25"/>
      <c r="H17" s="22"/>
      <c r="I17" s="8"/>
      <c r="J17" s="29"/>
    </row>
    <row r="18" spans="1:10" s="13" customFormat="1" ht="18.75" thickBot="1" x14ac:dyDescent="0.3">
      <c r="A18" s="16" t="s">
        <v>47</v>
      </c>
      <c r="B18" s="15" t="s">
        <v>68</v>
      </c>
      <c r="C18" s="9"/>
      <c r="D18" s="9"/>
      <c r="E18" s="9"/>
      <c r="F18" s="9"/>
      <c r="G18" s="25"/>
      <c r="H18" s="22"/>
      <c r="I18" s="8"/>
      <c r="J18" s="29"/>
    </row>
    <row r="19" spans="1:10" s="13" customFormat="1" ht="18.75" thickBot="1" x14ac:dyDescent="0.3">
      <c r="A19" s="16" t="s">
        <v>48</v>
      </c>
      <c r="B19" s="15" t="s">
        <v>69</v>
      </c>
      <c r="C19" s="9"/>
      <c r="D19" s="9"/>
      <c r="E19" s="9"/>
      <c r="F19" s="9"/>
      <c r="G19" s="25"/>
      <c r="H19" s="22"/>
      <c r="I19" s="8"/>
      <c r="J19" s="29"/>
    </row>
    <row r="20" spans="1:10" s="17" customFormat="1" ht="32.25" thickBot="1" x14ac:dyDescent="0.3">
      <c r="A20" s="14" t="s">
        <v>10</v>
      </c>
      <c r="B20" s="18" t="s">
        <v>70</v>
      </c>
      <c r="C20" s="8"/>
      <c r="D20" s="8"/>
      <c r="E20" s="8"/>
      <c r="F20" s="8">
        <v>247319</v>
      </c>
      <c r="G20" s="32">
        <f>SUM(C20:F20)</f>
        <v>247319</v>
      </c>
      <c r="H20" s="30">
        <v>0.83</v>
      </c>
      <c r="I20" s="8">
        <v>179313</v>
      </c>
      <c r="J20" s="30">
        <f>I20/G20</f>
        <v>0.72502719160274787</v>
      </c>
    </row>
    <row r="21" spans="1:10" ht="18.75" thickBot="1" x14ac:dyDescent="0.3">
      <c r="A21" s="3" t="s">
        <v>19</v>
      </c>
      <c r="B21" s="15" t="s">
        <v>71</v>
      </c>
      <c r="C21" s="9"/>
      <c r="D21" s="9"/>
      <c r="E21" s="9"/>
      <c r="F21" s="9"/>
      <c r="G21" s="25"/>
      <c r="H21" s="22"/>
      <c r="I21" s="8"/>
      <c r="J21" s="29"/>
    </row>
    <row r="22" spans="1:10" ht="18.75" thickBot="1" x14ac:dyDescent="0.3">
      <c r="A22" s="3" t="s">
        <v>20</v>
      </c>
      <c r="B22" s="15" t="s">
        <v>72</v>
      </c>
      <c r="C22" s="9"/>
      <c r="D22" s="9"/>
      <c r="E22" s="9"/>
      <c r="F22" s="9"/>
      <c r="G22" s="25"/>
      <c r="H22" s="22"/>
      <c r="I22" s="8"/>
      <c r="J22" s="29"/>
    </row>
    <row r="23" spans="1:10" ht="16.5" thickBot="1" x14ac:dyDescent="0.3">
      <c r="A23" s="84" t="s">
        <v>32</v>
      </c>
      <c r="B23" s="85"/>
      <c r="C23" s="85"/>
      <c r="D23" s="85"/>
      <c r="E23" s="85"/>
      <c r="F23" s="85"/>
      <c r="G23" s="85"/>
      <c r="H23" s="85"/>
      <c r="I23" s="85"/>
      <c r="J23" s="86"/>
    </row>
    <row r="24" spans="1:10" ht="16.5" thickBot="1" x14ac:dyDescent="0.3">
      <c r="A24" s="81" t="s">
        <v>73</v>
      </c>
      <c r="B24" s="82"/>
      <c r="C24" s="82"/>
      <c r="D24" s="82"/>
      <c r="E24" s="82"/>
      <c r="F24" s="82"/>
      <c r="G24" s="82"/>
      <c r="H24" s="82"/>
      <c r="I24" s="82"/>
      <c r="J24" s="83"/>
    </row>
    <row r="25" spans="1:10" s="17" customFormat="1" ht="32.25" thickBot="1" x14ac:dyDescent="0.3">
      <c r="A25" s="14" t="s">
        <v>11</v>
      </c>
      <c r="B25" s="18" t="s">
        <v>74</v>
      </c>
      <c r="C25" s="8">
        <v>212934</v>
      </c>
      <c r="D25" s="8"/>
      <c r="E25" s="8"/>
      <c r="F25" s="8"/>
      <c r="G25" s="32">
        <f t="shared" ref="G25" si="0">SUM(C25:F25)</f>
        <v>212934</v>
      </c>
      <c r="H25" s="30">
        <v>0.6</v>
      </c>
      <c r="I25" s="8">
        <v>161134</v>
      </c>
      <c r="J25" s="30">
        <f>I25/G25</f>
        <v>0.75673213296138708</v>
      </c>
    </row>
    <row r="26" spans="1:10" ht="18.75" thickBot="1" x14ac:dyDescent="0.3">
      <c r="A26" s="3" t="s">
        <v>21</v>
      </c>
      <c r="B26" s="15" t="s">
        <v>75</v>
      </c>
      <c r="C26" s="9"/>
      <c r="D26" s="9"/>
      <c r="E26" s="9"/>
      <c r="F26" s="9"/>
      <c r="G26" s="25"/>
      <c r="H26" s="22"/>
      <c r="I26" s="8"/>
      <c r="J26" s="29"/>
    </row>
    <row r="27" spans="1:10" ht="32.25" thickBot="1" x14ac:dyDescent="0.3">
      <c r="A27" s="3" t="s">
        <v>22</v>
      </c>
      <c r="B27" s="15" t="s">
        <v>76</v>
      </c>
      <c r="C27" s="9"/>
      <c r="D27" s="9"/>
      <c r="E27" s="9"/>
      <c r="F27" s="9"/>
      <c r="G27" s="25"/>
      <c r="H27" s="22"/>
      <c r="I27" s="8"/>
      <c r="J27" s="29"/>
    </row>
    <row r="28" spans="1:10" ht="18.75" thickBot="1" x14ac:dyDescent="0.3">
      <c r="A28" s="3" t="s">
        <v>23</v>
      </c>
      <c r="B28" s="15" t="s">
        <v>77</v>
      </c>
      <c r="C28" s="9"/>
      <c r="D28" s="9"/>
      <c r="E28" s="9"/>
      <c r="F28" s="9"/>
      <c r="G28" s="25"/>
      <c r="H28" s="22"/>
      <c r="I28" s="8"/>
      <c r="J28" s="29"/>
    </row>
    <row r="29" spans="1:10" s="13" customFormat="1" ht="18.75" thickBot="1" x14ac:dyDescent="0.3">
      <c r="A29" s="16" t="s">
        <v>78</v>
      </c>
      <c r="B29" s="15" t="s">
        <v>49</v>
      </c>
      <c r="C29" s="9"/>
      <c r="D29" s="9"/>
      <c r="E29" s="9"/>
      <c r="F29" s="9"/>
      <c r="G29" s="25"/>
      <c r="H29" s="22"/>
      <c r="I29" s="8"/>
      <c r="J29" s="29"/>
    </row>
    <row r="30" spans="1:10" s="13" customFormat="1" ht="18.75" thickBot="1" x14ac:dyDescent="0.3">
      <c r="A30" s="16" t="s">
        <v>79</v>
      </c>
      <c r="B30" s="15" t="s">
        <v>80</v>
      </c>
      <c r="C30" s="9"/>
      <c r="D30" s="9"/>
      <c r="E30" s="9"/>
      <c r="F30" s="9"/>
      <c r="G30" s="25"/>
      <c r="H30" s="22"/>
      <c r="I30" s="8"/>
      <c r="J30" s="29"/>
    </row>
    <row r="31" spans="1:10" s="17" customFormat="1" ht="32.25" thickBot="1" x14ac:dyDescent="0.3">
      <c r="A31" s="14" t="s">
        <v>12</v>
      </c>
      <c r="B31" s="18" t="s">
        <v>81</v>
      </c>
      <c r="C31" s="8">
        <v>154038</v>
      </c>
      <c r="D31" s="8"/>
      <c r="E31" s="40">
        <v>55000</v>
      </c>
      <c r="F31" s="8">
        <v>182220</v>
      </c>
      <c r="G31" s="32">
        <f>SUM(C31:F31)</f>
        <v>391258</v>
      </c>
      <c r="H31" s="43">
        <v>0.56666666666666665</v>
      </c>
      <c r="I31" s="8">
        <v>311833</v>
      </c>
      <c r="J31" s="30">
        <f>I31/G31</f>
        <v>0.79700095589099773</v>
      </c>
    </row>
    <row r="32" spans="1:10" ht="27.75" customHeight="1" thickBot="1" x14ac:dyDescent="0.3">
      <c r="A32" s="3" t="s">
        <v>24</v>
      </c>
      <c r="B32" s="15" t="s">
        <v>50</v>
      </c>
      <c r="C32" s="9"/>
      <c r="D32" s="9"/>
      <c r="E32" s="9"/>
      <c r="F32" s="9"/>
      <c r="G32" s="25"/>
      <c r="H32" s="22"/>
      <c r="I32" s="8"/>
      <c r="J32" s="29"/>
    </row>
    <row r="33" spans="1:10" ht="32.25" thickBot="1" x14ac:dyDescent="0.3">
      <c r="A33" s="3" t="s">
        <v>25</v>
      </c>
      <c r="B33" s="15" t="s">
        <v>82</v>
      </c>
      <c r="C33" s="9"/>
      <c r="D33" s="9"/>
      <c r="E33" s="9"/>
      <c r="F33" s="9"/>
      <c r="G33" s="25"/>
      <c r="H33" s="22"/>
      <c r="I33" s="8"/>
      <c r="J33" s="29"/>
    </row>
    <row r="34" spans="1:10" ht="18.75" thickBot="1" x14ac:dyDescent="0.3">
      <c r="A34" s="3" t="s">
        <v>26</v>
      </c>
      <c r="B34" s="15" t="s">
        <v>51</v>
      </c>
      <c r="C34" s="9"/>
      <c r="D34" s="9"/>
      <c r="E34" s="9"/>
      <c r="F34" s="9"/>
      <c r="G34" s="25"/>
      <c r="H34" s="22"/>
      <c r="I34" s="8"/>
      <c r="J34" s="29"/>
    </row>
    <row r="35" spans="1:10" s="13" customFormat="1" ht="18.75" thickBot="1" x14ac:dyDescent="0.3">
      <c r="A35" s="16" t="s">
        <v>54</v>
      </c>
      <c r="B35" s="15" t="s">
        <v>84</v>
      </c>
      <c r="C35" s="9"/>
      <c r="D35" s="9"/>
      <c r="E35" s="9"/>
      <c r="F35" s="9"/>
      <c r="G35" s="25"/>
      <c r="H35" s="22"/>
      <c r="I35" s="8"/>
      <c r="J35" s="29"/>
    </row>
    <row r="36" spans="1:10" s="13" customFormat="1" ht="18.75" thickBot="1" x14ac:dyDescent="0.3">
      <c r="A36" s="16" t="s">
        <v>55</v>
      </c>
      <c r="B36" s="15" t="s">
        <v>85</v>
      </c>
      <c r="C36" s="9"/>
      <c r="D36" s="9"/>
      <c r="E36" s="9"/>
      <c r="F36" s="9"/>
      <c r="G36" s="25"/>
      <c r="H36" s="22"/>
      <c r="I36" s="8"/>
      <c r="J36" s="29"/>
    </row>
    <row r="37" spans="1:10" s="13" customFormat="1" ht="32.25" thickBot="1" x14ac:dyDescent="0.3">
      <c r="A37" s="16" t="s">
        <v>56</v>
      </c>
      <c r="B37" s="15" t="s">
        <v>86</v>
      </c>
      <c r="C37" s="9"/>
      <c r="D37" s="9"/>
      <c r="E37" s="9"/>
      <c r="F37" s="9"/>
      <c r="G37" s="25"/>
      <c r="H37" s="22"/>
      <c r="I37" s="8"/>
      <c r="J37" s="29"/>
    </row>
    <row r="38" spans="1:10" s="13" customFormat="1" ht="18.75" thickBot="1" x14ac:dyDescent="0.3">
      <c r="A38" s="16" t="s">
        <v>57</v>
      </c>
      <c r="B38" s="15" t="s">
        <v>87</v>
      </c>
      <c r="C38" s="9"/>
      <c r="D38" s="9"/>
      <c r="E38" s="9"/>
      <c r="F38" s="9"/>
      <c r="G38" s="25"/>
      <c r="H38" s="22"/>
      <c r="I38" s="8"/>
      <c r="J38" s="29"/>
    </row>
    <row r="39" spans="1:10" s="13" customFormat="1" ht="18.75" thickBot="1" x14ac:dyDescent="0.3">
      <c r="A39" s="16" t="s">
        <v>83</v>
      </c>
      <c r="B39" s="15" t="s">
        <v>58</v>
      </c>
      <c r="C39" s="9"/>
      <c r="D39" s="9"/>
      <c r="E39" s="9">
        <v>55000</v>
      </c>
      <c r="F39" s="9"/>
      <c r="G39" s="25"/>
      <c r="H39" s="23">
        <v>0.3</v>
      </c>
      <c r="I39" s="36"/>
      <c r="J39" s="30"/>
    </row>
    <row r="40" spans="1:10" s="17" customFormat="1" ht="21" thickBot="1" x14ac:dyDescent="0.3">
      <c r="A40" s="14" t="s">
        <v>13</v>
      </c>
      <c r="B40" s="18" t="s">
        <v>88</v>
      </c>
      <c r="C40" s="8">
        <v>496264</v>
      </c>
      <c r="D40" s="8"/>
      <c r="E40" s="39"/>
      <c r="F40" s="8"/>
      <c r="G40" s="32">
        <f t="shared" ref="G40:G44" si="1">SUM(C40:F40)</f>
        <v>496264</v>
      </c>
      <c r="H40" s="30">
        <v>0.6</v>
      </c>
      <c r="I40" s="8">
        <v>421144</v>
      </c>
      <c r="J40" s="30" t="e">
        <f>#REF!</f>
        <v>#REF!</v>
      </c>
    </row>
    <row r="41" spans="1:10" ht="32.25" thickBot="1" x14ac:dyDescent="0.3">
      <c r="A41" s="3" t="s">
        <v>27</v>
      </c>
      <c r="B41" s="15" t="s">
        <v>89</v>
      </c>
      <c r="C41" s="9"/>
      <c r="D41" s="9"/>
      <c r="E41" s="9"/>
      <c r="F41" s="9"/>
      <c r="G41" s="25"/>
      <c r="H41" s="22"/>
      <c r="I41" s="8"/>
      <c r="J41" s="29"/>
    </row>
    <row r="42" spans="1:10" ht="48" customHeight="1" thickBot="1" x14ac:dyDescent="0.3">
      <c r="A42" s="3" t="s">
        <v>28</v>
      </c>
      <c r="B42" s="15" t="s">
        <v>90</v>
      </c>
      <c r="C42" s="9"/>
      <c r="D42" s="9"/>
      <c r="E42" s="9"/>
      <c r="F42" s="9"/>
      <c r="G42" s="25"/>
      <c r="H42" s="22"/>
      <c r="I42" s="8"/>
      <c r="J42" s="29"/>
    </row>
    <row r="43" spans="1:10" ht="18.75" thickBot="1" x14ac:dyDescent="0.3">
      <c r="A43" s="3" t="s">
        <v>29</v>
      </c>
      <c r="B43" s="15" t="s">
        <v>52</v>
      </c>
      <c r="C43" s="9"/>
      <c r="D43" s="9"/>
      <c r="E43" s="9"/>
      <c r="F43" s="9"/>
      <c r="G43" s="25"/>
      <c r="H43" s="22"/>
      <c r="I43" s="8"/>
      <c r="J43" s="29"/>
    </row>
    <row r="44" spans="1:10" s="17" customFormat="1" ht="50.25" customHeight="1" thickBot="1" x14ac:dyDescent="0.3">
      <c r="A44" s="14" t="s">
        <v>59</v>
      </c>
      <c r="B44" s="18" t="s">
        <v>95</v>
      </c>
      <c r="C44" s="8"/>
      <c r="D44" s="8"/>
      <c r="E44" s="40">
        <v>321063</v>
      </c>
      <c r="F44" s="8">
        <v>56436</v>
      </c>
      <c r="G44" s="32">
        <f t="shared" si="1"/>
        <v>377499</v>
      </c>
      <c r="H44" s="37">
        <v>0.65</v>
      </c>
      <c r="I44" s="8">
        <v>266318</v>
      </c>
      <c r="J44" s="30">
        <f>I44/G44</f>
        <v>0.7054800145165947</v>
      </c>
    </row>
    <row r="45" spans="1:10" s="13" customFormat="1" ht="18.75" thickBot="1" x14ac:dyDescent="0.3">
      <c r="A45" s="16" t="s">
        <v>91</v>
      </c>
      <c r="B45" s="15" t="s">
        <v>96</v>
      </c>
      <c r="C45" s="9"/>
      <c r="D45" s="9"/>
      <c r="E45" s="9"/>
      <c r="F45" s="9"/>
      <c r="G45" s="25"/>
      <c r="H45" s="22"/>
      <c r="I45" s="8"/>
      <c r="J45" s="29"/>
    </row>
    <row r="46" spans="1:10" s="13" customFormat="1" ht="18.75" thickBot="1" x14ac:dyDescent="0.3">
      <c r="A46" s="16" t="s">
        <v>92</v>
      </c>
      <c r="B46" s="15" t="s">
        <v>97</v>
      </c>
      <c r="C46" s="9"/>
      <c r="D46" s="9"/>
      <c r="E46" s="9"/>
      <c r="F46" s="9"/>
      <c r="G46" s="25"/>
      <c r="H46" s="22"/>
      <c r="I46" s="8"/>
      <c r="J46" s="29"/>
    </row>
    <row r="47" spans="1:10" s="13" customFormat="1" ht="18.75" thickBot="1" x14ac:dyDescent="0.3">
      <c r="A47" s="16" t="s">
        <v>60</v>
      </c>
      <c r="B47" s="15" t="s">
        <v>98</v>
      </c>
      <c r="C47" s="9"/>
      <c r="D47" s="9"/>
      <c r="E47" s="9">
        <v>85063</v>
      </c>
      <c r="F47" s="9"/>
      <c r="G47" s="25"/>
      <c r="H47" s="23">
        <v>0.3</v>
      </c>
      <c r="I47" s="8"/>
      <c r="J47" s="30"/>
    </row>
    <row r="48" spans="1:10" s="13" customFormat="1" ht="18.75" thickBot="1" x14ac:dyDescent="0.3">
      <c r="A48" s="16" t="s">
        <v>93</v>
      </c>
      <c r="B48" s="15" t="s">
        <v>53</v>
      </c>
      <c r="C48" s="9"/>
      <c r="D48" s="9"/>
      <c r="E48" s="9">
        <v>53000</v>
      </c>
      <c r="F48" s="9"/>
      <c r="G48" s="25"/>
      <c r="H48" s="22"/>
      <c r="I48" s="8"/>
      <c r="J48" s="30"/>
    </row>
    <row r="49" spans="1:10" s="13" customFormat="1" ht="18.75" thickBot="1" x14ac:dyDescent="0.3">
      <c r="A49" s="16" t="s">
        <v>94</v>
      </c>
      <c r="B49" s="15" t="s">
        <v>99</v>
      </c>
      <c r="C49" s="9"/>
      <c r="D49" s="9"/>
      <c r="E49" s="9">
        <v>183000</v>
      </c>
      <c r="F49" s="9"/>
      <c r="G49" s="25"/>
      <c r="H49" s="23">
        <v>0.3</v>
      </c>
      <c r="I49" s="8"/>
      <c r="J49" s="30"/>
    </row>
    <row r="50" spans="1:10" ht="16.5" thickBot="1" x14ac:dyDescent="0.3">
      <c r="A50" s="84" t="s">
        <v>33</v>
      </c>
      <c r="B50" s="85"/>
      <c r="C50" s="85"/>
      <c r="D50" s="85"/>
      <c r="E50" s="85"/>
      <c r="F50" s="85"/>
      <c r="G50" s="85"/>
      <c r="H50" s="85"/>
      <c r="I50" s="85"/>
      <c r="J50" s="86"/>
    </row>
    <row r="51" spans="1:10" ht="70.5" customHeight="1" thickBot="1" x14ac:dyDescent="0.3">
      <c r="A51" s="1" t="s">
        <v>30</v>
      </c>
      <c r="B51" s="7"/>
      <c r="C51" s="9">
        <v>202400</v>
      </c>
      <c r="D51" s="9">
        <v>75800</v>
      </c>
      <c r="E51" s="9">
        <v>86900</v>
      </c>
      <c r="F51" s="9">
        <v>107100</v>
      </c>
      <c r="G51" s="25">
        <f t="shared" ref="G51:G53" si="2">SUM(C51:F51)</f>
        <v>472200</v>
      </c>
      <c r="H51" s="62"/>
      <c r="I51" s="63">
        <v>338460</v>
      </c>
      <c r="J51" s="65">
        <f>I51/G51</f>
        <v>0.71677255400254125</v>
      </c>
    </row>
    <row r="52" spans="1:10" ht="50.25" customHeight="1" thickBot="1" x14ac:dyDescent="0.3">
      <c r="A52" s="1" t="s">
        <v>100</v>
      </c>
      <c r="B52" s="7"/>
      <c r="C52" s="9"/>
      <c r="D52" s="9"/>
      <c r="E52" s="41">
        <v>55864</v>
      </c>
      <c r="F52" s="41">
        <v>5101</v>
      </c>
      <c r="G52" s="25">
        <f t="shared" si="2"/>
        <v>60965</v>
      </c>
      <c r="H52" s="62"/>
      <c r="I52" s="64">
        <v>35507</v>
      </c>
      <c r="J52" s="65">
        <f>I52/G52</f>
        <v>0.58241614040843104</v>
      </c>
    </row>
    <row r="53" spans="1:10" ht="50.25" customHeight="1" thickBot="1" x14ac:dyDescent="0.3">
      <c r="A53" s="3" t="s">
        <v>31</v>
      </c>
      <c r="B53" s="2" t="s">
        <v>0</v>
      </c>
      <c r="C53" s="9">
        <v>53739</v>
      </c>
      <c r="D53" s="9">
        <v>34000</v>
      </c>
      <c r="E53" s="9">
        <v>0</v>
      </c>
      <c r="F53" s="9">
        <v>34355</v>
      </c>
      <c r="G53" s="25">
        <f t="shared" si="2"/>
        <v>122094</v>
      </c>
      <c r="H53" s="22"/>
      <c r="I53" s="9">
        <v>77118</v>
      </c>
      <c r="J53" s="65">
        <f>I53/G53</f>
        <v>0.63162808983242424</v>
      </c>
    </row>
    <row r="54" spans="1:10" s="17" customFormat="1" ht="50.25" customHeight="1" thickBot="1" x14ac:dyDescent="0.3">
      <c r="A54" s="66" t="s">
        <v>39</v>
      </c>
      <c r="B54" s="67"/>
      <c r="C54" s="68">
        <f>C53+C52+C51+C44+C40+C31+C25+C20+C13+C10</f>
        <v>1119375</v>
      </c>
      <c r="D54" s="68">
        <f>D53+D52+D51+D44+D40+D31+D25+D20+D13+D10</f>
        <v>402000</v>
      </c>
      <c r="E54" s="68">
        <f>E53+E52+E51+E44+E40+E31+E25+E20+E13+E10</f>
        <v>518827</v>
      </c>
      <c r="F54" s="68">
        <f t="shared" ref="F54" si="3">F53+F52+F51+F44+F40+F31+F25+F20+F13+F10</f>
        <v>763536</v>
      </c>
      <c r="G54" s="69">
        <f>SUM(C54:F54)</f>
        <v>2803738</v>
      </c>
      <c r="H54" s="70"/>
      <c r="I54" s="68">
        <f>I53+I52+I51+I44+I40+I31+I25+I20+I13+I10</f>
        <v>2212132</v>
      </c>
      <c r="J54" s="71">
        <f t="shared" ref="J54" si="4">I54/G54</f>
        <v>0.78899383608596807</v>
      </c>
    </row>
    <row r="55" spans="1:10" ht="50.25" customHeight="1" thickBot="1" x14ac:dyDescent="0.3">
      <c r="A55" s="3" t="s">
        <v>40</v>
      </c>
      <c r="B55" s="2"/>
      <c r="C55" s="9">
        <f>+C54*0.07</f>
        <v>78356.250000000015</v>
      </c>
      <c r="D55" s="9">
        <f>+D54*0.07</f>
        <v>28140.000000000004</v>
      </c>
      <c r="E55" s="9">
        <f>+E54*0.07</f>
        <v>36317.890000000007</v>
      </c>
      <c r="F55" s="9">
        <f>+F54*0.07</f>
        <v>53447.520000000004</v>
      </c>
      <c r="G55" s="25">
        <f>SUM(C55:F55)</f>
        <v>196261.66000000003</v>
      </c>
      <c r="H55" s="22"/>
      <c r="I55" s="36">
        <v>151550.63</v>
      </c>
      <c r="J55" s="31">
        <f>I55/G55</f>
        <v>0.77218663084781802</v>
      </c>
    </row>
    <row r="56" spans="1:10" s="17" customFormat="1" ht="36" customHeight="1" thickBot="1" x14ac:dyDescent="0.3">
      <c r="A56" s="66" t="s">
        <v>41</v>
      </c>
      <c r="B56" s="67"/>
      <c r="C56" s="68">
        <f>C55+C54</f>
        <v>1197731.25</v>
      </c>
      <c r="D56" s="68">
        <f>D55+D54</f>
        <v>430140</v>
      </c>
      <c r="E56" s="68">
        <f>E55+E54</f>
        <v>555144.89</v>
      </c>
      <c r="F56" s="68">
        <f t="shared" ref="F56" si="5">F55+F54</f>
        <v>816983.52</v>
      </c>
      <c r="G56" s="69">
        <f>SUM(C56:F56)</f>
        <v>2999999.66</v>
      </c>
      <c r="H56" s="70"/>
      <c r="I56" s="68">
        <f>I55+I54</f>
        <v>2363682.63</v>
      </c>
      <c r="J56" s="71">
        <f>I56/G56</f>
        <v>0.78789429929468713</v>
      </c>
    </row>
    <row r="58" spans="1:10" x14ac:dyDescent="0.25">
      <c r="J58" s="61"/>
    </row>
    <row r="59" spans="1:10" x14ac:dyDescent="0.25">
      <c r="J59" s="61"/>
    </row>
    <row r="60" spans="1:10" x14ac:dyDescent="0.25">
      <c r="J60" s="61"/>
    </row>
  </sheetData>
  <mergeCells count="5">
    <mergeCell ref="C7:G7"/>
    <mergeCell ref="A9:J9"/>
    <mergeCell ref="A23:J23"/>
    <mergeCell ref="A24:J24"/>
    <mergeCell ref="A50:J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zoomScale="75" zoomScaleNormal="75" workbookViewId="0">
      <pane ySplit="6" topLeftCell="A7" activePane="bottomLeft" state="frozen"/>
      <selection pane="bottomLeft" activeCell="K13" sqref="K13"/>
    </sheetView>
  </sheetViews>
  <sheetFormatPr defaultColWidth="11.42578125" defaultRowHeight="15" x14ac:dyDescent="0.25"/>
  <cols>
    <col min="1" max="1" width="44" style="13" customWidth="1"/>
    <col min="2" max="7" width="18.28515625" style="13" customWidth="1"/>
    <col min="8" max="8" width="11.42578125" style="76"/>
    <col min="9" max="16384" width="11.42578125" style="13"/>
  </cols>
  <sheetData>
    <row r="1" spans="1:8" ht="15.75" x14ac:dyDescent="0.25">
      <c r="A1" s="55" t="s">
        <v>101</v>
      </c>
      <c r="B1" s="46"/>
      <c r="C1" s="46"/>
      <c r="D1" s="46"/>
      <c r="E1" s="4"/>
      <c r="F1" s="4"/>
      <c r="G1" s="4"/>
    </row>
    <row r="2" spans="1:8" x14ac:dyDescent="0.25">
      <c r="A2" s="17"/>
      <c r="B2" s="17"/>
      <c r="C2" s="17"/>
      <c r="D2" s="17"/>
      <c r="E2" s="17"/>
      <c r="F2" s="17"/>
      <c r="G2" s="17"/>
    </row>
    <row r="3" spans="1:8" x14ac:dyDescent="0.25">
      <c r="A3" s="17" t="s">
        <v>102</v>
      </c>
      <c r="B3" s="17"/>
      <c r="C3" s="17"/>
      <c r="D3" s="17"/>
      <c r="E3" s="17"/>
      <c r="F3" s="17"/>
      <c r="G3" s="17"/>
    </row>
    <row r="4" spans="1:8" ht="15.75" thickBot="1" x14ac:dyDescent="0.3"/>
    <row r="5" spans="1:8" ht="26.25" customHeight="1" x14ac:dyDescent="0.25">
      <c r="A5" s="87" t="s">
        <v>103</v>
      </c>
      <c r="B5" s="89" t="s">
        <v>104</v>
      </c>
      <c r="C5" s="90"/>
      <c r="D5" s="90"/>
      <c r="E5" s="90"/>
      <c r="F5" s="90"/>
      <c r="G5" s="91"/>
    </row>
    <row r="6" spans="1:8" ht="30.75" thickBot="1" x14ac:dyDescent="0.3">
      <c r="A6" s="88"/>
      <c r="B6" s="56" t="s">
        <v>43</v>
      </c>
      <c r="C6" s="57" t="s">
        <v>42</v>
      </c>
      <c r="D6" s="57" t="s">
        <v>44</v>
      </c>
      <c r="E6" s="45" t="s">
        <v>45</v>
      </c>
      <c r="F6" s="45" t="s">
        <v>62</v>
      </c>
      <c r="G6" s="24" t="s">
        <v>105</v>
      </c>
    </row>
    <row r="7" spans="1:8" ht="29.25" customHeight="1" thickBot="1" x14ac:dyDescent="0.3">
      <c r="A7" s="47" t="s">
        <v>106</v>
      </c>
      <c r="B7" s="48">
        <v>202400</v>
      </c>
      <c r="C7" s="50">
        <v>69500</v>
      </c>
      <c r="D7" s="48">
        <v>86900</v>
      </c>
      <c r="E7" s="48">
        <v>107100</v>
      </c>
      <c r="F7" s="48">
        <v>465900</v>
      </c>
      <c r="G7" s="48">
        <v>322387.42</v>
      </c>
      <c r="H7" s="77">
        <f>G7/F7</f>
        <v>0.69196698862416828</v>
      </c>
    </row>
    <row r="8" spans="1:8" ht="29.25" customHeight="1" thickBot="1" x14ac:dyDescent="0.3">
      <c r="A8" s="49" t="s">
        <v>107</v>
      </c>
      <c r="B8" s="48">
        <v>635130</v>
      </c>
      <c r="C8" s="50">
        <v>2400</v>
      </c>
      <c r="D8" s="48">
        <v>4500</v>
      </c>
      <c r="E8" s="48">
        <v>10000</v>
      </c>
      <c r="F8" s="72">
        <v>652030</v>
      </c>
      <c r="G8" s="48">
        <v>511355.94</v>
      </c>
      <c r="H8" s="77">
        <f t="shared" ref="H8:H17" si="0">G8/F8</f>
        <v>0.78425216631136607</v>
      </c>
    </row>
    <row r="9" spans="1:8" ht="29.25" customHeight="1" thickBot="1" x14ac:dyDescent="0.3">
      <c r="A9" s="49" t="s">
        <v>108</v>
      </c>
      <c r="B9" s="48">
        <v>48000</v>
      </c>
      <c r="C9" s="50">
        <v>13600</v>
      </c>
      <c r="D9" s="48">
        <v>13000</v>
      </c>
      <c r="E9" s="48">
        <v>205479</v>
      </c>
      <c r="F9" s="72">
        <v>280079</v>
      </c>
      <c r="G9" s="48">
        <v>237482.76</v>
      </c>
      <c r="H9" s="77">
        <f t="shared" si="0"/>
        <v>0.84791348155341884</v>
      </c>
    </row>
    <row r="10" spans="1:8" ht="29.25" customHeight="1" thickBot="1" x14ac:dyDescent="0.3">
      <c r="A10" s="49" t="s">
        <v>109</v>
      </c>
      <c r="B10" s="48">
        <v>71500</v>
      </c>
      <c r="C10" s="50">
        <v>0</v>
      </c>
      <c r="D10" s="48">
        <v>53000</v>
      </c>
      <c r="E10" s="48">
        <v>81054</v>
      </c>
      <c r="F10" s="72">
        <v>205554</v>
      </c>
      <c r="G10" s="48">
        <v>152587</v>
      </c>
      <c r="H10" s="77">
        <f t="shared" si="0"/>
        <v>0.74232075269758802</v>
      </c>
    </row>
    <row r="11" spans="1:8" ht="29.25" customHeight="1" thickBot="1" x14ac:dyDescent="0.3">
      <c r="A11" s="49" t="s">
        <v>110</v>
      </c>
      <c r="B11" s="48">
        <v>52605</v>
      </c>
      <c r="C11" s="50">
        <v>18000</v>
      </c>
      <c r="D11" s="48">
        <v>8364</v>
      </c>
      <c r="E11" s="48">
        <v>37716</v>
      </c>
      <c r="F11" s="72">
        <v>116685</v>
      </c>
      <c r="G11" s="48">
        <v>82663.87</v>
      </c>
      <c r="H11" s="77">
        <f t="shared" si="0"/>
        <v>0.70843613146505546</v>
      </c>
    </row>
    <row r="12" spans="1:8" ht="29.25" customHeight="1" thickBot="1" x14ac:dyDescent="0.3">
      <c r="A12" s="49" t="s">
        <v>111</v>
      </c>
      <c r="B12" s="48">
        <v>56000</v>
      </c>
      <c r="C12" s="50">
        <v>292200</v>
      </c>
      <c r="D12" s="48">
        <v>323063</v>
      </c>
      <c r="E12" s="48">
        <v>302058</v>
      </c>
      <c r="F12" s="72">
        <v>973321</v>
      </c>
      <c r="G12" s="48">
        <v>778744.29</v>
      </c>
      <c r="H12" s="77">
        <f t="shared" si="0"/>
        <v>0.8000898881252948</v>
      </c>
    </row>
    <row r="13" spans="1:8" ht="29.25" customHeight="1" thickBot="1" x14ac:dyDescent="0.3">
      <c r="A13" s="49" t="s">
        <v>112</v>
      </c>
      <c r="B13" s="48">
        <v>53740</v>
      </c>
      <c r="C13" s="50">
        <v>6300</v>
      </c>
      <c r="D13" s="48">
        <v>30000</v>
      </c>
      <c r="E13" s="48">
        <v>20129</v>
      </c>
      <c r="F13" s="72">
        <v>110169</v>
      </c>
      <c r="G13" s="48">
        <v>65664.899999999994</v>
      </c>
      <c r="H13" s="77">
        <f t="shared" si="0"/>
        <v>0.59603790539988555</v>
      </c>
    </row>
    <row r="14" spans="1:8" ht="29.25" customHeight="1" thickBot="1" x14ac:dyDescent="0.3">
      <c r="A14" s="59" t="s">
        <v>113</v>
      </c>
      <c r="B14" s="48"/>
      <c r="C14" s="50"/>
      <c r="D14" s="48"/>
      <c r="E14" s="48"/>
      <c r="F14" s="72"/>
      <c r="G14" s="48">
        <v>61246</v>
      </c>
      <c r="H14" s="77"/>
    </row>
    <row r="15" spans="1:8" ht="15.75" thickBot="1" x14ac:dyDescent="0.3">
      <c r="A15" s="51" t="s">
        <v>114</v>
      </c>
      <c r="B15" s="52">
        <f>SUM(B7:B14)</f>
        <v>1119375</v>
      </c>
      <c r="C15" s="53">
        <f>SUM(C7:C14)</f>
        <v>402000</v>
      </c>
      <c r="D15" s="53">
        <f t="shared" ref="D15:G15" si="1">SUM(D7:D14)</f>
        <v>518827</v>
      </c>
      <c r="E15" s="53">
        <f t="shared" si="1"/>
        <v>763536</v>
      </c>
      <c r="F15" s="73">
        <f t="shared" ref="F15:F17" si="2">SUM(B15:E15)</f>
        <v>2803738</v>
      </c>
      <c r="G15" s="53">
        <f t="shared" si="1"/>
        <v>2212132.1800000002</v>
      </c>
      <c r="H15" s="77">
        <f t="shared" si="0"/>
        <v>0.78899390028597538</v>
      </c>
    </row>
    <row r="16" spans="1:8" ht="15.75" thickBot="1" x14ac:dyDescent="0.3">
      <c r="A16" s="49" t="s">
        <v>115</v>
      </c>
      <c r="B16" s="48">
        <f>B15*7%</f>
        <v>78356.250000000015</v>
      </c>
      <c r="C16" s="50">
        <f>C15*7%</f>
        <v>28140.000000000004</v>
      </c>
      <c r="D16" s="50">
        <f t="shared" ref="D16:E16" si="3">D15*7%</f>
        <v>36317.890000000007</v>
      </c>
      <c r="E16" s="50">
        <f t="shared" si="3"/>
        <v>53447.520000000004</v>
      </c>
      <c r="F16" s="74">
        <f>SUM(B16:E16)</f>
        <v>196261.66000000003</v>
      </c>
      <c r="G16" s="50">
        <v>151550.69</v>
      </c>
      <c r="H16" s="77">
        <f t="shared" si="0"/>
        <v>0.77218693656213844</v>
      </c>
    </row>
    <row r="17" spans="1:8" ht="15.75" thickBot="1" x14ac:dyDescent="0.3">
      <c r="A17" s="51" t="s">
        <v>116</v>
      </c>
      <c r="B17" s="52">
        <f>B15+B16</f>
        <v>1197731.25</v>
      </c>
      <c r="C17" s="54">
        <f>C15+C16</f>
        <v>430140</v>
      </c>
      <c r="D17" s="54">
        <f t="shared" ref="D17:G17" si="4">D15+D16</f>
        <v>555144.89</v>
      </c>
      <c r="E17" s="54">
        <f t="shared" si="4"/>
        <v>816983.52</v>
      </c>
      <c r="F17" s="75">
        <f t="shared" si="2"/>
        <v>2999999.66</v>
      </c>
      <c r="G17" s="54">
        <f t="shared" si="4"/>
        <v>2363682.87</v>
      </c>
      <c r="H17" s="77">
        <f t="shared" si="0"/>
        <v>0.7878943792946963</v>
      </c>
    </row>
    <row r="19" spans="1:8" x14ac:dyDescent="0.25">
      <c r="G19" s="10"/>
    </row>
  </sheetData>
  <mergeCells count="2">
    <mergeCell ref="A5:A6"/>
    <mergeCell ref="B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Rapport Fin Consolidé 1</vt:lpstr>
      <vt:lpstr>Rapport Fin Consolidé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Francois Butedi </cp:lastModifiedBy>
  <cp:lastPrinted>2019-05-29T12:02:44Z</cp:lastPrinted>
  <dcterms:created xsi:type="dcterms:W3CDTF">2017-11-15T21:17:43Z</dcterms:created>
  <dcterms:modified xsi:type="dcterms:W3CDTF">2019-09-13T14:34:22Z</dcterms:modified>
</cp:coreProperties>
</file>