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ushanthi.Fernando\OneDrive - United Nations Development Programme\PBF AR 2019\Empower_ILO+WFP\Final\"/>
    </mc:Choice>
  </mc:AlternateContent>
  <xr:revisionPtr revIDLastSave="2" documentId="11_5D73D1E2732CF3BED37A976EAEA8E61E15D08664" xr6:coauthVersionLast="41" xr6:coauthVersionMax="41" xr10:uidLastSave="{3E64ED98-70B0-49D0-81E9-F52D008B91F1}"/>
  <bookViews>
    <workbookView xWindow="-108" yWindow="-108" windowWidth="23256" windowHeight="12576" xr2:uid="{00000000-000D-0000-FFFF-FFFF00000000}"/>
  </bookViews>
  <sheets>
    <sheet name="29 Oct 19" sheetId="1" r:id="rId1"/>
  </sheets>
  <definedNames>
    <definedName name="_xlnm.Print_Area" localSheetId="0">'29 Oct 19'!$A$1:$H$31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1" l="1"/>
  <c r="B26" i="1" l="1"/>
  <c r="F24" i="1"/>
  <c r="D24" i="1"/>
  <c r="C24" i="1"/>
  <c r="B24" i="1" s="1"/>
  <c r="B23" i="1"/>
  <c r="B22" i="1"/>
  <c r="B21" i="1"/>
  <c r="F20" i="1"/>
  <c r="C20" i="1"/>
  <c r="L19" i="1"/>
  <c r="G19" i="1"/>
  <c r="D19" i="1"/>
  <c r="L18" i="1"/>
  <c r="G18" i="1"/>
  <c r="D18" i="1"/>
  <c r="D20" i="1" s="1"/>
  <c r="L17" i="1"/>
  <c r="G17" i="1"/>
  <c r="D17" i="1"/>
  <c r="F14" i="1"/>
  <c r="C14" i="1"/>
  <c r="D13" i="1"/>
  <c r="D14" i="1" s="1"/>
  <c r="L11" i="1"/>
  <c r="G11" i="1"/>
  <c r="G14" i="1" s="1"/>
  <c r="B14" i="1" l="1"/>
  <c r="F25" i="1"/>
  <c r="G20" i="1"/>
  <c r="G25" i="1" s="1"/>
  <c r="F27" i="1"/>
  <c r="B20" i="1"/>
  <c r="G27" i="1"/>
  <c r="D25" i="1"/>
  <c r="D27" i="1" s="1"/>
  <c r="C25" i="1"/>
  <c r="G28" i="1" l="1"/>
  <c r="J27" i="1"/>
  <c r="B25" i="1"/>
  <c r="C27" i="1"/>
  <c r="B27" i="1" s="1"/>
</calcChain>
</file>

<file path=xl/sharedStrings.xml><?xml version="1.0" encoding="utf-8"?>
<sst xmlns="http://schemas.openxmlformats.org/spreadsheetml/2006/main" count="50" uniqueCount="47">
  <si>
    <t>Annex D - PBF project budget</t>
  </si>
  <si>
    <t>x</t>
  </si>
  <si>
    <t>Note: If this is a budget revision, insert extra columns to show budget changes.</t>
  </si>
  <si>
    <t>Table 1 - PBF project budget by Outcome, output and activity</t>
  </si>
  <si>
    <t>Outcome/ Output number</t>
  </si>
  <si>
    <t>Outcome/ output/ activity formulation:</t>
  </si>
  <si>
    <t>Percent of budget for each output reserved for direct action on gender eqaulity (if any):</t>
  </si>
  <si>
    <t>Level of expenditure/ commitments in USD (to provide at time of project progress reporting):</t>
  </si>
  <si>
    <t>Any remarks (e.g. on types of inputs provided or budget justification, for example if high TA or travel costs)</t>
  </si>
  <si>
    <t>WFP</t>
  </si>
  <si>
    <t>ILO</t>
  </si>
  <si>
    <t>OUTCOME 1:</t>
  </si>
  <si>
    <t xml:space="preserve"> Female former combatants and other conflict-affected women increase their economic contribution through effectively accessing new market opportunities, resources and information that have opened as a result of the more peaceful environment.</t>
  </si>
  <si>
    <t>Output 1.1:</t>
  </si>
  <si>
    <t>The women’s cooperative gains the knowledge, skills, insights and networks required to better integrate in society to position themselves to access to new markets</t>
  </si>
  <si>
    <t>Activity 1.1.1:</t>
  </si>
  <si>
    <t>Developing Analytical, Social Networking and Business Strategy Skills</t>
  </si>
  <si>
    <t>INNO CONSULTING SERVICE</t>
  </si>
  <si>
    <t>Activity 1.1.2:</t>
  </si>
  <si>
    <t>Improving Social and Business Language Skills</t>
  </si>
  <si>
    <t>Activity 1.1.3:</t>
  </si>
  <si>
    <t>Improving Business Start-up Management / Technical Skills Required for Marginalised Women to Access Technical Inputs</t>
  </si>
  <si>
    <t>Balance should go here</t>
  </si>
  <si>
    <t xml:space="preserve">TOTAL $ FOR OUTCOME 1: </t>
  </si>
  <si>
    <t>Output 2.1:</t>
  </si>
  <si>
    <t>The women’s cooperative gains the knowledge and understanding, skills and insights on peacebuilding; together with the access and opportunity to share lessons and experiences with other peacebuilding and women’s empowerment networks throughout Sri Lanka in order to enhance their own role in building sustainable peace.</t>
  </si>
  <si>
    <t>Activity 2.1.1:</t>
  </si>
  <si>
    <t>Improving Peace Awareness and Skills</t>
  </si>
  <si>
    <t>Activity 2.1.2:</t>
  </si>
  <si>
    <t>Building Peace Related Networks</t>
  </si>
  <si>
    <t>BARATHY STAR HOTEL</t>
  </si>
  <si>
    <t>Activity 2.1.3:</t>
  </si>
  <si>
    <t>Strengthening supporting peace related actions</t>
  </si>
  <si>
    <t>RILEYS (PVT) LTD</t>
  </si>
  <si>
    <t xml:space="preserve">TOTAL $ FOR OUTCOME 2: </t>
  </si>
  <si>
    <t>Project personnel costs if not included in activities above</t>
  </si>
  <si>
    <t>Project operational costs if not included in activities above</t>
  </si>
  <si>
    <t>Project M&amp;E budget</t>
  </si>
  <si>
    <t>Total</t>
  </si>
  <si>
    <t xml:space="preserve">SUB-TOTAL PROJECT BUDGET: </t>
  </si>
  <si>
    <t xml:space="preserve">Indirect support costs (7%): </t>
  </si>
  <si>
    <t>TOTAL PROJECT BUDGET: 2,000,000</t>
  </si>
  <si>
    <t>Note:</t>
  </si>
  <si>
    <t xml:space="preserve">WFP - Financial update as of 28 Oct 2019. </t>
  </si>
  <si>
    <t>ILO -  Financial update as of 29 Oct 2019.</t>
  </si>
  <si>
    <r>
      <t xml:space="preserve">OUTCOME 2: </t>
    </r>
    <r>
      <rPr>
        <sz val="12"/>
        <rFont val="Times New Roman"/>
        <family val="1"/>
      </rPr>
      <t>Female former combatants and other conflict affected women leverage their increased social status (derived from enhanced economic empowerment under Outcome 1) to be a leading voice in the region’s private sector’s contribution to peacebuilding.</t>
    </r>
  </si>
  <si>
    <t xml:space="preserve">Budget by recipient organization in USD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</si>
</sst>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4"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2"/>
      <color theme="1"/>
      <name val="Times New Roman"/>
      <family val="1"/>
    </font>
    <font>
      <sz val="10"/>
      <name val="Times New Roman"/>
      <family val="1"/>
    </font>
    <font>
      <sz val="12"/>
      <name val="Times New Roman"/>
      <family val="1"/>
    </font>
    <font>
      <sz val="11"/>
      <color rgb="FF1F497D"/>
      <name val="Calibri"/>
      <family val="2"/>
      <scheme val="minor"/>
    </font>
    <font>
      <sz val="11"/>
      <color theme="0" tint="-0.34998626667073579"/>
      <name val="Calibri"/>
      <family val="2"/>
      <scheme val="minor"/>
    </font>
    <font>
      <b/>
      <sz val="12"/>
      <name val="Times New Roman"/>
      <family val="1"/>
    </font>
    <font>
      <b/>
      <sz val="10"/>
      <name val="Times New Roman"/>
      <family val="1"/>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thin">
        <color indexed="64"/>
      </right>
      <top/>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0" fontId="4" fillId="0" borderId="0" xfId="0" applyFont="1"/>
    <xf numFmtId="0" fontId="5" fillId="0" borderId="0" xfId="0" applyFont="1"/>
    <xf numFmtId="0" fontId="2" fillId="0" borderId="0" xfId="0" applyFont="1"/>
    <xf numFmtId="164" fontId="0" fillId="0" borderId="0" xfId="1" applyFont="1"/>
    <xf numFmtId="0" fontId="6" fillId="0" borderId="0" xfId="0" applyFont="1"/>
    <xf numFmtId="164" fontId="8" fillId="2" borderId="12" xfId="1" applyFont="1" applyFill="1" applyBorder="1" applyAlignment="1">
      <alignment vertical="center" wrapText="1"/>
    </xf>
    <xf numFmtId="164" fontId="9" fillId="2" borderId="13" xfId="1" applyFont="1" applyFill="1" applyBorder="1" applyAlignment="1">
      <alignment vertical="center" wrapText="1"/>
    </xf>
    <xf numFmtId="164" fontId="9" fillId="0" borderId="12" xfId="1" applyFont="1" applyBorder="1" applyAlignment="1">
      <alignment vertical="center" wrapText="1"/>
    </xf>
    <xf numFmtId="164" fontId="3" fillId="0" borderId="0" xfId="1" applyFont="1"/>
    <xf numFmtId="0" fontId="7" fillId="0" borderId="0" xfId="0" applyFont="1" applyFill="1" applyBorder="1" applyAlignment="1">
      <alignment vertical="center" wrapText="1"/>
    </xf>
    <xf numFmtId="0" fontId="10" fillId="0" borderId="0" xfId="0" applyFont="1"/>
    <xf numFmtId="0" fontId="11" fillId="0" borderId="0" xfId="0" applyFont="1"/>
    <xf numFmtId="2" fontId="11" fillId="0" borderId="0" xfId="0" applyNumberFormat="1" applyFont="1"/>
    <xf numFmtId="164" fontId="11" fillId="0" borderId="0" xfId="1" applyFont="1"/>
    <xf numFmtId="4" fontId="11" fillId="0" borderId="0" xfId="0" applyNumberFormat="1" applyFont="1" applyBorder="1"/>
    <xf numFmtId="164" fontId="11" fillId="0" borderId="0" xfId="0" applyNumberFormat="1" applyFont="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4" fontId="9" fillId="0" borderId="5" xfId="1" applyFont="1" applyBorder="1" applyAlignment="1">
      <alignment horizontal="center" vertical="center" wrapText="1"/>
    </xf>
    <xf numFmtId="164" fontId="9" fillId="0" borderId="2" xfId="1"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164" fontId="9" fillId="0" borderId="6" xfId="1" applyFont="1" applyBorder="1" applyAlignment="1">
      <alignment horizontal="center" vertical="center" wrapText="1"/>
    </xf>
    <xf numFmtId="0" fontId="12" fillId="0" borderId="10" xfId="0" applyFont="1" applyBorder="1" applyAlignment="1">
      <alignment vertical="center" wrapText="1"/>
    </xf>
    <xf numFmtId="0" fontId="9" fillId="0" borderId="3" xfId="0" applyFont="1" applyBorder="1" applyAlignment="1">
      <alignment horizontal="left" vertical="center" wrapText="1"/>
    </xf>
    <xf numFmtId="0" fontId="9" fillId="0" borderId="7" xfId="0" applyFont="1" applyBorder="1" applyAlignment="1">
      <alignment horizontal="left" vertical="center" wrapText="1"/>
    </xf>
    <xf numFmtId="0" fontId="9" fillId="0" borderId="4"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vertical="center" wrapText="1"/>
    </xf>
    <xf numFmtId="0" fontId="8" fillId="0" borderId="12" xfId="0" applyFont="1" applyBorder="1" applyAlignment="1">
      <alignment vertical="center" wrapText="1"/>
    </xf>
    <xf numFmtId="10" fontId="13" fillId="0" borderId="12" xfId="0" applyNumberFormat="1" applyFont="1" applyBorder="1" applyAlignment="1">
      <alignment vertical="center" wrapText="1"/>
    </xf>
    <xf numFmtId="0" fontId="9" fillId="0" borderId="6" xfId="0" applyFont="1" applyBorder="1" applyAlignment="1">
      <alignment vertical="center" wrapText="1"/>
    </xf>
    <xf numFmtId="0" fontId="9" fillId="0" borderId="13" xfId="0" applyFont="1" applyBorder="1" applyAlignment="1">
      <alignment vertical="center" wrapText="1"/>
    </xf>
    <xf numFmtId="164" fontId="9" fillId="0" borderId="13" xfId="1" applyFont="1" applyBorder="1" applyAlignment="1">
      <alignment vertical="center" wrapText="1"/>
    </xf>
    <xf numFmtId="0" fontId="9" fillId="0" borderId="14" xfId="0" applyFont="1" applyBorder="1" applyAlignment="1">
      <alignment horizontal="center" vertical="center" wrapText="1"/>
    </xf>
    <xf numFmtId="0" fontId="9" fillId="0" borderId="15" xfId="0" applyFont="1" applyBorder="1" applyAlignment="1">
      <alignment vertical="center" wrapText="1"/>
    </xf>
    <xf numFmtId="164" fontId="9" fillId="0" borderId="15" xfId="1" applyFont="1" applyBorder="1" applyAlignment="1">
      <alignment vertical="center" wrapText="1"/>
    </xf>
    <xf numFmtId="164" fontId="9" fillId="2" borderId="15" xfId="1" applyFont="1" applyFill="1" applyBorder="1" applyAlignment="1">
      <alignment vertical="center" wrapText="1"/>
    </xf>
    <xf numFmtId="0" fontId="12" fillId="0" borderId="12" xfId="0" applyFont="1" applyBorder="1" applyAlignment="1">
      <alignment vertical="center" wrapText="1"/>
    </xf>
    <xf numFmtId="164" fontId="12" fillId="0" borderId="12" xfId="0" applyNumberFormat="1" applyFont="1" applyBorder="1" applyAlignment="1">
      <alignment vertical="center" wrapText="1"/>
    </xf>
    <xf numFmtId="164" fontId="12" fillId="0" borderId="3" xfId="0" applyNumberFormat="1" applyFont="1" applyBorder="1" applyAlignment="1">
      <alignment vertical="center" wrapText="1"/>
    </xf>
    <xf numFmtId="2" fontId="12" fillId="0" borderId="12" xfId="0" applyNumberFormat="1" applyFont="1" applyBorder="1" applyAlignment="1">
      <alignment vertical="center" wrapText="1"/>
    </xf>
    <xf numFmtId="164" fontId="12" fillId="0" borderId="12" xfId="1" applyFont="1" applyBorder="1" applyAlignment="1">
      <alignment vertical="center" wrapText="1"/>
    </xf>
    <xf numFmtId="164" fontId="12" fillId="2" borderId="12" xfId="0" applyNumberFormat="1" applyFont="1" applyFill="1" applyBorder="1" applyAlignment="1">
      <alignment vertical="center" wrapText="1"/>
    </xf>
    <xf numFmtId="0" fontId="12" fillId="0" borderId="11" xfId="0" applyFont="1" applyBorder="1" applyAlignment="1">
      <alignment vertical="center" wrapText="1"/>
    </xf>
    <xf numFmtId="0" fontId="12" fillId="0" borderId="3" xfId="0" applyFont="1" applyBorder="1" applyAlignment="1">
      <alignment vertical="center" wrapText="1"/>
    </xf>
    <xf numFmtId="0" fontId="12" fillId="0" borderId="7" xfId="0" applyFont="1" applyBorder="1" applyAlignment="1">
      <alignment vertical="center" wrapText="1"/>
    </xf>
    <xf numFmtId="0" fontId="12" fillId="0" borderId="13" xfId="0" applyFont="1" applyBorder="1" applyAlignment="1">
      <alignment vertical="center" wrapText="1"/>
    </xf>
    <xf numFmtId="0" fontId="12" fillId="0" borderId="6" xfId="0" applyFont="1" applyBorder="1" applyAlignment="1">
      <alignment vertical="center" wrapText="1"/>
    </xf>
    <xf numFmtId="10" fontId="12" fillId="0" borderId="13" xfId="0" applyNumberFormat="1" applyFont="1" applyBorder="1" applyAlignment="1">
      <alignment vertical="center" wrapText="1"/>
    </xf>
    <xf numFmtId="2" fontId="12" fillId="2" borderId="12" xfId="0" applyNumberFormat="1" applyFont="1" applyFill="1" applyBorder="1" applyAlignment="1">
      <alignment vertical="center" wrapText="1"/>
    </xf>
    <xf numFmtId="0" fontId="12" fillId="0" borderId="2" xfId="0" applyFont="1" applyBorder="1" applyAlignment="1">
      <alignment vertical="center" wrapText="1"/>
    </xf>
    <xf numFmtId="9" fontId="12" fillId="0" borderId="12" xfId="0" applyNumberFormat="1" applyFont="1" applyBorder="1" applyAlignment="1">
      <alignment vertical="center" wrapText="1"/>
    </xf>
    <xf numFmtId="10" fontId="12" fillId="0" borderId="12" xfId="0" applyNumberFormat="1" applyFont="1" applyBorder="1" applyAlignment="1">
      <alignment vertical="center" wrapText="1"/>
    </xf>
    <xf numFmtId="164" fontId="9" fillId="0" borderId="3" xfId="1" applyFont="1" applyBorder="1" applyAlignment="1">
      <alignment vertical="center" wrapText="1"/>
    </xf>
    <xf numFmtId="164" fontId="9" fillId="2" borderId="12" xfId="1" applyFont="1" applyFill="1" applyBorder="1" applyAlignment="1">
      <alignment vertical="center" wrapText="1"/>
    </xf>
    <xf numFmtId="0" fontId="9" fillId="0" borderId="14" xfId="0" applyFont="1" applyBorder="1" applyAlignment="1">
      <alignment vertical="center" wrapText="1"/>
    </xf>
    <xf numFmtId="10" fontId="9" fillId="0" borderId="15" xfId="0" applyNumberFormat="1" applyFont="1" applyBorder="1" applyAlignment="1">
      <alignment vertical="center" wrapText="1"/>
    </xf>
    <xf numFmtId="164" fontId="9" fillId="0" borderId="0" xfId="1" applyFont="1" applyBorder="1" applyAlignment="1">
      <alignment vertical="center" wrapText="1"/>
    </xf>
    <xf numFmtId="0" fontId="12" fillId="0" borderId="17" xfId="0" applyFont="1" applyBorder="1" applyAlignment="1">
      <alignment vertical="center" wrapText="1"/>
    </xf>
    <xf numFmtId="0" fontId="9" fillId="0" borderId="1" xfId="0" applyFont="1" applyBorder="1" applyAlignment="1">
      <alignment vertical="center" wrapText="1"/>
    </xf>
    <xf numFmtId="3" fontId="12" fillId="0" borderId="18" xfId="0" applyNumberFormat="1" applyFont="1" applyBorder="1" applyAlignment="1">
      <alignment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164" fontId="9" fillId="0" borderId="12" xfId="0" applyNumberFormat="1" applyFont="1" applyBorder="1" applyAlignment="1">
      <alignment vertical="center" wrapText="1"/>
    </xf>
    <xf numFmtId="164" fontId="12" fillId="0" borderId="4" xfId="1"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tabSelected="1" view="pageBreakPreview" zoomScale="70" zoomScaleNormal="100" zoomScaleSheetLayoutView="70" workbookViewId="0">
      <pane ySplit="8" topLeftCell="A9" activePane="bottomLeft" state="frozen"/>
      <selection pane="bottomLeft" activeCell="G4" sqref="G4"/>
    </sheetView>
  </sheetViews>
  <sheetFormatPr defaultRowHeight="14.4" x14ac:dyDescent="0.3"/>
  <cols>
    <col min="1" max="1" width="24.6640625" customWidth="1"/>
    <col min="2" max="2" width="57.6640625" customWidth="1"/>
    <col min="3" max="3" width="14.5546875" customWidth="1"/>
    <col min="4" max="4" width="15.44140625" bestFit="1" customWidth="1"/>
    <col min="5" max="5" width="18.109375" customWidth="1"/>
    <col min="6" max="6" width="14.44140625" style="3" customWidth="1"/>
    <col min="7" max="7" width="15.44140625" style="4" bestFit="1" customWidth="1"/>
    <col min="8" max="8" width="31" customWidth="1"/>
    <col min="9" max="10" width="28.6640625" style="12" hidden="1" customWidth="1"/>
    <col min="11" max="11" width="34.109375" style="12" hidden="1" customWidth="1"/>
    <col min="12" max="15" width="0" style="12" hidden="1" customWidth="1"/>
    <col min="16" max="16" width="10" hidden="1" customWidth="1"/>
    <col min="17" max="17" width="0" hidden="1" customWidth="1"/>
  </cols>
  <sheetData>
    <row r="1" spans="1:12" ht="21" x14ac:dyDescent="0.4">
      <c r="A1" s="1" t="s">
        <v>0</v>
      </c>
      <c r="B1" s="2"/>
      <c r="C1" s="2"/>
      <c r="H1" t="s">
        <v>1</v>
      </c>
    </row>
    <row r="2" spans="1:12" ht="15.6" x14ac:dyDescent="0.3">
      <c r="A2" s="5"/>
      <c r="B2" s="5"/>
      <c r="C2" s="5"/>
    </row>
    <row r="3" spans="1:12" ht="15.6" x14ac:dyDescent="0.3">
      <c r="A3" s="5" t="s">
        <v>2</v>
      </c>
      <c r="B3" s="5"/>
      <c r="C3" s="5"/>
    </row>
    <row r="5" spans="1:12" ht="15.6" x14ac:dyDescent="0.3">
      <c r="A5" s="5" t="s">
        <v>3</v>
      </c>
    </row>
    <row r="6" spans="1:12" ht="15" thickBot="1" x14ac:dyDescent="0.35"/>
    <row r="7" spans="1:12" ht="75" customHeight="1" thickBot="1" x14ac:dyDescent="0.35">
      <c r="A7" s="17" t="s">
        <v>4</v>
      </c>
      <c r="B7" s="18" t="s">
        <v>5</v>
      </c>
      <c r="C7" s="19" t="s">
        <v>46</v>
      </c>
      <c r="D7" s="20"/>
      <c r="E7" s="17" t="s">
        <v>6</v>
      </c>
      <c r="F7" s="21" t="s">
        <v>7</v>
      </c>
      <c r="G7" s="22"/>
      <c r="H7" s="17" t="s">
        <v>8</v>
      </c>
    </row>
    <row r="8" spans="1:12" ht="27" customHeight="1" thickBot="1" x14ac:dyDescent="0.35">
      <c r="A8" s="23"/>
      <c r="B8" s="24"/>
      <c r="C8" s="25" t="s">
        <v>9</v>
      </c>
      <c r="D8" s="26" t="s">
        <v>10</v>
      </c>
      <c r="E8" s="23"/>
      <c r="F8" s="27" t="s">
        <v>9</v>
      </c>
      <c r="G8" s="28" t="s">
        <v>10</v>
      </c>
      <c r="H8" s="23"/>
    </row>
    <row r="9" spans="1:12" ht="37.5" customHeight="1" thickBot="1" x14ac:dyDescent="0.35">
      <c r="A9" s="29" t="s">
        <v>11</v>
      </c>
      <c r="B9" s="30" t="s">
        <v>12</v>
      </c>
      <c r="C9" s="31"/>
      <c r="D9" s="31"/>
      <c r="E9" s="32"/>
      <c r="F9" s="32"/>
      <c r="G9" s="32"/>
      <c r="H9" s="33"/>
    </row>
    <row r="10" spans="1:12" ht="70.5" hidden="1" customHeight="1" thickBot="1" x14ac:dyDescent="0.35">
      <c r="A10" s="29" t="s">
        <v>13</v>
      </c>
      <c r="B10" s="34" t="s">
        <v>14</v>
      </c>
      <c r="C10" s="34"/>
      <c r="D10" s="35"/>
      <c r="E10" s="36"/>
      <c r="F10" s="35"/>
      <c r="G10" s="6"/>
      <c r="H10" s="35"/>
    </row>
    <row r="11" spans="1:12" ht="31.8" thickBot="1" x14ac:dyDescent="0.35">
      <c r="A11" s="37" t="s">
        <v>15</v>
      </c>
      <c r="B11" s="38" t="s">
        <v>16</v>
      </c>
      <c r="C11" s="39">
        <v>47000</v>
      </c>
      <c r="D11" s="39">
        <v>50000</v>
      </c>
      <c r="E11" s="17"/>
      <c r="F11" s="39">
        <v>8046.9735062766849</v>
      </c>
      <c r="G11" s="7">
        <f>13806+8241.82</f>
        <v>22047.82</v>
      </c>
      <c r="H11" s="38"/>
      <c r="I11" s="13">
        <v>8241.8220987584336</v>
      </c>
      <c r="J11" s="12" t="s">
        <v>17</v>
      </c>
      <c r="K11" s="12">
        <v>2505100</v>
      </c>
      <c r="L11" s="12">
        <f>K11/181.45</f>
        <v>13806.00716450813</v>
      </c>
    </row>
    <row r="12" spans="1:12" ht="16.2" thickBot="1" x14ac:dyDescent="0.35">
      <c r="A12" s="37" t="s">
        <v>18</v>
      </c>
      <c r="B12" s="38" t="s">
        <v>19</v>
      </c>
      <c r="C12" s="38"/>
      <c r="D12" s="39">
        <v>21199</v>
      </c>
      <c r="E12" s="40"/>
      <c r="F12" s="39"/>
      <c r="G12" s="7">
        <v>9.07</v>
      </c>
      <c r="H12" s="38"/>
      <c r="I12" s="13">
        <v>9.0708090027779367</v>
      </c>
    </row>
    <row r="13" spans="1:12" ht="31.8" thickBot="1" x14ac:dyDescent="0.35">
      <c r="A13" s="37" t="s">
        <v>20</v>
      </c>
      <c r="B13" s="41" t="s">
        <v>21</v>
      </c>
      <c r="C13" s="42">
        <v>286000</v>
      </c>
      <c r="D13" s="42">
        <f>770000+140000</f>
        <v>910000</v>
      </c>
      <c r="E13" s="23"/>
      <c r="F13" s="43">
        <v>318255.57117389643</v>
      </c>
      <c r="G13" s="7">
        <v>794618.58</v>
      </c>
      <c r="H13" s="41"/>
      <c r="I13" s="13">
        <v>505872.675083621</v>
      </c>
      <c r="J13" s="12" t="s">
        <v>22</v>
      </c>
      <c r="K13" s="14">
        <v>898733.19</v>
      </c>
    </row>
    <row r="14" spans="1:12" ht="36" customHeight="1" thickBot="1" x14ac:dyDescent="0.35">
      <c r="A14" s="44" t="s">
        <v>23</v>
      </c>
      <c r="B14" s="45">
        <f>SUM(C14:D14)</f>
        <v>1314199</v>
      </c>
      <c r="C14" s="45">
        <f>SUM(C11:C13)</f>
        <v>333000</v>
      </c>
      <c r="D14" s="46">
        <f>SUM(D11:D13)</f>
        <v>981199</v>
      </c>
      <c r="E14" s="47"/>
      <c r="F14" s="48">
        <f>SUM(F11:F13)</f>
        <v>326302.5446801731</v>
      </c>
      <c r="G14" s="49">
        <f>SUM(G11:G13)</f>
        <v>816675.47</v>
      </c>
      <c r="H14" s="50"/>
    </row>
    <row r="15" spans="1:12" ht="30.75" customHeight="1" thickBot="1" x14ac:dyDescent="0.35">
      <c r="A15" s="51" t="s">
        <v>45</v>
      </c>
      <c r="B15" s="52"/>
      <c r="C15" s="52"/>
      <c r="D15" s="52"/>
      <c r="E15" s="52"/>
      <c r="F15" s="52"/>
      <c r="G15" s="52"/>
      <c r="H15" s="53"/>
    </row>
    <row r="16" spans="1:12" ht="94.2" thickBot="1" x14ac:dyDescent="0.35">
      <c r="A16" s="54" t="s">
        <v>24</v>
      </c>
      <c r="B16" s="38" t="s">
        <v>25</v>
      </c>
      <c r="C16" s="38"/>
      <c r="D16" s="38"/>
      <c r="E16" s="55"/>
      <c r="F16" s="39"/>
      <c r="G16" s="7"/>
      <c r="H16" s="38"/>
    </row>
    <row r="17" spans="1:12" ht="16.2" thickBot="1" x14ac:dyDescent="0.35">
      <c r="A17" s="37" t="s">
        <v>26</v>
      </c>
      <c r="B17" s="38" t="s">
        <v>27</v>
      </c>
      <c r="C17" s="39">
        <v>4283</v>
      </c>
      <c r="D17" s="39">
        <f>10000+30000</f>
        <v>40000</v>
      </c>
      <c r="E17" s="17"/>
      <c r="F17" s="39">
        <v>2071.8519271419896</v>
      </c>
      <c r="G17" s="7">
        <f>17071+12199.1</f>
        <v>29270.1</v>
      </c>
      <c r="H17" s="38"/>
      <c r="I17" s="13">
        <v>12199.104257610976</v>
      </c>
      <c r="J17" s="12" t="s">
        <v>17</v>
      </c>
      <c r="K17" s="15">
        <v>3097550</v>
      </c>
      <c r="L17" s="12">
        <f>K17/181.45</f>
        <v>17071.093965279691</v>
      </c>
    </row>
    <row r="18" spans="1:12" ht="16.2" thickBot="1" x14ac:dyDescent="0.35">
      <c r="A18" s="37" t="s">
        <v>28</v>
      </c>
      <c r="B18" s="38" t="s">
        <v>29</v>
      </c>
      <c r="C18" s="39">
        <v>3400</v>
      </c>
      <c r="D18" s="39">
        <f>10000+25000</f>
        <v>35000</v>
      </c>
      <c r="E18" s="40"/>
      <c r="F18" s="39"/>
      <c r="G18" s="7">
        <f>227.335354092036+2245.03</f>
        <v>2472.3653540920363</v>
      </c>
      <c r="H18" s="38"/>
      <c r="I18" s="13">
        <v>2245.0252281875391</v>
      </c>
      <c r="J18" s="12" t="s">
        <v>30</v>
      </c>
      <c r="K18" s="12">
        <v>41250</v>
      </c>
      <c r="L18" s="12">
        <f>K18/181.45</f>
        <v>227.3353540920364</v>
      </c>
    </row>
    <row r="19" spans="1:12" ht="16.2" thickBot="1" x14ac:dyDescent="0.35">
      <c r="A19" s="37" t="s">
        <v>31</v>
      </c>
      <c r="B19" s="38" t="s">
        <v>32</v>
      </c>
      <c r="C19" s="39">
        <v>3400</v>
      </c>
      <c r="D19" s="39">
        <f>10000+100000</f>
        <v>110000</v>
      </c>
      <c r="E19" s="23"/>
      <c r="F19" s="39">
        <v>565.72339355985241</v>
      </c>
      <c r="G19" s="7">
        <f>46508+3807.25</f>
        <v>50315.25</v>
      </c>
      <c r="H19" s="38"/>
      <c r="I19" s="13">
        <v>3807.2453086909691</v>
      </c>
      <c r="J19" s="12" t="s">
        <v>33</v>
      </c>
      <c r="K19" s="12">
        <v>8438800</v>
      </c>
      <c r="L19" s="12">
        <f>K19/181.45</f>
        <v>46507.577845136402</v>
      </c>
    </row>
    <row r="20" spans="1:12" ht="34.5" customHeight="1" thickBot="1" x14ac:dyDescent="0.35">
      <c r="A20" s="44" t="s">
        <v>34</v>
      </c>
      <c r="B20" s="45">
        <f t="shared" ref="B20:B25" si="0">SUM(C20:D20)</f>
        <v>196083</v>
      </c>
      <c r="C20" s="45">
        <f>SUM(C17:C19)</f>
        <v>11083</v>
      </c>
      <c r="D20" s="45">
        <f>SUM(D17:D19)</f>
        <v>185000</v>
      </c>
      <c r="E20" s="45"/>
      <c r="F20" s="48">
        <f>SUM(F17:F19)</f>
        <v>2637.575320701842</v>
      </c>
      <c r="G20" s="56">
        <f>SUM(G17:G19)</f>
        <v>82057.715354092041</v>
      </c>
      <c r="H20" s="57"/>
    </row>
    <row r="21" spans="1:12" ht="57.75" customHeight="1" thickBot="1" x14ac:dyDescent="0.35">
      <c r="A21" s="34" t="s">
        <v>35</v>
      </c>
      <c r="B21" s="45">
        <f t="shared" si="0"/>
        <v>188400</v>
      </c>
      <c r="C21" s="8">
        <v>72400</v>
      </c>
      <c r="D21" s="8">
        <v>116000</v>
      </c>
      <c r="E21" s="58"/>
      <c r="F21" s="8">
        <v>45316.14</v>
      </c>
      <c r="G21" s="7">
        <v>115560.76</v>
      </c>
      <c r="H21" s="50"/>
    </row>
    <row r="22" spans="1:12" ht="54" customHeight="1" thickBot="1" x14ac:dyDescent="0.35">
      <c r="A22" s="34" t="s">
        <v>36</v>
      </c>
      <c r="B22" s="45">
        <f t="shared" si="0"/>
        <v>103026</v>
      </c>
      <c r="C22" s="8">
        <v>31825</v>
      </c>
      <c r="D22" s="8">
        <v>71201</v>
      </c>
      <c r="E22" s="59"/>
      <c r="F22" s="60">
        <v>2683</v>
      </c>
      <c r="G22" s="61">
        <v>44838.84</v>
      </c>
      <c r="H22" s="50"/>
    </row>
    <row r="23" spans="1:12" ht="16.2" thickBot="1" x14ac:dyDescent="0.35">
      <c r="A23" s="62" t="s">
        <v>37</v>
      </c>
      <c r="B23" s="45">
        <f t="shared" si="0"/>
        <v>67450</v>
      </c>
      <c r="C23" s="42">
        <v>33000</v>
      </c>
      <c r="D23" s="42">
        <v>34450</v>
      </c>
      <c r="E23" s="63"/>
      <c r="F23" s="64">
        <v>4463.74</v>
      </c>
      <c r="G23" s="61">
        <v>16690</v>
      </c>
      <c r="H23" s="41"/>
    </row>
    <row r="24" spans="1:12" ht="25.5" customHeight="1" thickBot="1" x14ac:dyDescent="0.35">
      <c r="A24" s="44" t="s">
        <v>38</v>
      </c>
      <c r="B24" s="45">
        <f t="shared" si="0"/>
        <v>358876</v>
      </c>
      <c r="C24" s="45">
        <f>SUM(C21:C23)</f>
        <v>137225</v>
      </c>
      <c r="D24" s="45">
        <f>SUM(D21:D23)</f>
        <v>221651</v>
      </c>
      <c r="E24" s="47"/>
      <c r="F24" s="48">
        <f>SUM(F21:F23)</f>
        <v>52462.879999999997</v>
      </c>
      <c r="G24" s="49">
        <f>SUM(G21:G23)</f>
        <v>177089.59999999998</v>
      </c>
      <c r="H24" s="50"/>
    </row>
    <row r="25" spans="1:12" ht="31.5" customHeight="1" thickBot="1" x14ac:dyDescent="0.35">
      <c r="A25" s="29" t="s">
        <v>39</v>
      </c>
      <c r="B25" s="45">
        <f t="shared" si="0"/>
        <v>1869158</v>
      </c>
      <c r="C25" s="45">
        <f>C14+C20+C24</f>
        <v>481308</v>
      </c>
      <c r="D25" s="45">
        <f>D14+D20+D24</f>
        <v>1387850</v>
      </c>
      <c r="E25" s="44"/>
      <c r="F25" s="48">
        <f>F14+F20+F24</f>
        <v>381403.00000087492</v>
      </c>
      <c r="G25" s="45">
        <f>G14+G20+G24</f>
        <v>1075822.785354092</v>
      </c>
      <c r="H25" s="65"/>
    </row>
    <row r="26" spans="1:12" ht="31.5" customHeight="1" thickBot="1" x14ac:dyDescent="0.35">
      <c r="A26" s="66" t="s">
        <v>40</v>
      </c>
      <c r="B26" s="67">
        <f>C26+D26</f>
        <v>130842</v>
      </c>
      <c r="C26" s="68">
        <v>33692</v>
      </c>
      <c r="D26" s="69">
        <v>97150</v>
      </c>
      <c r="E26" s="70"/>
      <c r="F26" s="8">
        <v>33691.589999999997</v>
      </c>
      <c r="G26" s="61">
        <v>42943.58</v>
      </c>
      <c r="H26" s="34"/>
    </row>
    <row r="27" spans="1:12" ht="30.75" customHeight="1" thickBot="1" x14ac:dyDescent="0.35">
      <c r="A27" s="44" t="s">
        <v>41</v>
      </c>
      <c r="B27" s="45">
        <f>SUM(C27:D27)</f>
        <v>2000000</v>
      </c>
      <c r="C27" s="45">
        <f>C25+C26</f>
        <v>515000</v>
      </c>
      <c r="D27" s="45">
        <f>D25+D26</f>
        <v>1485000</v>
      </c>
      <c r="E27" s="45"/>
      <c r="F27" s="71">
        <f>F14+F20+F24+F26</f>
        <v>415094.59000087494</v>
      </c>
      <c r="G27" s="45">
        <f>G14+G24+G26+G20</f>
        <v>1118766.3653540919</v>
      </c>
      <c r="H27" s="50"/>
      <c r="I27" s="12">
        <v>1118766.3659003631</v>
      </c>
      <c r="J27" s="16">
        <f>I27-G27</f>
        <v>5.4627121426165104E-4</v>
      </c>
    </row>
    <row r="28" spans="1:12" x14ac:dyDescent="0.3">
      <c r="G28" s="9" t="e">
        <f>G27-#REF!</f>
        <v>#REF!</v>
      </c>
    </row>
    <row r="29" spans="1:12" ht="25.5" customHeight="1" x14ac:dyDescent="0.3">
      <c r="A29" s="10" t="s">
        <v>42</v>
      </c>
    </row>
    <row r="30" spans="1:12" x14ac:dyDescent="0.3">
      <c r="A30" s="11" t="s">
        <v>43</v>
      </c>
    </row>
    <row r="31" spans="1:12" x14ac:dyDescent="0.3">
      <c r="A31" s="11" t="s">
        <v>44</v>
      </c>
    </row>
  </sheetData>
  <mergeCells count="10">
    <mergeCell ref="B9:H9"/>
    <mergeCell ref="E11:E13"/>
    <mergeCell ref="A15:H15"/>
    <mergeCell ref="E17:E19"/>
    <mergeCell ref="A7:A8"/>
    <mergeCell ref="B7:B8"/>
    <mergeCell ref="C7:D7"/>
    <mergeCell ref="E7:E8"/>
    <mergeCell ref="F7:G7"/>
    <mergeCell ref="H7:H8"/>
  </mergeCells>
  <pageMargins left="0.70866141732283472" right="0.70866141732283472" top="0.74803149606299213" bottom="0.74803149606299213" header="0.31496062992125984" footer="0.31496062992125984"/>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29 Oct 19</vt:lpstr>
      <vt:lpstr>'29 Oct 19'!Print_Area</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Nagaratnam, Thayananth</dc:creator>
  <cp:lastModifiedBy>Dushanthi Fernando</cp:lastModifiedBy>
  <cp:lastPrinted>2019-11-06T08:27:18Z</cp:lastPrinted>
  <dcterms:created xsi:type="dcterms:W3CDTF">2019-11-04T10:42:15Z</dcterms:created>
  <dcterms:modified xsi:type="dcterms:W3CDTF">2019-11-16T05:19:07Z</dcterms:modified>
</cp:coreProperties>
</file>