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godfrey.appiah-kubi\Desktop\LMPTF-PBF\Annual Reports\Financial\Done\"/>
    </mc:Choice>
  </mc:AlternateContent>
  <xr:revisionPtr revIDLastSave="0" documentId="8_{6193B6C3-3BBB-4D56-9117-75FC9EFB75FC}" xr6:coauthVersionLast="31" xr6:coauthVersionMax="31" xr10:uidLastSave="{00000000-0000-0000-0000-000000000000}"/>
  <bookViews>
    <workbookView xWindow="0" yWindow="0" windowWidth="15345" windowHeight="4470" activeTab="1" xr2:uid="{00000000-000D-0000-FFFF-FFFF00000000}"/>
  </bookViews>
  <sheets>
    <sheet name="Sheet1" sheetId="6" r:id="rId1"/>
    <sheet name="Sheet2" sheetId="2" r:id="rId2"/>
    <sheet name="Sheet3" sheetId="3" state="hidden" r:id="rId3"/>
    <sheet name="Sheet5" sheetId="5" state="hidden"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2" l="1"/>
  <c r="H16" i="2"/>
  <c r="F14" i="2" l="1"/>
  <c r="F16" i="2" s="1"/>
  <c r="F35" i="6"/>
  <c r="F33" i="6"/>
  <c r="F32" i="6"/>
  <c r="F31" i="6"/>
  <c r="F30" i="6"/>
  <c r="F29" i="6"/>
  <c r="F28" i="6"/>
  <c r="F27" i="6"/>
  <c r="F26" i="6"/>
  <c r="E25" i="6"/>
  <c r="E24" i="6" s="1"/>
  <c r="F22" i="6"/>
  <c r="F21" i="6"/>
  <c r="E20" i="6"/>
  <c r="C20" i="6"/>
  <c r="E19" i="6"/>
  <c r="F19" i="6" s="1"/>
  <c r="F18" i="6"/>
  <c r="F17" i="6"/>
  <c r="C16" i="6"/>
  <c r="F15" i="6"/>
  <c r="E14" i="6"/>
  <c r="C14" i="6"/>
  <c r="F13" i="6"/>
  <c r="C12" i="6"/>
  <c r="F12" i="6" s="1"/>
  <c r="F11" i="6"/>
  <c r="F10" i="6"/>
  <c r="E9" i="6"/>
  <c r="C9" i="6"/>
  <c r="F9" i="6" l="1"/>
  <c r="C23" i="6"/>
  <c r="C34" i="6" s="1"/>
  <c r="C36" i="6" s="1"/>
  <c r="E16" i="6"/>
  <c r="F16" i="6" s="1"/>
  <c r="E34" i="6"/>
  <c r="E36" i="6" s="1"/>
  <c r="F36" i="6" s="1"/>
  <c r="F14" i="6"/>
  <c r="F20" i="6"/>
  <c r="F25" i="6"/>
  <c r="F34" i="6" l="1"/>
  <c r="E23" i="6"/>
  <c r="F23" i="6" s="1"/>
  <c r="E15" i="2"/>
  <c r="E8" i="2"/>
  <c r="E9" i="2"/>
  <c r="E10" i="2"/>
  <c r="E11" i="2"/>
  <c r="E12" i="2"/>
  <c r="G12" i="2" s="1"/>
  <c r="E13" i="2"/>
  <c r="E7" i="2"/>
  <c r="G9" i="2" l="1"/>
  <c r="H9" i="2"/>
  <c r="H7" i="2"/>
  <c r="G7" i="2"/>
  <c r="G13" i="2"/>
  <c r="H13" i="2"/>
  <c r="H8" i="2"/>
  <c r="G8" i="2"/>
  <c r="H10" i="2"/>
  <c r="G10" i="2"/>
  <c r="H11" i="2"/>
  <c r="G11" i="2"/>
  <c r="G15" i="2"/>
  <c r="H15" i="2"/>
  <c r="E14" i="2"/>
  <c r="E16" i="2" s="1"/>
  <c r="G14" i="2" l="1"/>
  <c r="G16" i="2" s="1"/>
  <c r="C14" i="2"/>
  <c r="C16" i="2" s="1"/>
  <c r="E52" i="3" l="1"/>
  <c r="H19" i="5"/>
  <c r="H14" i="5"/>
  <c r="H10" i="5"/>
  <c r="H18" i="5"/>
  <c r="H22" i="5"/>
  <c r="C56" i="5"/>
  <c r="H16" i="5" s="1"/>
  <c r="B56" i="5"/>
  <c r="C46" i="5"/>
  <c r="H21" i="5" s="1"/>
  <c r="B46" i="5"/>
  <c r="C41" i="5"/>
  <c r="B41" i="5"/>
  <c r="C35" i="5"/>
  <c r="H20" i="5" s="1"/>
  <c r="B35" i="5"/>
  <c r="C26" i="5"/>
  <c r="B26" i="5"/>
  <c r="C17" i="5"/>
  <c r="B17" i="5"/>
  <c r="H23" i="5" l="1"/>
  <c r="B57" i="5"/>
  <c r="B59" i="5" s="1"/>
  <c r="B60" i="5" s="1"/>
  <c r="C57" i="5"/>
  <c r="C60" i="5" s="1"/>
  <c r="D14" i="2" l="1"/>
  <c r="D16" i="2" s="1"/>
  <c r="B14" i="2"/>
  <c r="B16" i="2" s="1"/>
</calcChain>
</file>

<file path=xl/sharedStrings.xml><?xml version="1.0" encoding="utf-8"?>
<sst xmlns="http://schemas.openxmlformats.org/spreadsheetml/2006/main" count="257" uniqueCount="163">
  <si>
    <t>Annex D - PBF project budget</t>
  </si>
  <si>
    <t>Outcome/ Output number</t>
  </si>
  <si>
    <t>Outcome/ output/ activity formulation:</t>
  </si>
  <si>
    <t xml:space="preserve">OUTCOME 1: </t>
  </si>
  <si>
    <t>Output 1.1:</t>
  </si>
  <si>
    <t>Activity 1.1.1:</t>
  </si>
  <si>
    <t>Activity 1.1.2:</t>
  </si>
  <si>
    <t>Activity 1.1.3:</t>
  </si>
  <si>
    <t>Output 1.2:</t>
  </si>
  <si>
    <t>Activity 1.2.1:</t>
  </si>
  <si>
    <t>Output 1.3:</t>
  </si>
  <si>
    <t>Activity 1.3.1:</t>
  </si>
  <si>
    <t>Activity 1.3.2:</t>
  </si>
  <si>
    <t>Activity 1.3.3:</t>
  </si>
  <si>
    <t>TOTAL $ FOR OUTCOME 1:</t>
  </si>
  <si>
    <t>SUB-TOTAL PROJECT BUDGET:</t>
  </si>
  <si>
    <t>TOTAL PROJECT BUDGET:</t>
  </si>
  <si>
    <t>Percent of budget for each output reserved for direct action on gender eqaulity (if any):</t>
  </si>
  <si>
    <t>Any remarks (e.g. on types of inputs provided or budget justification, for example if high TA or travel costs)</t>
  </si>
  <si>
    <t>CATEGORIES</t>
  </si>
  <si>
    <t>TOTAL</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</si>
  <si>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</si>
  <si>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</si>
  <si>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</si>
  <si>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</si>
  <si>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</si>
  <si>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</si>
  <si>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</si>
  <si>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</si>
  <si>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</si>
  <si>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</si>
  <si>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</si>
  <si>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</si>
  <si>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</si>
  <si>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</si>
  <si>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t>Tranche 1 (50%)</t>
  </si>
  <si>
    <t>Tranche 2 (40%)</t>
  </si>
  <si>
    <t>Description</t>
  </si>
  <si>
    <t>Total</t>
  </si>
  <si>
    <t>Staff and other personnel</t>
  </si>
  <si>
    <t>Supplies, Commodities, Materials</t>
  </si>
  <si>
    <t>Equipment, Vehicles, and Furniture (including Depreciation)</t>
  </si>
  <si>
    <t>Contractual Services</t>
  </si>
  <si>
    <t>Travel</t>
  </si>
  <si>
    <t>General Operating and other Direct Costs</t>
  </si>
  <si>
    <t>Output name</t>
  </si>
  <si>
    <t>UN budget category (see table below for list of categories)</t>
  </si>
  <si>
    <t>Output budget by RO</t>
  </si>
  <si>
    <t>Budget</t>
  </si>
  <si>
    <t>Any remarks (e.g. on types of inputs provided or budget justification)</t>
  </si>
  <si>
    <r>
      <t>Outcome 1:</t>
    </r>
    <r>
      <rPr>
        <sz val="10"/>
        <color rgb="FF000000"/>
        <rFont val="Times New Roman"/>
        <family val="1"/>
      </rPr>
      <t xml:space="preserve"> Communal Conflicts including disputes as a result on natural resource management are reduced thus removing obstacles to sustainable National Recovery within the 23 communities.</t>
    </r>
  </si>
  <si>
    <t xml:space="preserve">Output 1.1: </t>
  </si>
  <si>
    <t>Increased Women's knowledge and capacity to demand respect of their rights, engage in effective advocacy and community conflict mediation in the management of disputes around the use of natural resources and land in the 23 selected communities.</t>
  </si>
  <si>
    <t xml:space="preserve">Direct Project and Support Staff </t>
  </si>
  <si>
    <t>Community Level Training Materials and Supplies</t>
  </si>
  <si>
    <t>Project Vehicle for Project Coordination and Monitoring</t>
  </si>
  <si>
    <t>Training and Meeting Venue Rentals</t>
  </si>
  <si>
    <t>Evaluation Surveys and Reporting (for all components)</t>
  </si>
  <si>
    <t>Legal Services Retainership (consultation services)</t>
  </si>
  <si>
    <t>Curriculum Development, Testing and Printing for the Communities</t>
  </si>
  <si>
    <t>Capturing, documentation and publications of concrete achievements and success stories.</t>
  </si>
  <si>
    <t>Media coverage; (Electronics, Print, Communications, Webpage, Social Media)</t>
  </si>
  <si>
    <t>Travel for mobilization, assessment, monitoring and mentoring in the counties</t>
  </si>
  <si>
    <t>Community Engagement, Assessment and Mobilization in 23 Communities</t>
  </si>
  <si>
    <t>Capacity Building of Women for Effective Engagement</t>
  </si>
  <si>
    <t>Facilitators/Animators (peer groups) Monthly Stipends</t>
  </si>
  <si>
    <t>Sub Total</t>
  </si>
  <si>
    <t xml:space="preserve">Output 1.2: </t>
  </si>
  <si>
    <t>Established Concession Community Women Development Structures are linked to stakeholders and engage in dialogues to negotiate issues around natural resource management including land use in the 23 target communities.B3</t>
  </si>
  <si>
    <t xml:space="preserve">Output 1.3: </t>
  </si>
  <si>
    <t>Support and advisory services as well as Conflict Mediation Services are provided for the Concession Community Development Structures as well as the Concessions.</t>
  </si>
  <si>
    <t xml:space="preserve">Output 1.4: </t>
  </si>
  <si>
    <t>Women groups carry out effective advocacy, sensitization and awareness raising at community level and their Voices are heard on issues around Natural Resources in the 23 target communities</t>
  </si>
  <si>
    <t>Total Project Costs</t>
  </si>
  <si>
    <t>Indirect Support Costs</t>
  </si>
  <si>
    <t>TOTAL COST</t>
  </si>
  <si>
    <t>Output 1.4:</t>
  </si>
  <si>
    <t>Activity 1.4.1:</t>
  </si>
  <si>
    <t>Activity 1.4.2:</t>
  </si>
  <si>
    <t>Indirect support costs (5%):</t>
  </si>
  <si>
    <t>Established Concession Community Women Development Structures are linked to stakeholders and engage in dialogues to negotiate issues around natural resource management including land use in the 23 target communities.</t>
  </si>
  <si>
    <t>Build Women Group's ability to sustain their peace building activities in line with the exit strategy</t>
  </si>
  <si>
    <t>Coordinate, Supervise and Monitor all activities in the communities.</t>
  </si>
  <si>
    <t>Establish ICT citizen feedback mechanisms to help to alert stakeholders and create a knowledge sharing network.</t>
  </si>
  <si>
    <t xml:space="preserve">Provide continual support and advisory services for these newly formed “Concession Community Women Development Structures” as well as other existing structures within the concession communities </t>
  </si>
  <si>
    <t>Plan and Conduct Dialogues sessions at National Level engaging all Concession Stakeholders and relevant duty bearers</t>
  </si>
  <si>
    <t>Conduct midline qualitative assessments to measure outcomes of the peacebuilding project as well as be able to document lessons learnt of program to determine trend and see if there needs for changes in programming</t>
  </si>
  <si>
    <t xml:space="preserve">Conduct Trainings to build capacity of women and create awareness, confidence and leadership. </t>
  </si>
  <si>
    <t>Conducts Training of Peer Enumerators</t>
  </si>
  <si>
    <t>Develop and Print Training Curriculum</t>
  </si>
  <si>
    <t>Conduct Baseline Surveys</t>
  </si>
  <si>
    <t>ACTIVITY</t>
  </si>
  <si>
    <t>EDUCARE - PBF Project Budget</t>
  </si>
  <si>
    <t>Women in Peacebuilding in 23 Communities</t>
  </si>
  <si>
    <t xml:space="preserve">Location: </t>
  </si>
  <si>
    <t xml:space="preserve">Implementation Period: </t>
  </si>
  <si>
    <t>Total Expended to Date</t>
  </si>
  <si>
    <t>Total (US$)</t>
  </si>
  <si>
    <t>Training of Trainers</t>
  </si>
  <si>
    <t>Community Engagement, Assessment and Mobilization</t>
  </si>
  <si>
    <t>Catering Services for 1150 Participants at the various trainings in all 5 counties</t>
  </si>
  <si>
    <t>Program Costs; Sustenance and Transportation Allowance cost for 1150 Participants based on attendance</t>
  </si>
  <si>
    <t>Engagement with Relevant Government Agencies and Concessions - Engagement Forum (Creating Spaces for linkages and engagement)</t>
  </si>
  <si>
    <t>Engagement with all stakeholders - Engagement Forum (Creating Spaces for linkages and engagement)</t>
  </si>
  <si>
    <t>Community Women Groups Activities Support Cost; Transportation and Scratch Cards for Communication</t>
  </si>
  <si>
    <t>County Level Supervision Team Monitoring and Support Cost; Transportation and Scratch Cards for Communication</t>
  </si>
  <si>
    <t xml:space="preserve">Sub Total </t>
  </si>
  <si>
    <t>Training Supplies at Community Level</t>
  </si>
  <si>
    <t>Facilitator's Guides, Illustrative materials</t>
  </si>
  <si>
    <t>ID Cards</t>
  </si>
  <si>
    <t>Visibility</t>
  </si>
  <si>
    <t>Communication; Promotional Smart Phone (1 per Community) for Text Messages, and Complaint Hot Line</t>
  </si>
  <si>
    <t>IE materials; Flyers, Banners, Tee Shirts, etc.</t>
  </si>
  <si>
    <t>Venue Maintenance; Brooms, Brushes, Buckets, Mops, Toiletries, etc.</t>
  </si>
  <si>
    <t>Executive Director (25%  Working time)</t>
  </si>
  <si>
    <t>Program Manager - Idrisa Kamara</t>
  </si>
  <si>
    <t>Monitoring and Evaluation Officer - Albert Somah</t>
  </si>
  <si>
    <t>Finance Officer - Bosede Johnson</t>
  </si>
  <si>
    <t>Admin/Logistics Officer - Madea Moore</t>
  </si>
  <si>
    <t>Quality Monitors/Field Officers - 3</t>
  </si>
  <si>
    <t>Driver (100% of working Time) - 1 Driver</t>
  </si>
  <si>
    <t>Contractual services</t>
  </si>
  <si>
    <t>Contractual Services; Evaluation Surveys and Reporting</t>
  </si>
  <si>
    <t xml:space="preserve">Project Vehicle for Project Coordination and Monitoring (Vehicle - Pickup van purchased @ $30,400.00US) </t>
  </si>
  <si>
    <t xml:space="preserve">Project Motor Bikes for Project Coordination and Monitoring (5 Motorbikes for County Use purchased @ $10,000.00US) </t>
  </si>
  <si>
    <t>Project Equipment and Furniture for Project Support Team</t>
  </si>
  <si>
    <t>Other Local Transportation Cost</t>
  </si>
  <si>
    <t>Project Vehicle for Project Coordination and Monitoring (Vehicle - Insurance for Pickup van)</t>
  </si>
  <si>
    <t>Project Vehicle for Project Coordination and Monitoring (Vehicle - Government Registration for Pickup van)</t>
  </si>
  <si>
    <t>Project Motor Bikes for Project Coordination and Monitoring (Insurance for 5 Motorbikes for County Use)</t>
  </si>
  <si>
    <t>Project Motor Bikes for Project Coordination and Monitoring (Registration for 5 Motorbikes for County Use)</t>
  </si>
  <si>
    <t>Gasoline (8 gal x 5 x 4 wks.)</t>
  </si>
  <si>
    <t>Maintenance of 1 vehicle</t>
  </si>
  <si>
    <t xml:space="preserve">DSA and Lodging (6 staff X 7 days trip per month in the counties) </t>
  </si>
  <si>
    <t>Subtotal:</t>
  </si>
  <si>
    <t>TOTAL PROJECT COST</t>
  </si>
  <si>
    <t>Administrative Cost @5% of Project Cost</t>
  </si>
  <si>
    <t>GRAND TOTAL PROJECT COST</t>
  </si>
  <si>
    <t>Moblize and Identify and form Women into Community Development Structures responsible for PB around Concessions</t>
  </si>
  <si>
    <t>Plan and Conduct Dialogues sessions with Community Leadership Structures, the Concessions and the County Leadership Structures and relevant duty bearers</t>
  </si>
  <si>
    <t xml:space="preserve">Project Visibility </t>
  </si>
  <si>
    <t>Activity 1.1.4:</t>
  </si>
  <si>
    <t>Tranche 3 (10%)</t>
  </si>
  <si>
    <t>Conduct Endline Surveys</t>
  </si>
  <si>
    <t>Conduct Project Financial Audit</t>
  </si>
  <si>
    <t>Conduct Final Evaluation</t>
  </si>
  <si>
    <t>Level of expenditure/commitment in % to date</t>
  </si>
  <si>
    <t>Comments</t>
  </si>
  <si>
    <t>Total Expenses</t>
  </si>
  <si>
    <t xml:space="preserve">Balance </t>
  </si>
  <si>
    <t xml:space="preserve">Delivery (%) </t>
  </si>
  <si>
    <t>Project Total</t>
  </si>
  <si>
    <t>Amount Recipient Agency - EDUCARE</t>
  </si>
  <si>
    <r>
      <t xml:space="preserve">Budget by recipient organization in USD - </t>
    </r>
    <r>
      <rPr>
        <b/>
        <sz val="12"/>
        <color rgb="FFFF0000"/>
        <rFont val="Times New Roman"/>
        <family val="1"/>
      </rPr>
      <t>Please add a new column for each recipient organization</t>
    </r>
  </si>
  <si>
    <r>
      <t xml:space="preserve">Expense by recipient organization in USD - </t>
    </r>
    <r>
      <rPr>
        <b/>
        <sz val="12"/>
        <color rgb="FFFF0000"/>
        <rFont val="Times New Roman"/>
        <family val="1"/>
      </rPr>
      <t>Please add a new column for each recipient organization</t>
    </r>
  </si>
  <si>
    <t>Budget was made for 1 training, but there was a need for a second training</t>
  </si>
  <si>
    <t xml:space="preserve">Other Costs </t>
  </si>
  <si>
    <t>Equipment, Vehicles and Furniture</t>
  </si>
  <si>
    <t>Mobilize and Identify and form Women into Community Development Structures responsible for PB around Concessions</t>
  </si>
  <si>
    <t>Cost for Community and County level Supervision became necessary, County level was not originally budgeted for</t>
  </si>
  <si>
    <t>Cost for County level Supervision became necessary, it was not originally budgeted for</t>
  </si>
  <si>
    <t>Cost for County level Supervisors required 5 Bikes for County Supervisors that was not originally budgeted for</t>
  </si>
  <si>
    <t>8. Indirect Support Costs (set at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</si>
</sst>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8" x14ac:knownFonts="1">
    <font>
      <sz val="11"/>
      <color theme="1"/>
      <name val="Calibri"/>
      <family val="2"/>
      <scheme val="minor"/>
    </font>
    <font>
      <b/>
      <sz val="12"/>
      <color theme="1"/>
      <name val="Calibri"/>
      <family val="2"/>
      <scheme val="minor"/>
    </font>
    <font>
      <b/>
      <sz val="11"/>
      <color theme="1"/>
      <name val="Calibri"/>
      <family val="2"/>
      <scheme val="minor"/>
    </font>
    <font>
      <sz val="10"/>
      <color theme="1"/>
      <name val="Times New Roman"/>
      <family val="1"/>
    </font>
    <font>
      <b/>
      <sz val="10"/>
      <color rgb="FF000000"/>
      <name val="Times New Roman"/>
      <family val="1"/>
    </font>
    <font>
      <sz val="10"/>
      <color rgb="FF000000"/>
      <name val="Times New Roman"/>
      <family val="1"/>
    </font>
    <font>
      <sz val="11"/>
      <color rgb="FF000000"/>
      <name val="Calibri"/>
      <family val="2"/>
      <scheme val="minor"/>
    </font>
    <font>
      <b/>
      <sz val="11"/>
      <color rgb="FF000000"/>
      <name val="Calibri"/>
      <family val="2"/>
      <scheme val="minor"/>
    </font>
    <font>
      <sz val="12"/>
      <name val="Times New Roman"/>
      <family val="1"/>
    </font>
    <font>
      <sz val="11"/>
      <name val="Calibri"/>
      <family val="2"/>
      <scheme val="minor"/>
    </font>
    <font>
      <b/>
      <sz val="12"/>
      <name val="Times New Roman"/>
      <family val="1"/>
    </font>
    <font>
      <sz val="11"/>
      <color theme="1"/>
      <name val="Calibri"/>
      <family val="2"/>
      <scheme val="minor"/>
    </font>
    <font>
      <b/>
      <sz val="12"/>
      <color theme="1"/>
      <name val="Times New Roman"/>
      <family val="1"/>
    </font>
    <font>
      <b/>
      <sz val="16"/>
      <color theme="1"/>
      <name val="Calibri"/>
      <family val="2"/>
      <scheme val="minor"/>
    </font>
    <font>
      <b/>
      <sz val="14"/>
      <color theme="1"/>
      <name val="Calibri"/>
      <family val="2"/>
      <scheme val="minor"/>
    </font>
    <font>
      <b/>
      <sz val="12"/>
      <color rgb="FFFF0000"/>
      <name val="Times New Roman"/>
      <family val="1"/>
    </font>
    <font>
      <b/>
      <sz val="11"/>
      <name val="Calibri"/>
      <family val="2"/>
      <scheme val="minor"/>
    </font>
    <font>
      <b/>
      <sz val="12"/>
      <name val="Calibri"/>
      <family val="2"/>
      <scheme val="minor"/>
    </font>
  </fonts>
  <fills count="6">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tint="-0.14999847407452621"/>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9" fontId="11" fillId="0" borderId="0" applyFont="0" applyFill="0" applyBorder="0" applyAlignment="0" applyProtection="0"/>
  </cellStyleXfs>
  <cellXfs count="95">
    <xf numFmtId="0" fontId="0" fillId="0" borderId="0" xfId="0"/>
    <xf numFmtId="0" fontId="2" fillId="0" borderId="0" xfId="0" applyFont="1"/>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top"/>
    </xf>
    <xf numFmtId="0" fontId="4" fillId="4" borderId="1" xfId="0" applyFont="1" applyFill="1" applyBorder="1" applyAlignment="1">
      <alignment vertical="top" wrapText="1"/>
    </xf>
    <xf numFmtId="0" fontId="4" fillId="4" borderId="2" xfId="0" applyFont="1" applyFill="1" applyBorder="1" applyAlignment="1">
      <alignment vertical="top" wrapText="1"/>
    </xf>
    <xf numFmtId="0" fontId="5" fillId="0" borderId="4" xfId="0" applyFont="1" applyBorder="1" applyAlignment="1">
      <alignment vertical="top" wrapText="1"/>
    </xf>
    <xf numFmtId="0" fontId="5" fillId="0" borderId="4" xfId="0" applyFont="1" applyBorder="1" applyAlignment="1">
      <alignment vertical="top"/>
    </xf>
    <xf numFmtId="8" fontId="5" fillId="0" borderId="4" xfId="0" applyNumberFormat="1" applyFont="1" applyBorder="1" applyAlignment="1">
      <alignment horizontal="right" vertical="top"/>
    </xf>
    <xf numFmtId="8" fontId="5" fillId="0" borderId="4" xfId="0" applyNumberFormat="1" applyFont="1" applyBorder="1" applyAlignment="1">
      <alignment horizontal="right" vertical="top" wrapText="1"/>
    </xf>
    <xf numFmtId="0" fontId="3" fillId="0" borderId="4" xfId="0" applyFont="1" applyBorder="1" applyAlignment="1">
      <alignment vertical="top" wrapText="1"/>
    </xf>
    <xf numFmtId="0" fontId="4" fillId="0" borderId="4" xfId="0" applyFont="1" applyBorder="1" applyAlignment="1">
      <alignment vertical="top" wrapText="1"/>
    </xf>
    <xf numFmtId="8" fontId="4" fillId="0" borderId="4" xfId="0" applyNumberFormat="1" applyFont="1" applyBorder="1" applyAlignment="1">
      <alignment horizontal="right" vertical="top" wrapText="1"/>
    </xf>
    <xf numFmtId="0" fontId="4" fillId="0" borderId="3" xfId="0" applyFont="1" applyBorder="1" applyAlignment="1">
      <alignment vertical="top"/>
    </xf>
    <xf numFmtId="8" fontId="4" fillId="0" borderId="4" xfId="0" applyNumberFormat="1" applyFont="1" applyBorder="1" applyAlignment="1">
      <alignment horizontal="right" vertical="top"/>
    </xf>
    <xf numFmtId="0" fontId="4" fillId="0" borderId="4" xfId="0" applyFont="1" applyBorder="1" applyAlignment="1">
      <alignment vertical="top"/>
    </xf>
    <xf numFmtId="0" fontId="4" fillId="0" borderId="4" xfId="0" applyFont="1" applyBorder="1" applyAlignment="1">
      <alignment horizontal="right" vertical="top" wrapText="1"/>
    </xf>
    <xf numFmtId="164" fontId="2" fillId="0" borderId="0" xfId="0" applyNumberFormat="1" applyFont="1" applyAlignment="1">
      <alignment vertical="top"/>
    </xf>
    <xf numFmtId="164" fontId="2" fillId="0" borderId="0" xfId="0" applyNumberFormat="1" applyFont="1" applyAlignment="1">
      <alignment horizontal="center" vertical="top"/>
    </xf>
    <xf numFmtId="0" fontId="0" fillId="0" borderId="0" xfId="0" applyFont="1" applyAlignment="1">
      <alignment vertical="top"/>
    </xf>
    <xf numFmtId="164" fontId="0" fillId="0" borderId="0" xfId="0" applyNumberFormat="1" applyFont="1" applyAlignment="1">
      <alignment vertical="top"/>
    </xf>
    <xf numFmtId="0" fontId="0" fillId="0" borderId="0" xfId="0" applyFont="1" applyFill="1" applyAlignment="1">
      <alignment vertical="top" wrapText="1"/>
    </xf>
    <xf numFmtId="0" fontId="7" fillId="0" borderId="7" xfId="0" applyFont="1" applyFill="1" applyBorder="1" applyAlignment="1">
      <alignment vertical="top" wrapText="1"/>
    </xf>
    <xf numFmtId="0" fontId="0" fillId="0" borderId="7" xfId="0" applyFont="1" applyFill="1" applyBorder="1" applyAlignment="1">
      <alignment vertical="top" wrapText="1"/>
    </xf>
    <xf numFmtId="0" fontId="0" fillId="0" borderId="0" xfId="0" applyFont="1" applyAlignment="1">
      <alignment vertical="top" wrapText="1"/>
    </xf>
    <xf numFmtId="0" fontId="0" fillId="0" borderId="7" xfId="0" applyFont="1" applyBorder="1" applyAlignment="1">
      <alignment vertical="top" wrapText="1"/>
    </xf>
    <xf numFmtId="0" fontId="0" fillId="0" borderId="7" xfId="0" applyFont="1" applyFill="1" applyBorder="1" applyAlignment="1">
      <alignment horizontal="left" vertical="top" wrapText="1"/>
    </xf>
    <xf numFmtId="0" fontId="0" fillId="0" borderId="7" xfId="0" applyFont="1" applyFill="1" applyBorder="1" applyAlignment="1">
      <alignment horizontal="justify" vertical="top" wrapText="1"/>
    </xf>
    <xf numFmtId="164" fontId="2" fillId="0" borderId="0" xfId="0" applyNumberFormat="1" applyFont="1" applyAlignment="1">
      <alignment horizontal="center" vertical="top" wrapText="1"/>
    </xf>
    <xf numFmtId="164" fontId="8" fillId="0" borderId="7" xfId="0" applyNumberFormat="1" applyFont="1" applyBorder="1" applyAlignment="1">
      <alignment vertical="top" wrapText="1"/>
    </xf>
    <xf numFmtId="164" fontId="9" fillId="0" borderId="7" xfId="0" applyNumberFormat="1" applyFont="1" applyBorder="1" applyAlignment="1">
      <alignment vertical="top"/>
    </xf>
    <xf numFmtId="0" fontId="9" fillId="0" borderId="7" xfId="0" applyFont="1" applyBorder="1" applyAlignment="1">
      <alignment vertical="top" wrapText="1"/>
    </xf>
    <xf numFmtId="164" fontId="10" fillId="0" borderId="7" xfId="0" applyNumberFormat="1" applyFont="1" applyBorder="1" applyAlignment="1">
      <alignment vertical="top" wrapText="1"/>
    </xf>
    <xf numFmtId="9" fontId="8" fillId="0" borderId="7" xfId="0" applyNumberFormat="1" applyFont="1" applyBorder="1" applyAlignment="1">
      <alignment horizontal="center" vertical="top" wrapText="1"/>
    </xf>
    <xf numFmtId="0" fontId="8" fillId="0" borderId="7" xfId="0" applyFont="1" applyBorder="1" applyAlignment="1">
      <alignment vertical="top" wrapText="1"/>
    </xf>
    <xf numFmtId="164" fontId="9" fillId="0" borderId="7" xfId="0" applyNumberFormat="1" applyFont="1" applyBorder="1" applyAlignment="1">
      <alignment vertical="top" wrapText="1"/>
    </xf>
    <xf numFmtId="44" fontId="2" fillId="0" borderId="0" xfId="0" applyNumberFormat="1" applyFont="1"/>
    <xf numFmtId="0" fontId="10" fillId="0" borderId="7" xfId="0" applyFont="1" applyBorder="1" applyAlignment="1">
      <alignment vertical="top" wrapText="1"/>
    </xf>
    <xf numFmtId="0" fontId="9" fillId="0" borderId="0" xfId="0" applyFont="1" applyAlignment="1">
      <alignment vertical="top"/>
    </xf>
    <xf numFmtId="0" fontId="9" fillId="0" borderId="0" xfId="0" applyFont="1" applyAlignment="1">
      <alignment horizontal="center" vertical="top"/>
    </xf>
    <xf numFmtId="0" fontId="13" fillId="0" borderId="7" xfId="0" applyFont="1" applyBorder="1" applyAlignment="1">
      <alignment vertical="top"/>
    </xf>
    <xf numFmtId="0" fontId="14" fillId="0" borderId="7" xfId="0" applyFont="1" applyBorder="1" applyAlignment="1">
      <alignment vertical="top" wrapText="1"/>
    </xf>
    <xf numFmtId="164" fontId="0" fillId="0" borderId="7" xfId="0" applyNumberFormat="1" applyBorder="1" applyAlignment="1">
      <alignment vertical="top"/>
    </xf>
    <xf numFmtId="0" fontId="0" fillId="0" borderId="7" xfId="0" applyBorder="1" applyAlignment="1">
      <alignment horizontal="center" vertical="top"/>
    </xf>
    <xf numFmtId="10" fontId="0" fillId="0" borderId="7" xfId="0" applyNumberFormat="1" applyBorder="1" applyAlignment="1">
      <alignment horizontal="center" vertical="top"/>
    </xf>
    <xf numFmtId="0" fontId="0" fillId="0" borderId="7" xfId="0" applyBorder="1" applyAlignment="1">
      <alignment vertical="top"/>
    </xf>
    <xf numFmtId="0" fontId="1" fillId="0" borderId="7" xfId="0" applyFont="1" applyBorder="1" applyAlignment="1">
      <alignment vertical="top"/>
    </xf>
    <xf numFmtId="0" fontId="1" fillId="0" borderId="7" xfId="0" applyFont="1" applyBorder="1" applyAlignment="1">
      <alignment vertical="top" wrapText="1"/>
    </xf>
    <xf numFmtId="0" fontId="0" fillId="0" borderId="7" xfId="0" applyBorder="1" applyAlignment="1">
      <alignment vertical="top" wrapText="1"/>
    </xf>
    <xf numFmtId="0" fontId="12" fillId="0" borderId="7" xfId="0" applyFont="1" applyBorder="1" applyAlignment="1">
      <alignment horizontal="left" vertical="top" wrapText="1"/>
    </xf>
    <xf numFmtId="164" fontId="12" fillId="0" borderId="7" xfId="0" applyNumberFormat="1" applyFont="1" applyBorder="1" applyAlignment="1">
      <alignment horizontal="left" vertical="top" wrapText="1"/>
    </xf>
    <xf numFmtId="10" fontId="12" fillId="0" borderId="2" xfId="0" applyNumberFormat="1" applyFont="1" applyBorder="1" applyAlignment="1">
      <alignment horizontal="left" vertical="top" wrapText="1"/>
    </xf>
    <xf numFmtId="0" fontId="16" fillId="0" borderId="7" xfId="0" applyFont="1" applyBorder="1" applyAlignment="1">
      <alignment vertical="top" wrapText="1"/>
    </xf>
    <xf numFmtId="164" fontId="16" fillId="0" borderId="7" xfId="0" applyNumberFormat="1" applyFont="1" applyBorder="1" applyAlignment="1">
      <alignment vertical="top"/>
    </xf>
    <xf numFmtId="9" fontId="10" fillId="0" borderId="7" xfId="0" applyNumberFormat="1" applyFont="1" applyBorder="1" applyAlignment="1">
      <alignment horizontal="center" vertical="top" wrapText="1"/>
    </xf>
    <xf numFmtId="10" fontId="10" fillId="0" borderId="7" xfId="0" applyNumberFormat="1" applyFont="1" applyBorder="1" applyAlignment="1">
      <alignment horizontal="center" vertical="top" wrapText="1"/>
    </xf>
    <xf numFmtId="10" fontId="8" fillId="0" borderId="7" xfId="0" applyNumberFormat="1" applyFont="1" applyBorder="1" applyAlignment="1">
      <alignment horizontal="center" vertical="top" wrapText="1"/>
    </xf>
    <xf numFmtId="164" fontId="7" fillId="5" borderId="7" xfId="0" applyNumberFormat="1" applyFont="1" applyFill="1" applyBorder="1" applyAlignment="1">
      <alignment horizontal="right" vertical="center" wrapText="1"/>
    </xf>
    <xf numFmtId="9" fontId="7" fillId="5" borderId="7" xfId="1" applyFont="1" applyFill="1" applyBorder="1" applyAlignment="1">
      <alignment horizontal="right" vertical="center" wrapText="1"/>
    </xf>
    <xf numFmtId="0" fontId="0" fillId="0" borderId="0" xfId="0" applyFont="1"/>
    <xf numFmtId="44" fontId="0" fillId="0" borderId="0" xfId="0" applyNumberFormat="1" applyFont="1"/>
    <xf numFmtId="164" fontId="0" fillId="0" borderId="7" xfId="0" applyNumberFormat="1" applyFont="1" applyBorder="1" applyAlignment="1">
      <alignment vertical="center"/>
    </xf>
    <xf numFmtId="0" fontId="0" fillId="0" borderId="0" xfId="0" applyFont="1" applyAlignment="1">
      <alignment vertical="center"/>
    </xf>
    <xf numFmtId="164" fontId="0" fillId="0" borderId="0" xfId="0" applyNumberFormat="1" applyFont="1"/>
    <xf numFmtId="0" fontId="2" fillId="3" borderId="7" xfId="0" applyFont="1" applyFill="1" applyBorder="1" applyAlignment="1">
      <alignment horizontal="center" vertical="center" wrapText="1"/>
    </xf>
    <xf numFmtId="164" fontId="2" fillId="3" borderId="7" xfId="0" applyNumberFormat="1" applyFont="1" applyFill="1" applyBorder="1" applyAlignment="1">
      <alignment horizontal="center" vertical="top" wrapText="1"/>
    </xf>
    <xf numFmtId="44" fontId="2" fillId="3" borderId="7" xfId="0" applyNumberFormat="1" applyFont="1" applyFill="1" applyBorder="1" applyAlignment="1">
      <alignment horizontal="center" vertical="center" wrapText="1"/>
    </xf>
    <xf numFmtId="0" fontId="0" fillId="0" borderId="7" xfId="0" applyFont="1" applyBorder="1" applyAlignment="1">
      <alignment vertical="center" wrapText="1"/>
    </xf>
    <xf numFmtId="164" fontId="0" fillId="0" borderId="7" xfId="0" applyNumberFormat="1" applyFont="1" applyBorder="1" applyAlignment="1">
      <alignment horizontal="right" vertical="center" wrapText="1"/>
    </xf>
    <xf numFmtId="9" fontId="6" fillId="0" borderId="7" xfId="1" applyFont="1" applyBorder="1" applyAlignment="1">
      <alignment horizontal="right" vertical="center" wrapText="1"/>
    </xf>
    <xf numFmtId="164" fontId="6" fillId="0" borderId="7" xfId="0" applyNumberFormat="1" applyFont="1" applyFill="1" applyBorder="1" applyAlignment="1">
      <alignment horizontal="right" vertical="center" wrapText="1"/>
    </xf>
    <xf numFmtId="0" fontId="2" fillId="4" borderId="7" xfId="0" applyFont="1" applyFill="1" applyBorder="1" applyAlignment="1">
      <alignment vertical="center" wrapText="1"/>
    </xf>
    <xf numFmtId="0" fontId="0" fillId="0" borderId="7" xfId="0" applyFont="1" applyFill="1" applyBorder="1" applyAlignment="1">
      <alignment horizontal="right" vertical="center" wrapText="1"/>
    </xf>
    <xf numFmtId="164" fontId="9" fillId="0" borderId="7" xfId="0" applyNumberFormat="1" applyFont="1" applyFill="1" applyBorder="1" applyAlignment="1">
      <alignment vertical="top" wrapText="1"/>
    </xf>
    <xf numFmtId="0" fontId="2" fillId="5" borderId="7" xfId="0" applyFont="1" applyFill="1" applyBorder="1" applyAlignment="1">
      <alignment horizontal="right" vertical="center" wrapText="1"/>
    </xf>
    <xf numFmtId="164" fontId="2" fillId="4" borderId="7" xfId="0" applyNumberFormat="1" applyFont="1" applyFill="1" applyBorder="1" applyAlignment="1">
      <alignment horizontal="right" vertical="center" wrapText="1"/>
    </xf>
    <xf numFmtId="164" fontId="2" fillId="4" borderId="7" xfId="0" applyNumberFormat="1" applyFont="1" applyFill="1" applyBorder="1" applyAlignment="1">
      <alignment horizontal="right" vertical="top" wrapText="1"/>
    </xf>
    <xf numFmtId="0" fontId="10" fillId="0" borderId="7" xfId="0" applyFont="1" applyBorder="1" applyAlignment="1">
      <alignment horizontal="left" vertical="top" wrapText="1"/>
    </xf>
    <xf numFmtId="0" fontId="16" fillId="0" borderId="7" xfId="0" applyFont="1" applyBorder="1" applyAlignment="1">
      <alignment horizontal="left" vertical="top" wrapText="1"/>
    </xf>
    <xf numFmtId="0" fontId="8" fillId="0" borderId="7" xfId="0" applyFont="1" applyBorder="1" applyAlignment="1">
      <alignment horizontal="left" vertical="top" wrapText="1"/>
    </xf>
    <xf numFmtId="0" fontId="9" fillId="0" borderId="7" xfId="0" applyFont="1" applyBorder="1" applyAlignment="1">
      <alignment horizontal="left" vertical="top" wrapText="1"/>
    </xf>
    <xf numFmtId="0" fontId="12" fillId="0" borderId="7" xfId="0" applyFont="1" applyBorder="1" applyAlignment="1">
      <alignment vertical="top" wrapText="1"/>
    </xf>
    <xf numFmtId="0" fontId="2" fillId="2" borderId="7" xfId="0" applyFont="1" applyFill="1" applyBorder="1" applyAlignment="1">
      <alignment horizontal="center" vertical="center" wrapText="1"/>
    </xf>
    <xf numFmtId="0" fontId="4" fillId="0" borderId="9" xfId="0" applyFont="1" applyBorder="1" applyAlignment="1">
      <alignment vertical="top" wrapText="1"/>
    </xf>
    <xf numFmtId="0" fontId="4" fillId="0" borderId="8" xfId="0" applyFont="1" applyBorder="1" applyAlignment="1">
      <alignment vertical="top" wrapText="1"/>
    </xf>
    <xf numFmtId="0" fontId="4" fillId="0" borderId="3" xfId="0" applyFont="1" applyBorder="1" applyAlignment="1">
      <alignment vertical="top" wrapText="1"/>
    </xf>
    <xf numFmtId="0" fontId="5" fillId="0" borderId="9" xfId="0" applyFont="1" applyBorder="1" applyAlignment="1">
      <alignment vertical="top" wrapText="1"/>
    </xf>
    <xf numFmtId="0" fontId="5" fillId="0" borderId="8" xfId="0" applyFont="1" applyBorder="1" applyAlignment="1">
      <alignment vertical="top" wrapText="1"/>
    </xf>
    <xf numFmtId="0" fontId="5" fillId="0" borderId="3"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2" xfId="0" applyFont="1" applyBorder="1" applyAlignment="1">
      <alignment vertical="top" wrapText="1"/>
    </xf>
    <xf numFmtId="164" fontId="17" fillId="0" borderId="7" xfId="0" applyNumberFormat="1" applyFont="1" applyBorder="1" applyAlignment="1">
      <alignment vertical="top"/>
    </xf>
    <xf numFmtId="9" fontId="7" fillId="5" borderId="7" xfId="1" applyNumberFormat="1" applyFont="1" applyFill="1" applyBorder="1" applyAlignment="1">
      <alignment horizontal="righ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6"/>
  <sheetViews>
    <sheetView topLeftCell="A31" workbookViewId="0">
      <selection activeCell="F36" sqref="F36"/>
    </sheetView>
  </sheetViews>
  <sheetFormatPr defaultColWidth="8.85546875" defaultRowHeight="15" x14ac:dyDescent="0.25"/>
  <cols>
    <col min="1" max="1" width="19" style="39" customWidth="1"/>
    <col min="2" max="2" width="34.42578125" style="39" customWidth="1"/>
    <col min="3" max="3" width="21.7109375" style="39" customWidth="1"/>
    <col min="4" max="4" width="17.5703125" style="40" customWidth="1"/>
    <col min="5" max="5" width="17.42578125" style="39" customWidth="1"/>
    <col min="6" max="6" width="11.85546875" style="39" customWidth="1"/>
    <col min="7" max="7" width="31.7109375" style="39" customWidth="1"/>
    <col min="8" max="16384" width="8.85546875" style="39"/>
  </cols>
  <sheetData>
    <row r="1" spans="1:7" ht="21" x14ac:dyDescent="0.25">
      <c r="A1" s="41" t="s">
        <v>0</v>
      </c>
      <c r="B1" s="42"/>
      <c r="C1" s="43"/>
      <c r="D1" s="44"/>
      <c r="E1" s="43"/>
      <c r="F1" s="45"/>
      <c r="G1" s="46"/>
    </row>
    <row r="2" spans="1:7" ht="15.75" x14ac:dyDescent="0.25">
      <c r="A2" s="47"/>
      <c r="B2" s="48"/>
      <c r="C2" s="43"/>
      <c r="D2" s="44"/>
      <c r="E2" s="43"/>
      <c r="F2" s="45"/>
      <c r="G2" s="46"/>
    </row>
    <row r="3" spans="1:7" ht="15.75" x14ac:dyDescent="0.25">
      <c r="A3" s="47" t="s">
        <v>29</v>
      </c>
      <c r="B3" s="48"/>
      <c r="C3" s="43"/>
      <c r="D3" s="44"/>
      <c r="E3" s="43"/>
      <c r="F3" s="45"/>
      <c r="G3" s="46"/>
    </row>
    <row r="4" spans="1:7" x14ac:dyDescent="0.25">
      <c r="A4" s="46"/>
      <c r="B4" s="49"/>
      <c r="C4" s="43"/>
      <c r="D4" s="44"/>
      <c r="E4" s="43"/>
      <c r="F4" s="45"/>
      <c r="G4" s="46"/>
    </row>
    <row r="5" spans="1:7" ht="15.75" x14ac:dyDescent="0.25">
      <c r="A5" s="47" t="s">
        <v>34</v>
      </c>
      <c r="B5" s="49"/>
      <c r="C5" s="43"/>
      <c r="D5" s="44"/>
      <c r="E5" s="43"/>
      <c r="F5" s="45"/>
      <c r="G5" s="46"/>
    </row>
    <row r="6" spans="1:7" ht="15.75" thickBot="1" x14ac:dyDescent="0.3">
      <c r="A6" s="46"/>
      <c r="B6" s="49"/>
      <c r="C6" s="43"/>
      <c r="D6" s="44"/>
      <c r="E6" s="43"/>
      <c r="F6" s="45"/>
      <c r="G6" s="46"/>
    </row>
    <row r="7" spans="1:7" ht="125.45" customHeight="1" thickBot="1" x14ac:dyDescent="0.3">
      <c r="A7" s="50" t="s">
        <v>1</v>
      </c>
      <c r="B7" s="50" t="s">
        <v>2</v>
      </c>
      <c r="C7" s="51" t="s">
        <v>153</v>
      </c>
      <c r="D7" s="50" t="s">
        <v>17</v>
      </c>
      <c r="E7" s="51" t="s">
        <v>154</v>
      </c>
      <c r="F7" s="52" t="s">
        <v>146</v>
      </c>
      <c r="G7" s="50" t="s">
        <v>18</v>
      </c>
    </row>
    <row r="8" spans="1:7" ht="15.75" x14ac:dyDescent="0.25">
      <c r="A8" s="82" t="s">
        <v>3</v>
      </c>
      <c r="B8" s="82"/>
      <c r="C8" s="82"/>
      <c r="D8" s="82"/>
      <c r="E8" s="82"/>
      <c r="F8" s="82"/>
      <c r="G8" s="82"/>
    </row>
    <row r="9" spans="1:7" ht="105" x14ac:dyDescent="0.25">
      <c r="A9" s="38" t="s">
        <v>4</v>
      </c>
      <c r="B9" s="53" t="s">
        <v>52</v>
      </c>
      <c r="C9" s="54">
        <f>SUM(C10:C13)</f>
        <v>126225</v>
      </c>
      <c r="D9" s="55">
        <v>1</v>
      </c>
      <c r="E9" s="33">
        <f>SUM(E10:E13)</f>
        <v>127921.25</v>
      </c>
      <c r="F9" s="56">
        <f>E9/C9</f>
        <v>1.0134383046147752</v>
      </c>
      <c r="G9" s="35" t="s">
        <v>155</v>
      </c>
    </row>
    <row r="10" spans="1:7" ht="30" x14ac:dyDescent="0.25">
      <c r="A10" s="35" t="s">
        <v>5</v>
      </c>
      <c r="B10" s="32" t="s">
        <v>89</v>
      </c>
      <c r="C10" s="30">
        <v>4500</v>
      </c>
      <c r="D10" s="34"/>
      <c r="E10" s="31">
        <v>1923</v>
      </c>
      <c r="F10" s="57">
        <f t="shared" ref="F10:F36" si="0">E10/C10</f>
        <v>0.42733333333333334</v>
      </c>
      <c r="G10" s="35"/>
    </row>
    <row r="11" spans="1:7" ht="30" x14ac:dyDescent="0.25">
      <c r="A11" s="35" t="s">
        <v>6</v>
      </c>
      <c r="B11" s="32" t="s">
        <v>88</v>
      </c>
      <c r="C11" s="30">
        <v>9516</v>
      </c>
      <c r="D11" s="34"/>
      <c r="E11" s="36">
        <v>21267</v>
      </c>
      <c r="F11" s="57">
        <f t="shared" si="0"/>
        <v>2.2348675914249685</v>
      </c>
      <c r="G11" s="35"/>
    </row>
    <row r="12" spans="1:7" ht="45" x14ac:dyDescent="0.25">
      <c r="A12" s="35" t="s">
        <v>7</v>
      </c>
      <c r="B12" s="32" t="s">
        <v>87</v>
      </c>
      <c r="C12" s="30">
        <f>34500+8709+11500</f>
        <v>54709</v>
      </c>
      <c r="D12" s="34"/>
      <c r="E12" s="36">
        <v>46736.75</v>
      </c>
      <c r="F12" s="57">
        <f t="shared" si="0"/>
        <v>0.85427900345464181</v>
      </c>
      <c r="G12" s="35"/>
    </row>
    <row r="13" spans="1:7" ht="60" x14ac:dyDescent="0.25">
      <c r="A13" s="35" t="s">
        <v>141</v>
      </c>
      <c r="B13" s="32" t="s">
        <v>81</v>
      </c>
      <c r="C13" s="30">
        <v>57500</v>
      </c>
      <c r="D13" s="34"/>
      <c r="E13" s="36">
        <v>57994.5</v>
      </c>
      <c r="F13" s="57">
        <f t="shared" si="0"/>
        <v>1.0085999999999999</v>
      </c>
      <c r="G13" s="35"/>
    </row>
    <row r="14" spans="1:7" ht="115.15" customHeight="1" x14ac:dyDescent="0.25">
      <c r="A14" s="38" t="s">
        <v>8</v>
      </c>
      <c r="B14" s="53" t="s">
        <v>80</v>
      </c>
      <c r="C14" s="54">
        <f>SUM(C15)</f>
        <v>2300</v>
      </c>
      <c r="D14" s="55">
        <v>1</v>
      </c>
      <c r="E14" s="33">
        <f>SUM(E15:E15)</f>
        <v>2300</v>
      </c>
      <c r="F14" s="56">
        <f t="shared" si="0"/>
        <v>1</v>
      </c>
      <c r="G14" s="33"/>
    </row>
    <row r="15" spans="1:7" ht="60" x14ac:dyDescent="0.25">
      <c r="A15" s="35" t="s">
        <v>9</v>
      </c>
      <c r="B15" s="32" t="s">
        <v>158</v>
      </c>
      <c r="C15" s="30">
        <v>2300</v>
      </c>
      <c r="D15" s="34"/>
      <c r="E15" s="31">
        <v>2300</v>
      </c>
      <c r="F15" s="57">
        <f t="shared" si="0"/>
        <v>1</v>
      </c>
      <c r="G15" s="35"/>
    </row>
    <row r="16" spans="1:7" ht="78.75" x14ac:dyDescent="0.25">
      <c r="A16" s="38" t="s">
        <v>10</v>
      </c>
      <c r="B16" s="53" t="s">
        <v>70</v>
      </c>
      <c r="C16" s="54">
        <f>SUM(C17:C19)</f>
        <v>47745</v>
      </c>
      <c r="D16" s="55">
        <v>1</v>
      </c>
      <c r="E16" s="33">
        <f>SUM(E17:E19)</f>
        <v>67315</v>
      </c>
      <c r="F16" s="56">
        <f t="shared" si="0"/>
        <v>1.4098858519216673</v>
      </c>
      <c r="G16" s="30" t="s">
        <v>159</v>
      </c>
    </row>
    <row r="17" spans="1:7" ht="90" x14ac:dyDescent="0.25">
      <c r="A17" s="35" t="s">
        <v>11</v>
      </c>
      <c r="B17" s="32" t="s">
        <v>84</v>
      </c>
      <c r="C17" s="30">
        <v>42750</v>
      </c>
      <c r="D17" s="34"/>
      <c r="E17" s="36">
        <v>63300</v>
      </c>
      <c r="F17" s="57">
        <f t="shared" si="0"/>
        <v>1.4807017543859649</v>
      </c>
      <c r="G17" s="30" t="s">
        <v>160</v>
      </c>
    </row>
    <row r="18" spans="1:7" ht="60" x14ac:dyDescent="0.25">
      <c r="A18" s="35" t="s">
        <v>12</v>
      </c>
      <c r="B18" s="32" t="s">
        <v>83</v>
      </c>
      <c r="C18" s="30">
        <v>1495</v>
      </c>
      <c r="D18" s="34"/>
      <c r="E18" s="36">
        <v>1240</v>
      </c>
      <c r="F18" s="57">
        <f t="shared" si="0"/>
        <v>0.8294314381270903</v>
      </c>
      <c r="G18" s="35"/>
    </row>
    <row r="19" spans="1:7" ht="45" x14ac:dyDescent="0.25">
      <c r="A19" s="35" t="s">
        <v>13</v>
      </c>
      <c r="B19" s="32" t="s">
        <v>61</v>
      </c>
      <c r="C19" s="30">
        <v>3500</v>
      </c>
      <c r="D19" s="34"/>
      <c r="E19" s="36">
        <f>2475+300</f>
        <v>2775</v>
      </c>
      <c r="F19" s="57">
        <f t="shared" si="0"/>
        <v>0.79285714285714282</v>
      </c>
      <c r="G19" s="35"/>
    </row>
    <row r="20" spans="1:7" ht="90" x14ac:dyDescent="0.25">
      <c r="A20" s="38" t="s">
        <v>76</v>
      </c>
      <c r="B20" s="53" t="s">
        <v>72</v>
      </c>
      <c r="C20" s="93">
        <f>SUM(C21:C22)</f>
        <v>45330</v>
      </c>
      <c r="D20" s="55">
        <v>1</v>
      </c>
      <c r="E20" s="33">
        <f>SUM(E21:E22)</f>
        <v>22380</v>
      </c>
      <c r="F20" s="56">
        <f t="shared" si="0"/>
        <v>0.49371277299801458</v>
      </c>
      <c r="G20" s="33"/>
    </row>
    <row r="21" spans="1:7" ht="75" x14ac:dyDescent="0.25">
      <c r="A21" s="35" t="s">
        <v>77</v>
      </c>
      <c r="B21" s="32" t="s">
        <v>139</v>
      </c>
      <c r="C21" s="30">
        <v>27080</v>
      </c>
      <c r="D21" s="34"/>
      <c r="E21" s="36">
        <v>9540</v>
      </c>
      <c r="F21" s="57">
        <f t="shared" si="0"/>
        <v>0.35228951255539143</v>
      </c>
      <c r="G21" s="35"/>
    </row>
    <row r="22" spans="1:7" ht="60" x14ac:dyDescent="0.25">
      <c r="A22" s="35" t="s">
        <v>78</v>
      </c>
      <c r="B22" s="32" t="s">
        <v>85</v>
      </c>
      <c r="C22" s="30">
        <v>18250</v>
      </c>
      <c r="D22" s="34"/>
      <c r="E22" s="36">
        <v>12840</v>
      </c>
      <c r="F22" s="57">
        <f t="shared" si="0"/>
        <v>0.70356164383561648</v>
      </c>
      <c r="G22" s="35"/>
    </row>
    <row r="23" spans="1:7" ht="15.6" customHeight="1" x14ac:dyDescent="0.25">
      <c r="A23" s="78" t="s">
        <v>14</v>
      </c>
      <c r="B23" s="78"/>
      <c r="C23" s="33">
        <f>SUM(C20,C16,C14,C9)</f>
        <v>221600</v>
      </c>
      <c r="D23" s="55">
        <v>1</v>
      </c>
      <c r="E23" s="33">
        <f>SUM(E20,E16,E14,E9)</f>
        <v>219916.25</v>
      </c>
      <c r="F23" s="56">
        <f t="shared" si="0"/>
        <v>0.99240185018050542</v>
      </c>
      <c r="G23" s="33"/>
    </row>
    <row r="24" spans="1:7" ht="15.6" customHeight="1" x14ac:dyDescent="0.25">
      <c r="A24" s="78" t="s">
        <v>156</v>
      </c>
      <c r="B24" s="79"/>
      <c r="C24" s="33"/>
      <c r="D24" s="55"/>
      <c r="E24" s="33">
        <f>SUM(E25:E33)</f>
        <v>208174.18</v>
      </c>
      <c r="F24" s="56"/>
      <c r="G24" s="38"/>
    </row>
    <row r="25" spans="1:7" ht="62.45" customHeight="1" x14ac:dyDescent="0.25">
      <c r="A25" s="35" t="s">
        <v>30</v>
      </c>
      <c r="B25" s="32" t="s">
        <v>30</v>
      </c>
      <c r="C25" s="30">
        <v>68750</v>
      </c>
      <c r="D25" s="34"/>
      <c r="E25" s="36">
        <f>60900+9.18</f>
        <v>60909.18</v>
      </c>
      <c r="F25" s="57">
        <f t="shared" si="0"/>
        <v>0.88595170909090915</v>
      </c>
      <c r="G25" s="30"/>
    </row>
    <row r="26" spans="1:7" ht="62.45" customHeight="1" x14ac:dyDescent="0.25">
      <c r="A26" s="80" t="s">
        <v>31</v>
      </c>
      <c r="B26" s="32" t="s">
        <v>140</v>
      </c>
      <c r="C26" s="30">
        <v>9375</v>
      </c>
      <c r="D26" s="34"/>
      <c r="E26" s="36">
        <v>9030</v>
      </c>
      <c r="F26" s="57">
        <f t="shared" si="0"/>
        <v>0.96319999999999995</v>
      </c>
      <c r="G26" s="30"/>
    </row>
    <row r="27" spans="1:7" ht="60.75" customHeight="1" x14ac:dyDescent="0.25">
      <c r="A27" s="80"/>
      <c r="B27" s="32" t="s">
        <v>157</v>
      </c>
      <c r="C27" s="30">
        <v>36000</v>
      </c>
      <c r="D27" s="34"/>
      <c r="E27" s="36">
        <v>44795</v>
      </c>
      <c r="F27" s="57">
        <f t="shared" si="0"/>
        <v>1.2443055555555556</v>
      </c>
      <c r="G27" s="30" t="s">
        <v>161</v>
      </c>
    </row>
    <row r="28" spans="1:7" ht="31.5" x14ac:dyDescent="0.25">
      <c r="A28" s="35" t="s">
        <v>32</v>
      </c>
      <c r="B28" s="32" t="s">
        <v>82</v>
      </c>
      <c r="C28" s="30">
        <v>60240</v>
      </c>
      <c r="D28" s="34"/>
      <c r="E28" s="36">
        <v>61608</v>
      </c>
      <c r="F28" s="57">
        <f t="shared" si="0"/>
        <v>1.0227091633466134</v>
      </c>
      <c r="G28" s="30"/>
    </row>
    <row r="29" spans="1:7" ht="100.9" customHeight="1" x14ac:dyDescent="0.25">
      <c r="A29" s="35"/>
      <c r="B29" s="32" t="s">
        <v>90</v>
      </c>
      <c r="C29" s="30">
        <v>12000</v>
      </c>
      <c r="D29" s="34"/>
      <c r="E29" s="31">
        <v>13098</v>
      </c>
      <c r="F29" s="57">
        <f t="shared" si="0"/>
        <v>1.0914999999999999</v>
      </c>
      <c r="G29" s="30"/>
    </row>
    <row r="30" spans="1:7" ht="105" x14ac:dyDescent="0.25">
      <c r="A30" s="35"/>
      <c r="B30" s="32" t="s">
        <v>86</v>
      </c>
      <c r="C30" s="30">
        <v>1000</v>
      </c>
      <c r="D30" s="34"/>
      <c r="E30" s="36">
        <v>1200</v>
      </c>
      <c r="F30" s="57">
        <f t="shared" si="0"/>
        <v>1.2</v>
      </c>
      <c r="G30" s="30"/>
    </row>
    <row r="31" spans="1:7" ht="15.75" x14ac:dyDescent="0.25">
      <c r="A31" s="35"/>
      <c r="B31" s="32" t="s">
        <v>143</v>
      </c>
      <c r="C31" s="30">
        <v>12000</v>
      </c>
      <c r="D31" s="34"/>
      <c r="E31" s="36">
        <v>11834</v>
      </c>
      <c r="F31" s="57">
        <f t="shared" si="0"/>
        <v>0.98616666666666664</v>
      </c>
      <c r="G31" s="30"/>
    </row>
    <row r="32" spans="1:7" ht="15.75" x14ac:dyDescent="0.25">
      <c r="A32" s="35"/>
      <c r="B32" s="32" t="s">
        <v>144</v>
      </c>
      <c r="C32" s="30">
        <v>3000</v>
      </c>
      <c r="D32" s="34"/>
      <c r="E32" s="36">
        <v>2000</v>
      </c>
      <c r="F32" s="57">
        <f t="shared" si="0"/>
        <v>0.66666666666666663</v>
      </c>
      <c r="G32" s="30"/>
    </row>
    <row r="33" spans="1:7" ht="15.6" customHeight="1" x14ac:dyDescent="0.25">
      <c r="A33" s="35"/>
      <c r="B33" s="32" t="s">
        <v>145</v>
      </c>
      <c r="C33" s="30">
        <v>4500</v>
      </c>
      <c r="D33" s="34"/>
      <c r="E33" s="36">
        <v>3700</v>
      </c>
      <c r="F33" s="57">
        <f t="shared" si="0"/>
        <v>0.82222222222222219</v>
      </c>
      <c r="G33" s="30"/>
    </row>
    <row r="34" spans="1:7" ht="15.6" customHeight="1" x14ac:dyDescent="0.25">
      <c r="A34" s="78" t="s">
        <v>15</v>
      </c>
      <c r="B34" s="78"/>
      <c r="C34" s="33">
        <f>SUM(C23:C33)</f>
        <v>428465</v>
      </c>
      <c r="D34" s="55">
        <v>1</v>
      </c>
      <c r="E34" s="33">
        <f>SUM(E24,E20,E16,E14,E9)</f>
        <v>428090.43</v>
      </c>
      <c r="F34" s="56">
        <f t="shared" si="0"/>
        <v>0.9991257862369155</v>
      </c>
      <c r="G34" s="33"/>
    </row>
    <row r="35" spans="1:7" ht="15.6" customHeight="1" x14ac:dyDescent="0.25">
      <c r="A35" s="80" t="s">
        <v>79</v>
      </c>
      <c r="B35" s="81"/>
      <c r="C35" s="36">
        <v>21423.25</v>
      </c>
      <c r="D35" s="34"/>
      <c r="E35" s="36">
        <v>21711.3</v>
      </c>
      <c r="F35" s="56">
        <f t="shared" si="0"/>
        <v>1.0134456723419649</v>
      </c>
      <c r="G35" s="35"/>
    </row>
    <row r="36" spans="1:7" ht="15.75" x14ac:dyDescent="0.25">
      <c r="A36" s="78" t="s">
        <v>16</v>
      </c>
      <c r="B36" s="79"/>
      <c r="C36" s="33">
        <f>SUM(C34:C35)</f>
        <v>449888.25</v>
      </c>
      <c r="D36" s="55">
        <v>1</v>
      </c>
      <c r="E36" s="33">
        <f>SUM(E34:E35)</f>
        <v>449801.73</v>
      </c>
      <c r="F36" s="56">
        <f t="shared" si="0"/>
        <v>0.99980768557525113</v>
      </c>
      <c r="G36" s="38"/>
    </row>
  </sheetData>
  <mergeCells count="7">
    <mergeCell ref="A36:B36"/>
    <mergeCell ref="A35:B35"/>
    <mergeCell ref="A8:G8"/>
    <mergeCell ref="A23:B23"/>
    <mergeCell ref="A24:B24"/>
    <mergeCell ref="A34:B34"/>
    <mergeCell ref="A26:A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
  <sheetViews>
    <sheetView tabSelected="1" workbookViewId="0">
      <selection activeCell="F14" sqref="F14"/>
    </sheetView>
  </sheetViews>
  <sheetFormatPr defaultColWidth="8.85546875" defaultRowHeight="15" x14ac:dyDescent="0.25"/>
  <cols>
    <col min="1" max="1" width="20.7109375" style="60" customWidth="1"/>
    <col min="2" max="2" width="11.28515625" style="60" customWidth="1"/>
    <col min="3" max="4" width="10.85546875" style="60" bestFit="1" customWidth="1"/>
    <col min="5" max="5" width="13.140625" style="60" customWidth="1"/>
    <col min="6" max="6" width="13.85546875" style="21" customWidth="1"/>
    <col min="7" max="7" width="13.85546875" style="61" customWidth="1"/>
    <col min="8" max="8" width="9.42578125" style="60" customWidth="1"/>
    <col min="9" max="9" width="23.85546875" style="60" customWidth="1"/>
    <col min="10" max="16384" width="8.85546875" style="60"/>
  </cols>
  <sheetData>
    <row r="1" spans="1:9" x14ac:dyDescent="0.25">
      <c r="A1" s="1" t="s">
        <v>33</v>
      </c>
      <c r="B1" s="1"/>
      <c r="C1" s="1"/>
      <c r="D1" s="1"/>
      <c r="E1" s="1"/>
      <c r="F1" s="18"/>
      <c r="G1" s="37"/>
      <c r="H1" s="1"/>
    </row>
    <row r="2" spans="1:9" x14ac:dyDescent="0.25">
      <c r="A2" s="1"/>
      <c r="B2" s="1"/>
      <c r="C2" s="1"/>
      <c r="D2" s="1"/>
      <c r="E2" s="1"/>
      <c r="F2" s="18"/>
      <c r="G2" s="37"/>
      <c r="H2" s="1"/>
    </row>
    <row r="3" spans="1:9" x14ac:dyDescent="0.25">
      <c r="A3" s="1" t="s">
        <v>29</v>
      </c>
      <c r="B3" s="1"/>
      <c r="C3" s="1"/>
      <c r="D3" s="1"/>
      <c r="E3" s="1"/>
      <c r="F3" s="18"/>
      <c r="G3" s="37"/>
      <c r="H3" s="1"/>
    </row>
    <row r="5" spans="1:9" ht="26.25" customHeight="1" x14ac:dyDescent="0.25">
      <c r="A5" s="83" t="s">
        <v>19</v>
      </c>
      <c r="B5" s="83" t="s">
        <v>152</v>
      </c>
      <c r="C5" s="83"/>
      <c r="D5" s="83"/>
      <c r="E5" s="83"/>
      <c r="F5" s="83"/>
      <c r="G5" s="83"/>
      <c r="H5" s="83"/>
      <c r="I5" s="83" t="s">
        <v>147</v>
      </c>
    </row>
    <row r="6" spans="1:9" ht="30" x14ac:dyDescent="0.25">
      <c r="A6" s="83"/>
      <c r="B6" s="65" t="s">
        <v>35</v>
      </c>
      <c r="C6" s="65" t="s">
        <v>36</v>
      </c>
      <c r="D6" s="65" t="s">
        <v>142</v>
      </c>
      <c r="E6" s="65" t="s">
        <v>151</v>
      </c>
      <c r="F6" s="66" t="s">
        <v>148</v>
      </c>
      <c r="G6" s="67" t="s">
        <v>149</v>
      </c>
      <c r="H6" s="65" t="s">
        <v>150</v>
      </c>
      <c r="I6" s="83"/>
    </row>
    <row r="7" spans="1:9" s="63" customFormat="1" ht="30" x14ac:dyDescent="0.25">
      <c r="A7" s="68" t="s">
        <v>21</v>
      </c>
      <c r="B7" s="69">
        <v>34375</v>
      </c>
      <c r="C7" s="69">
        <v>27500</v>
      </c>
      <c r="D7" s="69">
        <v>6875</v>
      </c>
      <c r="E7" s="69">
        <f>B7+C7+D7</f>
        <v>68750</v>
      </c>
      <c r="F7" s="62">
        <v>60909.18</v>
      </c>
      <c r="G7" s="69">
        <f>E7-F7</f>
        <v>7840.82</v>
      </c>
      <c r="H7" s="70">
        <f>F7/E7</f>
        <v>0.88595170909090915</v>
      </c>
      <c r="I7" s="73"/>
    </row>
    <row r="8" spans="1:9" s="63" customFormat="1" ht="45" x14ac:dyDescent="0.25">
      <c r="A8" s="68" t="s">
        <v>22</v>
      </c>
      <c r="B8" s="69">
        <v>9789.5</v>
      </c>
      <c r="C8" s="69">
        <v>7831.6</v>
      </c>
      <c r="D8" s="69">
        <v>1957.9</v>
      </c>
      <c r="E8" s="69">
        <f t="shared" ref="E8:E13" si="0">B8+C8+D8</f>
        <v>19579</v>
      </c>
      <c r="F8" s="62">
        <v>14456.75</v>
      </c>
      <c r="G8" s="69">
        <f t="shared" ref="G8:G13" si="1">E8-F8</f>
        <v>5122.25</v>
      </c>
      <c r="H8" s="70">
        <f t="shared" ref="H8:H13" si="2">F8/E8</f>
        <v>0.73838040757954948</v>
      </c>
      <c r="I8" s="73"/>
    </row>
    <row r="9" spans="1:9" s="63" customFormat="1" ht="75" x14ac:dyDescent="0.25">
      <c r="A9" s="68" t="s">
        <v>23</v>
      </c>
      <c r="B9" s="69">
        <v>18000</v>
      </c>
      <c r="C9" s="69">
        <v>14400</v>
      </c>
      <c r="D9" s="69">
        <v>3600</v>
      </c>
      <c r="E9" s="69">
        <f t="shared" si="0"/>
        <v>36000</v>
      </c>
      <c r="F9" s="62">
        <v>44795</v>
      </c>
      <c r="G9" s="69">
        <f t="shared" si="1"/>
        <v>-8795</v>
      </c>
      <c r="H9" s="70">
        <f t="shared" si="2"/>
        <v>1.2443055555555556</v>
      </c>
      <c r="I9" s="74" t="s">
        <v>161</v>
      </c>
    </row>
    <row r="10" spans="1:9" s="63" customFormat="1" ht="30" x14ac:dyDescent="0.25">
      <c r="A10" s="68" t="s">
        <v>24</v>
      </c>
      <c r="B10" s="69">
        <v>26000</v>
      </c>
      <c r="C10" s="69">
        <v>20800</v>
      </c>
      <c r="D10" s="69">
        <v>5200</v>
      </c>
      <c r="E10" s="69">
        <f t="shared" si="0"/>
        <v>52000</v>
      </c>
      <c r="F10" s="62">
        <v>48407</v>
      </c>
      <c r="G10" s="69">
        <f t="shared" si="1"/>
        <v>3593</v>
      </c>
      <c r="H10" s="70">
        <f t="shared" si="2"/>
        <v>0.93090384615384614</v>
      </c>
      <c r="I10" s="73"/>
    </row>
    <row r="11" spans="1:9" s="63" customFormat="1" x14ac:dyDescent="0.25">
      <c r="A11" s="68" t="s">
        <v>25</v>
      </c>
      <c r="B11" s="69">
        <v>31370</v>
      </c>
      <c r="C11" s="69">
        <v>25096</v>
      </c>
      <c r="D11" s="69">
        <v>6274</v>
      </c>
      <c r="E11" s="69">
        <f t="shared" si="0"/>
        <v>62740</v>
      </c>
      <c r="F11" s="62">
        <v>61608</v>
      </c>
      <c r="G11" s="69">
        <f t="shared" si="1"/>
        <v>1132</v>
      </c>
      <c r="H11" s="70">
        <f t="shared" si="2"/>
        <v>0.98195728402932736</v>
      </c>
      <c r="I11" s="73"/>
    </row>
    <row r="12" spans="1:9" s="63" customFormat="1" ht="45" x14ac:dyDescent="0.25">
      <c r="A12" s="68" t="s">
        <v>26</v>
      </c>
      <c r="B12" s="69">
        <v>0</v>
      </c>
      <c r="C12" s="69">
        <v>0</v>
      </c>
      <c r="D12" s="69">
        <v>0</v>
      </c>
      <c r="E12" s="69">
        <f t="shared" si="0"/>
        <v>0</v>
      </c>
      <c r="F12" s="71">
        <v>0</v>
      </c>
      <c r="G12" s="69">
        <f t="shared" si="1"/>
        <v>0</v>
      </c>
      <c r="H12" s="70">
        <v>1</v>
      </c>
      <c r="I12" s="73"/>
    </row>
    <row r="13" spans="1:9" s="63" customFormat="1" ht="30" x14ac:dyDescent="0.25">
      <c r="A13" s="68" t="s">
        <v>27</v>
      </c>
      <c r="B13" s="69">
        <v>94698</v>
      </c>
      <c r="C13" s="69">
        <v>75758.400000000009</v>
      </c>
      <c r="D13" s="69">
        <v>18939.599999999999</v>
      </c>
      <c r="E13" s="69">
        <f t="shared" si="0"/>
        <v>189396.00000000003</v>
      </c>
      <c r="F13" s="62">
        <v>197914.5</v>
      </c>
      <c r="G13" s="69">
        <f t="shared" si="1"/>
        <v>-8518.4999999999709</v>
      </c>
      <c r="H13" s="70">
        <f t="shared" si="2"/>
        <v>1.0449771906481655</v>
      </c>
      <c r="I13" s="73"/>
    </row>
    <row r="14" spans="1:9" s="1" customFormat="1" ht="30" x14ac:dyDescent="0.25">
      <c r="A14" s="72" t="s">
        <v>28</v>
      </c>
      <c r="B14" s="76">
        <f>SUM(B7:B13)</f>
        <v>214232.5</v>
      </c>
      <c r="C14" s="76">
        <f t="shared" ref="C14:D14" si="3">SUM(C7:C13)</f>
        <v>171386</v>
      </c>
      <c r="D14" s="76">
        <f t="shared" si="3"/>
        <v>42846.5</v>
      </c>
      <c r="E14" s="76">
        <f>SUM(E7:E13)</f>
        <v>428465</v>
      </c>
      <c r="F14" s="76">
        <f>SUM(F7:F13)</f>
        <v>428090.43</v>
      </c>
      <c r="G14" s="58">
        <f>SUM(G7:G13)</f>
        <v>374.57000000002881</v>
      </c>
      <c r="H14" s="59">
        <f>F14/E14</f>
        <v>0.9991257862369155</v>
      </c>
      <c r="I14" s="75"/>
    </row>
    <row r="15" spans="1:9" s="63" customFormat="1" ht="30" x14ac:dyDescent="0.25">
      <c r="A15" s="68" t="s">
        <v>162</v>
      </c>
      <c r="B15" s="69">
        <v>10711.625</v>
      </c>
      <c r="C15" s="69">
        <v>8569.3000000000011</v>
      </c>
      <c r="D15" s="69">
        <v>2142.3249999999998</v>
      </c>
      <c r="E15" s="69">
        <f>B15+C15+D15</f>
        <v>21423.250000000004</v>
      </c>
      <c r="F15" s="62">
        <v>21711.299999999996</v>
      </c>
      <c r="G15" s="69">
        <f>E15-F15</f>
        <v>-288.049999999992</v>
      </c>
      <c r="H15" s="70">
        <f>F15/E15</f>
        <v>1.0134456723419645</v>
      </c>
      <c r="I15" s="73"/>
    </row>
    <row r="16" spans="1:9" s="1" customFormat="1" x14ac:dyDescent="0.25">
      <c r="A16" s="72" t="s">
        <v>20</v>
      </c>
      <c r="B16" s="76">
        <f>SUM(B14:B15)</f>
        <v>224944.125</v>
      </c>
      <c r="C16" s="76">
        <f t="shared" ref="C16" si="4">SUM(C14:C15)</f>
        <v>179955.3</v>
      </c>
      <c r="D16" s="76">
        <f t="shared" ref="D16" si="5">SUM(D14:D15)</f>
        <v>44988.824999999997</v>
      </c>
      <c r="E16" s="76">
        <f>SUM(E14:E15)</f>
        <v>449888.25</v>
      </c>
      <c r="F16" s="77">
        <f>SUM(F14:F15)</f>
        <v>449801.73</v>
      </c>
      <c r="G16" s="58">
        <f>SUM(G14:G15)</f>
        <v>86.520000000036816</v>
      </c>
      <c r="H16" s="94">
        <f>F16/E16</f>
        <v>0.99980768557525113</v>
      </c>
      <c r="I16" s="75"/>
    </row>
    <row r="17" spans="7:7" x14ac:dyDescent="0.25">
      <c r="G17" s="64"/>
    </row>
  </sheetData>
  <mergeCells count="3">
    <mergeCell ref="A5:A6"/>
    <mergeCell ref="I5:I6"/>
    <mergeCell ref="B5: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3"/>
  <sheetViews>
    <sheetView topLeftCell="A41" workbookViewId="0">
      <selection activeCell="B55" sqref="B55"/>
    </sheetView>
  </sheetViews>
  <sheetFormatPr defaultColWidth="8.85546875" defaultRowHeight="15" x14ac:dyDescent="0.25"/>
  <cols>
    <col min="1" max="1" width="8.85546875" style="4"/>
    <col min="2" max="2" width="38.5703125" style="4" customWidth="1"/>
    <col min="3" max="3" width="36.140625" style="4" customWidth="1"/>
    <col min="4" max="4" width="29.28515625" style="4" customWidth="1"/>
    <col min="5" max="5" width="16.7109375" style="4" customWidth="1"/>
    <col min="6" max="6" width="25.7109375" style="4" customWidth="1"/>
    <col min="7" max="16384" width="8.85546875" style="4"/>
  </cols>
  <sheetData>
    <row r="1" spans="1:6" ht="39" thickBot="1" x14ac:dyDescent="0.3">
      <c r="A1" s="5" t="s">
        <v>1</v>
      </c>
      <c r="B1" s="6" t="s">
        <v>45</v>
      </c>
      <c r="C1" s="6" t="s">
        <v>46</v>
      </c>
      <c r="D1" s="6" t="s">
        <v>47</v>
      </c>
      <c r="E1" s="6" t="s">
        <v>48</v>
      </c>
      <c r="F1" s="6" t="s">
        <v>49</v>
      </c>
    </row>
    <row r="2" spans="1:6" ht="15.75" thickBot="1" x14ac:dyDescent="0.3">
      <c r="A2" s="90" t="s">
        <v>50</v>
      </c>
      <c r="B2" s="91"/>
      <c r="C2" s="91"/>
      <c r="D2" s="91"/>
      <c r="E2" s="91"/>
      <c r="F2" s="92"/>
    </row>
    <row r="3" spans="1:6" ht="15.75" thickBot="1" x14ac:dyDescent="0.3">
      <c r="A3" s="84" t="s">
        <v>51</v>
      </c>
      <c r="B3" s="87" t="s">
        <v>52</v>
      </c>
      <c r="C3" s="7" t="s">
        <v>39</v>
      </c>
      <c r="D3" s="8" t="s">
        <v>53</v>
      </c>
      <c r="E3" s="9">
        <v>17187.5</v>
      </c>
      <c r="F3" s="8"/>
    </row>
    <row r="4" spans="1:6" ht="26.25" thickBot="1" x14ac:dyDescent="0.3">
      <c r="A4" s="85"/>
      <c r="B4" s="88"/>
      <c r="C4" s="7" t="s">
        <v>40</v>
      </c>
      <c r="D4" s="7" t="s">
        <v>54</v>
      </c>
      <c r="E4" s="10">
        <v>4894.75</v>
      </c>
      <c r="F4" s="8"/>
    </row>
    <row r="5" spans="1:6" ht="26.25" thickBot="1" x14ac:dyDescent="0.3">
      <c r="A5" s="85"/>
      <c r="B5" s="88"/>
      <c r="C5" s="7" t="s">
        <v>41</v>
      </c>
      <c r="D5" s="7" t="s">
        <v>55</v>
      </c>
      <c r="E5" s="10">
        <v>9000</v>
      </c>
      <c r="F5" s="8"/>
    </row>
    <row r="6" spans="1:6" ht="26.25" thickBot="1" x14ac:dyDescent="0.3">
      <c r="A6" s="85"/>
      <c r="B6" s="88"/>
      <c r="C6" s="87" t="s">
        <v>42</v>
      </c>
      <c r="D6" s="11" t="s">
        <v>56</v>
      </c>
      <c r="E6" s="10">
        <v>11500</v>
      </c>
      <c r="F6" s="8"/>
    </row>
    <row r="7" spans="1:6" ht="26.25" thickBot="1" x14ac:dyDescent="0.3">
      <c r="A7" s="85"/>
      <c r="B7" s="88"/>
      <c r="C7" s="88"/>
      <c r="D7" s="7" t="s">
        <v>57</v>
      </c>
      <c r="E7" s="10">
        <v>6250</v>
      </c>
      <c r="F7" s="8"/>
    </row>
    <row r="8" spans="1:6" ht="26.25" thickBot="1" x14ac:dyDescent="0.3">
      <c r="A8" s="85"/>
      <c r="B8" s="88"/>
      <c r="C8" s="88"/>
      <c r="D8" s="11" t="s">
        <v>58</v>
      </c>
      <c r="E8" s="10">
        <v>750</v>
      </c>
      <c r="F8" s="8"/>
    </row>
    <row r="9" spans="1:6" ht="26.25" thickBot="1" x14ac:dyDescent="0.3">
      <c r="A9" s="85"/>
      <c r="B9" s="88"/>
      <c r="C9" s="88"/>
      <c r="D9" s="11" t="s">
        <v>59</v>
      </c>
      <c r="E9" s="10">
        <v>4500</v>
      </c>
      <c r="F9" s="8"/>
    </row>
    <row r="10" spans="1:6" ht="39" thickBot="1" x14ac:dyDescent="0.3">
      <c r="A10" s="85"/>
      <c r="B10" s="88"/>
      <c r="C10" s="88"/>
      <c r="D10" s="11" t="s">
        <v>60</v>
      </c>
      <c r="E10" s="10">
        <v>1125</v>
      </c>
      <c r="F10" s="8"/>
    </row>
    <row r="11" spans="1:6" ht="39" thickBot="1" x14ac:dyDescent="0.3">
      <c r="A11" s="85"/>
      <c r="B11" s="88"/>
      <c r="C11" s="89"/>
      <c r="D11" s="7" t="s">
        <v>61</v>
      </c>
      <c r="E11" s="10">
        <v>875</v>
      </c>
      <c r="F11" s="8"/>
    </row>
    <row r="12" spans="1:6" ht="39" thickBot="1" x14ac:dyDescent="0.3">
      <c r="A12" s="85"/>
      <c r="B12" s="88"/>
      <c r="C12" s="7" t="s">
        <v>43</v>
      </c>
      <c r="D12" s="7" t="s">
        <v>62</v>
      </c>
      <c r="E12" s="10">
        <v>15685</v>
      </c>
      <c r="F12" s="8"/>
    </row>
    <row r="13" spans="1:6" ht="29.45" customHeight="1" thickBot="1" x14ac:dyDescent="0.3">
      <c r="A13" s="85"/>
      <c r="B13" s="88"/>
      <c r="C13" s="87" t="s">
        <v>44</v>
      </c>
      <c r="D13" s="11" t="s">
        <v>63</v>
      </c>
      <c r="E13" s="10">
        <v>575</v>
      </c>
      <c r="F13" s="8"/>
    </row>
    <row r="14" spans="1:6" ht="26.25" thickBot="1" x14ac:dyDescent="0.3">
      <c r="A14" s="85"/>
      <c r="B14" s="88"/>
      <c r="C14" s="88"/>
      <c r="D14" s="11" t="s">
        <v>64</v>
      </c>
      <c r="E14" s="10">
        <v>101516</v>
      </c>
      <c r="F14" s="8"/>
    </row>
    <row r="15" spans="1:6" ht="26.25" thickBot="1" x14ac:dyDescent="0.3">
      <c r="A15" s="85"/>
      <c r="B15" s="88"/>
      <c r="C15" s="89"/>
      <c r="D15" s="11" t="s">
        <v>65</v>
      </c>
      <c r="E15" s="10">
        <v>7187.5</v>
      </c>
      <c r="F15" s="8"/>
    </row>
    <row r="16" spans="1:6" ht="15.75" thickBot="1" x14ac:dyDescent="0.3">
      <c r="A16" s="86"/>
      <c r="B16" s="89"/>
      <c r="C16" s="12" t="s">
        <v>66</v>
      </c>
      <c r="D16" s="12"/>
      <c r="E16" s="13">
        <v>181045.75</v>
      </c>
      <c r="F16" s="12"/>
    </row>
    <row r="17" spans="1:6" ht="15.75" thickBot="1" x14ac:dyDescent="0.3">
      <c r="A17" s="84" t="s">
        <v>67</v>
      </c>
      <c r="B17" s="87" t="s">
        <v>68</v>
      </c>
      <c r="C17" s="7" t="s">
        <v>39</v>
      </c>
      <c r="D17" s="8" t="s">
        <v>53</v>
      </c>
      <c r="E17" s="9">
        <v>17187.5</v>
      </c>
      <c r="F17" s="8"/>
    </row>
    <row r="18" spans="1:6" ht="26.25" thickBot="1" x14ac:dyDescent="0.3">
      <c r="A18" s="85"/>
      <c r="B18" s="88"/>
      <c r="C18" s="7" t="s">
        <v>40</v>
      </c>
      <c r="D18" s="7" t="s">
        <v>54</v>
      </c>
      <c r="E18" s="10">
        <v>4894.75</v>
      </c>
      <c r="F18" s="12"/>
    </row>
    <row r="19" spans="1:6" ht="26.25" thickBot="1" x14ac:dyDescent="0.3">
      <c r="A19" s="85"/>
      <c r="B19" s="88"/>
      <c r="C19" s="7" t="s">
        <v>41</v>
      </c>
      <c r="D19" s="7" t="s">
        <v>55</v>
      </c>
      <c r="E19" s="10">
        <v>9000</v>
      </c>
      <c r="F19" s="12"/>
    </row>
    <row r="20" spans="1:6" ht="26.25" thickBot="1" x14ac:dyDescent="0.3">
      <c r="A20" s="85"/>
      <c r="B20" s="88"/>
      <c r="C20" s="87" t="s">
        <v>42</v>
      </c>
      <c r="D20" s="7" t="s">
        <v>57</v>
      </c>
      <c r="E20" s="10">
        <v>6250</v>
      </c>
      <c r="F20" s="8"/>
    </row>
    <row r="21" spans="1:6" ht="26.25" thickBot="1" x14ac:dyDescent="0.3">
      <c r="A21" s="85"/>
      <c r="B21" s="88"/>
      <c r="C21" s="88"/>
      <c r="D21" s="11" t="s">
        <v>58</v>
      </c>
      <c r="E21" s="10">
        <v>750</v>
      </c>
      <c r="F21" s="7"/>
    </row>
    <row r="22" spans="1:6" ht="39" thickBot="1" x14ac:dyDescent="0.3">
      <c r="A22" s="85"/>
      <c r="B22" s="88"/>
      <c r="C22" s="88"/>
      <c r="D22" s="11" t="s">
        <v>60</v>
      </c>
      <c r="E22" s="10">
        <v>1125</v>
      </c>
      <c r="F22" s="11"/>
    </row>
    <row r="23" spans="1:6" ht="39" thickBot="1" x14ac:dyDescent="0.3">
      <c r="A23" s="85"/>
      <c r="B23" s="88"/>
      <c r="C23" s="89"/>
      <c r="D23" s="7" t="s">
        <v>61</v>
      </c>
      <c r="E23" s="10">
        <v>875</v>
      </c>
      <c r="F23" s="12"/>
    </row>
    <row r="24" spans="1:6" ht="39" thickBot="1" x14ac:dyDescent="0.3">
      <c r="A24" s="85"/>
      <c r="B24" s="88"/>
      <c r="C24" s="7" t="s">
        <v>43</v>
      </c>
      <c r="D24" s="7" t="s">
        <v>62</v>
      </c>
      <c r="E24" s="10">
        <v>15685</v>
      </c>
      <c r="F24" s="12"/>
    </row>
    <row r="25" spans="1:6" ht="27.6" customHeight="1" thickBot="1" x14ac:dyDescent="0.3">
      <c r="A25" s="85"/>
      <c r="B25" s="88"/>
      <c r="C25" s="87" t="s">
        <v>44</v>
      </c>
      <c r="D25" s="11" t="s">
        <v>63</v>
      </c>
      <c r="E25" s="10">
        <v>575</v>
      </c>
      <c r="F25" s="12"/>
    </row>
    <row r="26" spans="1:6" ht="26.25" thickBot="1" x14ac:dyDescent="0.3">
      <c r="A26" s="85"/>
      <c r="B26" s="88"/>
      <c r="C26" s="88"/>
      <c r="D26" s="11" t="s">
        <v>64</v>
      </c>
      <c r="E26" s="10">
        <v>56830</v>
      </c>
      <c r="F26" s="12"/>
    </row>
    <row r="27" spans="1:6" ht="26.25" thickBot="1" x14ac:dyDescent="0.3">
      <c r="A27" s="85"/>
      <c r="B27" s="88"/>
      <c r="C27" s="89"/>
      <c r="D27" s="11" t="s">
        <v>65</v>
      </c>
      <c r="E27" s="10">
        <v>7187.5</v>
      </c>
      <c r="F27" s="12"/>
    </row>
    <row r="28" spans="1:6" ht="15.75" thickBot="1" x14ac:dyDescent="0.3">
      <c r="A28" s="86"/>
      <c r="B28" s="89"/>
      <c r="C28" s="12" t="s">
        <v>66</v>
      </c>
      <c r="D28" s="12"/>
      <c r="E28" s="13">
        <v>120359.75</v>
      </c>
      <c r="F28" s="12"/>
    </row>
    <row r="29" spans="1:6" ht="15.75" thickBot="1" x14ac:dyDescent="0.3">
      <c r="A29" s="84" t="s">
        <v>69</v>
      </c>
      <c r="B29" s="87" t="s">
        <v>70</v>
      </c>
      <c r="C29" s="7" t="s">
        <v>39</v>
      </c>
      <c r="D29" s="8" t="s">
        <v>53</v>
      </c>
      <c r="E29" s="9">
        <v>17187.5</v>
      </c>
      <c r="F29" s="8"/>
    </row>
    <row r="30" spans="1:6" ht="26.25" thickBot="1" x14ac:dyDescent="0.3">
      <c r="A30" s="85"/>
      <c r="B30" s="88"/>
      <c r="C30" s="7" t="s">
        <v>40</v>
      </c>
      <c r="D30" s="7" t="s">
        <v>54</v>
      </c>
      <c r="E30" s="10">
        <v>4894.75</v>
      </c>
      <c r="F30" s="12"/>
    </row>
    <row r="31" spans="1:6" ht="26.25" thickBot="1" x14ac:dyDescent="0.3">
      <c r="A31" s="85"/>
      <c r="B31" s="88"/>
      <c r="C31" s="7" t="s">
        <v>41</v>
      </c>
      <c r="D31" s="7" t="s">
        <v>55</v>
      </c>
      <c r="E31" s="10">
        <v>9000</v>
      </c>
      <c r="F31" s="12"/>
    </row>
    <row r="32" spans="1:6" ht="26.25" thickBot="1" x14ac:dyDescent="0.3">
      <c r="A32" s="85"/>
      <c r="B32" s="88"/>
      <c r="C32" s="87" t="s">
        <v>42</v>
      </c>
      <c r="D32" s="7" t="s">
        <v>57</v>
      </c>
      <c r="E32" s="10">
        <v>6250</v>
      </c>
      <c r="F32" s="8"/>
    </row>
    <row r="33" spans="1:6" ht="26.25" thickBot="1" x14ac:dyDescent="0.3">
      <c r="A33" s="85"/>
      <c r="B33" s="88"/>
      <c r="C33" s="88"/>
      <c r="D33" s="11" t="s">
        <v>58</v>
      </c>
      <c r="E33" s="10">
        <v>750</v>
      </c>
      <c r="F33" s="7"/>
    </row>
    <row r="34" spans="1:6" ht="39" thickBot="1" x14ac:dyDescent="0.3">
      <c r="A34" s="85"/>
      <c r="B34" s="88"/>
      <c r="C34" s="88"/>
      <c r="D34" s="11" t="s">
        <v>60</v>
      </c>
      <c r="E34" s="10">
        <v>1125</v>
      </c>
      <c r="F34" s="11"/>
    </row>
    <row r="35" spans="1:6" ht="39" thickBot="1" x14ac:dyDescent="0.3">
      <c r="A35" s="85"/>
      <c r="B35" s="88"/>
      <c r="C35" s="89"/>
      <c r="D35" s="7" t="s">
        <v>61</v>
      </c>
      <c r="E35" s="10">
        <v>875</v>
      </c>
      <c r="F35" s="11"/>
    </row>
    <row r="36" spans="1:6" ht="39" thickBot="1" x14ac:dyDescent="0.3">
      <c r="A36" s="85"/>
      <c r="B36" s="88"/>
      <c r="C36" s="7" t="s">
        <v>43</v>
      </c>
      <c r="D36" s="7" t="s">
        <v>62</v>
      </c>
      <c r="E36" s="10">
        <v>15685</v>
      </c>
      <c r="F36" s="12"/>
    </row>
    <row r="37" spans="1:6" ht="28.15" customHeight="1" thickBot="1" x14ac:dyDescent="0.3">
      <c r="A37" s="85"/>
      <c r="B37" s="88"/>
      <c r="C37" s="87" t="s">
        <v>44</v>
      </c>
      <c r="D37" s="11" t="s">
        <v>63</v>
      </c>
      <c r="E37" s="10">
        <v>575</v>
      </c>
      <c r="F37" s="12"/>
    </row>
    <row r="38" spans="1:6" ht="26.25" thickBot="1" x14ac:dyDescent="0.3">
      <c r="A38" s="85"/>
      <c r="B38" s="88"/>
      <c r="C38" s="89"/>
      <c r="D38" s="11" t="s">
        <v>65</v>
      </c>
      <c r="E38" s="10">
        <v>7187.5</v>
      </c>
      <c r="F38" s="12"/>
    </row>
    <row r="39" spans="1:6" ht="15.75" thickBot="1" x14ac:dyDescent="0.3">
      <c r="A39" s="86"/>
      <c r="B39" s="89"/>
      <c r="C39" s="12" t="s">
        <v>66</v>
      </c>
      <c r="D39" s="12"/>
      <c r="E39" s="13">
        <v>63529.75</v>
      </c>
      <c r="F39" s="12"/>
    </row>
    <row r="40" spans="1:6" ht="15.75" thickBot="1" x14ac:dyDescent="0.3">
      <c r="A40" s="84" t="s">
        <v>71</v>
      </c>
      <c r="B40" s="87" t="s">
        <v>72</v>
      </c>
      <c r="C40" s="7" t="s">
        <v>39</v>
      </c>
      <c r="D40" s="8" t="s">
        <v>53</v>
      </c>
      <c r="E40" s="9">
        <v>17187.5</v>
      </c>
      <c r="F40" s="8"/>
    </row>
    <row r="41" spans="1:6" ht="26.25" thickBot="1" x14ac:dyDescent="0.3">
      <c r="A41" s="85"/>
      <c r="B41" s="88"/>
      <c r="C41" s="7" t="s">
        <v>40</v>
      </c>
      <c r="D41" s="7" t="s">
        <v>54</v>
      </c>
      <c r="E41" s="10">
        <v>4894.75</v>
      </c>
      <c r="F41" s="12"/>
    </row>
    <row r="42" spans="1:6" ht="26.25" thickBot="1" x14ac:dyDescent="0.3">
      <c r="A42" s="85"/>
      <c r="B42" s="88"/>
      <c r="C42" s="7" t="s">
        <v>41</v>
      </c>
      <c r="D42" s="7" t="s">
        <v>55</v>
      </c>
      <c r="E42" s="10">
        <v>9000</v>
      </c>
      <c r="F42" s="12"/>
    </row>
    <row r="43" spans="1:6" ht="26.25" thickBot="1" x14ac:dyDescent="0.3">
      <c r="A43" s="85"/>
      <c r="B43" s="88"/>
      <c r="C43" s="87" t="s">
        <v>42</v>
      </c>
      <c r="D43" s="7" t="s">
        <v>57</v>
      </c>
      <c r="E43" s="10">
        <v>6250</v>
      </c>
      <c r="F43" s="8"/>
    </row>
    <row r="44" spans="1:6" ht="26.25" thickBot="1" x14ac:dyDescent="0.3">
      <c r="A44" s="85"/>
      <c r="B44" s="88"/>
      <c r="C44" s="88"/>
      <c r="D44" s="11" t="s">
        <v>58</v>
      </c>
      <c r="E44" s="10">
        <v>750</v>
      </c>
      <c r="F44" s="7"/>
    </row>
    <row r="45" spans="1:6" ht="39" thickBot="1" x14ac:dyDescent="0.3">
      <c r="A45" s="85"/>
      <c r="B45" s="88"/>
      <c r="C45" s="88"/>
      <c r="D45" s="11" t="s">
        <v>60</v>
      </c>
      <c r="E45" s="10">
        <v>1125</v>
      </c>
      <c r="F45" s="11"/>
    </row>
    <row r="46" spans="1:6" ht="39" thickBot="1" x14ac:dyDescent="0.3">
      <c r="A46" s="85"/>
      <c r="B46" s="88"/>
      <c r="C46" s="89"/>
      <c r="D46" s="7" t="s">
        <v>61</v>
      </c>
      <c r="E46" s="10">
        <v>875</v>
      </c>
      <c r="F46" s="11"/>
    </row>
    <row r="47" spans="1:6" ht="39" thickBot="1" x14ac:dyDescent="0.3">
      <c r="A47" s="85"/>
      <c r="B47" s="88"/>
      <c r="C47" s="7" t="s">
        <v>43</v>
      </c>
      <c r="D47" s="7" t="s">
        <v>62</v>
      </c>
      <c r="E47" s="10">
        <v>15685</v>
      </c>
      <c r="F47" s="12"/>
    </row>
    <row r="48" spans="1:6" ht="39" thickBot="1" x14ac:dyDescent="0.3">
      <c r="A48" s="85"/>
      <c r="B48" s="88"/>
      <c r="C48" s="87" t="s">
        <v>44</v>
      </c>
      <c r="D48" s="11" t="s">
        <v>63</v>
      </c>
      <c r="E48" s="10">
        <v>575</v>
      </c>
      <c r="F48" s="12"/>
    </row>
    <row r="49" spans="1:6" ht="26.25" thickBot="1" x14ac:dyDescent="0.3">
      <c r="A49" s="85"/>
      <c r="B49" s="88"/>
      <c r="C49" s="89"/>
      <c r="D49" s="11" t="s">
        <v>65</v>
      </c>
      <c r="E49" s="10">
        <v>7187.5</v>
      </c>
      <c r="F49" s="12"/>
    </row>
    <row r="50" spans="1:6" ht="15.75" thickBot="1" x14ac:dyDescent="0.3">
      <c r="A50" s="86"/>
      <c r="B50" s="89"/>
      <c r="C50" s="12" t="s">
        <v>66</v>
      </c>
      <c r="D50" s="12"/>
      <c r="E50" s="13">
        <v>63529.75</v>
      </c>
      <c r="F50" s="12"/>
    </row>
    <row r="51" spans="1:6" ht="15.75" thickBot="1" x14ac:dyDescent="0.3">
      <c r="A51" s="14"/>
      <c r="B51" s="12"/>
      <c r="C51" s="12" t="s">
        <v>73</v>
      </c>
      <c r="D51" s="12"/>
      <c r="E51" s="15">
        <v>428465</v>
      </c>
      <c r="F51" s="16"/>
    </row>
    <row r="52" spans="1:6" ht="15.75" thickBot="1" x14ac:dyDescent="0.3">
      <c r="A52" s="14"/>
      <c r="B52" s="12"/>
      <c r="C52" s="12" t="s">
        <v>74</v>
      </c>
      <c r="D52" s="17"/>
      <c r="E52" s="13">
        <f>0.05*E51</f>
        <v>21423.25</v>
      </c>
      <c r="F52" s="17"/>
    </row>
    <row r="53" spans="1:6" ht="15.75" thickBot="1" x14ac:dyDescent="0.3">
      <c r="A53" s="14"/>
      <c r="B53" s="12"/>
      <c r="C53" s="12" t="s">
        <v>75</v>
      </c>
      <c r="D53" s="12"/>
      <c r="E53" s="13">
        <v>449888.25</v>
      </c>
      <c r="F53" s="12"/>
    </row>
  </sheetData>
  <mergeCells count="17">
    <mergeCell ref="A17:A28"/>
    <mergeCell ref="B17:B28"/>
    <mergeCell ref="C20:C23"/>
    <mergeCell ref="C25:C27"/>
    <mergeCell ref="A2:F2"/>
    <mergeCell ref="A3:A16"/>
    <mergeCell ref="B3:B16"/>
    <mergeCell ref="C6:C11"/>
    <mergeCell ref="C13:C15"/>
    <mergeCell ref="A29:A39"/>
    <mergeCell ref="B29:B39"/>
    <mergeCell ref="C32:C35"/>
    <mergeCell ref="C37:C38"/>
    <mergeCell ref="A40:A50"/>
    <mergeCell ref="B40:B50"/>
    <mergeCell ref="C43:C46"/>
    <mergeCell ref="C48:C4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0"/>
  <sheetViews>
    <sheetView topLeftCell="A15" workbookViewId="0">
      <selection activeCell="G15" sqref="G15"/>
    </sheetView>
  </sheetViews>
  <sheetFormatPr defaultColWidth="8.85546875" defaultRowHeight="15" x14ac:dyDescent="0.25"/>
  <cols>
    <col min="1" max="1" width="57.85546875" style="25" customWidth="1"/>
    <col min="2" max="2" width="11" style="21" bestFit="1" customWidth="1"/>
    <col min="3" max="3" width="15.28515625" style="21" customWidth="1"/>
    <col min="4" max="5" width="8.85546875" style="20"/>
    <col min="6" max="6" width="10" style="20" bestFit="1" customWidth="1"/>
    <col min="7" max="7" width="59.5703125" style="22" customWidth="1"/>
    <col min="8" max="8" width="11" style="21" bestFit="1" customWidth="1"/>
    <col min="9" max="16384" width="8.85546875" style="20"/>
  </cols>
  <sheetData>
    <row r="1" spans="1:8" s="2" customFormat="1" x14ac:dyDescent="0.25">
      <c r="A1" s="3" t="s">
        <v>92</v>
      </c>
      <c r="B1" s="18"/>
      <c r="C1" s="18"/>
      <c r="G1" s="22"/>
      <c r="H1" s="21"/>
    </row>
    <row r="2" spans="1:8" s="2" customFormat="1" x14ac:dyDescent="0.25">
      <c r="A2" s="3" t="s">
        <v>93</v>
      </c>
      <c r="B2" s="18"/>
      <c r="C2" s="18"/>
      <c r="G2" s="22"/>
      <c r="H2" s="21"/>
    </row>
    <row r="3" spans="1:8" s="2" customFormat="1" x14ac:dyDescent="0.25">
      <c r="A3" s="3" t="s">
        <v>94</v>
      </c>
      <c r="B3" s="18"/>
      <c r="C3" s="18"/>
      <c r="G3" s="22"/>
      <c r="H3" s="21"/>
    </row>
    <row r="4" spans="1:8" s="2" customFormat="1" ht="45" x14ac:dyDescent="0.25">
      <c r="A4" s="3" t="s">
        <v>95</v>
      </c>
      <c r="B4" s="19" t="s">
        <v>48</v>
      </c>
      <c r="C4" s="29" t="s">
        <v>96</v>
      </c>
      <c r="G4" s="22"/>
      <c r="H4" s="29" t="s">
        <v>96</v>
      </c>
    </row>
    <row r="5" spans="1:8" s="2" customFormat="1" x14ac:dyDescent="0.25">
      <c r="A5" s="3" t="s">
        <v>37</v>
      </c>
      <c r="B5" s="19" t="s">
        <v>97</v>
      </c>
      <c r="C5" s="19" t="s">
        <v>97</v>
      </c>
      <c r="G5" s="23" t="s">
        <v>91</v>
      </c>
      <c r="H5" s="19" t="s">
        <v>97</v>
      </c>
    </row>
    <row r="6" spans="1:8" s="2" customFormat="1" x14ac:dyDescent="0.25">
      <c r="A6" s="3" t="s">
        <v>44</v>
      </c>
      <c r="B6" s="18"/>
      <c r="C6" s="18"/>
      <c r="G6" s="24" t="s">
        <v>90</v>
      </c>
      <c r="H6" s="21">
        <v>13098</v>
      </c>
    </row>
    <row r="7" spans="1:8" ht="30" x14ac:dyDescent="0.25">
      <c r="A7" s="25" t="s">
        <v>59</v>
      </c>
      <c r="B7" s="21">
        <v>2000</v>
      </c>
      <c r="C7" s="21">
        <v>1923</v>
      </c>
      <c r="G7" s="24" t="s">
        <v>89</v>
      </c>
      <c r="H7" s="21">
        <v>1923</v>
      </c>
    </row>
    <row r="8" spans="1:8" ht="30" x14ac:dyDescent="0.25">
      <c r="A8" s="25" t="s">
        <v>98</v>
      </c>
      <c r="B8" s="21">
        <v>21274.5</v>
      </c>
      <c r="C8" s="21">
        <v>21267</v>
      </c>
      <c r="G8" s="26" t="s">
        <v>138</v>
      </c>
      <c r="H8" s="21">
        <v>2300</v>
      </c>
    </row>
    <row r="9" spans="1:8" x14ac:dyDescent="0.25">
      <c r="A9" s="25" t="s">
        <v>99</v>
      </c>
      <c r="B9" s="21">
        <v>2300</v>
      </c>
      <c r="C9" s="21">
        <v>2300</v>
      </c>
      <c r="G9" s="24" t="s">
        <v>88</v>
      </c>
      <c r="H9" s="21">
        <v>21267</v>
      </c>
    </row>
    <row r="10" spans="1:8" ht="30" x14ac:dyDescent="0.25">
      <c r="A10" s="25" t="s">
        <v>100</v>
      </c>
      <c r="B10" s="21">
        <v>28750</v>
      </c>
      <c r="C10" s="21">
        <v>28750</v>
      </c>
      <c r="G10" s="27" t="s">
        <v>87</v>
      </c>
      <c r="H10" s="21">
        <f>28750+C19+C20</f>
        <v>32936.75</v>
      </c>
    </row>
    <row r="11" spans="1:8" ht="45" x14ac:dyDescent="0.25">
      <c r="A11" s="25" t="s">
        <v>101</v>
      </c>
      <c r="B11" s="21">
        <v>57500</v>
      </c>
      <c r="C11" s="21">
        <v>57994.5</v>
      </c>
      <c r="G11" s="24" t="s">
        <v>139</v>
      </c>
      <c r="H11" s="21">
        <v>9540</v>
      </c>
    </row>
    <row r="12" spans="1:8" ht="60" x14ac:dyDescent="0.25">
      <c r="A12" s="25" t="s">
        <v>102</v>
      </c>
      <c r="B12" s="21">
        <v>10000</v>
      </c>
      <c r="C12" s="21">
        <v>9540</v>
      </c>
      <c r="G12" s="28" t="s">
        <v>86</v>
      </c>
      <c r="H12" s="21">
        <v>1200</v>
      </c>
    </row>
    <row r="13" spans="1:8" ht="30" x14ac:dyDescent="0.25">
      <c r="A13" s="25" t="s">
        <v>103</v>
      </c>
      <c r="B13" s="21">
        <v>12800</v>
      </c>
      <c r="C13" s="21">
        <v>12840</v>
      </c>
      <c r="G13" s="24" t="s">
        <v>85</v>
      </c>
      <c r="H13" s="21">
        <v>12840</v>
      </c>
    </row>
    <row r="14" spans="1:8" ht="60" x14ac:dyDescent="0.25">
      <c r="A14" s="25" t="s">
        <v>104</v>
      </c>
      <c r="B14" s="21">
        <v>13800</v>
      </c>
      <c r="C14" s="21">
        <v>11500</v>
      </c>
      <c r="G14" s="28" t="s">
        <v>84</v>
      </c>
      <c r="H14" s="21">
        <f>SUM(C14,C15,C16,C37)</f>
        <v>70675</v>
      </c>
    </row>
    <row r="15" spans="1:8" ht="30" x14ac:dyDescent="0.25">
      <c r="A15" s="25" t="s">
        <v>105</v>
      </c>
      <c r="B15" s="21">
        <v>15000</v>
      </c>
      <c r="C15" s="21">
        <v>13750</v>
      </c>
      <c r="G15" s="28" t="s">
        <v>83</v>
      </c>
      <c r="H15" s="21">
        <v>1240</v>
      </c>
    </row>
    <row r="16" spans="1:8" ht="30" x14ac:dyDescent="0.25">
      <c r="A16" s="25" t="s">
        <v>65</v>
      </c>
      <c r="B16" s="21">
        <v>34500</v>
      </c>
      <c r="C16" s="21">
        <v>31625</v>
      </c>
      <c r="G16" s="28" t="s">
        <v>82</v>
      </c>
      <c r="H16" s="21">
        <f>SUM(C56)</f>
        <v>53468</v>
      </c>
    </row>
    <row r="17" spans="1:8" s="2" customFormat="1" ht="30" x14ac:dyDescent="0.25">
      <c r="A17" s="3" t="s">
        <v>106</v>
      </c>
      <c r="B17" s="18">
        <f>SUM(B7:B16)</f>
        <v>197924.5</v>
      </c>
      <c r="C17" s="18">
        <f>SUM(C7:C16)</f>
        <v>191489.5</v>
      </c>
      <c r="G17" s="24" t="s">
        <v>81</v>
      </c>
      <c r="H17" s="21">
        <v>57994.5</v>
      </c>
    </row>
    <row r="18" spans="1:8" x14ac:dyDescent="0.25">
      <c r="A18" s="3" t="s">
        <v>40</v>
      </c>
      <c r="G18" s="24" t="s">
        <v>140</v>
      </c>
      <c r="H18" s="21">
        <f>SUM(C21,C22,C24)</f>
        <v>9030</v>
      </c>
    </row>
    <row r="19" spans="1:8" ht="30" x14ac:dyDescent="0.25">
      <c r="A19" s="25" t="s">
        <v>107</v>
      </c>
      <c r="B19" s="21">
        <v>2800</v>
      </c>
      <c r="C19" s="21">
        <v>3186.75</v>
      </c>
      <c r="G19" s="25" t="s">
        <v>61</v>
      </c>
      <c r="H19" s="21">
        <f>SUM(C40)</f>
        <v>2475</v>
      </c>
    </row>
    <row r="20" spans="1:8" x14ac:dyDescent="0.25">
      <c r="A20" s="25" t="s">
        <v>108</v>
      </c>
      <c r="B20" s="21">
        <v>1200</v>
      </c>
      <c r="C20" s="21">
        <v>1000</v>
      </c>
      <c r="G20" s="26" t="s">
        <v>30</v>
      </c>
      <c r="H20" s="21">
        <f>SUM(C35)</f>
        <v>49070</v>
      </c>
    </row>
    <row r="21" spans="1:8" x14ac:dyDescent="0.25">
      <c r="A21" s="25" t="s">
        <v>109</v>
      </c>
      <c r="B21" s="21">
        <v>145</v>
      </c>
      <c r="C21" s="21">
        <v>140</v>
      </c>
      <c r="G21" s="26" t="s">
        <v>31</v>
      </c>
      <c r="H21" s="21">
        <f>SUM(C46)</f>
        <v>44795</v>
      </c>
    </row>
    <row r="22" spans="1:8" x14ac:dyDescent="0.25">
      <c r="A22" s="25" t="s">
        <v>110</v>
      </c>
      <c r="B22" s="21">
        <v>2875</v>
      </c>
      <c r="C22" s="21">
        <v>2890</v>
      </c>
      <c r="G22" s="26" t="s">
        <v>79</v>
      </c>
      <c r="H22" s="21">
        <f>SUM(C59)</f>
        <v>21033.989999999998</v>
      </c>
    </row>
    <row r="23" spans="1:8" ht="30" x14ac:dyDescent="0.25">
      <c r="A23" s="25" t="s">
        <v>111</v>
      </c>
      <c r="B23" s="21">
        <v>900</v>
      </c>
      <c r="C23" s="21">
        <v>1240</v>
      </c>
      <c r="G23" s="2" t="s">
        <v>38</v>
      </c>
      <c r="H23" s="18">
        <f>SUM(H6:H22)</f>
        <v>404886.24</v>
      </c>
    </row>
    <row r="24" spans="1:8" x14ac:dyDescent="0.25">
      <c r="A24" s="25" t="s">
        <v>112</v>
      </c>
      <c r="B24" s="21">
        <v>6000</v>
      </c>
      <c r="C24" s="21">
        <v>6000</v>
      </c>
      <c r="G24" s="20"/>
      <c r="H24" s="20"/>
    </row>
    <row r="25" spans="1:8" ht="30" x14ac:dyDescent="0.25">
      <c r="A25" s="25" t="s">
        <v>113</v>
      </c>
      <c r="B25" s="21">
        <v>0</v>
      </c>
      <c r="C25" s="21">
        <v>0</v>
      </c>
      <c r="G25" s="2"/>
      <c r="H25" s="2"/>
    </row>
    <row r="26" spans="1:8" s="2" customFormat="1" x14ac:dyDescent="0.25">
      <c r="A26" s="3" t="s">
        <v>106</v>
      </c>
      <c r="B26" s="18">
        <f>SUM(B19:B25)</f>
        <v>13920</v>
      </c>
      <c r="C26" s="18">
        <f>SUM(C19:C25)</f>
        <v>14456.75</v>
      </c>
      <c r="G26" s="22"/>
      <c r="H26" s="21"/>
    </row>
    <row r="27" spans="1:8" s="2" customFormat="1" x14ac:dyDescent="0.25">
      <c r="A27" s="3" t="s">
        <v>39</v>
      </c>
      <c r="B27" s="18"/>
      <c r="C27" s="18"/>
      <c r="G27" s="22"/>
      <c r="H27" s="21"/>
    </row>
    <row r="28" spans="1:8" x14ac:dyDescent="0.25">
      <c r="A28" s="25" t="s">
        <v>114</v>
      </c>
      <c r="B28" s="21">
        <v>14400</v>
      </c>
      <c r="C28" s="21">
        <v>11520</v>
      </c>
    </row>
    <row r="29" spans="1:8" x14ac:dyDescent="0.25">
      <c r="A29" s="25" t="s">
        <v>115</v>
      </c>
      <c r="B29" s="21">
        <v>9000</v>
      </c>
      <c r="C29" s="21">
        <v>7200</v>
      </c>
    </row>
    <row r="30" spans="1:8" x14ac:dyDescent="0.25">
      <c r="A30" s="25" t="s">
        <v>116</v>
      </c>
      <c r="B30" s="21">
        <v>6750</v>
      </c>
      <c r="C30" s="21">
        <v>5400</v>
      </c>
    </row>
    <row r="31" spans="1:8" x14ac:dyDescent="0.25">
      <c r="A31" s="25" t="s">
        <v>117</v>
      </c>
      <c r="B31" s="21">
        <v>9750</v>
      </c>
      <c r="C31" s="21">
        <v>7800</v>
      </c>
    </row>
    <row r="32" spans="1:8" x14ac:dyDescent="0.25">
      <c r="A32" s="25" t="s">
        <v>118</v>
      </c>
      <c r="B32" s="21">
        <v>5250</v>
      </c>
      <c r="C32" s="21">
        <v>4600</v>
      </c>
    </row>
    <row r="33" spans="1:8" x14ac:dyDescent="0.25">
      <c r="A33" s="25" t="s">
        <v>119</v>
      </c>
      <c r="B33" s="21">
        <v>13303.5</v>
      </c>
      <c r="C33" s="21">
        <v>10150</v>
      </c>
    </row>
    <row r="34" spans="1:8" x14ac:dyDescent="0.25">
      <c r="A34" s="25" t="s">
        <v>120</v>
      </c>
      <c r="B34" s="21">
        <v>3000</v>
      </c>
      <c r="C34" s="21">
        <v>2400</v>
      </c>
    </row>
    <row r="35" spans="1:8" s="2" customFormat="1" x14ac:dyDescent="0.25">
      <c r="A35" s="3" t="s">
        <v>106</v>
      </c>
      <c r="B35" s="18">
        <f>SUM(B28:B34)</f>
        <v>61453.5</v>
      </c>
      <c r="C35" s="18">
        <f>SUM(C28:C34)</f>
        <v>49070</v>
      </c>
      <c r="G35" s="22"/>
      <c r="H35" s="21"/>
    </row>
    <row r="36" spans="1:8" s="2" customFormat="1" x14ac:dyDescent="0.25">
      <c r="A36" s="3" t="s">
        <v>121</v>
      </c>
      <c r="B36" s="18"/>
      <c r="C36" s="18"/>
      <c r="G36" s="22"/>
      <c r="H36" s="21"/>
    </row>
    <row r="37" spans="1:8" x14ac:dyDescent="0.25">
      <c r="A37" s="25" t="s">
        <v>56</v>
      </c>
      <c r="B37" s="21">
        <v>13800</v>
      </c>
      <c r="C37" s="21">
        <v>13800</v>
      </c>
    </row>
    <row r="38" spans="1:8" x14ac:dyDescent="0.25">
      <c r="A38" s="25" t="s">
        <v>122</v>
      </c>
      <c r="B38" s="21">
        <v>26132</v>
      </c>
      <c r="C38" s="21">
        <v>14298</v>
      </c>
      <c r="F38" s="21"/>
    </row>
    <row r="39" spans="1:8" ht="30" x14ac:dyDescent="0.25">
      <c r="A39" s="25" t="s">
        <v>60</v>
      </c>
      <c r="B39" s="21">
        <v>3000</v>
      </c>
      <c r="C39" s="21">
        <v>0</v>
      </c>
    </row>
    <row r="40" spans="1:8" ht="30" x14ac:dyDescent="0.25">
      <c r="A40" s="25" t="s">
        <v>61</v>
      </c>
      <c r="B40" s="21">
        <v>2400</v>
      </c>
      <c r="C40" s="21">
        <v>2475</v>
      </c>
    </row>
    <row r="41" spans="1:8" s="2" customFormat="1" x14ac:dyDescent="0.25">
      <c r="A41" s="3" t="s">
        <v>106</v>
      </c>
      <c r="B41" s="18">
        <f>SUM(B37:B40)</f>
        <v>45332</v>
      </c>
      <c r="C41" s="18">
        <f>SUM(C37:C40)</f>
        <v>30573</v>
      </c>
      <c r="G41" s="22"/>
      <c r="H41" s="21"/>
    </row>
    <row r="42" spans="1:8" s="2" customFormat="1" x14ac:dyDescent="0.25">
      <c r="A42" s="3" t="s">
        <v>41</v>
      </c>
      <c r="B42" s="18"/>
      <c r="C42" s="18"/>
      <c r="G42" s="22"/>
      <c r="H42" s="21"/>
    </row>
    <row r="43" spans="1:8" ht="30" x14ac:dyDescent="0.25">
      <c r="A43" s="25" t="s">
        <v>123</v>
      </c>
      <c r="B43" s="21">
        <v>30400</v>
      </c>
      <c r="C43" s="21">
        <v>30400</v>
      </c>
    </row>
    <row r="44" spans="1:8" ht="30" x14ac:dyDescent="0.25">
      <c r="A44" s="25" t="s">
        <v>124</v>
      </c>
      <c r="B44" s="21">
        <v>10000</v>
      </c>
      <c r="C44" s="21">
        <v>10000</v>
      </c>
    </row>
    <row r="45" spans="1:8" x14ac:dyDescent="0.25">
      <c r="A45" s="25" t="s">
        <v>125</v>
      </c>
      <c r="B45" s="21">
        <v>4395</v>
      </c>
      <c r="C45" s="21">
        <v>4395</v>
      </c>
    </row>
    <row r="46" spans="1:8" s="2" customFormat="1" x14ac:dyDescent="0.25">
      <c r="A46" s="3" t="s">
        <v>106</v>
      </c>
      <c r="B46" s="18">
        <f>SUM(B43:B45)</f>
        <v>44795</v>
      </c>
      <c r="C46" s="18">
        <f>SUM(C43:C45)</f>
        <v>44795</v>
      </c>
      <c r="G46" s="22"/>
      <c r="H46" s="21"/>
    </row>
    <row r="47" spans="1:8" s="2" customFormat="1" x14ac:dyDescent="0.25">
      <c r="A47" s="3" t="s">
        <v>43</v>
      </c>
      <c r="B47" s="18"/>
      <c r="C47" s="18"/>
      <c r="G47" s="22"/>
      <c r="H47" s="21"/>
    </row>
    <row r="48" spans="1:8" x14ac:dyDescent="0.25">
      <c r="A48" s="25" t="s">
        <v>126</v>
      </c>
      <c r="B48" s="21">
        <v>15400</v>
      </c>
      <c r="C48" s="21">
        <v>15400</v>
      </c>
    </row>
    <row r="49" spans="1:8" ht="30" x14ac:dyDescent="0.25">
      <c r="A49" s="25" t="s">
        <v>127</v>
      </c>
      <c r="B49" s="21">
        <v>630</v>
      </c>
      <c r="C49" s="21">
        <v>315</v>
      </c>
    </row>
    <row r="50" spans="1:8" ht="30" x14ac:dyDescent="0.25">
      <c r="A50" s="25" t="s">
        <v>128</v>
      </c>
      <c r="B50" s="21">
        <v>400</v>
      </c>
      <c r="C50" s="21">
        <v>200</v>
      </c>
    </row>
    <row r="51" spans="1:8" ht="30" x14ac:dyDescent="0.25">
      <c r="A51" s="25" t="s">
        <v>129</v>
      </c>
      <c r="B51" s="21">
        <v>900</v>
      </c>
      <c r="C51" s="21">
        <v>450</v>
      </c>
    </row>
    <row r="52" spans="1:8" ht="30" x14ac:dyDescent="0.25">
      <c r="A52" s="25" t="s">
        <v>130</v>
      </c>
      <c r="B52" s="21">
        <v>250</v>
      </c>
      <c r="C52" s="21">
        <v>250</v>
      </c>
    </row>
    <row r="53" spans="1:8" x14ac:dyDescent="0.25">
      <c r="A53" s="25" t="s">
        <v>131</v>
      </c>
      <c r="B53" s="21">
        <v>12000</v>
      </c>
      <c r="C53" s="21">
        <v>6000</v>
      </c>
    </row>
    <row r="54" spans="1:8" x14ac:dyDescent="0.25">
      <c r="A54" s="25" t="s">
        <v>132</v>
      </c>
      <c r="B54" s="21">
        <v>5220</v>
      </c>
      <c r="C54" s="21">
        <v>5935</v>
      </c>
    </row>
    <row r="55" spans="1:8" ht="30" x14ac:dyDescent="0.25">
      <c r="A55" s="25" t="s">
        <v>133</v>
      </c>
      <c r="B55" s="21">
        <v>30240</v>
      </c>
      <c r="C55" s="21">
        <v>24918</v>
      </c>
    </row>
    <row r="56" spans="1:8" s="2" customFormat="1" x14ac:dyDescent="0.25">
      <c r="A56" s="3" t="s">
        <v>134</v>
      </c>
      <c r="B56" s="18">
        <f>SUM(B48:B55)</f>
        <v>65040</v>
      </c>
      <c r="C56" s="18">
        <f t="shared" ref="C56" si="0">SUM(C48:C55)</f>
        <v>53468</v>
      </c>
      <c r="G56" s="22"/>
      <c r="H56" s="21"/>
    </row>
    <row r="57" spans="1:8" s="2" customFormat="1" x14ac:dyDescent="0.25">
      <c r="A57" s="3" t="s">
        <v>135</v>
      </c>
      <c r="B57" s="18">
        <f>SUM(B56,B46,B41,B35,B26,B17)</f>
        <v>428465</v>
      </c>
      <c r="C57" s="18">
        <f>SUM(C56,C46,C41,C35,C26,C17)</f>
        <v>383852.25</v>
      </c>
      <c r="G57" s="22"/>
      <c r="H57" s="21"/>
    </row>
    <row r="58" spans="1:8" s="2" customFormat="1" x14ac:dyDescent="0.25">
      <c r="A58" s="3"/>
      <c r="B58" s="18"/>
      <c r="C58" s="18"/>
      <c r="G58" s="22"/>
      <c r="H58" s="21"/>
    </row>
    <row r="59" spans="1:8" s="2" customFormat="1" x14ac:dyDescent="0.25">
      <c r="A59" s="3" t="s">
        <v>136</v>
      </c>
      <c r="B59" s="18">
        <f>SUM(B57*0.05)</f>
        <v>21423.25</v>
      </c>
      <c r="C59" s="18">
        <v>21033.989999999998</v>
      </c>
      <c r="G59" s="22"/>
      <c r="H59" s="21"/>
    </row>
    <row r="60" spans="1:8" s="2" customFormat="1" x14ac:dyDescent="0.25">
      <c r="A60" s="3" t="s">
        <v>137</v>
      </c>
      <c r="B60" s="18">
        <f>SUM(B57,B59)</f>
        <v>449888.25</v>
      </c>
      <c r="C60" s="18">
        <f>SUM(C57,C59)</f>
        <v>404886.24</v>
      </c>
      <c r="G60" s="22"/>
      <c r="H60"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Sheet5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Godfrey Appiah-Kubi</cp:lastModifiedBy>
  <cp:lastPrinted>2017-12-11T22:51:21Z</cp:lastPrinted>
  <dcterms:created xsi:type="dcterms:W3CDTF">2017-11-15T21:17:43Z</dcterms:created>
  <dcterms:modified xsi:type="dcterms:W3CDTF">2018-11-13T08:36:34Z</dcterms:modified>
</cp:coreProperties>
</file>