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2019 PBF Reporting\Mid-year\RoL\Final\"/>
    </mc:Choice>
  </mc:AlternateContent>
  <xr:revisionPtr revIDLastSave="0" documentId="8_{71002594-3992-4B4B-86E9-2AF604A617A1}" xr6:coauthVersionLast="36" xr6:coauthVersionMax="36" xr10:uidLastSave="{00000000-0000-0000-0000-000000000000}"/>
  <bookViews>
    <workbookView xWindow="-108" yWindow="-108" windowWidth="19428" windowHeight="10428" activeTab="2" xr2:uid="{00000000-000D-0000-FFFF-FFFF00000000}"/>
  </bookViews>
  <sheets>
    <sheet name="Sheet1" sheetId="1" r:id="rId1"/>
    <sheet name="Sheet D" sheetId="3" state="hidden" r:id="rId2"/>
    <sheet name="Sheet2" sheetId="2" r:id="rId3"/>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26" i="1" l="1"/>
  <c r="J44" i="1"/>
  <c r="J46" i="1" s="1"/>
  <c r="J48" i="1" s="1"/>
  <c r="I47" i="1"/>
  <c r="F32" i="1" l="1"/>
  <c r="F8" i="2"/>
  <c r="F10" i="2"/>
  <c r="F13" i="2"/>
  <c r="M14" i="2" l="1"/>
  <c r="L14" i="2" l="1"/>
  <c r="J14" i="2"/>
  <c r="K10" i="2" l="1"/>
  <c r="N10" i="2" s="1"/>
  <c r="K11" i="2"/>
  <c r="N11" i="2" s="1"/>
  <c r="K12" i="2"/>
  <c r="N12" i="2" s="1"/>
  <c r="K13" i="2"/>
  <c r="N13" i="2" s="1"/>
  <c r="K15" i="2"/>
  <c r="N15" i="2" s="1"/>
  <c r="K8" i="2"/>
  <c r="N8" i="2" s="1"/>
  <c r="K9" i="2"/>
  <c r="N9" i="2" s="1"/>
  <c r="K7" i="2"/>
  <c r="N7" i="2" s="1"/>
  <c r="D44" i="1"/>
  <c r="D26" i="1"/>
  <c r="D46" i="1" l="1"/>
  <c r="I44" i="1"/>
  <c r="I26" i="1"/>
  <c r="I46" i="1" l="1"/>
  <c r="I48" i="1" s="1"/>
  <c r="E8" i="2"/>
  <c r="O8" i="2" s="1"/>
  <c r="H8" i="2"/>
  <c r="F44" i="1" l="1"/>
  <c r="H38" i="1"/>
  <c r="H39" i="1"/>
  <c r="H36" i="1"/>
  <c r="H35" i="1"/>
  <c r="F14" i="1"/>
  <c r="H14" i="1" s="1"/>
  <c r="C31" i="1"/>
  <c r="H31" i="1" s="1"/>
  <c r="C47" i="1"/>
  <c r="C32" i="1"/>
  <c r="H32" i="1" s="1"/>
  <c r="C29" i="1"/>
  <c r="C15" i="1"/>
  <c r="C16" i="1"/>
  <c r="C14" i="1"/>
  <c r="F26" i="1" l="1"/>
  <c r="F46" i="1" s="1"/>
  <c r="C26" i="1"/>
  <c r="C44" i="1"/>
  <c r="C46" i="1" s="1"/>
  <c r="F48" i="1" l="1"/>
  <c r="H46" i="1"/>
  <c r="K24" i="1"/>
  <c r="K23" i="1"/>
  <c r="K21" i="1"/>
  <c r="K18" i="1"/>
  <c r="K38" i="1"/>
  <c r="K37" i="1"/>
  <c r="K34" i="1"/>
  <c r="H30" i="1"/>
  <c r="H15" i="1"/>
  <c r="H16" i="1"/>
  <c r="H11" i="1"/>
  <c r="H12" i="1"/>
  <c r="H10" i="1"/>
  <c r="D48" i="1"/>
  <c r="K48" i="1" s="1"/>
  <c r="F14" i="2"/>
  <c r="F15" i="2" s="1"/>
  <c r="P15" i="2" s="1"/>
  <c r="Q14" i="2"/>
  <c r="Q15" i="2"/>
  <c r="D14" i="2"/>
  <c r="D16" i="2" s="1"/>
  <c r="K14" i="2"/>
  <c r="N14" i="2" s="1"/>
  <c r="E15" i="2"/>
  <c r="M16" i="2"/>
  <c r="I16" i="2"/>
  <c r="G16" i="2"/>
  <c r="C16" i="2"/>
  <c r="P8" i="2"/>
  <c r="R8" i="2" s="1"/>
  <c r="Q8" i="2"/>
  <c r="P9" i="2"/>
  <c r="Q9" i="2"/>
  <c r="E9" i="2"/>
  <c r="P10" i="2"/>
  <c r="Q10" i="2"/>
  <c r="E10" i="2"/>
  <c r="P11" i="2"/>
  <c r="Q11" i="2"/>
  <c r="E11" i="2"/>
  <c r="P12" i="2"/>
  <c r="Q12" i="2"/>
  <c r="E12" i="2"/>
  <c r="O12" i="2" s="1"/>
  <c r="P13" i="2"/>
  <c r="Q13" i="2"/>
  <c r="E13" i="2"/>
  <c r="P7" i="2"/>
  <c r="Q7" i="2"/>
  <c r="E7" i="2"/>
  <c r="B14" i="3"/>
  <c r="K20" i="1"/>
  <c r="R12" i="2" l="1"/>
  <c r="Q16" i="2"/>
  <c r="E14" i="2"/>
  <c r="H11" i="2"/>
  <c r="O11" i="2"/>
  <c r="R11" i="2" s="1"/>
  <c r="H9" i="2"/>
  <c r="O9" i="2"/>
  <c r="R9" i="2" s="1"/>
  <c r="H13" i="2"/>
  <c r="O13" i="2"/>
  <c r="R13" i="2" s="1"/>
  <c r="H7" i="2"/>
  <c r="O7" i="2"/>
  <c r="R7" i="2" s="1"/>
  <c r="H10" i="2"/>
  <c r="O10" i="2"/>
  <c r="R10" i="2" s="1"/>
  <c r="H12" i="2"/>
  <c r="O15" i="2"/>
  <c r="R15" i="2" s="1"/>
  <c r="H15" i="2"/>
  <c r="J16" i="2"/>
  <c r="K16" i="2" s="1"/>
  <c r="O14" i="2"/>
  <c r="H14" i="2"/>
  <c r="C48" i="1"/>
  <c r="H48" i="1" s="1"/>
  <c r="E16" i="2"/>
  <c r="F16" i="2"/>
  <c r="L16" i="2"/>
  <c r="P14" i="2"/>
  <c r="N16" i="2" l="1"/>
  <c r="H16" i="2"/>
  <c r="R14" i="2"/>
  <c r="O16" i="2"/>
  <c r="P16" i="2"/>
  <c r="R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Yawo Mensah-Maglo</author>
  </authors>
  <commentList>
    <comment ref="I21" authorId="0" shapeId="0" xr:uid="{00000000-0006-0000-0000-000002000000}">
      <text>
        <r>
          <rPr>
            <b/>
            <sz val="9"/>
            <color indexed="81"/>
            <rFont val="Tahoma"/>
            <family val="2"/>
          </rPr>
          <t>Yawo :</t>
        </r>
        <r>
          <rPr>
            <sz val="9"/>
            <color indexed="81"/>
            <rFont val="Tahoma"/>
            <family val="2"/>
          </rPr>
          <t xml:space="preserve">
SSA Suzan + training materials and expenses</t>
        </r>
      </text>
    </comment>
  </commentList>
</comments>
</file>

<file path=xl/sharedStrings.xml><?xml version="1.0" encoding="utf-8"?>
<sst xmlns="http://schemas.openxmlformats.org/spreadsheetml/2006/main" count="194" uniqueCount="117">
  <si>
    <t>Annex D - PBF project budget</t>
  </si>
  <si>
    <t>Outcome/ Output number</t>
  </si>
  <si>
    <t>Outcome/ output/ activity formulation:</t>
  </si>
  <si>
    <t>Output 1.1:</t>
  </si>
  <si>
    <t>Activity 1.1.2:</t>
  </si>
  <si>
    <t>Activity 1.1.3:</t>
  </si>
  <si>
    <t>Output 1.2:</t>
  </si>
  <si>
    <t>Activity 1.2.1:</t>
  </si>
  <si>
    <t>Activity 1.2.2:</t>
  </si>
  <si>
    <t>Activity 1.2.3:</t>
  </si>
  <si>
    <t>Output 1.3:</t>
  </si>
  <si>
    <t>Activity 1.3.1:</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</si>
  <si>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</si>
  <si>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</si>
  <si>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</si>
  <si>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</si>
  <si>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</si>
  <si>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</si>
  <si>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</si>
  <si>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</si>
  <si>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</si>
  <si>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</si>
  <si>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</si>
  <si>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</si>
  <si>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</si>
  <si>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</si>
  <si>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</si>
  <si>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 xml:space="preserve"> </t>
  </si>
  <si>
    <t>SUB-TOTAL PROJECT BUDGET:</t>
  </si>
  <si>
    <t>Indirect support costs (7%):</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</si>
  <si>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</si>
  <si>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</si>
  <si>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</si>
  <si>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</si>
  <si>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</si>
  <si>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</si>
  <si>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</si>
  <si>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</si>
  <si>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</si>
  <si>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</si>
  <si>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</si>
  <si>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</si>
  <si>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</si>
  <si>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</si>
  <si>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</si>
  <si>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</si>
  <si>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</si>
  <si>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Total tranche 2</t>
  </si>
  <si>
    <t>Note: If this is a budget revision, insert extra columns to show budget changes.</t>
  </si>
  <si>
    <t>Table 2 - PBF project budget by UN cost category</t>
  </si>
  <si>
    <t>Table 1 - PBF project budget by Outcome, output and activity</t>
  </si>
  <si>
    <r>
      <t xml:space="preserve">OUTCOME 1: </t>
    </r>
    <r>
      <rPr>
        <sz val="12"/>
        <color theme="1"/>
        <rFont val="Times New Roman"/>
        <family val="1"/>
      </rPr>
      <t>More inclusive, accountable and gender responsive justice and security institutions increase communities’ confidence in the justice system</t>
    </r>
    <r>
      <rPr>
        <b/>
        <sz val="12"/>
        <color theme="1"/>
        <rFont val="Times New Roman"/>
        <family val="1"/>
      </rPr>
      <t xml:space="preserve">
</t>
    </r>
  </si>
  <si>
    <t>Institutional capacities across the entire justice ‘chain’ enhanced, with a focus on reducing pretrial detention rates across the country</t>
  </si>
  <si>
    <t>Support the recruitment, training and deployment of additional prosecutors, judges, and public defenders with a view to addressing pre-trial detention</t>
  </si>
  <si>
    <t>Support the specialized Women and Children Protection Sections, SGBV Crimes Prosecution Unit and Criminal Court</t>
  </si>
  <si>
    <t>Civil Society Contributions to rule of law and community access to justice enhanced</t>
  </si>
  <si>
    <t>Strengthen the capacity of selected CSOs/CBOs to provide quality legal aid and assistance, notably to individuals in pre-trial detention including disadvantaged;</t>
  </si>
  <si>
    <t>Build civil society organizations’ capacity to monitor the performance of the different justice and security institutions</t>
  </si>
  <si>
    <t>Sustainably increase legal literacy, with a view to enhancing the understanding of the population about the functioning of the justice system</t>
  </si>
  <si>
    <t>Advocacy, social mobilisation and partnerships to provide gender responsive legal aid services and empowerment supported</t>
  </si>
  <si>
    <t>Advocacy and support national Legislature, justice and security sectors institutions and non-governmental organizations for the adoption of a gender responsive national legal aid policy/legislation</t>
  </si>
  <si>
    <t>Support the delivery of a specialized training programme on gender equality, women’s empowerment and rights as well as gender responsive legal aid for law enforcement bodies, legal aid service providers, female prisoners and correction officers;</t>
  </si>
  <si>
    <t>Carry out community legal education and social mobilisation interventions on women’s rights and access to justice including for traditional, faith, youth and male leaders</t>
  </si>
  <si>
    <t>Activity 1.3.4</t>
  </si>
  <si>
    <t>Avail grants to civil society organizations to provide women friendly legal aid services and gender-appropriate rehabilitation services, basic literacy and livelihood skills as well as mental and reproductive health services for women in pre-trial detention facilities, prisons and rehabilitation programmes</t>
  </si>
  <si>
    <t>In collaboration with CSOs and academic institutions support the capacities of relevant justice sector institutions for case management, data collection and monitoring system, research and feedback mechanisms on the gender responsiveness of justice institutions</t>
  </si>
  <si>
    <t>Activity 1.3.5</t>
  </si>
  <si>
    <t>Joint initiatives on security and safety issues between communities and security institutions undertaken, as per the LNP’s community policing policy</t>
  </si>
  <si>
    <t>Ensure strict adherence to LNP’s community policing policy, including sustained capacity development support to CSS</t>
  </si>
  <si>
    <t>Build mutual trust between the police and the communities, including through community outreach programmes and dialogue mechanisms</t>
  </si>
  <si>
    <t>Help operationalize security councils at both county and district level to ensure a rapid and effective response to local security challenges</t>
  </si>
  <si>
    <t>Community policing structures effectively address women and girls’ justice and security needs, including by liaising with relevant government authorities</t>
  </si>
  <si>
    <t xml:space="preserve">Review the community policing policy and manuals, </t>
  </si>
  <si>
    <t>Build the capacity of community women led structures and female security officers to effectively engage in community policing programmes</t>
  </si>
  <si>
    <t>Train WACPs and CSS on documenting cases of SGBV referred by community structures on gender responsive policing</t>
  </si>
  <si>
    <t>Develop a gender responsive community policing checklist;</t>
  </si>
  <si>
    <t>Build capacity of community policing focal points, including women CSOs and female officers</t>
  </si>
  <si>
    <t>Activity 2.2.4</t>
  </si>
  <si>
    <t>Activity 2.2.5</t>
  </si>
  <si>
    <t>Activity 1.1.1`</t>
  </si>
  <si>
    <t>Support the establishment of a proper plea-bargaining system to help reduce case backlogs and ensure timely delivery of justice;</t>
  </si>
  <si>
    <t>Amount Recipient  Agency - UN Women</t>
  </si>
  <si>
    <t>PROJECT TOTAL budget</t>
  </si>
  <si>
    <t xml:space="preserve">delivery /  commitments </t>
  </si>
  <si>
    <t>total budget</t>
  </si>
  <si>
    <t>delivery / commitments</t>
  </si>
  <si>
    <t>Amount Recipient  Agency UNDP</t>
  </si>
  <si>
    <t>Amount Recipient  Agency UN Women</t>
  </si>
  <si>
    <t>OUTCOME 2: Public engagement on community safety and security related matters at the local level enhanced, notably by rolling out community policing</t>
  </si>
  <si>
    <r>
      <t>Budget by recipient organization in USD -</t>
    </r>
    <r>
      <rPr>
        <sz val="12"/>
        <color rgb="FFFF0000"/>
        <rFont val="Times New Roman"/>
        <family val="1"/>
      </rPr>
      <t xml:space="preserve"> </t>
    </r>
    <r>
      <rPr>
        <b/>
        <sz val="12"/>
        <rFont val="Times New Roman"/>
        <family val="1"/>
      </rPr>
      <t>UNDP</t>
    </r>
  </si>
  <si>
    <t>Note: If this is a budget revision, insert extra columns to show budget changes</t>
  </si>
  <si>
    <t>Activity 1.3.2:</t>
  </si>
  <si>
    <t>Amount Recipient  Agency - UNDP</t>
  </si>
  <si>
    <t>2. Supplies, commodities, materials</t>
  </si>
  <si>
    <t>3. Equipment, vehicles, and furniture (including depreciation)</t>
  </si>
  <si>
    <t>6. Transfers and grants to counterparts</t>
  </si>
  <si>
    <t>7. General operating and other direct costs</t>
  </si>
  <si>
    <t>8. Indirect support costs (7%)</t>
  </si>
  <si>
    <t>N/A</t>
  </si>
  <si>
    <r>
      <t>Commitments in USD-</t>
    </r>
    <r>
      <rPr>
        <b/>
        <sz val="12"/>
        <color theme="1"/>
        <rFont val="Times New Roman"/>
        <family val="1"/>
      </rPr>
      <t>UNDP</t>
    </r>
  </si>
  <si>
    <t>Project Total</t>
  </si>
  <si>
    <t>Del. %</t>
  </si>
  <si>
    <t>PO</t>
  </si>
  <si>
    <t>Del %</t>
  </si>
  <si>
    <t>Comments</t>
  </si>
  <si>
    <t>OverAll   Project Total</t>
  </si>
  <si>
    <t>OverAll PO</t>
  </si>
  <si>
    <t>OverAll     Del %</t>
  </si>
  <si>
    <t xml:space="preserve">TOTAL PROJECT BUDGET:                                                                                   </t>
  </si>
  <si>
    <r>
      <t xml:space="preserve">Level of expenditure in USD (to provide at time of project progress reporting): </t>
    </r>
    <r>
      <rPr>
        <b/>
        <sz val="12"/>
        <color theme="1"/>
        <rFont val="Times New Roman"/>
        <family val="1"/>
      </rPr>
      <t>UNDP</t>
    </r>
  </si>
  <si>
    <t>Level of expenditure/commitment in % to date</t>
  </si>
  <si>
    <r>
      <t xml:space="preserve">Level of expenditure in USD (to provide at time of project progress reporting): </t>
    </r>
    <r>
      <rPr>
        <b/>
        <sz val="12"/>
        <color theme="1"/>
        <rFont val="Times New Roman"/>
        <family val="1"/>
      </rPr>
      <t>UNWomen</t>
    </r>
  </si>
  <si>
    <r>
      <t xml:space="preserve">Commitments in USD- </t>
    </r>
    <r>
      <rPr>
        <b/>
        <sz val="12"/>
        <color theme="1"/>
        <rFont val="Times New Roman"/>
        <family val="1"/>
      </rPr>
      <t>UNWomen</t>
    </r>
  </si>
  <si>
    <t>OverAll Delivery</t>
  </si>
  <si>
    <t>Programme Management Cost</t>
  </si>
  <si>
    <r>
      <t>Budget by recipient organization in USD</t>
    </r>
    <r>
      <rPr>
        <sz val="12"/>
        <color rgb="FFFF0000"/>
        <rFont val="Times New Roman"/>
        <family val="1"/>
      </rPr>
      <t xml:space="preserve">  </t>
    </r>
    <r>
      <rPr>
        <b/>
        <sz val="12"/>
        <rFont val="Times New Roman"/>
        <family val="1"/>
      </rPr>
      <t>UNWomen</t>
    </r>
  </si>
  <si>
    <t>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</si>
</sst>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 _k_r_."/>
  </numFmts>
  <fonts count="21"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2"/>
      <name val="Times New Roman"/>
      <family val="1"/>
    </font>
    <font>
      <b/>
      <sz val="16"/>
      <color theme="1"/>
      <name val="Times New Roman"/>
      <family val="1"/>
    </font>
    <font>
      <b/>
      <sz val="14"/>
      <color theme="1"/>
      <name val="Times New Roman"/>
      <family val="1"/>
    </font>
    <font>
      <sz val="11"/>
      <color theme="1"/>
      <name val="Times New Roman"/>
      <family val="1"/>
    </font>
    <font>
      <sz val="8"/>
      <name val="Calibri"/>
      <family val="2"/>
      <scheme val="minor"/>
    </font>
    <font>
      <b/>
      <sz val="9"/>
      <color theme="1"/>
      <name val="Calibri"/>
      <family val="2"/>
    </font>
    <font>
      <b/>
      <sz val="9"/>
      <color theme="1"/>
      <name val="Calibri"/>
      <family val="2"/>
      <scheme val="minor"/>
    </font>
    <font>
      <sz val="9"/>
      <color theme="1"/>
      <name val="Calibri"/>
      <family val="2"/>
    </font>
    <font>
      <sz val="9"/>
      <color theme="1"/>
      <name val="Calibri"/>
      <family val="2"/>
      <scheme val="minor"/>
    </font>
    <font>
      <sz val="9"/>
      <color rgb="FFFF0000"/>
      <name val="Calibri"/>
      <family val="2"/>
      <scheme val="minor"/>
    </font>
  </fonts>
  <fills count="1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s>
  <borders count="6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rgb="FF000000"/>
      </left>
      <right/>
      <top style="medium">
        <color rgb="FF000000"/>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top style="medium">
        <color auto="1"/>
      </top>
      <bottom style="medium">
        <color rgb="FF000000"/>
      </bottom>
      <diagonal/>
    </border>
    <border>
      <left/>
      <right style="medium">
        <color rgb="FF000000"/>
      </right>
      <top style="medium">
        <color auto="1"/>
      </top>
      <bottom/>
      <diagonal/>
    </border>
    <border>
      <left style="medium">
        <color rgb="FF000000"/>
      </left>
      <right style="medium">
        <color rgb="FF000000"/>
      </right>
      <top style="medium">
        <color auto="1"/>
      </top>
      <bottom/>
      <diagonal/>
    </border>
    <border>
      <left style="medium">
        <color rgb="FF000000"/>
      </left>
      <right style="medium">
        <color auto="1"/>
      </right>
      <top style="medium">
        <color auto="1"/>
      </top>
      <bottom/>
      <diagonal/>
    </border>
    <border>
      <left style="medium">
        <color rgb="FF000000"/>
      </left>
      <right/>
      <top/>
      <bottom style="medium">
        <color rgb="FF000000"/>
      </bottom>
      <diagonal/>
    </border>
    <border>
      <left style="medium">
        <color auto="1"/>
      </left>
      <right style="medium">
        <color rgb="FF000000"/>
      </right>
      <top/>
      <bottom style="medium">
        <color auto="1"/>
      </bottom>
      <diagonal/>
    </border>
    <border>
      <left/>
      <right style="medium">
        <color rgb="FF000000"/>
      </right>
      <top/>
      <bottom style="medium">
        <color auto="1"/>
      </bottom>
      <diagonal/>
    </border>
    <border>
      <left style="medium">
        <color rgb="FF000000"/>
      </left>
      <right style="medium">
        <color rgb="FF000000"/>
      </right>
      <top/>
      <bottom style="medium">
        <color auto="1"/>
      </bottom>
      <diagonal/>
    </border>
    <border>
      <left style="medium">
        <color rgb="FF000000"/>
      </left>
      <right style="medium">
        <color auto="1"/>
      </right>
      <top/>
      <bottom style="medium">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medium">
        <color rgb="FF000000"/>
      </right>
      <top style="medium">
        <color indexed="64"/>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rgb="FF000000"/>
      </left>
      <right/>
      <top style="medium">
        <color auto="1"/>
      </top>
      <bottom/>
      <diagonal/>
    </border>
    <border>
      <left style="medium">
        <color rgb="FF000000"/>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4">
    <xf numFmtId="0" fontId="0"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229">
    <xf numFmtId="0" fontId="0" fillId="0" borderId="0" xfId="0"/>
    <xf numFmtId="0" fontId="4" fillId="0" borderId="0" xfId="0" applyFont="1"/>
    <xf numFmtId="0" fontId="6" fillId="0" borderId="5" xfId="0" applyFont="1" applyBorder="1" applyAlignment="1">
      <alignment vertical="center" wrapText="1"/>
    </xf>
    <xf numFmtId="0" fontId="6" fillId="0" borderId="6" xfId="0" applyFont="1" applyBorder="1" applyAlignment="1">
      <alignment horizontal="right" vertical="center" wrapText="1"/>
    </xf>
    <xf numFmtId="0" fontId="6" fillId="0" borderId="6" xfId="0" applyFont="1" applyBorder="1" applyAlignment="1">
      <alignment horizontal="center" vertical="center" wrapText="1"/>
    </xf>
    <xf numFmtId="0" fontId="5" fillId="4" borderId="5" xfId="0" applyFont="1" applyFill="1" applyBorder="1" applyAlignment="1">
      <alignment vertical="center" wrapText="1"/>
    </xf>
    <xf numFmtId="0" fontId="6" fillId="4" borderId="6" xfId="0" applyFont="1" applyFill="1" applyBorder="1" applyAlignment="1">
      <alignment horizontal="right" vertical="center" wrapText="1"/>
    </xf>
    <xf numFmtId="0" fontId="7" fillId="0" borderId="0" xfId="0" applyFont="1"/>
    <xf numFmtId="4" fontId="6" fillId="0" borderId="6" xfId="0" applyNumberFormat="1" applyFont="1" applyBorder="1" applyAlignment="1">
      <alignment horizontal="right" vertical="center" wrapText="1"/>
    </xf>
    <xf numFmtId="3" fontId="6" fillId="0" borderId="6" xfId="0" applyNumberFormat="1"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6" fillId="0" borderId="5" xfId="0" applyFont="1" applyBorder="1" applyAlignment="1">
      <alignment vertical="top" wrapText="1"/>
    </xf>
    <xf numFmtId="3" fontId="6" fillId="4" borderId="6" xfId="0" applyNumberFormat="1" applyFont="1" applyFill="1" applyBorder="1" applyAlignment="1">
      <alignment horizontal="right" vertical="center" wrapText="1"/>
    </xf>
    <xf numFmtId="0" fontId="2" fillId="0" borderId="7" xfId="0" applyFont="1" applyBorder="1" applyAlignment="1">
      <alignment vertical="center" wrapText="1"/>
    </xf>
    <xf numFmtId="0" fontId="0" fillId="0" borderId="0" xfId="0"/>
    <xf numFmtId="0" fontId="7" fillId="0" borderId="0" xfId="0" applyFont="1"/>
    <xf numFmtId="4" fontId="1" fillId="0" borderId="7" xfId="0" applyNumberFormat="1" applyFont="1" applyBorder="1" applyAlignment="1">
      <alignment vertical="center" wrapText="1"/>
    </xf>
    <xf numFmtId="0" fontId="12" fillId="0" borderId="0" xfId="0" applyFont="1"/>
    <xf numFmtId="0" fontId="13" fillId="0" borderId="0" xfId="0" applyFont="1"/>
    <xf numFmtId="0" fontId="14" fillId="0" borderId="0" xfId="0" applyFont="1"/>
    <xf numFmtId="0" fontId="2" fillId="0" borderId="0" xfId="0" applyFont="1"/>
    <xf numFmtId="9" fontId="1" fillId="0" borderId="7" xfId="0" applyNumberFormat="1" applyFont="1" applyBorder="1" applyAlignment="1">
      <alignment horizontal="center" vertical="center" wrapText="1"/>
    </xf>
    <xf numFmtId="0" fontId="0" fillId="0" borderId="0" xfId="0" applyBorder="1"/>
    <xf numFmtId="0" fontId="0" fillId="0" borderId="7" xfId="0" applyBorder="1"/>
    <xf numFmtId="0" fontId="2" fillId="9" borderId="8" xfId="0" applyFont="1" applyFill="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vertical="top" wrapText="1"/>
    </xf>
    <xf numFmtId="0" fontId="1" fillId="0" borderId="7" xfId="0" applyFont="1" applyBorder="1" applyAlignment="1">
      <alignment horizontal="center" vertical="center" wrapText="1"/>
    </xf>
    <xf numFmtId="0" fontId="2" fillId="10" borderId="7" xfId="0" applyFont="1" applyFill="1" applyBorder="1" applyAlignment="1">
      <alignment vertical="center" wrapText="1"/>
    </xf>
    <xf numFmtId="0" fontId="2" fillId="11" borderId="7" xfId="0" applyFont="1" applyFill="1" applyBorder="1" applyAlignment="1">
      <alignment vertical="center" wrapText="1"/>
    </xf>
    <xf numFmtId="0" fontId="2" fillId="6" borderId="7" xfId="0" applyFont="1" applyFill="1" applyBorder="1" applyAlignment="1">
      <alignment vertical="center" wrapText="1"/>
    </xf>
    <xf numFmtId="9" fontId="1" fillId="0" borderId="7" xfId="0" applyNumberFormat="1" applyFont="1" applyBorder="1" applyAlignment="1">
      <alignment vertical="center" wrapText="1"/>
    </xf>
    <xf numFmtId="4" fontId="0" fillId="0" borderId="0" xfId="0" applyNumberFormat="1"/>
    <xf numFmtId="0" fontId="5" fillId="5" borderId="0" xfId="0" applyFont="1" applyFill="1" applyBorder="1" applyAlignment="1">
      <alignment vertical="center" wrapText="1"/>
    </xf>
    <xf numFmtId="4" fontId="5" fillId="5" borderId="0" xfId="0" applyNumberFormat="1" applyFont="1" applyFill="1" applyBorder="1" applyAlignment="1">
      <alignment horizontal="right" vertical="center" wrapText="1"/>
    </xf>
    <xf numFmtId="164" fontId="5" fillId="5" borderId="0" xfId="0" applyNumberFormat="1" applyFont="1" applyFill="1" applyBorder="1" applyAlignment="1">
      <alignment horizontal="right" vertical="center" wrapText="1"/>
    </xf>
    <xf numFmtId="0" fontId="0" fillId="5" borderId="0" xfId="0" applyFont="1" applyFill="1" applyBorder="1" applyAlignment="1">
      <alignment horizontal="right"/>
    </xf>
    <xf numFmtId="2" fontId="6" fillId="5" borderId="0" xfId="0" applyNumberFormat="1" applyFont="1" applyFill="1" applyBorder="1" applyAlignment="1">
      <alignment horizontal="right" vertical="center" wrapText="1"/>
    </xf>
    <xf numFmtId="0" fontId="0" fillId="5" borderId="0" xfId="0" applyFill="1" applyBorder="1"/>
    <xf numFmtId="0" fontId="0" fillId="5" borderId="0" xfId="0" applyFill="1"/>
    <xf numFmtId="0" fontId="7" fillId="0" borderId="0" xfId="0" applyFont="1" applyBorder="1"/>
    <xf numFmtId="4" fontId="1" fillId="0" borderId="7" xfId="0" applyNumberFormat="1" applyFont="1" applyBorder="1" applyAlignment="1">
      <alignment horizontal="right" vertical="center" wrapText="1"/>
    </xf>
    <xf numFmtId="9" fontId="1" fillId="0" borderId="7" xfId="0" applyNumberFormat="1" applyFont="1" applyBorder="1" applyAlignment="1">
      <alignment horizontal="right" vertical="center" wrapText="1"/>
    </xf>
    <xf numFmtId="9" fontId="1" fillId="0" borderId="7" xfId="1" applyFont="1" applyBorder="1" applyAlignment="1">
      <alignment horizontal="right" vertical="center" wrapText="1"/>
    </xf>
    <xf numFmtId="4" fontId="2" fillId="12" borderId="7" xfId="0" applyNumberFormat="1" applyFont="1" applyFill="1" applyBorder="1" applyAlignment="1">
      <alignment vertical="center" wrapText="1"/>
    </xf>
    <xf numFmtId="0" fontId="2" fillId="12" borderId="7" xfId="0" applyFont="1" applyFill="1" applyBorder="1" applyAlignment="1">
      <alignment vertical="center" wrapText="1"/>
    </xf>
    <xf numFmtId="9" fontId="1" fillId="0" borderId="22"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3" fontId="1" fillId="0" borderId="27" xfId="2" applyFont="1" applyBorder="1" applyAlignment="1">
      <alignment vertical="center" wrapText="1"/>
    </xf>
    <xf numFmtId="9" fontId="2" fillId="12" borderId="7" xfId="1" applyFont="1" applyFill="1" applyBorder="1" applyAlignment="1">
      <alignment vertical="center" wrapText="1"/>
    </xf>
    <xf numFmtId="9" fontId="1" fillId="5" borderId="7" xfId="0" applyNumberFormat="1" applyFont="1" applyFill="1" applyBorder="1" applyAlignment="1">
      <alignment horizontal="right" vertical="center" wrapText="1"/>
    </xf>
    <xf numFmtId="0" fontId="1" fillId="5" borderId="7" xfId="0" applyFont="1" applyFill="1" applyBorder="1" applyAlignment="1">
      <alignment vertical="center" wrapText="1"/>
    </xf>
    <xf numFmtId="4" fontId="2" fillId="13" borderId="7" xfId="0" applyNumberFormat="1" applyFont="1" applyFill="1" applyBorder="1" applyAlignment="1">
      <alignment vertical="center" wrapText="1"/>
    </xf>
    <xf numFmtId="0" fontId="0" fillId="0" borderId="0" xfId="0" applyFill="1"/>
    <xf numFmtId="0" fontId="1" fillId="0" borderId="7" xfId="0" applyFont="1" applyFill="1" applyBorder="1" applyAlignment="1">
      <alignment vertical="center" wrapText="1"/>
    </xf>
    <xf numFmtId="4" fontId="2" fillId="12" borderId="7" xfId="0" applyNumberFormat="1" applyFont="1" applyFill="1" applyBorder="1" applyAlignment="1">
      <alignment horizontal="center" vertical="center" wrapText="1"/>
    </xf>
    <xf numFmtId="2" fontId="16" fillId="3" borderId="38"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9" fillId="14" borderId="7" xfId="0" applyFont="1" applyFill="1" applyBorder="1" applyAlignment="1">
      <alignment horizontal="right"/>
    </xf>
    <xf numFmtId="0" fontId="19" fillId="14" borderId="22" xfId="0" applyFont="1" applyFill="1" applyBorder="1" applyAlignment="1">
      <alignment horizontal="right"/>
    </xf>
    <xf numFmtId="9" fontId="19" fillId="14" borderId="44" xfId="1" applyFont="1" applyFill="1" applyBorder="1" applyAlignment="1">
      <alignment horizontal="right"/>
    </xf>
    <xf numFmtId="0" fontId="17" fillId="12" borderId="39" xfId="0" applyFont="1" applyFill="1" applyBorder="1" applyAlignment="1">
      <alignment horizontal="right"/>
    </xf>
    <xf numFmtId="0" fontId="19" fillId="14" borderId="25" xfId="0" applyFont="1" applyFill="1" applyBorder="1" applyAlignment="1">
      <alignment horizontal="right"/>
    </xf>
    <xf numFmtId="0" fontId="17" fillId="12" borderId="2" xfId="0" applyFont="1" applyFill="1" applyBorder="1"/>
    <xf numFmtId="0" fontId="19" fillId="14" borderId="28" xfId="0" applyFont="1" applyFill="1" applyBorder="1" applyAlignment="1">
      <alignment horizontal="right"/>
    </xf>
    <xf numFmtId="9" fontId="19" fillId="14" borderId="29" xfId="1" applyFont="1" applyFill="1" applyBorder="1" applyAlignment="1">
      <alignment horizontal="right"/>
    </xf>
    <xf numFmtId="9" fontId="19" fillId="14" borderId="47" xfId="1" applyFont="1" applyFill="1" applyBorder="1" applyAlignment="1">
      <alignment horizontal="right"/>
    </xf>
    <xf numFmtId="9" fontId="19" fillId="14" borderId="46" xfId="1" applyFont="1" applyFill="1" applyBorder="1" applyAlignment="1">
      <alignment horizontal="right"/>
    </xf>
    <xf numFmtId="9" fontId="17" fillId="12" borderId="40" xfId="1" applyFont="1" applyFill="1" applyBorder="1" applyAlignment="1">
      <alignment horizontal="right"/>
    </xf>
    <xf numFmtId="4" fontId="18" fillId="14" borderId="41" xfId="0" applyNumberFormat="1" applyFont="1" applyFill="1" applyBorder="1" applyAlignment="1">
      <alignment horizontal="right" wrapText="1"/>
    </xf>
    <xf numFmtId="37" fontId="18" fillId="14" borderId="28" xfId="3" applyNumberFormat="1" applyFont="1" applyFill="1" applyBorder="1" applyAlignment="1">
      <alignment horizontal="right" wrapText="1"/>
    </xf>
    <xf numFmtId="39" fontId="18" fillId="14" borderId="28" xfId="3" applyNumberFormat="1" applyFont="1" applyFill="1" applyBorder="1" applyAlignment="1">
      <alignment horizontal="right" wrapText="1"/>
    </xf>
    <xf numFmtId="164" fontId="18" fillId="14" borderId="28" xfId="0" applyNumberFormat="1" applyFont="1" applyFill="1" applyBorder="1" applyAlignment="1">
      <alignment horizontal="right" wrapText="1"/>
    </xf>
    <xf numFmtId="4" fontId="18" fillId="15" borderId="41" xfId="0" applyNumberFormat="1" applyFont="1" applyFill="1" applyBorder="1" applyAlignment="1">
      <alignment horizontal="right" wrapText="1"/>
    </xf>
    <xf numFmtId="4" fontId="18" fillId="15" borderId="28" xfId="0" applyNumberFormat="1" applyFont="1" applyFill="1" applyBorder="1" applyAlignment="1">
      <alignment horizontal="right" wrapText="1"/>
    </xf>
    <xf numFmtId="9" fontId="18" fillId="15" borderId="29" xfId="1" applyFont="1" applyFill="1" applyBorder="1" applyAlignment="1">
      <alignment horizontal="right" wrapText="1"/>
    </xf>
    <xf numFmtId="4" fontId="18" fillId="14" borderId="30" xfId="0" applyNumberFormat="1" applyFont="1" applyFill="1" applyBorder="1" applyAlignment="1">
      <alignment horizontal="right" wrapText="1"/>
    </xf>
    <xf numFmtId="4" fontId="18" fillId="14" borderId="7" xfId="3" applyNumberFormat="1" applyFont="1" applyFill="1" applyBorder="1" applyAlignment="1">
      <alignment horizontal="right" wrapText="1"/>
    </xf>
    <xf numFmtId="39" fontId="18" fillId="14" borderId="7" xfId="3" applyNumberFormat="1" applyFont="1" applyFill="1" applyBorder="1" applyAlignment="1">
      <alignment horizontal="right" wrapText="1"/>
    </xf>
    <xf numFmtId="164" fontId="18" fillId="14" borderId="7" xfId="0" applyNumberFormat="1" applyFont="1" applyFill="1" applyBorder="1" applyAlignment="1">
      <alignment horizontal="right" wrapText="1"/>
    </xf>
    <xf numFmtId="4" fontId="18" fillId="15" borderId="30" xfId="0" applyNumberFormat="1" applyFont="1" applyFill="1" applyBorder="1" applyAlignment="1">
      <alignment horizontal="right" wrapText="1"/>
    </xf>
    <xf numFmtId="4" fontId="18" fillId="15" borderId="7" xfId="0" applyNumberFormat="1" applyFont="1" applyFill="1" applyBorder="1" applyAlignment="1">
      <alignment horizontal="right" wrapText="1"/>
    </xf>
    <xf numFmtId="9" fontId="18" fillId="15" borderId="47" xfId="1" applyFont="1" applyFill="1" applyBorder="1" applyAlignment="1">
      <alignment horizontal="right" wrapText="1"/>
    </xf>
    <xf numFmtId="37" fontId="18" fillId="14" borderId="7" xfId="3" applyNumberFormat="1" applyFont="1" applyFill="1" applyBorder="1" applyAlignment="1">
      <alignment horizontal="right" wrapText="1"/>
    </xf>
    <xf numFmtId="4" fontId="18" fillId="14" borderId="43" xfId="0" applyNumberFormat="1" applyFont="1" applyFill="1" applyBorder="1" applyAlignment="1">
      <alignment horizontal="right" wrapText="1"/>
    </xf>
    <xf numFmtId="37" fontId="18" fillId="14" borderId="22" xfId="3" applyNumberFormat="1" applyFont="1" applyFill="1" applyBorder="1" applyAlignment="1">
      <alignment horizontal="right" wrapText="1"/>
    </xf>
    <xf numFmtId="39" fontId="18" fillId="14" borderId="22" xfId="3" applyNumberFormat="1" applyFont="1" applyFill="1" applyBorder="1" applyAlignment="1">
      <alignment horizontal="right" wrapText="1"/>
    </xf>
    <xf numFmtId="164" fontId="18" fillId="14" borderId="22" xfId="0" applyNumberFormat="1" applyFont="1" applyFill="1" applyBorder="1" applyAlignment="1">
      <alignment horizontal="right" wrapText="1"/>
    </xf>
    <xf numFmtId="4" fontId="18" fillId="15" borderId="43" xfId="0" applyNumberFormat="1" applyFont="1" applyFill="1" applyBorder="1" applyAlignment="1">
      <alignment horizontal="right" wrapText="1"/>
    </xf>
    <xf numFmtId="4" fontId="18" fillId="15" borderId="22" xfId="0" applyNumberFormat="1" applyFont="1" applyFill="1" applyBorder="1" applyAlignment="1">
      <alignment horizontal="right" wrapText="1"/>
    </xf>
    <xf numFmtId="9" fontId="18" fillId="15" borderId="46" xfId="1" applyFont="1" applyFill="1" applyBorder="1" applyAlignment="1">
      <alignment horizontal="right" wrapText="1"/>
    </xf>
    <xf numFmtId="0" fontId="16" fillId="12" borderId="3" xfId="0" applyFont="1" applyFill="1" applyBorder="1" applyAlignment="1">
      <alignment wrapText="1"/>
    </xf>
    <xf numFmtId="43" fontId="16" fillId="12" borderId="38" xfId="2" quotePrefix="1" applyFont="1" applyFill="1" applyBorder="1" applyAlignment="1">
      <alignment horizontal="right" wrapText="1"/>
    </xf>
    <xf numFmtId="4" fontId="16" fillId="12" borderId="39" xfId="0" applyNumberFormat="1" applyFont="1" applyFill="1" applyBorder="1" applyAlignment="1">
      <alignment horizontal="right" wrapText="1"/>
    </xf>
    <xf numFmtId="39" fontId="16" fillId="12" borderId="39" xfId="3" applyNumberFormat="1" applyFont="1" applyFill="1" applyBorder="1" applyAlignment="1">
      <alignment horizontal="right" wrapText="1"/>
    </xf>
    <xf numFmtId="4" fontId="16" fillId="12" borderId="38" xfId="0" applyNumberFormat="1" applyFont="1" applyFill="1" applyBorder="1" applyAlignment="1">
      <alignment horizontal="right" wrapText="1"/>
    </xf>
    <xf numFmtId="9" fontId="16" fillId="12" borderId="40" xfId="1" applyFont="1" applyFill="1" applyBorder="1" applyAlignment="1">
      <alignment horizontal="right" wrapText="1"/>
    </xf>
    <xf numFmtId="4" fontId="18" fillId="14" borderId="45" xfId="0" applyNumberFormat="1" applyFont="1" applyFill="1" applyBorder="1" applyAlignment="1">
      <alignment horizontal="right" wrapText="1"/>
    </xf>
    <xf numFmtId="4" fontId="18" fillId="14" borderId="25" xfId="0" applyNumberFormat="1" applyFont="1" applyFill="1" applyBorder="1" applyAlignment="1">
      <alignment horizontal="right" wrapText="1"/>
    </xf>
    <xf numFmtId="39" fontId="18" fillId="14" borderId="25" xfId="3" applyNumberFormat="1" applyFont="1" applyFill="1" applyBorder="1" applyAlignment="1">
      <alignment horizontal="right" wrapText="1"/>
    </xf>
    <xf numFmtId="164" fontId="18" fillId="14" borderId="25" xfId="0" applyNumberFormat="1" applyFont="1" applyFill="1" applyBorder="1" applyAlignment="1">
      <alignment horizontal="right" wrapText="1"/>
    </xf>
    <xf numFmtId="4" fontId="18" fillId="15" borderId="45" xfId="0" applyNumberFormat="1" applyFont="1" applyFill="1" applyBorder="1" applyAlignment="1">
      <alignment horizontal="right" wrapText="1"/>
    </xf>
    <xf numFmtId="4" fontId="18" fillId="15" borderId="25" xfId="0" applyNumberFormat="1" applyFont="1" applyFill="1" applyBorder="1" applyAlignment="1">
      <alignment horizontal="right" wrapText="1"/>
    </xf>
    <xf numFmtId="9" fontId="18" fillId="15" borderId="44" xfId="1" applyFont="1" applyFill="1" applyBorder="1" applyAlignment="1">
      <alignment horizontal="right" wrapText="1"/>
    </xf>
    <xf numFmtId="4" fontId="18" fillId="16" borderId="41" xfId="0" applyNumberFormat="1" applyFont="1" applyFill="1" applyBorder="1" applyAlignment="1">
      <alignment horizontal="right" wrapText="1"/>
    </xf>
    <xf numFmtId="4" fontId="18" fillId="16" borderId="28" xfId="0" applyNumberFormat="1" applyFont="1" applyFill="1" applyBorder="1" applyAlignment="1">
      <alignment horizontal="right" wrapText="1"/>
    </xf>
    <xf numFmtId="9" fontId="18" fillId="16" borderId="29" xfId="1" applyFont="1" applyFill="1" applyBorder="1" applyAlignment="1">
      <alignment horizontal="right" wrapText="1"/>
    </xf>
    <xf numFmtId="4" fontId="18" fillId="16" borderId="35" xfId="0" applyNumberFormat="1" applyFont="1" applyFill="1" applyBorder="1" applyAlignment="1">
      <alignment horizontal="right" wrapText="1"/>
    </xf>
    <xf numFmtId="4" fontId="18" fillId="16" borderId="7" xfId="0" applyNumberFormat="1" applyFont="1" applyFill="1" applyBorder="1" applyAlignment="1">
      <alignment horizontal="right" wrapText="1"/>
    </xf>
    <xf numFmtId="9" fontId="18" fillId="16" borderId="36" xfId="1" applyFont="1" applyFill="1" applyBorder="1" applyAlignment="1">
      <alignment horizontal="right" wrapText="1"/>
    </xf>
    <xf numFmtId="4" fontId="18" fillId="16" borderId="45" xfId="0" applyNumberFormat="1" applyFont="1" applyFill="1" applyBorder="1" applyAlignment="1">
      <alignment horizontal="right" wrapText="1"/>
    </xf>
    <xf numFmtId="4" fontId="18" fillId="16" borderId="22" xfId="0" applyNumberFormat="1" applyFont="1" applyFill="1" applyBorder="1" applyAlignment="1">
      <alignment horizontal="right" wrapText="1"/>
    </xf>
    <xf numFmtId="9" fontId="18" fillId="16" borderId="44" xfId="1" applyFont="1" applyFill="1" applyBorder="1" applyAlignment="1">
      <alignment horizontal="right" wrapText="1"/>
    </xf>
    <xf numFmtId="4" fontId="18" fillId="16" borderId="25" xfId="0" applyNumberFormat="1" applyFont="1" applyFill="1" applyBorder="1" applyAlignment="1">
      <alignment horizontal="right" wrapText="1"/>
    </xf>
    <xf numFmtId="0" fontId="1" fillId="14" borderId="2" xfId="0" applyFont="1" applyFill="1" applyBorder="1" applyAlignment="1">
      <alignment horizontal="center" vertical="center" wrapText="1"/>
    </xf>
    <xf numFmtId="0" fontId="1" fillId="14" borderId="2" xfId="0" applyFont="1" applyFill="1" applyBorder="1" applyAlignment="1">
      <alignment vertical="center" wrapText="1"/>
    </xf>
    <xf numFmtId="0" fontId="1" fillId="15" borderId="2" xfId="0" applyFont="1" applyFill="1" applyBorder="1" applyAlignment="1">
      <alignment horizontal="center" vertical="center" wrapText="1"/>
    </xf>
    <xf numFmtId="0" fontId="1" fillId="15" borderId="2" xfId="0" applyFont="1" applyFill="1" applyBorder="1" applyAlignment="1">
      <alignment vertical="center" wrapText="1"/>
    </xf>
    <xf numFmtId="43" fontId="1" fillId="14" borderId="7" xfId="2" applyFont="1" applyFill="1" applyBorder="1" applyAlignment="1">
      <alignment horizontal="right" vertical="center" wrapText="1"/>
    </xf>
    <xf numFmtId="43" fontId="0" fillId="14" borderId="7" xfId="2" applyFont="1" applyFill="1" applyBorder="1" applyAlignment="1">
      <alignment horizontal="right" vertical="center"/>
    </xf>
    <xf numFmtId="4" fontId="1" fillId="14" borderId="7" xfId="0" applyNumberFormat="1" applyFont="1" applyFill="1" applyBorder="1" applyAlignment="1">
      <alignment horizontal="right" vertical="center" wrapText="1"/>
    </xf>
    <xf numFmtId="4" fontId="1" fillId="14" borderId="7" xfId="0" applyNumberFormat="1" applyFont="1" applyFill="1" applyBorder="1" applyAlignment="1">
      <alignment vertical="center" wrapText="1"/>
    </xf>
    <xf numFmtId="9" fontId="1" fillId="14" borderId="7" xfId="1" applyFont="1" applyFill="1" applyBorder="1" applyAlignment="1">
      <alignment horizontal="right" vertical="center" wrapText="1"/>
    </xf>
    <xf numFmtId="9" fontId="1" fillId="14" borderId="27" xfId="1" applyFont="1" applyFill="1" applyBorder="1" applyAlignment="1">
      <alignment horizontal="right" vertical="center" wrapText="1"/>
    </xf>
    <xf numFmtId="9" fontId="1" fillId="14" borderId="7" xfId="0" applyNumberFormat="1" applyFont="1" applyFill="1" applyBorder="1" applyAlignment="1">
      <alignment vertical="center" wrapText="1"/>
    </xf>
    <xf numFmtId="9" fontId="1" fillId="14" borderId="7" xfId="1" applyFont="1" applyFill="1" applyBorder="1" applyAlignment="1">
      <alignment horizontal="center" vertical="center" wrapText="1"/>
    </xf>
    <xf numFmtId="43" fontId="1" fillId="15" borderId="7" xfId="2" applyFont="1" applyFill="1" applyBorder="1" applyAlignment="1">
      <alignment horizontal="right" vertical="center" wrapText="1"/>
    </xf>
    <xf numFmtId="4" fontId="1" fillId="15" borderId="7" xfId="0" applyNumberFormat="1" applyFont="1" applyFill="1" applyBorder="1" applyAlignment="1">
      <alignment horizontal="right" vertical="center" wrapText="1"/>
    </xf>
    <xf numFmtId="4" fontId="1" fillId="15" borderId="7" xfId="0" applyNumberFormat="1" applyFont="1" applyFill="1" applyBorder="1" applyAlignment="1">
      <alignment vertical="center" wrapText="1"/>
    </xf>
    <xf numFmtId="43" fontId="0" fillId="15" borderId="7" xfId="2" applyFont="1" applyFill="1" applyBorder="1" applyAlignment="1">
      <alignment horizontal="right" vertical="center"/>
    </xf>
    <xf numFmtId="9" fontId="1" fillId="15" borderId="22" xfId="1" applyFont="1" applyFill="1" applyBorder="1" applyAlignment="1">
      <alignment horizontal="right" vertical="center" wrapText="1"/>
    </xf>
    <xf numFmtId="9" fontId="1" fillId="15" borderId="7" xfId="1" applyFont="1" applyFill="1" applyBorder="1" applyAlignment="1">
      <alignment horizontal="right" vertical="center" wrapText="1"/>
    </xf>
    <xf numFmtId="0" fontId="1" fillId="15" borderId="7" xfId="0" applyFont="1" applyFill="1" applyBorder="1" applyAlignment="1">
      <alignment horizontal="right" vertical="center" wrapText="1"/>
    </xf>
    <xf numFmtId="0" fontId="1" fillId="15" borderId="22" xfId="0" applyFont="1" applyFill="1" applyBorder="1" applyAlignment="1">
      <alignment horizontal="right" vertical="center" wrapText="1"/>
    </xf>
    <xf numFmtId="0" fontId="1" fillId="15" borderId="27" xfId="0" applyFont="1" applyFill="1" applyBorder="1" applyAlignment="1">
      <alignment horizontal="right" vertical="center" wrapText="1"/>
    </xf>
    <xf numFmtId="0" fontId="0" fillId="15" borderId="7" xfId="0" applyFill="1" applyBorder="1" applyAlignment="1">
      <alignment horizontal="right" vertical="center"/>
    </xf>
    <xf numFmtId="9" fontId="1" fillId="15" borderId="22" xfId="1" applyFont="1" applyFill="1" applyBorder="1" applyAlignment="1">
      <alignment vertical="center" wrapText="1"/>
    </xf>
    <xf numFmtId="9" fontId="1" fillId="15" borderId="7" xfId="1" applyFont="1" applyFill="1" applyBorder="1" applyAlignment="1">
      <alignment vertical="center" wrapText="1"/>
    </xf>
    <xf numFmtId="0" fontId="18" fillId="0" borderId="48" xfId="0" applyFont="1" applyBorder="1" applyAlignment="1">
      <alignment wrapText="1"/>
    </xf>
    <xf numFmtId="0" fontId="19" fillId="5" borderId="49" xfId="0" applyFont="1" applyFill="1" applyBorder="1"/>
    <xf numFmtId="0" fontId="18" fillId="0" borderId="50" xfId="0" applyFont="1" applyBorder="1" applyAlignment="1">
      <alignment wrapText="1"/>
    </xf>
    <xf numFmtId="0" fontId="19" fillId="5" borderId="51" xfId="0" applyFont="1" applyFill="1" applyBorder="1"/>
    <xf numFmtId="0" fontId="20" fillId="5" borderId="51" xfId="0" applyFont="1" applyFill="1" applyBorder="1" applyAlignment="1">
      <alignment wrapText="1"/>
    </xf>
    <xf numFmtId="0" fontId="20" fillId="5" borderId="51" xfId="0" applyFont="1" applyFill="1" applyBorder="1"/>
    <xf numFmtId="0" fontId="18" fillId="0" borderId="52" xfId="0" applyFont="1" applyBorder="1" applyAlignment="1">
      <alignment wrapText="1"/>
    </xf>
    <xf numFmtId="0" fontId="19" fillId="5" borderId="53" xfId="0" applyFont="1" applyFill="1" applyBorder="1"/>
    <xf numFmtId="0" fontId="18" fillId="0" borderId="54" xfId="0" applyFont="1" applyBorder="1" applyAlignment="1">
      <alignment wrapText="1"/>
    </xf>
    <xf numFmtId="0" fontId="19" fillId="5" borderId="55" xfId="0" applyFont="1" applyFill="1" applyBorder="1"/>
    <xf numFmtId="0" fontId="2" fillId="12" borderId="7"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43" fontId="1" fillId="14" borderId="22" xfId="2" applyFont="1" applyFill="1" applyBorder="1" applyAlignment="1">
      <alignment horizontal="right" vertical="center" wrapText="1"/>
    </xf>
    <xf numFmtId="43" fontId="1" fillId="14" borderId="27" xfId="2" applyFont="1" applyFill="1" applyBorder="1" applyAlignment="1">
      <alignment horizontal="right" vertical="center" wrapText="1"/>
    </xf>
    <xf numFmtId="9" fontId="1" fillId="0" borderId="22" xfId="1" applyFont="1" applyBorder="1" applyAlignment="1">
      <alignment horizontal="right" vertical="center" wrapText="1"/>
    </xf>
    <xf numFmtId="9" fontId="1" fillId="0" borderId="27" xfId="1" applyFont="1" applyBorder="1" applyAlignment="1">
      <alignment horizontal="right" vertical="center" wrapText="1"/>
    </xf>
    <xf numFmtId="43" fontId="1" fillId="15" borderId="22" xfId="2" applyFont="1" applyFill="1" applyBorder="1" applyAlignment="1">
      <alignment horizontal="right" vertical="center" wrapText="1"/>
    </xf>
    <xf numFmtId="43" fontId="1" fillId="15" borderId="27" xfId="2" applyFont="1" applyFill="1" applyBorder="1" applyAlignment="1">
      <alignment horizontal="right" vertical="center" wrapText="1"/>
    </xf>
    <xf numFmtId="43" fontId="0" fillId="14" borderId="22" xfId="2" applyFont="1" applyFill="1" applyBorder="1" applyAlignment="1">
      <alignment horizontal="right" vertical="center"/>
    </xf>
    <xf numFmtId="43" fontId="0" fillId="14" borderId="27" xfId="2" applyFont="1" applyFill="1" applyBorder="1" applyAlignment="1">
      <alignment horizontal="right" vertical="center"/>
    </xf>
    <xf numFmtId="0" fontId="1" fillId="0" borderId="22" xfId="0" applyFont="1" applyBorder="1" applyAlignment="1">
      <alignment horizontal="left" vertical="top" wrapText="1"/>
    </xf>
    <xf numFmtId="0" fontId="1" fillId="0" borderId="27" xfId="0" applyFont="1" applyBorder="1" applyAlignment="1">
      <alignment horizontal="left" vertical="top" wrapText="1"/>
    </xf>
    <xf numFmtId="0" fontId="1" fillId="0" borderId="22" xfId="0" applyFont="1" applyBorder="1" applyAlignment="1">
      <alignment horizontal="left" vertical="center" wrapText="1"/>
    </xf>
    <xf numFmtId="0" fontId="1" fillId="0" borderId="27" xfId="0" applyFont="1" applyBorder="1" applyAlignment="1">
      <alignment horizontal="left" vertical="center" wrapText="1"/>
    </xf>
    <xf numFmtId="43" fontId="1" fillId="14" borderId="22" xfId="2" applyFont="1" applyFill="1" applyBorder="1" applyAlignment="1">
      <alignment horizontal="center" vertical="center" wrapText="1"/>
    </xf>
    <xf numFmtId="43" fontId="1" fillId="14" borderId="27" xfId="2" applyFont="1" applyFill="1" applyBorder="1" applyAlignment="1">
      <alignment horizontal="center" vertical="center" wrapText="1"/>
    </xf>
    <xf numFmtId="9" fontId="1" fillId="0" borderId="22" xfId="0" applyNumberFormat="1" applyFont="1" applyBorder="1" applyAlignment="1">
      <alignment horizontal="center" vertical="center" wrapText="1"/>
    </xf>
    <xf numFmtId="9" fontId="1" fillId="0" borderId="27" xfId="0" applyNumberFormat="1" applyFont="1" applyBorder="1" applyAlignment="1">
      <alignment horizontal="center" vertical="center" wrapText="1"/>
    </xf>
    <xf numFmtId="0" fontId="1" fillId="0" borderId="7" xfId="0" applyFont="1" applyBorder="1" applyAlignment="1">
      <alignment horizontal="center" vertical="center" wrapText="1"/>
    </xf>
    <xf numFmtId="43" fontId="1" fillId="15" borderId="22" xfId="2" applyFont="1" applyFill="1" applyBorder="1" applyAlignment="1">
      <alignment horizontal="center" vertical="center" wrapText="1"/>
    </xf>
    <xf numFmtId="43" fontId="1" fillId="15" borderId="27" xfId="2" applyFont="1" applyFill="1" applyBorder="1" applyAlignment="1">
      <alignment horizontal="center" vertical="center" wrapText="1"/>
    </xf>
    <xf numFmtId="9" fontId="1" fillId="15" borderId="22" xfId="1" applyFont="1" applyFill="1" applyBorder="1" applyAlignment="1">
      <alignment horizontal="right" vertical="center" wrapText="1"/>
    </xf>
    <xf numFmtId="9" fontId="1" fillId="15" borderId="27" xfId="1" applyFont="1" applyFill="1" applyBorder="1" applyAlignment="1">
      <alignment horizontal="right" vertical="center" wrapText="1"/>
    </xf>
    <xf numFmtId="0" fontId="2" fillId="10" borderId="7" xfId="0" applyFont="1" applyFill="1" applyBorder="1" applyAlignment="1">
      <alignment horizontal="left" vertical="center" wrapText="1"/>
    </xf>
    <xf numFmtId="0" fontId="2" fillId="11" borderId="7" xfId="0" applyFont="1" applyFill="1" applyBorder="1" applyAlignment="1">
      <alignment horizontal="left" vertical="center" wrapText="1"/>
    </xf>
    <xf numFmtId="0" fontId="2" fillId="6" borderId="7" xfId="0" applyFont="1" applyFill="1" applyBorder="1" applyAlignment="1">
      <alignment horizontal="left" vertical="top" wrapText="1"/>
    </xf>
    <xf numFmtId="43" fontId="1" fillId="15" borderId="7" xfId="2" applyFont="1" applyFill="1" applyBorder="1" applyAlignment="1">
      <alignment horizontal="right" vertical="center" wrapText="1"/>
    </xf>
    <xf numFmtId="9" fontId="1" fillId="0" borderId="7" xfId="1" applyFont="1" applyBorder="1" applyAlignment="1">
      <alignment horizontal="right" vertical="center" wrapText="1"/>
    </xf>
    <xf numFmtId="43" fontId="1" fillId="14" borderId="25" xfId="2" applyFont="1" applyFill="1" applyBorder="1" applyAlignment="1">
      <alignment horizontal="right" vertical="center" wrapText="1"/>
    </xf>
    <xf numFmtId="43" fontId="0" fillId="14" borderId="25" xfId="2" applyFont="1" applyFill="1" applyBorder="1" applyAlignment="1">
      <alignment horizontal="right" vertical="center"/>
    </xf>
    <xf numFmtId="43" fontId="1" fillId="15" borderId="25" xfId="2" applyFont="1" applyFill="1" applyBorder="1" applyAlignment="1">
      <alignment horizontal="right" vertical="center" wrapText="1"/>
    </xf>
    <xf numFmtId="9" fontId="1" fillId="15" borderId="25" xfId="1" applyFont="1" applyFill="1" applyBorder="1" applyAlignment="1">
      <alignment horizontal="right" vertical="center" wrapText="1"/>
    </xf>
    <xf numFmtId="43" fontId="1" fillId="14" borderId="25" xfId="2" applyFont="1" applyFill="1" applyBorder="1" applyAlignment="1">
      <alignment horizontal="center" vertical="center" wrapText="1"/>
    </xf>
    <xf numFmtId="43" fontId="1" fillId="14" borderId="7" xfId="2" applyFont="1" applyFill="1" applyBorder="1" applyAlignment="1">
      <alignment horizontal="center" vertical="center"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0" fontId="2" fillId="7" borderId="2" xfId="0" applyFont="1" applyFill="1" applyBorder="1" applyAlignment="1">
      <alignment vertical="center" wrapText="1"/>
    </xf>
    <xf numFmtId="0" fontId="2" fillId="8" borderId="7" xfId="0" applyFont="1" applyFill="1" applyBorder="1" applyAlignment="1">
      <alignment vertical="center" wrapText="1"/>
    </xf>
    <xf numFmtId="4" fontId="1" fillId="14" borderId="7" xfId="0" applyNumberFormat="1" applyFont="1" applyFill="1" applyBorder="1" applyAlignment="1">
      <alignment horizontal="right" vertical="center" wrapText="1"/>
    </xf>
    <xf numFmtId="9" fontId="1" fillId="0" borderId="7" xfId="0" applyNumberFormat="1" applyFont="1" applyBorder="1" applyAlignment="1">
      <alignment horizontal="right" vertical="center" wrapText="1"/>
    </xf>
    <xf numFmtId="4" fontId="1" fillId="15" borderId="22" xfId="0" applyNumberFormat="1" applyFont="1" applyFill="1" applyBorder="1" applyAlignment="1">
      <alignment horizontal="right" vertical="center" wrapText="1"/>
    </xf>
    <xf numFmtId="0" fontId="1" fillId="15" borderId="27" xfId="0" applyFont="1" applyFill="1" applyBorder="1" applyAlignment="1">
      <alignment horizontal="right" vertical="center" wrapText="1"/>
    </xf>
    <xf numFmtId="0" fontId="2" fillId="9" borderId="26" xfId="0" applyFont="1" applyFill="1" applyBorder="1" applyAlignment="1">
      <alignment horizontal="left" vertical="center" wrapText="1"/>
    </xf>
    <xf numFmtId="0" fontId="2" fillId="9" borderId="23" xfId="0" applyFont="1" applyFill="1" applyBorder="1" applyAlignment="1">
      <alignment horizontal="left" vertical="center" wrapText="1"/>
    </xf>
    <xf numFmtId="0" fontId="2" fillId="9" borderId="24"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7" fillId="7" borderId="59"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view="pageBreakPreview" topLeftCell="B5" zoomScaleSheetLayoutView="100" workbookViewId="0">
      <selection activeCell="E59" sqref="E59"/>
    </sheetView>
  </sheetViews>
  <sheetFormatPr defaultColWidth="8.88671875" defaultRowHeight="14.4" x14ac:dyDescent="0.3"/>
  <cols>
    <col min="1" max="1" width="16.109375" customWidth="1"/>
    <col min="2" max="2" width="24.88671875" customWidth="1"/>
    <col min="3" max="3" width="15.88671875" customWidth="1"/>
    <col min="4" max="4" width="14.88671875" customWidth="1"/>
    <col min="5" max="5" width="14.109375" customWidth="1"/>
    <col min="6" max="6" width="18.109375" style="40" bestFit="1" customWidth="1"/>
    <col min="7" max="8" width="13.109375" style="15" customWidth="1"/>
    <col min="9" max="9" width="19" style="55" customWidth="1"/>
    <col min="10" max="10" width="16.109375" style="15" customWidth="1"/>
    <col min="11" max="11" width="11.88671875" style="15" customWidth="1"/>
    <col min="12" max="12" width="20.88671875" customWidth="1"/>
    <col min="13" max="13" width="22.88671875" customWidth="1"/>
    <col min="14" max="16" width="28.88671875" customWidth="1"/>
    <col min="17" max="17" width="34.109375" customWidth="1"/>
  </cols>
  <sheetData>
    <row r="1" spans="1:12" ht="20.399999999999999" x14ac:dyDescent="0.35">
      <c r="A1" s="18" t="s">
        <v>0</v>
      </c>
      <c r="B1" s="19"/>
      <c r="C1" s="20"/>
    </row>
    <row r="2" spans="1:12" ht="15.6" x14ac:dyDescent="0.3">
      <c r="A2" s="21"/>
      <c r="B2" s="21"/>
      <c r="C2" s="20"/>
    </row>
    <row r="3" spans="1:12" ht="15.6" x14ac:dyDescent="0.3">
      <c r="A3" s="21" t="s">
        <v>90</v>
      </c>
      <c r="B3" s="21"/>
      <c r="C3" s="20"/>
    </row>
    <row r="4" spans="1:12" x14ac:dyDescent="0.3">
      <c r="A4" s="20"/>
      <c r="B4" s="20"/>
      <c r="C4" s="20"/>
    </row>
    <row r="5" spans="1:12" ht="15.6" x14ac:dyDescent="0.3">
      <c r="A5" s="21" t="s">
        <v>50</v>
      </c>
      <c r="B5" s="20"/>
      <c r="C5" s="20"/>
    </row>
    <row r="6" spans="1:12" ht="15" thickBot="1" x14ac:dyDescent="0.35"/>
    <row r="7" spans="1:12" ht="104.25" customHeight="1" thickBot="1" x14ac:dyDescent="0.35">
      <c r="A7" s="48" t="s">
        <v>1</v>
      </c>
      <c r="B7" s="49" t="s">
        <v>2</v>
      </c>
      <c r="C7" s="118" t="s">
        <v>89</v>
      </c>
      <c r="D7" s="120" t="s">
        <v>115</v>
      </c>
      <c r="E7" s="49" t="s">
        <v>30</v>
      </c>
      <c r="F7" s="118" t="s">
        <v>109</v>
      </c>
      <c r="G7" s="118" t="s">
        <v>99</v>
      </c>
      <c r="H7" s="119" t="s">
        <v>110</v>
      </c>
      <c r="I7" s="120" t="s">
        <v>111</v>
      </c>
      <c r="J7" s="120" t="s">
        <v>112</v>
      </c>
      <c r="K7" s="121" t="s">
        <v>110</v>
      </c>
      <c r="L7" s="49" t="s">
        <v>31</v>
      </c>
    </row>
    <row r="8" spans="1:12" ht="16.2" thickBot="1" x14ac:dyDescent="0.35">
      <c r="A8" s="187" t="s">
        <v>51</v>
      </c>
      <c r="B8" s="188"/>
      <c r="C8" s="188"/>
      <c r="D8" s="188"/>
      <c r="E8" s="188"/>
      <c r="F8" s="188"/>
      <c r="G8" s="188"/>
      <c r="H8" s="188"/>
      <c r="I8" s="188"/>
      <c r="J8" s="188"/>
      <c r="K8" s="188"/>
      <c r="L8" s="189"/>
    </row>
    <row r="9" spans="1:12" ht="15.6" x14ac:dyDescent="0.3">
      <c r="A9" s="25" t="s">
        <v>3</v>
      </c>
      <c r="B9" s="195" t="s">
        <v>52</v>
      </c>
      <c r="C9" s="196"/>
      <c r="D9" s="196"/>
      <c r="E9" s="196"/>
      <c r="F9" s="196"/>
      <c r="G9" s="196"/>
      <c r="H9" s="196"/>
      <c r="I9" s="196"/>
      <c r="J9" s="196"/>
      <c r="K9" s="196"/>
      <c r="L9" s="197"/>
    </row>
    <row r="10" spans="1:12" ht="81.75" customHeight="1" x14ac:dyDescent="0.3">
      <c r="A10" s="26" t="s">
        <v>79</v>
      </c>
      <c r="B10" s="27" t="s">
        <v>80</v>
      </c>
      <c r="C10" s="122">
        <v>110000</v>
      </c>
      <c r="D10" s="130" t="s">
        <v>98</v>
      </c>
      <c r="E10" s="44">
        <v>0.5</v>
      </c>
      <c r="F10" s="122">
        <v>97000</v>
      </c>
      <c r="G10" s="122">
        <v>0</v>
      </c>
      <c r="H10" s="126">
        <f>(F10+G10)/C10</f>
        <v>0.88181818181818183</v>
      </c>
      <c r="I10" s="130" t="s">
        <v>98</v>
      </c>
      <c r="J10" s="130" t="s">
        <v>98</v>
      </c>
      <c r="K10" s="130"/>
      <c r="L10" s="28"/>
    </row>
    <row r="11" spans="1:12" ht="109.2" x14ac:dyDescent="0.3">
      <c r="A11" s="26" t="s">
        <v>4</v>
      </c>
      <c r="B11" s="26" t="s">
        <v>53</v>
      </c>
      <c r="C11" s="122">
        <v>100000</v>
      </c>
      <c r="D11" s="130" t="s">
        <v>98</v>
      </c>
      <c r="E11" s="44">
        <v>0.3</v>
      </c>
      <c r="F11" s="122">
        <v>11000</v>
      </c>
      <c r="G11" s="122">
        <v>0</v>
      </c>
      <c r="H11" s="126">
        <f>(F11+G11)/C11</f>
        <v>0.11</v>
      </c>
      <c r="I11" s="130" t="s">
        <v>98</v>
      </c>
      <c r="J11" s="130" t="s">
        <v>98</v>
      </c>
      <c r="K11" s="130"/>
      <c r="L11" s="28"/>
    </row>
    <row r="12" spans="1:12" ht="78" x14ac:dyDescent="0.3">
      <c r="A12" s="26" t="s">
        <v>5</v>
      </c>
      <c r="B12" s="26" t="s">
        <v>54</v>
      </c>
      <c r="C12" s="122">
        <v>69065.42</v>
      </c>
      <c r="D12" s="130" t="s">
        <v>98</v>
      </c>
      <c r="E12" s="44">
        <v>1</v>
      </c>
      <c r="F12" s="122">
        <v>66702.66</v>
      </c>
      <c r="G12" s="122">
        <v>0</v>
      </c>
      <c r="H12" s="126">
        <f>(F12+G12)/C12</f>
        <v>0.96578953693469183</v>
      </c>
      <c r="I12" s="130" t="s">
        <v>98</v>
      </c>
      <c r="J12" s="130" t="s">
        <v>98</v>
      </c>
      <c r="K12" s="130"/>
      <c r="L12" s="28"/>
    </row>
    <row r="13" spans="1:12" ht="15.6" x14ac:dyDescent="0.3">
      <c r="A13" s="29" t="s">
        <v>6</v>
      </c>
      <c r="B13" s="176" t="s">
        <v>55</v>
      </c>
      <c r="C13" s="176"/>
      <c r="D13" s="176"/>
      <c r="E13" s="176"/>
      <c r="F13" s="176"/>
      <c r="G13" s="176"/>
      <c r="H13" s="176"/>
      <c r="I13" s="176"/>
      <c r="J13" s="176"/>
      <c r="K13" s="176"/>
      <c r="L13" s="176"/>
    </row>
    <row r="14" spans="1:12" ht="109.2" x14ac:dyDescent="0.3">
      <c r="A14" s="26" t="s">
        <v>7</v>
      </c>
      <c r="B14" s="26" t="s">
        <v>56</v>
      </c>
      <c r="C14" s="122">
        <f>360000+200000</f>
        <v>560000</v>
      </c>
      <c r="D14" s="130" t="s">
        <v>98</v>
      </c>
      <c r="E14" s="44">
        <v>0.8</v>
      </c>
      <c r="F14" s="122">
        <f>283580+275000</f>
        <v>558580</v>
      </c>
      <c r="G14" s="122">
        <v>0</v>
      </c>
      <c r="H14" s="126">
        <f>(F14+G14)/C14</f>
        <v>0.99746428571428569</v>
      </c>
      <c r="I14" s="133" t="s">
        <v>98</v>
      </c>
      <c r="J14" s="133" t="s">
        <v>98</v>
      </c>
      <c r="K14" s="133"/>
      <c r="L14" s="28"/>
    </row>
    <row r="15" spans="1:12" ht="96.75" customHeight="1" x14ac:dyDescent="0.3">
      <c r="A15" s="26" t="s">
        <v>8</v>
      </c>
      <c r="B15" s="27" t="s">
        <v>58</v>
      </c>
      <c r="C15" s="122">
        <f>140000+45000</f>
        <v>185000</v>
      </c>
      <c r="D15" s="130" t="s">
        <v>98</v>
      </c>
      <c r="E15" s="44">
        <v>0.5</v>
      </c>
      <c r="F15" s="122">
        <v>184452.1</v>
      </c>
      <c r="G15" s="122">
        <v>0</v>
      </c>
      <c r="H15" s="126">
        <f>(F15+G15)/C15</f>
        <v>0.99703837837837839</v>
      </c>
      <c r="I15" s="133" t="s">
        <v>98</v>
      </c>
      <c r="J15" s="133" t="s">
        <v>98</v>
      </c>
      <c r="K15" s="133"/>
      <c r="L15" s="28"/>
    </row>
    <row r="16" spans="1:12" ht="78" x14ac:dyDescent="0.3">
      <c r="A16" s="26" t="s">
        <v>9</v>
      </c>
      <c r="B16" s="26" t="s">
        <v>57</v>
      </c>
      <c r="C16" s="122">
        <f>100000+50000</f>
        <v>150000</v>
      </c>
      <c r="D16" s="130" t="s">
        <v>98</v>
      </c>
      <c r="E16" s="44">
        <v>0.6</v>
      </c>
      <c r="F16" s="122">
        <v>149598.09</v>
      </c>
      <c r="G16" s="122">
        <v>0</v>
      </c>
      <c r="H16" s="126">
        <f>(F16+G16)/C16</f>
        <v>0.9973206</v>
      </c>
      <c r="I16" s="133" t="s">
        <v>98</v>
      </c>
      <c r="J16" s="133" t="s">
        <v>98</v>
      </c>
      <c r="K16" s="133"/>
      <c r="L16" s="28"/>
    </row>
    <row r="17" spans="1:12" ht="15.6" x14ac:dyDescent="0.3">
      <c r="A17" s="29" t="s">
        <v>10</v>
      </c>
      <c r="B17" s="176" t="s">
        <v>59</v>
      </c>
      <c r="C17" s="176"/>
      <c r="D17" s="176"/>
      <c r="E17" s="176"/>
      <c r="F17" s="176"/>
      <c r="G17" s="176"/>
      <c r="H17" s="176"/>
      <c r="I17" s="176"/>
      <c r="J17" s="176"/>
      <c r="K17" s="176"/>
      <c r="L17" s="176"/>
    </row>
    <row r="18" spans="1:12" ht="126" customHeight="1" x14ac:dyDescent="0.3">
      <c r="A18" s="153" t="s">
        <v>11</v>
      </c>
      <c r="B18" s="163" t="s">
        <v>60</v>
      </c>
      <c r="C18" s="161" t="s">
        <v>98</v>
      </c>
      <c r="D18" s="159">
        <v>58420</v>
      </c>
      <c r="E18" s="157">
        <v>1</v>
      </c>
      <c r="F18" s="155" t="s">
        <v>98</v>
      </c>
      <c r="G18" s="155" t="s">
        <v>98</v>
      </c>
      <c r="H18" s="167"/>
      <c r="I18" s="159">
        <v>38500</v>
      </c>
      <c r="J18" s="172">
        <v>10000</v>
      </c>
      <c r="K18" s="174">
        <f>(I18+J18)/D18</f>
        <v>0.83019513865114691</v>
      </c>
      <c r="L18" s="169"/>
    </row>
    <row r="19" spans="1:12" s="15" customFormat="1" ht="15.75" customHeight="1" x14ac:dyDescent="0.3">
      <c r="A19" s="154"/>
      <c r="B19" s="164"/>
      <c r="C19" s="162"/>
      <c r="D19" s="160"/>
      <c r="E19" s="158"/>
      <c r="F19" s="156"/>
      <c r="G19" s="156"/>
      <c r="H19" s="168"/>
      <c r="I19" s="160"/>
      <c r="J19" s="173"/>
      <c r="K19" s="175"/>
      <c r="L19" s="170"/>
    </row>
    <row r="20" spans="1:12" ht="116.1" customHeight="1" x14ac:dyDescent="0.3">
      <c r="A20" s="26" t="s">
        <v>91</v>
      </c>
      <c r="B20" s="27" t="s">
        <v>62</v>
      </c>
      <c r="C20" s="123" t="s">
        <v>98</v>
      </c>
      <c r="D20" s="130">
        <v>83785.61</v>
      </c>
      <c r="E20" s="44">
        <v>1</v>
      </c>
      <c r="F20" s="122" t="s">
        <v>98</v>
      </c>
      <c r="G20" s="122" t="s">
        <v>98</v>
      </c>
      <c r="H20" s="122"/>
      <c r="I20" s="130">
        <v>83785.61</v>
      </c>
      <c r="J20" s="130">
        <v>30000</v>
      </c>
      <c r="K20" s="134">
        <f>(I20+J20)/D20</f>
        <v>1.35805671164774</v>
      </c>
      <c r="L20" s="22"/>
    </row>
    <row r="21" spans="1:12" ht="159.9" customHeight="1" x14ac:dyDescent="0.3">
      <c r="A21" s="153" t="s">
        <v>12</v>
      </c>
      <c r="B21" s="165" t="s">
        <v>61</v>
      </c>
      <c r="C21" s="161" t="s">
        <v>98</v>
      </c>
      <c r="D21" s="159">
        <v>120000</v>
      </c>
      <c r="E21" s="157">
        <v>1</v>
      </c>
      <c r="F21" s="155" t="s">
        <v>98</v>
      </c>
      <c r="G21" s="155" t="s">
        <v>98</v>
      </c>
      <c r="H21" s="167"/>
      <c r="I21" s="159">
        <v>120000</v>
      </c>
      <c r="J21" s="159">
        <v>0</v>
      </c>
      <c r="K21" s="174">
        <f t="shared" ref="K21" si="0">(I21+J21)/D21</f>
        <v>1</v>
      </c>
      <c r="L21" s="169"/>
    </row>
    <row r="22" spans="1:12" s="15" customFormat="1" ht="15.75" customHeight="1" x14ac:dyDescent="0.3">
      <c r="A22" s="154"/>
      <c r="B22" s="166"/>
      <c r="C22" s="162"/>
      <c r="D22" s="160"/>
      <c r="E22" s="158"/>
      <c r="F22" s="156"/>
      <c r="G22" s="156"/>
      <c r="H22" s="168"/>
      <c r="I22" s="160"/>
      <c r="J22" s="160"/>
      <c r="K22" s="175"/>
      <c r="L22" s="170"/>
    </row>
    <row r="23" spans="1:12" ht="192.75" customHeight="1" x14ac:dyDescent="0.3">
      <c r="A23" s="26" t="s">
        <v>63</v>
      </c>
      <c r="B23" s="27" t="s">
        <v>64</v>
      </c>
      <c r="C23" s="123" t="s">
        <v>98</v>
      </c>
      <c r="D23" s="130">
        <v>160447.44</v>
      </c>
      <c r="E23" s="44">
        <v>1</v>
      </c>
      <c r="F23" s="122" t="s">
        <v>98</v>
      </c>
      <c r="G23" s="122" t="s">
        <v>98</v>
      </c>
      <c r="H23" s="122"/>
      <c r="I23" s="130">
        <v>160447.44</v>
      </c>
      <c r="J23" s="130">
        <v>0</v>
      </c>
      <c r="K23" s="135">
        <f>(I23+J23)/D23</f>
        <v>1</v>
      </c>
      <c r="L23" s="22"/>
    </row>
    <row r="24" spans="1:12" ht="176.1" customHeight="1" x14ac:dyDescent="0.3">
      <c r="A24" s="153" t="s">
        <v>66</v>
      </c>
      <c r="B24" s="163" t="s">
        <v>65</v>
      </c>
      <c r="C24" s="161" t="s">
        <v>98</v>
      </c>
      <c r="D24" s="159">
        <v>11926.39</v>
      </c>
      <c r="E24" s="157">
        <v>1</v>
      </c>
      <c r="F24" s="155" t="s">
        <v>98</v>
      </c>
      <c r="G24" s="155" t="s">
        <v>98</v>
      </c>
      <c r="H24" s="167"/>
      <c r="I24" s="159">
        <v>11926.39</v>
      </c>
      <c r="J24" s="159">
        <v>0</v>
      </c>
      <c r="K24" s="174">
        <f>(I24+J24)/D24</f>
        <v>1</v>
      </c>
      <c r="L24" s="169"/>
    </row>
    <row r="25" spans="1:12" s="15" customFormat="1" ht="15.75" customHeight="1" x14ac:dyDescent="0.3">
      <c r="A25" s="154"/>
      <c r="B25" s="164"/>
      <c r="C25" s="162"/>
      <c r="D25" s="160"/>
      <c r="E25" s="158"/>
      <c r="F25" s="156"/>
      <c r="G25" s="156"/>
      <c r="H25" s="168"/>
      <c r="I25" s="160"/>
      <c r="J25" s="160"/>
      <c r="K25" s="175"/>
      <c r="L25" s="170"/>
    </row>
    <row r="26" spans="1:12" ht="16.5" customHeight="1" x14ac:dyDescent="0.3">
      <c r="A26" s="152" t="s">
        <v>13</v>
      </c>
      <c r="B26" s="152"/>
      <c r="C26" s="45">
        <f>C10+C11+C12+C14+C15+C16</f>
        <v>1174065.42</v>
      </c>
      <c r="D26" s="45">
        <f>SUM(D18:D25)</f>
        <v>434579.44</v>
      </c>
      <c r="E26" s="46"/>
      <c r="F26" s="54">
        <f>F10+F11+F12+F14+F15+F16</f>
        <v>1067332.8500000001</v>
      </c>
      <c r="G26" s="45"/>
      <c r="H26" s="45"/>
      <c r="I26" s="45">
        <f>SUM(I18:I25)</f>
        <v>414659.44</v>
      </c>
      <c r="J26" s="45">
        <f>SUM(J18:J25)</f>
        <v>40000</v>
      </c>
      <c r="K26" s="45"/>
      <c r="L26" s="46"/>
    </row>
    <row r="27" spans="1:12" ht="15.6" x14ac:dyDescent="0.3">
      <c r="A27" s="190" t="s">
        <v>88</v>
      </c>
      <c r="B27" s="190"/>
      <c r="C27" s="190"/>
      <c r="D27" s="190"/>
      <c r="E27" s="190"/>
      <c r="F27" s="190"/>
      <c r="G27" s="190"/>
      <c r="H27" s="190"/>
      <c r="I27" s="190"/>
      <c r="J27" s="190"/>
      <c r="K27" s="190"/>
      <c r="L27" s="190"/>
    </row>
    <row r="28" spans="1:12" ht="15.6" x14ac:dyDescent="0.3">
      <c r="A28" s="30" t="s">
        <v>14</v>
      </c>
      <c r="B28" s="177" t="s">
        <v>67</v>
      </c>
      <c r="C28" s="177"/>
      <c r="D28" s="177"/>
      <c r="E28" s="177"/>
      <c r="F28" s="177"/>
      <c r="G28" s="177"/>
      <c r="H28" s="177"/>
      <c r="I28" s="177"/>
      <c r="J28" s="177"/>
      <c r="K28" s="177"/>
      <c r="L28" s="177"/>
    </row>
    <row r="29" spans="1:12" ht="15.75" hidden="1" customHeight="1" x14ac:dyDescent="0.3">
      <c r="A29" s="14" t="s">
        <v>14</v>
      </c>
      <c r="B29" s="24"/>
      <c r="C29" s="191">
        <f>80000+20000</f>
        <v>100000</v>
      </c>
      <c r="D29" s="42"/>
      <c r="E29" s="192">
        <v>0.3</v>
      </c>
      <c r="F29" s="52"/>
      <c r="G29" s="43"/>
      <c r="H29" s="47"/>
      <c r="I29" s="193" t="s">
        <v>98</v>
      </c>
      <c r="J29" s="136"/>
      <c r="K29" s="137"/>
      <c r="L29" s="165"/>
    </row>
    <row r="30" spans="1:12" ht="78" x14ac:dyDescent="0.3">
      <c r="A30" s="26" t="s">
        <v>15</v>
      </c>
      <c r="B30" s="26" t="s">
        <v>68</v>
      </c>
      <c r="C30" s="191"/>
      <c r="D30" s="131" t="s">
        <v>98</v>
      </c>
      <c r="E30" s="192"/>
      <c r="F30" s="124">
        <v>95698.28</v>
      </c>
      <c r="G30" s="124">
        <v>0</v>
      </c>
      <c r="H30" s="127">
        <f>(F30+G30)/C29</f>
        <v>0.95698280000000002</v>
      </c>
      <c r="I30" s="194"/>
      <c r="J30" s="136" t="s">
        <v>98</v>
      </c>
      <c r="K30" s="138"/>
      <c r="L30" s="166"/>
    </row>
    <row r="31" spans="1:12" ht="93.6" x14ac:dyDescent="0.3">
      <c r="A31" s="26" t="s">
        <v>16</v>
      </c>
      <c r="B31" s="26" t="s">
        <v>69</v>
      </c>
      <c r="C31" s="124">
        <f>50000+23000-16971.96</f>
        <v>56028.04</v>
      </c>
      <c r="D31" s="131" t="s">
        <v>98</v>
      </c>
      <c r="E31" s="43">
        <v>0.4</v>
      </c>
      <c r="F31" s="124">
        <v>54127.4</v>
      </c>
      <c r="G31" s="124">
        <v>0</v>
      </c>
      <c r="H31" s="127">
        <f>F31/C31*100%</f>
        <v>0.96607698573785561</v>
      </c>
      <c r="I31" s="136" t="s">
        <v>98</v>
      </c>
      <c r="J31" s="136" t="s">
        <v>98</v>
      </c>
      <c r="K31" s="135"/>
      <c r="L31" s="28"/>
    </row>
    <row r="32" spans="1:12" ht="93.6" x14ac:dyDescent="0.3">
      <c r="A32" s="26" t="s">
        <v>17</v>
      </c>
      <c r="B32" s="26" t="s">
        <v>70</v>
      </c>
      <c r="C32" s="124">
        <f>90000+5000</f>
        <v>95000</v>
      </c>
      <c r="D32" s="131" t="s">
        <v>98</v>
      </c>
      <c r="E32" s="43">
        <v>0.3</v>
      </c>
      <c r="F32" s="124">
        <f>94580-8489.11</f>
        <v>86090.89</v>
      </c>
      <c r="G32" s="124">
        <v>0</v>
      </c>
      <c r="H32" s="127">
        <f>F32/C32*100%</f>
        <v>0.90621989473684206</v>
      </c>
      <c r="I32" s="139" t="s">
        <v>98</v>
      </c>
      <c r="J32" s="139" t="s">
        <v>98</v>
      </c>
      <c r="K32" s="139"/>
      <c r="L32" s="28"/>
    </row>
    <row r="33" spans="1:12" ht="21" customHeight="1" x14ac:dyDescent="0.3">
      <c r="A33" s="31" t="s">
        <v>18</v>
      </c>
      <c r="B33" s="178" t="s">
        <v>71</v>
      </c>
      <c r="C33" s="178"/>
      <c r="D33" s="178"/>
      <c r="E33" s="178"/>
      <c r="F33" s="178"/>
      <c r="G33" s="178"/>
      <c r="H33" s="178"/>
      <c r="I33" s="178"/>
      <c r="J33" s="178"/>
      <c r="K33" s="178"/>
      <c r="L33" s="178"/>
    </row>
    <row r="34" spans="1:12" ht="46.8" x14ac:dyDescent="0.3">
      <c r="A34" s="26" t="s">
        <v>19</v>
      </c>
      <c r="B34" s="26" t="s">
        <v>72</v>
      </c>
      <c r="C34" s="161" t="s">
        <v>98</v>
      </c>
      <c r="D34" s="179">
        <v>208300.44</v>
      </c>
      <c r="E34" s="180">
        <v>1</v>
      </c>
      <c r="F34" s="155" t="s">
        <v>98</v>
      </c>
      <c r="G34" s="155" t="s">
        <v>98</v>
      </c>
      <c r="H34" s="167" t="s">
        <v>98</v>
      </c>
      <c r="I34" s="179">
        <v>159766.17000000001</v>
      </c>
      <c r="J34" s="159"/>
      <c r="K34" s="174">
        <f>(I34+J34)/D34</f>
        <v>0.76699871589325497</v>
      </c>
      <c r="L34" s="171"/>
    </row>
    <row r="35" spans="1:12" ht="46.8" x14ac:dyDescent="0.3">
      <c r="A35" s="26" t="s">
        <v>20</v>
      </c>
      <c r="B35" s="26" t="s">
        <v>75</v>
      </c>
      <c r="C35" s="182"/>
      <c r="D35" s="179"/>
      <c r="E35" s="180"/>
      <c r="F35" s="181"/>
      <c r="G35" s="181"/>
      <c r="H35" s="185" t="e">
        <f>(F35+G35)/C34</f>
        <v>#VALUE!</v>
      </c>
      <c r="I35" s="179"/>
      <c r="J35" s="183"/>
      <c r="K35" s="184"/>
      <c r="L35" s="171"/>
    </row>
    <row r="36" spans="1:12" ht="62.4" x14ac:dyDescent="0.3">
      <c r="A36" s="26" t="s">
        <v>21</v>
      </c>
      <c r="B36" s="26" t="s">
        <v>76</v>
      </c>
      <c r="C36" s="162"/>
      <c r="D36" s="179"/>
      <c r="E36" s="180"/>
      <c r="F36" s="156"/>
      <c r="G36" s="156"/>
      <c r="H36" s="168" t="e">
        <f>(F36+G36)/C35</f>
        <v>#DIV/0!</v>
      </c>
      <c r="I36" s="179"/>
      <c r="J36" s="160"/>
      <c r="K36" s="175"/>
      <c r="L36" s="171"/>
    </row>
    <row r="37" spans="1:12" ht="109.2" x14ac:dyDescent="0.3">
      <c r="A37" s="26" t="s">
        <v>77</v>
      </c>
      <c r="B37" s="26" t="s">
        <v>73</v>
      </c>
      <c r="C37" s="123" t="s">
        <v>98</v>
      </c>
      <c r="D37" s="130">
        <v>107662.17</v>
      </c>
      <c r="E37" s="44">
        <v>1</v>
      </c>
      <c r="F37" s="122" t="s">
        <v>98</v>
      </c>
      <c r="G37" s="122" t="s">
        <v>98</v>
      </c>
      <c r="H37" s="186" t="s">
        <v>98</v>
      </c>
      <c r="I37" s="130">
        <v>76579.44</v>
      </c>
      <c r="J37" s="130"/>
      <c r="K37" s="140">
        <f>(I37+J37)/D37</f>
        <v>0.71129385558548563</v>
      </c>
      <c r="L37" s="28"/>
    </row>
    <row r="38" spans="1:12" ht="93.6" x14ac:dyDescent="0.3">
      <c r="A38" s="26" t="s">
        <v>78</v>
      </c>
      <c r="B38" s="26" t="s">
        <v>74</v>
      </c>
      <c r="C38" s="123" t="s">
        <v>98</v>
      </c>
      <c r="D38" s="130">
        <v>184037.39</v>
      </c>
      <c r="E38" s="44">
        <v>1</v>
      </c>
      <c r="F38" s="122" t="s">
        <v>98</v>
      </c>
      <c r="G38" s="122" t="s">
        <v>98</v>
      </c>
      <c r="H38" s="186" t="e">
        <f>(F38+G38)/C37</f>
        <v>#VALUE!</v>
      </c>
      <c r="I38" s="130">
        <v>163583.57999999999</v>
      </c>
      <c r="J38" s="130"/>
      <c r="K38" s="141">
        <f>(I38+J38)/D38</f>
        <v>0.88886057338674485</v>
      </c>
      <c r="L38" s="28"/>
    </row>
    <row r="39" spans="1:12" ht="15.75" hidden="1" customHeight="1" x14ac:dyDescent="0.3">
      <c r="A39" s="26"/>
      <c r="B39" s="26"/>
      <c r="C39" s="17"/>
      <c r="D39" s="17"/>
      <c r="E39" s="32"/>
      <c r="F39" s="128"/>
      <c r="G39" s="128"/>
      <c r="H39" s="186" t="e">
        <f>(F39+G39)/C38</f>
        <v>#VALUE!</v>
      </c>
      <c r="I39" s="56"/>
      <c r="J39" s="26"/>
      <c r="K39" s="50"/>
      <c r="L39" s="26"/>
    </row>
    <row r="40" spans="1:12" ht="15.6" hidden="1" x14ac:dyDescent="0.3">
      <c r="A40" s="14" t="s">
        <v>22</v>
      </c>
      <c r="B40" s="26"/>
      <c r="C40" s="26"/>
      <c r="D40" s="26"/>
      <c r="E40" s="26"/>
      <c r="F40" s="53"/>
      <c r="G40" s="26"/>
      <c r="H40" s="26"/>
      <c r="I40" s="56"/>
      <c r="J40" s="26"/>
      <c r="K40" s="26"/>
      <c r="L40" s="26"/>
    </row>
    <row r="41" spans="1:12" ht="15.6" hidden="1" x14ac:dyDescent="0.3">
      <c r="A41" s="26" t="s">
        <v>23</v>
      </c>
      <c r="B41" s="26"/>
      <c r="C41" s="26"/>
      <c r="D41" s="26"/>
      <c r="E41" s="26"/>
      <c r="F41" s="53"/>
      <c r="G41" s="26"/>
      <c r="H41" s="26"/>
      <c r="I41" s="56"/>
      <c r="J41" s="26"/>
      <c r="K41" s="26"/>
      <c r="L41" s="26"/>
    </row>
    <row r="42" spans="1:12" ht="48" hidden="1" customHeight="1" thickBot="1" x14ac:dyDescent="0.35">
      <c r="A42" s="26" t="s">
        <v>24</v>
      </c>
      <c r="B42" s="26"/>
      <c r="C42" s="26"/>
      <c r="D42" s="26"/>
      <c r="E42" s="26"/>
      <c r="F42" s="53"/>
      <c r="G42" s="26"/>
      <c r="H42" s="26"/>
      <c r="I42" s="56"/>
      <c r="J42" s="26"/>
      <c r="K42" s="26"/>
      <c r="L42" s="26"/>
    </row>
    <row r="43" spans="1:12" ht="15.6" hidden="1" x14ac:dyDescent="0.3">
      <c r="A43" s="26" t="s">
        <v>25</v>
      </c>
      <c r="B43" s="26"/>
      <c r="C43" s="26"/>
      <c r="D43" s="26"/>
      <c r="E43" s="26"/>
      <c r="F43" s="53"/>
      <c r="G43" s="26"/>
      <c r="H43" s="26"/>
      <c r="I43" s="56"/>
      <c r="J43" s="26"/>
      <c r="K43" s="26"/>
      <c r="L43" s="26"/>
    </row>
    <row r="44" spans="1:12" ht="16.5" customHeight="1" x14ac:dyDescent="0.3">
      <c r="A44" s="152" t="s">
        <v>26</v>
      </c>
      <c r="B44" s="152"/>
      <c r="C44" s="45">
        <f>C29+C31+C32</f>
        <v>251028.04</v>
      </c>
      <c r="D44" s="45">
        <f>SUM(D34:D38)</f>
        <v>500000</v>
      </c>
      <c r="E44" s="46"/>
      <c r="F44" s="54">
        <f>F30+F31+F32</f>
        <v>235916.57</v>
      </c>
      <c r="G44" s="57"/>
      <c r="H44" s="57"/>
      <c r="I44" s="54">
        <f>SUM(I34:I38)</f>
        <v>399929.19</v>
      </c>
      <c r="J44" s="54">
        <f>SUM(J34:J38)</f>
        <v>0</v>
      </c>
      <c r="K44" s="45"/>
      <c r="L44" s="46"/>
    </row>
    <row r="45" spans="1:12" s="15" customFormat="1" ht="46.8" x14ac:dyDescent="0.3">
      <c r="A45" s="26" t="s">
        <v>114</v>
      </c>
      <c r="B45" s="26"/>
      <c r="C45" s="125">
        <v>145000</v>
      </c>
      <c r="D45" s="132"/>
      <c r="E45" s="26"/>
      <c r="F45" s="125">
        <v>92913.87</v>
      </c>
      <c r="G45" s="125"/>
      <c r="H45" s="129"/>
      <c r="I45" s="132"/>
      <c r="J45" s="132"/>
      <c r="K45" s="132"/>
      <c r="L45" s="26"/>
    </row>
    <row r="46" spans="1:12" ht="16.5" customHeight="1" x14ac:dyDescent="0.3">
      <c r="A46" s="152" t="s">
        <v>28</v>
      </c>
      <c r="B46" s="152"/>
      <c r="C46" s="45">
        <f>C44+C26+C45</f>
        <v>1570093.46</v>
      </c>
      <c r="D46" s="45">
        <f>D44+D26</f>
        <v>934579.44</v>
      </c>
      <c r="E46" s="45"/>
      <c r="F46" s="54">
        <f>F44+F26+F45</f>
        <v>1396163.29</v>
      </c>
      <c r="G46" s="45"/>
      <c r="H46" s="57">
        <f>(F46+G46)/C44</f>
        <v>5.5617822216195449</v>
      </c>
      <c r="I46" s="54">
        <f>I44+I26</f>
        <v>814588.63</v>
      </c>
      <c r="J46" s="54">
        <f>J44+J26</f>
        <v>40000</v>
      </c>
      <c r="K46" s="45"/>
      <c r="L46" s="46"/>
    </row>
    <row r="47" spans="1:12" ht="31.2" x14ac:dyDescent="0.3">
      <c r="A47" s="26" t="s">
        <v>29</v>
      </c>
      <c r="B47" s="26"/>
      <c r="C47" s="125">
        <f>76934.58+Sheet2!D15</f>
        <v>109906.54000000001</v>
      </c>
      <c r="D47" s="132">
        <v>65420.56</v>
      </c>
      <c r="E47" s="26"/>
      <c r="F47" s="125">
        <v>97731.14</v>
      </c>
      <c r="G47" s="125"/>
      <c r="H47" s="129"/>
      <c r="I47" s="132">
        <f>Sheet2!L15</f>
        <v>45794.39</v>
      </c>
      <c r="J47" s="132"/>
      <c r="K47" s="132"/>
      <c r="L47" s="26"/>
    </row>
    <row r="48" spans="1:12" ht="36.6" customHeight="1" x14ac:dyDescent="0.3">
      <c r="A48" s="46" t="s">
        <v>108</v>
      </c>
      <c r="B48" s="46"/>
      <c r="C48" s="45">
        <f>SUM(C46:C47)</f>
        <v>1680000</v>
      </c>
      <c r="D48" s="45">
        <f>SUM(D46:D47)</f>
        <v>1000000</v>
      </c>
      <c r="E48" s="45"/>
      <c r="F48" s="54">
        <f>SUM(F46:F47)</f>
        <v>1493894.43</v>
      </c>
      <c r="G48" s="45"/>
      <c r="H48" s="51">
        <f>F48/C48*100%</f>
        <v>0.88922287499999997</v>
      </c>
      <c r="I48" s="54">
        <f>SUM(I46:I47)</f>
        <v>860383.02</v>
      </c>
      <c r="J48" s="54">
        <f>SUM(J46:J47)</f>
        <v>40000</v>
      </c>
      <c r="K48" s="51">
        <f>I48/D48*100%</f>
        <v>0.86038302</v>
      </c>
      <c r="L48" s="46"/>
    </row>
  </sheetData>
  <mergeCells count="61">
    <mergeCell ref="H37:H39"/>
    <mergeCell ref="A8:L8"/>
    <mergeCell ref="A27:L27"/>
    <mergeCell ref="A26:B26"/>
    <mergeCell ref="C29:C30"/>
    <mergeCell ref="E29:E30"/>
    <mergeCell ref="I29:I30"/>
    <mergeCell ref="L29:L30"/>
    <mergeCell ref="B9:L9"/>
    <mergeCell ref="B13:L13"/>
    <mergeCell ref="A18:A19"/>
    <mergeCell ref="B18:B19"/>
    <mergeCell ref="C18:C19"/>
    <mergeCell ref="D18:D19"/>
    <mergeCell ref="E18:E19"/>
    <mergeCell ref="F18:F19"/>
    <mergeCell ref="B17:L17"/>
    <mergeCell ref="H21:H22"/>
    <mergeCell ref="B28:L28"/>
    <mergeCell ref="B33:L33"/>
    <mergeCell ref="D34:D36"/>
    <mergeCell ref="E34:E36"/>
    <mergeCell ref="I34:I36"/>
    <mergeCell ref="F34:F36"/>
    <mergeCell ref="C34:C36"/>
    <mergeCell ref="G34:G36"/>
    <mergeCell ref="J34:J36"/>
    <mergeCell ref="K34:K36"/>
    <mergeCell ref="H34:H36"/>
    <mergeCell ref="K21:K22"/>
    <mergeCell ref="I21:I22"/>
    <mergeCell ref="G21:G22"/>
    <mergeCell ref="J24:J25"/>
    <mergeCell ref="I18:I19"/>
    <mergeCell ref="L21:L22"/>
    <mergeCell ref="J21:J22"/>
    <mergeCell ref="L34:L36"/>
    <mergeCell ref="J18:J19"/>
    <mergeCell ref="K18:K19"/>
    <mergeCell ref="L18:L19"/>
    <mergeCell ref="K24:K25"/>
    <mergeCell ref="L24:L25"/>
    <mergeCell ref="I24:I25"/>
    <mergeCell ref="G24:G25"/>
    <mergeCell ref="G18:G19"/>
    <mergeCell ref="A21:A22"/>
    <mergeCell ref="H18:H19"/>
    <mergeCell ref="H24:H25"/>
    <mergeCell ref="A46:B46"/>
    <mergeCell ref="A24:A25"/>
    <mergeCell ref="F21:F22"/>
    <mergeCell ref="E21:E22"/>
    <mergeCell ref="D21:D22"/>
    <mergeCell ref="C21:C22"/>
    <mergeCell ref="F24:F25"/>
    <mergeCell ref="E24:E25"/>
    <mergeCell ref="D24:D25"/>
    <mergeCell ref="C24:C25"/>
    <mergeCell ref="B24:B25"/>
    <mergeCell ref="B21:B22"/>
    <mergeCell ref="A44:B44"/>
  </mergeCells>
  <phoneticPr fontId="15" type="noConversion"/>
  <pageMargins left="0.7" right="0.7" top="0.75" bottom="0.75" header="0.3" footer="0.3"/>
  <pageSetup scale="46" orientation="landscape" r:id="rId1"/>
  <rowBreaks count="1" manualBreakCount="1">
    <brk id="28"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topLeftCell="A2" workbookViewId="0">
      <selection activeCell="D7" sqref="D7"/>
    </sheetView>
  </sheetViews>
  <sheetFormatPr defaultColWidth="8.88671875" defaultRowHeight="14.4" x14ac:dyDescent="0.3"/>
  <cols>
    <col min="1" max="1" width="19.88671875" customWidth="1"/>
    <col min="2" max="2" width="10.88671875" customWidth="1"/>
  </cols>
  <sheetData>
    <row r="1" spans="1:17" ht="15.6" x14ac:dyDescent="0.3">
      <c r="A1" s="1" t="s">
        <v>49</v>
      </c>
      <c r="B1" s="1"/>
      <c r="C1" s="1"/>
      <c r="D1" s="1"/>
      <c r="E1" s="1"/>
      <c r="F1" s="1"/>
    </row>
    <row r="2" spans="1:17" x14ac:dyDescent="0.3">
      <c r="A2" s="7"/>
      <c r="B2" s="7"/>
      <c r="C2" s="7"/>
      <c r="D2" s="7"/>
      <c r="E2" s="7"/>
      <c r="F2" s="7"/>
    </row>
    <row r="3" spans="1:17" x14ac:dyDescent="0.3">
      <c r="A3" s="7" t="s">
        <v>48</v>
      </c>
      <c r="B3" s="7"/>
      <c r="C3" s="7"/>
      <c r="D3" s="7"/>
      <c r="E3" s="7"/>
      <c r="F3" s="7"/>
    </row>
    <row r="4" spans="1:17" ht="15" thickBot="1" x14ac:dyDescent="0.35"/>
    <row r="5" spans="1:17" ht="15" thickBot="1" x14ac:dyDescent="0.35">
      <c r="A5" s="202" t="s">
        <v>32</v>
      </c>
      <c r="B5" s="204" t="s">
        <v>86</v>
      </c>
      <c r="C5" s="205"/>
      <c r="D5" s="205"/>
      <c r="E5" s="206"/>
      <c r="F5" s="207" t="s">
        <v>87</v>
      </c>
      <c r="G5" s="205"/>
      <c r="H5" s="205"/>
      <c r="I5" s="205"/>
      <c r="J5" s="208" t="s">
        <v>33</v>
      </c>
      <c r="K5" s="209"/>
      <c r="L5" s="209"/>
      <c r="M5" s="210"/>
      <c r="N5" s="211" t="s">
        <v>46</v>
      </c>
      <c r="O5" s="198" t="s">
        <v>47</v>
      </c>
      <c r="P5" s="198" t="s">
        <v>82</v>
      </c>
      <c r="Q5" s="200" t="s">
        <v>83</v>
      </c>
    </row>
    <row r="6" spans="1:17" ht="42" thickBot="1" x14ac:dyDescent="0.35">
      <c r="A6" s="203"/>
      <c r="B6" s="10" t="s">
        <v>35</v>
      </c>
      <c r="C6" s="11" t="s">
        <v>36</v>
      </c>
      <c r="D6" s="11" t="s">
        <v>84</v>
      </c>
      <c r="E6" s="11" t="s">
        <v>85</v>
      </c>
      <c r="F6" s="11" t="s">
        <v>35</v>
      </c>
      <c r="G6" s="11" t="s">
        <v>36</v>
      </c>
      <c r="H6" s="11" t="s">
        <v>84</v>
      </c>
      <c r="I6" s="11" t="s">
        <v>85</v>
      </c>
      <c r="J6" s="11" t="s">
        <v>35</v>
      </c>
      <c r="K6" s="11" t="s">
        <v>36</v>
      </c>
      <c r="L6" s="11" t="s">
        <v>84</v>
      </c>
      <c r="M6" s="11" t="s">
        <v>85</v>
      </c>
      <c r="N6" s="212"/>
      <c r="O6" s="199"/>
      <c r="P6" s="199"/>
      <c r="Q6" s="201"/>
    </row>
    <row r="7" spans="1:17" ht="28.2" thickBot="1" x14ac:dyDescent="0.35">
      <c r="A7" s="2" t="s">
        <v>37</v>
      </c>
      <c r="B7" s="9">
        <v>105000</v>
      </c>
      <c r="C7" s="3"/>
      <c r="D7" s="9">
        <v>105000</v>
      </c>
      <c r="E7" s="3" t="s">
        <v>27</v>
      </c>
      <c r="F7" s="3"/>
      <c r="G7" s="3"/>
      <c r="H7" s="3"/>
      <c r="I7" s="3"/>
      <c r="J7" s="3"/>
      <c r="K7" s="3"/>
      <c r="L7" s="3"/>
      <c r="M7" s="3"/>
      <c r="N7" s="3"/>
      <c r="O7" s="3"/>
      <c r="P7" s="3"/>
      <c r="Q7" s="3"/>
    </row>
    <row r="8" spans="1:17" ht="28.2" thickBot="1" x14ac:dyDescent="0.35">
      <c r="A8" s="12" t="s">
        <v>38</v>
      </c>
      <c r="B8" s="8">
        <v>8065.42</v>
      </c>
      <c r="C8" s="3"/>
      <c r="D8" s="3"/>
      <c r="E8" s="3"/>
      <c r="F8" s="4"/>
      <c r="G8" s="3"/>
      <c r="H8" s="3"/>
      <c r="I8" s="3"/>
      <c r="J8" s="3"/>
      <c r="K8" s="3"/>
      <c r="L8" s="3"/>
      <c r="M8" s="3"/>
      <c r="N8" s="3"/>
      <c r="O8" s="3"/>
      <c r="P8" s="3"/>
      <c r="Q8" s="3"/>
    </row>
    <row r="9" spans="1:17" ht="42" thickBot="1" x14ac:dyDescent="0.35">
      <c r="A9" s="12" t="s">
        <v>39</v>
      </c>
      <c r="B9" s="9">
        <v>64000</v>
      </c>
      <c r="C9" s="3"/>
      <c r="D9" s="3"/>
      <c r="E9" s="3"/>
      <c r="F9" s="3"/>
      <c r="G9" s="3"/>
      <c r="H9" s="3"/>
      <c r="I9" s="3"/>
      <c r="J9" s="3"/>
      <c r="K9" s="3"/>
      <c r="L9" s="3"/>
      <c r="M9" s="3"/>
      <c r="N9" s="3"/>
      <c r="O9" s="3"/>
      <c r="P9" s="3"/>
      <c r="Q9" s="3"/>
    </row>
    <row r="10" spans="1:17" ht="15" thickBot="1" x14ac:dyDescent="0.35">
      <c r="A10" s="2" t="s">
        <v>40</v>
      </c>
      <c r="B10" s="9">
        <v>52000</v>
      </c>
      <c r="C10" s="3"/>
      <c r="D10" s="3"/>
      <c r="E10" s="3"/>
      <c r="F10" s="3"/>
      <c r="G10" s="3"/>
      <c r="H10" s="3"/>
      <c r="I10" s="3"/>
      <c r="J10" s="3"/>
      <c r="K10" s="3"/>
      <c r="L10" s="3"/>
      <c r="M10" s="3"/>
      <c r="N10" s="3"/>
      <c r="O10" s="3"/>
      <c r="P10" s="3"/>
      <c r="Q10" s="3"/>
    </row>
    <row r="11" spans="1:17" ht="15.75" customHeight="1" thickBot="1" x14ac:dyDescent="0.35">
      <c r="A11" s="2" t="s">
        <v>41</v>
      </c>
      <c r="B11" s="9">
        <v>60000</v>
      </c>
      <c r="C11" s="3"/>
      <c r="D11" s="3"/>
      <c r="E11" s="3"/>
      <c r="F11" s="3"/>
      <c r="G11" s="3"/>
      <c r="H11" s="3"/>
      <c r="I11" s="3"/>
      <c r="J11" s="3"/>
      <c r="K11" s="3"/>
      <c r="L11" s="3"/>
      <c r="M11" s="3"/>
      <c r="N11" s="3"/>
      <c r="O11" s="3"/>
      <c r="P11" s="3"/>
      <c r="Q11" s="3"/>
    </row>
    <row r="12" spans="1:17" ht="28.2" thickBot="1" x14ac:dyDescent="0.35">
      <c r="A12" s="12" t="s">
        <v>42</v>
      </c>
      <c r="B12" s="9">
        <v>670000</v>
      </c>
      <c r="C12" s="3"/>
      <c r="D12" s="3"/>
      <c r="E12" s="3"/>
      <c r="F12" s="3"/>
      <c r="G12" s="3"/>
      <c r="H12" s="3"/>
      <c r="I12" s="3"/>
      <c r="J12" s="3"/>
      <c r="K12" s="3"/>
      <c r="L12" s="3"/>
      <c r="M12" s="3"/>
      <c r="N12" s="3"/>
      <c r="O12" s="3"/>
      <c r="P12" s="3"/>
      <c r="Q12" s="3"/>
    </row>
    <row r="13" spans="1:17" ht="28.2" thickBot="1" x14ac:dyDescent="0.35">
      <c r="A13" s="2" t="s">
        <v>43</v>
      </c>
      <c r="B13" s="9">
        <v>140000</v>
      </c>
      <c r="C13" s="3"/>
      <c r="D13" s="3"/>
      <c r="E13" s="3"/>
      <c r="F13" s="3"/>
      <c r="G13" s="3"/>
      <c r="H13" s="3"/>
      <c r="I13" s="3"/>
      <c r="J13" s="3"/>
      <c r="K13" s="3"/>
      <c r="L13" s="3"/>
      <c r="M13" s="3"/>
      <c r="N13" s="3"/>
      <c r="O13" s="3"/>
      <c r="P13" s="3"/>
      <c r="Q13" s="3"/>
    </row>
    <row r="14" spans="1:17" ht="15" thickBot="1" x14ac:dyDescent="0.35">
      <c r="A14" s="5" t="s">
        <v>44</v>
      </c>
      <c r="B14" s="13">
        <f>SUM(B7:B13)</f>
        <v>1099065.42</v>
      </c>
      <c r="C14" s="6"/>
      <c r="D14" s="6"/>
      <c r="E14" s="6"/>
      <c r="F14" s="6"/>
      <c r="G14" s="6"/>
      <c r="H14" s="6"/>
      <c r="I14" s="6"/>
      <c r="J14" s="6"/>
      <c r="K14" s="6"/>
      <c r="L14" s="6"/>
      <c r="M14" s="6"/>
      <c r="N14" s="6"/>
      <c r="O14" s="6"/>
      <c r="P14" s="6"/>
      <c r="Q14" s="6"/>
    </row>
    <row r="15" spans="1:17" ht="28.2" thickBot="1" x14ac:dyDescent="0.35">
      <c r="A15" s="2" t="s">
        <v>45</v>
      </c>
      <c r="B15" s="8">
        <v>76934.58</v>
      </c>
      <c r="C15" s="3"/>
      <c r="D15" s="3"/>
      <c r="E15" s="3"/>
      <c r="F15" s="3"/>
      <c r="G15" s="3"/>
      <c r="H15" s="3"/>
      <c r="I15" s="3"/>
      <c r="J15" s="3"/>
      <c r="K15" s="3"/>
      <c r="L15" s="3"/>
      <c r="M15" s="3"/>
      <c r="N15" s="3"/>
      <c r="O15" s="3"/>
      <c r="P15" s="3"/>
      <c r="Q15" s="3"/>
    </row>
    <row r="16" spans="1:17" ht="15" thickBot="1" x14ac:dyDescent="0.35">
      <c r="A16" s="5" t="s">
        <v>34</v>
      </c>
      <c r="B16" s="13">
        <v>1176000</v>
      </c>
      <c r="C16" s="6"/>
      <c r="D16" s="6"/>
      <c r="E16" s="6"/>
      <c r="F16" s="6"/>
      <c r="G16" s="6"/>
      <c r="H16" s="6"/>
      <c r="I16" s="6"/>
      <c r="J16" s="6"/>
      <c r="K16" s="6"/>
      <c r="L16" s="6"/>
      <c r="M16" s="6"/>
      <c r="N16" s="6"/>
      <c r="O16" s="6"/>
      <c r="P16" s="6"/>
      <c r="Q16" s="6"/>
    </row>
  </sheetData>
  <mergeCells count="8">
    <mergeCell ref="P5:P6"/>
    <mergeCell ref="Q5:Q6"/>
    <mergeCell ref="A5:A6"/>
    <mergeCell ref="B5:E5"/>
    <mergeCell ref="F5:I5"/>
    <mergeCell ref="J5:M5"/>
    <mergeCell ref="N5:N6"/>
    <mergeCell ref="O5:O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8"/>
  <sheetViews>
    <sheetView tabSelected="1" zoomScale="120" zoomScaleNormal="120" workbookViewId="0">
      <selection activeCell="B22" sqref="B22"/>
    </sheetView>
  </sheetViews>
  <sheetFormatPr defaultColWidth="8.88671875" defaultRowHeight="14.4" x14ac:dyDescent="0.3"/>
  <cols>
    <col min="1" max="1" width="1.5546875" style="15" customWidth="1"/>
    <col min="2" max="2" width="30.109375" customWidth="1"/>
    <col min="3" max="3" width="10.5546875" customWidth="1"/>
    <col min="4" max="4" width="9.44140625" customWidth="1"/>
    <col min="5" max="5" width="10.33203125" style="15" customWidth="1"/>
    <col min="6" max="6" width="10" customWidth="1"/>
    <col min="7" max="7" width="5" customWidth="1"/>
    <col min="8" max="8" width="4.44140625" style="15" customWidth="1"/>
    <col min="9" max="9" width="9.109375" customWidth="1"/>
    <col min="10" max="10" width="9.33203125" customWidth="1"/>
    <col min="11" max="11" width="9.5546875" style="15" customWidth="1"/>
    <col min="12" max="12" width="9.88671875" customWidth="1"/>
    <col min="13" max="13" width="7.6640625" customWidth="1"/>
    <col min="14" max="14" width="4.109375" style="15" customWidth="1"/>
    <col min="15" max="15" width="10.5546875" customWidth="1"/>
    <col min="16" max="16" width="9.6640625" style="15" customWidth="1"/>
    <col min="17" max="17" width="7.44140625" customWidth="1"/>
    <col min="18" max="18" width="6.33203125" style="15" customWidth="1"/>
    <col min="19" max="19" width="21.88671875" customWidth="1"/>
  </cols>
  <sheetData>
    <row r="1" spans="2:22" ht="15.6" x14ac:dyDescent="0.3">
      <c r="B1" s="1" t="s">
        <v>49</v>
      </c>
      <c r="C1" s="1"/>
      <c r="D1" s="1"/>
      <c r="E1" s="1"/>
      <c r="F1" s="1"/>
      <c r="G1" s="1"/>
      <c r="H1" s="1"/>
      <c r="I1" s="1"/>
    </row>
    <row r="2" spans="2:22" x14ac:dyDescent="0.3">
      <c r="B2" s="7"/>
      <c r="C2" s="7"/>
      <c r="D2" s="7"/>
      <c r="E2" s="16"/>
      <c r="F2" s="7"/>
      <c r="G2" s="7"/>
      <c r="H2" s="16"/>
      <c r="I2" s="7"/>
    </row>
    <row r="3" spans="2:22" x14ac:dyDescent="0.3">
      <c r="B3" s="7" t="s">
        <v>90</v>
      </c>
      <c r="C3" s="7"/>
      <c r="D3" s="7"/>
      <c r="E3" s="16"/>
      <c r="F3" s="7"/>
      <c r="G3" s="7"/>
      <c r="H3" s="16"/>
      <c r="I3" s="7"/>
    </row>
    <row r="4" spans="2:22" ht="15" thickBot="1" x14ac:dyDescent="0.35"/>
    <row r="5" spans="2:22" ht="26.25" customHeight="1" thickBot="1" x14ac:dyDescent="0.35">
      <c r="B5" s="213" t="s">
        <v>32</v>
      </c>
      <c r="C5" s="223" t="s">
        <v>92</v>
      </c>
      <c r="D5" s="224"/>
      <c r="E5" s="224"/>
      <c r="F5" s="224"/>
      <c r="G5" s="224"/>
      <c r="H5" s="226"/>
      <c r="I5" s="223" t="s">
        <v>81</v>
      </c>
      <c r="J5" s="224"/>
      <c r="K5" s="224"/>
      <c r="L5" s="224"/>
      <c r="M5" s="224"/>
      <c r="N5" s="225"/>
      <c r="O5" s="221" t="s">
        <v>105</v>
      </c>
      <c r="P5" s="219" t="s">
        <v>113</v>
      </c>
      <c r="Q5" s="227" t="s">
        <v>106</v>
      </c>
      <c r="R5" s="217" t="s">
        <v>107</v>
      </c>
      <c r="S5" s="215" t="s">
        <v>104</v>
      </c>
    </row>
    <row r="6" spans="2:22" ht="24.6" thickBot="1" x14ac:dyDescent="0.35">
      <c r="B6" s="214"/>
      <c r="C6" s="58" t="s">
        <v>35</v>
      </c>
      <c r="D6" s="59" t="s">
        <v>36</v>
      </c>
      <c r="E6" s="59" t="s">
        <v>100</v>
      </c>
      <c r="F6" s="59" t="s">
        <v>116</v>
      </c>
      <c r="G6" s="59" t="s">
        <v>102</v>
      </c>
      <c r="H6" s="60" t="s">
        <v>101</v>
      </c>
      <c r="I6" s="61" t="s">
        <v>35</v>
      </c>
      <c r="J6" s="59" t="s">
        <v>36</v>
      </c>
      <c r="K6" s="59" t="s">
        <v>100</v>
      </c>
      <c r="L6" s="59" t="s">
        <v>116</v>
      </c>
      <c r="M6" s="59" t="s">
        <v>102</v>
      </c>
      <c r="N6" s="60" t="s">
        <v>103</v>
      </c>
      <c r="O6" s="222"/>
      <c r="P6" s="220"/>
      <c r="Q6" s="228"/>
      <c r="R6" s="218"/>
      <c r="S6" s="216"/>
    </row>
    <row r="7" spans="2:22" x14ac:dyDescent="0.3">
      <c r="B7" s="142" t="s">
        <v>37</v>
      </c>
      <c r="C7" s="73">
        <v>105000</v>
      </c>
      <c r="D7" s="74">
        <v>40000</v>
      </c>
      <c r="E7" s="75">
        <f>C7+D7</f>
        <v>145000</v>
      </c>
      <c r="F7" s="76">
        <v>143112</v>
      </c>
      <c r="G7" s="68">
        <v>0</v>
      </c>
      <c r="H7" s="69">
        <f>F7/E7*100%</f>
        <v>0.98697931034482755</v>
      </c>
      <c r="I7" s="77">
        <v>67932</v>
      </c>
      <c r="J7" s="78">
        <v>33966</v>
      </c>
      <c r="K7" s="78">
        <f>SUM(I7:J7)</f>
        <v>101898</v>
      </c>
      <c r="L7" s="78">
        <v>67979.19</v>
      </c>
      <c r="M7" s="78">
        <v>0</v>
      </c>
      <c r="N7" s="79">
        <f>L7/K7</f>
        <v>0.66712977683565922</v>
      </c>
      <c r="O7" s="108">
        <f>E7+K7</f>
        <v>246898</v>
      </c>
      <c r="P7" s="109">
        <f>F7+L7</f>
        <v>211091.19</v>
      </c>
      <c r="Q7" s="109">
        <f>G7+M7</f>
        <v>0</v>
      </c>
      <c r="R7" s="110">
        <f>P7/O7</f>
        <v>0.85497326831323062</v>
      </c>
      <c r="S7" s="143"/>
      <c r="T7" s="23"/>
      <c r="U7" s="23"/>
      <c r="V7" s="23"/>
    </row>
    <row r="8" spans="2:22" ht="16.5" customHeight="1" x14ac:dyDescent="0.3">
      <c r="B8" s="144" t="s">
        <v>93</v>
      </c>
      <c r="C8" s="80">
        <v>8065.42</v>
      </c>
      <c r="D8" s="81">
        <v>57850.04</v>
      </c>
      <c r="E8" s="82">
        <f>C8+D8</f>
        <v>65915.460000000006</v>
      </c>
      <c r="F8" s="83">
        <f>63226+10.3</f>
        <v>63236.3</v>
      </c>
      <c r="G8" s="62">
        <v>0</v>
      </c>
      <c r="H8" s="70">
        <f>F8/E8*100%</f>
        <v>0.95935460360892566</v>
      </c>
      <c r="I8" s="84">
        <v>39805.61</v>
      </c>
      <c r="J8" s="85">
        <v>25373.83</v>
      </c>
      <c r="K8" s="85">
        <f t="shared" ref="K8:K16" si="0">SUM(I8:J8)</f>
        <v>65179.44</v>
      </c>
      <c r="L8" s="85">
        <v>44187.15</v>
      </c>
      <c r="M8" s="85">
        <v>0</v>
      </c>
      <c r="N8" s="86">
        <f t="shared" ref="N8:N16" si="1">L8/K8</f>
        <v>0.67793080149200424</v>
      </c>
      <c r="O8" s="111">
        <f t="shared" ref="O8:O13" si="2">E8+K8</f>
        <v>131094.90000000002</v>
      </c>
      <c r="P8" s="112">
        <f t="shared" ref="P8:Q15" si="3">F8+L8</f>
        <v>107423.45000000001</v>
      </c>
      <c r="Q8" s="112">
        <f t="shared" si="3"/>
        <v>0</v>
      </c>
      <c r="R8" s="113">
        <f t="shared" ref="R8:R16" si="4">P8/O8</f>
        <v>0.81943271629941361</v>
      </c>
      <c r="S8" s="145"/>
      <c r="T8" s="23"/>
    </row>
    <row r="9" spans="2:22" ht="26.25" customHeight="1" x14ac:dyDescent="0.3">
      <c r="B9" s="144" t="s">
        <v>94</v>
      </c>
      <c r="C9" s="80">
        <v>64000</v>
      </c>
      <c r="D9" s="87">
        <v>30000</v>
      </c>
      <c r="E9" s="82">
        <f t="shared" ref="E9:E15" si="5">C9+D9</f>
        <v>94000</v>
      </c>
      <c r="F9" s="83">
        <v>93278</v>
      </c>
      <c r="G9" s="62">
        <v>0</v>
      </c>
      <c r="H9" s="70">
        <f t="shared" ref="H9:H16" si="6">F9/E9*100%</f>
        <v>0.99231914893617024</v>
      </c>
      <c r="I9" s="84">
        <v>38366</v>
      </c>
      <c r="J9" s="85">
        <v>1778</v>
      </c>
      <c r="K9" s="85">
        <f t="shared" si="0"/>
        <v>40144</v>
      </c>
      <c r="L9" s="85">
        <v>37366.99</v>
      </c>
      <c r="M9" s="85">
        <v>0</v>
      </c>
      <c r="N9" s="86">
        <f t="shared" si="1"/>
        <v>0.93082378437624547</v>
      </c>
      <c r="O9" s="111">
        <f t="shared" si="2"/>
        <v>134144</v>
      </c>
      <c r="P9" s="112">
        <f t="shared" si="3"/>
        <v>130644.98999999999</v>
      </c>
      <c r="Q9" s="112">
        <f t="shared" si="3"/>
        <v>0</v>
      </c>
      <c r="R9" s="113">
        <f t="shared" si="4"/>
        <v>0.97391601562499996</v>
      </c>
      <c r="S9" s="145"/>
      <c r="T9" s="23"/>
    </row>
    <row r="10" spans="2:22" ht="16.5" customHeight="1" x14ac:dyDescent="0.3">
      <c r="B10" s="144" t="s">
        <v>40</v>
      </c>
      <c r="C10" s="80">
        <v>52000</v>
      </c>
      <c r="D10" s="87">
        <v>18000</v>
      </c>
      <c r="E10" s="82">
        <f t="shared" si="5"/>
        <v>70000</v>
      </c>
      <c r="F10" s="83">
        <f>68905+147.08</f>
        <v>69052.08</v>
      </c>
      <c r="G10" s="62">
        <v>0</v>
      </c>
      <c r="H10" s="70">
        <f t="shared" si="6"/>
        <v>0.98645828571428573</v>
      </c>
      <c r="I10" s="84">
        <v>110316.24</v>
      </c>
      <c r="J10" s="85">
        <v>96991.25</v>
      </c>
      <c r="K10" s="85">
        <f t="shared" si="0"/>
        <v>207307.49</v>
      </c>
      <c r="L10" s="85">
        <v>166894.29</v>
      </c>
      <c r="M10" s="85">
        <v>40000</v>
      </c>
      <c r="N10" s="86">
        <f t="shared" si="1"/>
        <v>0.8050567299811503</v>
      </c>
      <c r="O10" s="111">
        <f t="shared" si="2"/>
        <v>277307.49</v>
      </c>
      <c r="P10" s="112">
        <f t="shared" si="3"/>
        <v>235946.37</v>
      </c>
      <c r="Q10" s="112">
        <f t="shared" si="3"/>
        <v>40000</v>
      </c>
      <c r="R10" s="113">
        <f t="shared" si="4"/>
        <v>0.85084744735888673</v>
      </c>
      <c r="S10" s="146"/>
      <c r="T10" s="23"/>
    </row>
    <row r="11" spans="2:22" ht="15" customHeight="1" x14ac:dyDescent="0.3">
      <c r="B11" s="144" t="s">
        <v>41</v>
      </c>
      <c r="C11" s="80">
        <v>60000</v>
      </c>
      <c r="D11" s="87">
        <v>70000</v>
      </c>
      <c r="E11" s="82">
        <f t="shared" si="5"/>
        <v>130000</v>
      </c>
      <c r="F11" s="83">
        <v>129456</v>
      </c>
      <c r="G11" s="62">
        <v>0</v>
      </c>
      <c r="H11" s="70">
        <f t="shared" si="6"/>
        <v>0.99581538461538466</v>
      </c>
      <c r="I11" s="84">
        <v>29400</v>
      </c>
      <c r="J11" s="85">
        <v>30000</v>
      </c>
      <c r="K11" s="85">
        <f t="shared" si="0"/>
        <v>59400</v>
      </c>
      <c r="L11" s="85">
        <v>40997.69</v>
      </c>
      <c r="M11" s="85">
        <v>0</v>
      </c>
      <c r="N11" s="86">
        <f t="shared" si="1"/>
        <v>0.69019680134680139</v>
      </c>
      <c r="O11" s="111">
        <f t="shared" si="2"/>
        <v>189400</v>
      </c>
      <c r="P11" s="112">
        <f t="shared" si="3"/>
        <v>170453.69</v>
      </c>
      <c r="Q11" s="112">
        <f t="shared" si="3"/>
        <v>0</v>
      </c>
      <c r="R11" s="113">
        <f t="shared" si="4"/>
        <v>0.89996668426610349</v>
      </c>
      <c r="S11" s="145"/>
      <c r="T11" s="23"/>
    </row>
    <row r="12" spans="2:22" x14ac:dyDescent="0.3">
      <c r="B12" s="144" t="s">
        <v>95</v>
      </c>
      <c r="C12" s="80">
        <v>670000</v>
      </c>
      <c r="D12" s="87">
        <v>225178</v>
      </c>
      <c r="E12" s="82">
        <f t="shared" si="5"/>
        <v>895178</v>
      </c>
      <c r="F12" s="83">
        <v>894377</v>
      </c>
      <c r="G12" s="62">
        <v>0</v>
      </c>
      <c r="H12" s="70">
        <f t="shared" si="6"/>
        <v>0.99910520589201257</v>
      </c>
      <c r="I12" s="84">
        <v>380000</v>
      </c>
      <c r="J12" s="85">
        <v>67264.75</v>
      </c>
      <c r="K12" s="85">
        <f t="shared" si="0"/>
        <v>447264.75</v>
      </c>
      <c r="L12" s="85">
        <v>384806.58</v>
      </c>
      <c r="M12" s="85">
        <v>0</v>
      </c>
      <c r="N12" s="86">
        <f t="shared" si="1"/>
        <v>0.8603552593849616</v>
      </c>
      <c r="O12" s="111">
        <f t="shared" si="2"/>
        <v>1342442.75</v>
      </c>
      <c r="P12" s="112">
        <f t="shared" si="3"/>
        <v>1279183.58</v>
      </c>
      <c r="Q12" s="112">
        <f t="shared" si="3"/>
        <v>0</v>
      </c>
      <c r="R12" s="113">
        <f t="shared" si="4"/>
        <v>0.95287756591482209</v>
      </c>
      <c r="S12" s="147"/>
      <c r="T12" s="23"/>
    </row>
    <row r="13" spans="2:22" ht="18.75" customHeight="1" thickBot="1" x14ac:dyDescent="0.35">
      <c r="B13" s="148" t="s">
        <v>96</v>
      </c>
      <c r="C13" s="88">
        <v>140000</v>
      </c>
      <c r="D13" s="89">
        <v>30000</v>
      </c>
      <c r="E13" s="90">
        <f t="shared" si="5"/>
        <v>170000</v>
      </c>
      <c r="F13" s="91">
        <f>5752.74-2101.1</f>
        <v>3651.64</v>
      </c>
      <c r="G13" s="63">
        <v>0</v>
      </c>
      <c r="H13" s="71">
        <f t="shared" si="6"/>
        <v>2.1480235294117647E-2</v>
      </c>
      <c r="I13" s="92">
        <v>60000</v>
      </c>
      <c r="J13" s="93">
        <v>25000</v>
      </c>
      <c r="K13" s="93">
        <f t="shared" si="0"/>
        <v>85000</v>
      </c>
      <c r="L13" s="93">
        <v>72356.740000000005</v>
      </c>
      <c r="M13" s="93"/>
      <c r="N13" s="94">
        <f t="shared" si="1"/>
        <v>0.85125576470588238</v>
      </c>
      <c r="O13" s="114">
        <f t="shared" si="2"/>
        <v>255000</v>
      </c>
      <c r="P13" s="115">
        <f t="shared" si="3"/>
        <v>76008.38</v>
      </c>
      <c r="Q13" s="115">
        <f t="shared" si="3"/>
        <v>0</v>
      </c>
      <c r="R13" s="116">
        <f t="shared" si="4"/>
        <v>0.29807207843137257</v>
      </c>
      <c r="S13" s="149"/>
      <c r="T13" s="23"/>
    </row>
    <row r="14" spans="2:22" s="16" customFormat="1" ht="15" thickBot="1" x14ac:dyDescent="0.35">
      <c r="B14" s="95" t="s">
        <v>44</v>
      </c>
      <c r="C14" s="96">
        <v>1099065.42</v>
      </c>
      <c r="D14" s="97">
        <f>SUM(D7:D13)</f>
        <v>471028.04000000004</v>
      </c>
      <c r="E14" s="98">
        <f t="shared" si="5"/>
        <v>1570093.46</v>
      </c>
      <c r="F14" s="98">
        <f>SUM(F7:F13)</f>
        <v>1396163.0199999998</v>
      </c>
      <c r="G14" s="65">
        <v>0</v>
      </c>
      <c r="H14" s="72">
        <f t="shared" si="6"/>
        <v>0.88922287466887473</v>
      </c>
      <c r="I14" s="99">
        <v>654205.61</v>
      </c>
      <c r="J14" s="97">
        <f>SUM(J7:J13)</f>
        <v>280373.83</v>
      </c>
      <c r="K14" s="97">
        <f t="shared" si="0"/>
        <v>934579.44</v>
      </c>
      <c r="L14" s="97">
        <f>SUM(L7:L13)</f>
        <v>814588.63</v>
      </c>
      <c r="M14" s="97">
        <f>SUM(M7:M13)</f>
        <v>40000</v>
      </c>
      <c r="N14" s="100">
        <f t="shared" si="1"/>
        <v>0.87160983340271214</v>
      </c>
      <c r="O14" s="99">
        <f t="shared" ref="O14:O15" si="7">E14+K14</f>
        <v>2504672.9</v>
      </c>
      <c r="P14" s="97">
        <f t="shared" si="3"/>
        <v>2210751.65</v>
      </c>
      <c r="Q14" s="97">
        <f t="shared" si="3"/>
        <v>40000</v>
      </c>
      <c r="R14" s="100">
        <f t="shared" si="4"/>
        <v>0.88265084434777885</v>
      </c>
      <c r="S14" s="67"/>
      <c r="T14" s="41"/>
    </row>
    <row r="15" spans="2:22" ht="29.25" customHeight="1" thickBot="1" x14ac:dyDescent="0.35">
      <c r="B15" s="150" t="s">
        <v>97</v>
      </c>
      <c r="C15" s="101">
        <v>76934.58</v>
      </c>
      <c r="D15" s="102">
        <v>32971.96</v>
      </c>
      <c r="E15" s="103">
        <f t="shared" si="5"/>
        <v>109906.54000000001</v>
      </c>
      <c r="F15" s="104">
        <f>F14*7%</f>
        <v>97731.411399999997</v>
      </c>
      <c r="G15" s="66">
        <v>0</v>
      </c>
      <c r="H15" s="64">
        <f t="shared" si="6"/>
        <v>0.88922289246845543</v>
      </c>
      <c r="I15" s="105">
        <v>45794.39</v>
      </c>
      <c r="J15" s="106">
        <v>19626.169999999998</v>
      </c>
      <c r="K15" s="106">
        <f t="shared" si="0"/>
        <v>65420.56</v>
      </c>
      <c r="L15" s="106">
        <v>45794.39</v>
      </c>
      <c r="M15" s="106">
        <v>0</v>
      </c>
      <c r="N15" s="107">
        <f t="shared" si="1"/>
        <v>0.69999996942857112</v>
      </c>
      <c r="O15" s="114">
        <f t="shared" si="7"/>
        <v>175327.1</v>
      </c>
      <c r="P15" s="117">
        <f t="shared" si="3"/>
        <v>143525.8014</v>
      </c>
      <c r="Q15" s="117">
        <f t="shared" si="3"/>
        <v>0</v>
      </c>
      <c r="R15" s="116">
        <f t="shared" si="4"/>
        <v>0.81861732384782493</v>
      </c>
      <c r="S15" s="151"/>
    </row>
    <row r="16" spans="2:22" s="16" customFormat="1" ht="15" thickBot="1" x14ac:dyDescent="0.35">
      <c r="B16" s="95" t="s">
        <v>34</v>
      </c>
      <c r="C16" s="99">
        <f>SUM(C14:C15)</f>
        <v>1176000</v>
      </c>
      <c r="D16" s="97">
        <f t="shared" ref="D16:G16" si="8">SUM(D14:D15)</f>
        <v>504000.00000000006</v>
      </c>
      <c r="E16" s="97">
        <f t="shared" si="8"/>
        <v>1680000</v>
      </c>
      <c r="F16" s="97">
        <f>SUM(F14:F15)</f>
        <v>1493894.4313999999</v>
      </c>
      <c r="G16" s="97">
        <f t="shared" si="8"/>
        <v>0</v>
      </c>
      <c r="H16" s="100">
        <f t="shared" si="6"/>
        <v>0.88922287583333326</v>
      </c>
      <c r="I16" s="99">
        <f>SUM(I14:I15)</f>
        <v>700000</v>
      </c>
      <c r="J16" s="97">
        <f t="shared" ref="J16:M16" si="9">SUM(J14:J15)</f>
        <v>300000</v>
      </c>
      <c r="K16" s="97">
        <f t="shared" si="0"/>
        <v>1000000</v>
      </c>
      <c r="L16" s="97">
        <f t="shared" si="9"/>
        <v>860383.02</v>
      </c>
      <c r="M16" s="97">
        <f t="shared" si="9"/>
        <v>40000</v>
      </c>
      <c r="N16" s="100">
        <f t="shared" si="1"/>
        <v>0.86038302</v>
      </c>
      <c r="O16" s="99">
        <f>SUM(O14:O15)</f>
        <v>2680000</v>
      </c>
      <c r="P16" s="97">
        <f t="shared" ref="P16:Q16" si="10">SUM(P14:P15)</f>
        <v>2354277.4513999997</v>
      </c>
      <c r="Q16" s="97">
        <f t="shared" si="10"/>
        <v>40000</v>
      </c>
      <c r="R16" s="100">
        <f t="shared" si="4"/>
        <v>0.87846173559701479</v>
      </c>
      <c r="S16" s="67"/>
      <c r="T16" s="41"/>
    </row>
    <row r="17" spans="2:20" s="40" customFormat="1" x14ac:dyDescent="0.3">
      <c r="B17" s="34"/>
      <c r="C17" s="35"/>
      <c r="D17" s="35"/>
      <c r="E17" s="35"/>
      <c r="F17" s="36"/>
      <c r="G17" s="37"/>
      <c r="H17" s="37"/>
      <c r="I17" s="35"/>
      <c r="J17" s="35"/>
      <c r="K17" s="35"/>
      <c r="L17" s="35"/>
      <c r="M17" s="35"/>
      <c r="N17" s="35"/>
      <c r="O17" s="35"/>
      <c r="P17" s="35"/>
      <c r="Q17" s="35"/>
      <c r="R17" s="38"/>
      <c r="S17" s="39"/>
      <c r="T17" s="39"/>
    </row>
    <row r="18" spans="2:20" x14ac:dyDescent="0.3">
      <c r="F18" s="33"/>
    </row>
  </sheetData>
  <mergeCells count="8">
    <mergeCell ref="B5:B6"/>
    <mergeCell ref="S5:S6"/>
    <mergeCell ref="R5:R6"/>
    <mergeCell ref="P5:P6"/>
    <mergeCell ref="O5:O6"/>
    <mergeCell ref="I5:N5"/>
    <mergeCell ref="C5:H5"/>
    <mergeCell ref="Q5:Q6"/>
  </mergeCells>
  <phoneticPr fontId="15" type="noConversion"/>
  <pageMargins left="0.7" right="0.7" top="0.75" bottom="0.75" header="0.3" footer="0.3"/>
  <pageSetup scale="66"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 D</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2018-11-06T23:59:38Z</cp:lastPrinted>
  <dcterms:created xsi:type="dcterms:W3CDTF">2017-11-15T21:17:43Z</dcterms:created>
  <dcterms:modified xsi:type="dcterms:W3CDTF">2019-06-14T16:37:29Z</dcterms:modified>
</cp:coreProperties>
</file>