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2019 PBF Reporting\Final\SSR\Annual Financial Report\"/>
    </mc:Choice>
  </mc:AlternateContent>
  <xr:revisionPtr revIDLastSave="0" documentId="8_{B60E5BAD-E1F2-4AE5-94BF-5818CE885816}" xr6:coauthVersionLast="41" xr6:coauthVersionMax="41" xr10:uidLastSave="{00000000-0000-0000-0000-000000000000}"/>
  <bookViews>
    <workbookView xWindow="-108" yWindow="-108" windowWidth="23256" windowHeight="12576" activeTab="1" xr2:uid="{00000000-000D-0000-FFFF-FFFF00000000}"/>
  </bookViews>
  <sheets>
    <sheet name="Output Budget" sheetId="1" r:id="rId1"/>
    <sheet name="UN Categories" sheetId="2" r:id="rId2"/>
  </sheets>
  <definedNames>
    <definedName name="_xlnm.Print_Area" localSheetId="0">'Output Budget'!$A$1:$S$32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2" i="1" l="1"/>
  <c r="K15" i="2" l="1"/>
  <c r="O31" i="1" l="1"/>
  <c r="N31" i="1"/>
  <c r="O25" i="1"/>
  <c r="I31" i="1"/>
  <c r="J15" i="2"/>
  <c r="L14" i="2" l="1"/>
  <c r="J31" i="1"/>
  <c r="E14" i="2" l="1"/>
  <c r="H29" i="1" l="1"/>
  <c r="S32" i="1"/>
  <c r="N28" i="1"/>
  <c r="N30" i="1" s="1"/>
  <c r="P27" i="1"/>
  <c r="O27" i="1"/>
  <c r="N27" i="1"/>
  <c r="J27" i="1"/>
  <c r="J28" i="1" s="1"/>
  <c r="I27" i="1"/>
  <c r="I28" i="1" s="1"/>
  <c r="F27" i="1"/>
  <c r="E27" i="1"/>
  <c r="D27" i="1"/>
  <c r="D28" i="1" s="1"/>
  <c r="C27" i="1"/>
  <c r="R26" i="1"/>
  <c r="R25" i="1"/>
  <c r="P23" i="1"/>
  <c r="O23" i="1"/>
  <c r="N23" i="1"/>
  <c r="J23" i="1"/>
  <c r="F23" i="1"/>
  <c r="F28" i="1" s="1"/>
  <c r="E23" i="1"/>
  <c r="D23" i="1"/>
  <c r="C23" i="1"/>
  <c r="H22" i="1"/>
  <c r="R21" i="1"/>
  <c r="H21" i="1"/>
  <c r="J17" i="1"/>
  <c r="F17" i="1"/>
  <c r="D17" i="1"/>
  <c r="M16" i="1"/>
  <c r="C17" i="1"/>
  <c r="J13" i="1"/>
  <c r="F13" i="1"/>
  <c r="E13" i="1"/>
  <c r="D13" i="1"/>
  <c r="D18" i="1" s="1"/>
  <c r="C13" i="1"/>
  <c r="I12" i="1"/>
  <c r="M12" i="1" s="1"/>
  <c r="H12" i="1"/>
  <c r="I11" i="1"/>
  <c r="H11" i="1"/>
  <c r="N32" i="1" l="1"/>
  <c r="J18" i="1"/>
  <c r="J30" i="1" s="1"/>
  <c r="E28" i="1"/>
  <c r="H28" i="1" s="1"/>
  <c r="F18" i="1"/>
  <c r="F30" i="1" s="1"/>
  <c r="F32" i="1" s="1"/>
  <c r="O28" i="1"/>
  <c r="O30" i="1" s="1"/>
  <c r="I13" i="1"/>
  <c r="C18" i="1"/>
  <c r="H23" i="1"/>
  <c r="C28" i="1"/>
  <c r="P28" i="1"/>
  <c r="P30" i="1" s="1"/>
  <c r="P31" i="1" s="1"/>
  <c r="R31" i="1" s="1"/>
  <c r="M31" i="1"/>
  <c r="D30" i="1"/>
  <c r="M11" i="1"/>
  <c r="H13" i="1"/>
  <c r="I17" i="1"/>
  <c r="I18" i="1" s="1"/>
  <c r="I30" i="1" s="1"/>
  <c r="I32" i="1" s="1"/>
  <c r="L31" i="1"/>
  <c r="R28" i="1" l="1"/>
  <c r="P32" i="1"/>
  <c r="C30" i="1"/>
  <c r="C32" i="1" s="1"/>
  <c r="R30" i="1"/>
  <c r="J32" i="1"/>
  <c r="M30" i="1"/>
  <c r="L30" i="1"/>
  <c r="D31" i="1"/>
  <c r="D32" i="1"/>
  <c r="R32" i="1" l="1"/>
  <c r="M32" i="1"/>
  <c r="L32" i="1"/>
  <c r="T7" i="2" l="1"/>
  <c r="K14" i="2"/>
  <c r="K16" i="2" l="1"/>
  <c r="K32" i="1"/>
  <c r="F14" i="2"/>
  <c r="F16" i="2" s="1"/>
  <c r="E31" i="1" l="1"/>
  <c r="H31" i="1" s="1"/>
  <c r="I14" i="2"/>
  <c r="D12" i="2"/>
  <c r="G12" i="2" s="1"/>
  <c r="W15" i="2" l="1"/>
  <c r="E16" i="2"/>
  <c r="C14" i="2"/>
  <c r="P9" i="2" l="1"/>
  <c r="S9" i="2" s="1"/>
  <c r="P8" i="2"/>
  <c r="S8" i="2" s="1"/>
  <c r="P7" i="2"/>
  <c r="S7" i="2" s="1"/>
  <c r="R14" i="2"/>
  <c r="Q14" i="2"/>
  <c r="O14" i="2"/>
  <c r="N14" i="2"/>
  <c r="N15" i="2" l="1"/>
  <c r="N16" i="2" s="1"/>
  <c r="Q16" i="2"/>
  <c r="X15" i="2" l="1"/>
  <c r="X8" i="2"/>
  <c r="X9" i="2"/>
  <c r="X12" i="2"/>
  <c r="X7" i="2"/>
  <c r="W8" i="2"/>
  <c r="W9" i="2"/>
  <c r="W10" i="2"/>
  <c r="W11" i="2"/>
  <c r="W12" i="2"/>
  <c r="W13" i="2"/>
  <c r="W7" i="2"/>
  <c r="W14" i="2" l="1"/>
  <c r="D7" i="2"/>
  <c r="G7" i="2" s="1"/>
  <c r="J7" i="2" l="1"/>
  <c r="M7" i="2" s="1"/>
  <c r="J8" i="2"/>
  <c r="M8" i="2" s="1"/>
  <c r="J9" i="2"/>
  <c r="M9" i="2" s="1"/>
  <c r="J10" i="2"/>
  <c r="M10" i="2" s="1"/>
  <c r="J11" i="2"/>
  <c r="M11" i="2" s="1"/>
  <c r="J12" i="2"/>
  <c r="M12" i="2" s="1"/>
  <c r="J13" i="2"/>
  <c r="M13" i="2" s="1"/>
  <c r="I16" i="2"/>
  <c r="B21" i="2" l="1"/>
  <c r="R16" i="2" l="1"/>
  <c r="B22" i="2" l="1"/>
  <c r="W16" i="2" l="1"/>
  <c r="L16" i="2"/>
  <c r="U8" i="2" l="1"/>
  <c r="U9" i="2"/>
  <c r="U10" i="2"/>
  <c r="U11" i="2"/>
  <c r="U12" i="2"/>
  <c r="U13" i="2"/>
  <c r="U7" i="2"/>
  <c r="T8" i="2"/>
  <c r="T9" i="2"/>
  <c r="T10" i="2"/>
  <c r="T11" i="2"/>
  <c r="T12" i="2"/>
  <c r="T13" i="2"/>
  <c r="P10" i="2"/>
  <c r="S10" i="2" s="1"/>
  <c r="P11" i="2"/>
  <c r="S11" i="2" s="1"/>
  <c r="P12" i="2"/>
  <c r="S12" i="2" s="1"/>
  <c r="P13" i="2"/>
  <c r="S13" i="2" s="1"/>
  <c r="H14" i="2"/>
  <c r="C16" i="2"/>
  <c r="B14" i="2"/>
  <c r="B16" i="2" s="1"/>
  <c r="P14" i="2" l="1"/>
  <c r="S14" i="2" s="1"/>
  <c r="D14" i="2"/>
  <c r="J14" i="2"/>
  <c r="V13" i="2"/>
  <c r="V9" i="2"/>
  <c r="Y9" i="2" s="1"/>
  <c r="T14" i="2"/>
  <c r="T15" i="2" s="1"/>
  <c r="U14" i="2"/>
  <c r="V11" i="2"/>
  <c r="V12" i="2"/>
  <c r="Y12" i="2" s="1"/>
  <c r="V8" i="2"/>
  <c r="Y8" i="2" s="1"/>
  <c r="V7" i="2"/>
  <c r="Y7" i="2" s="1"/>
  <c r="V10" i="2"/>
  <c r="H16" i="2"/>
  <c r="O15" i="2"/>
  <c r="O16" i="2" s="1"/>
  <c r="P16" i="2" s="1"/>
  <c r="S16" i="2" l="1"/>
  <c r="C22" i="2"/>
  <c r="D16" i="2"/>
  <c r="J16" i="2"/>
  <c r="M14" i="2"/>
  <c r="M15" i="2"/>
  <c r="U16" i="2"/>
  <c r="V14" i="2"/>
  <c r="U15" i="2"/>
  <c r="D15" i="2"/>
  <c r="G15" i="2" s="1"/>
  <c r="D8" i="2"/>
  <c r="G8" i="2" s="1"/>
  <c r="D9" i="2"/>
  <c r="G9" i="2" s="1"/>
  <c r="D10" i="2"/>
  <c r="D11" i="2"/>
  <c r="D13" i="2"/>
  <c r="C21" i="2" l="1"/>
  <c r="M16" i="2"/>
  <c r="P15" i="2"/>
  <c r="S15" i="2" s="1"/>
  <c r="V15" i="2"/>
  <c r="Y15" i="2" s="1"/>
  <c r="T16" i="2" l="1"/>
  <c r="V16" i="2" l="1"/>
  <c r="G13" i="2" l="1"/>
  <c r="X13" i="2"/>
  <c r="Y13" i="2" s="1"/>
  <c r="G11" i="2"/>
  <c r="X11" i="2"/>
  <c r="Y11" i="2" s="1"/>
  <c r="G10" i="2"/>
  <c r="X10" i="2"/>
  <c r="Y10" i="2" s="1"/>
  <c r="X14" i="2" l="1"/>
  <c r="Y14" i="2" s="1"/>
  <c r="G14" i="2"/>
  <c r="G16" i="2" l="1"/>
  <c r="B20" i="2"/>
  <c r="C20" i="2" s="1"/>
  <c r="X16" i="2"/>
  <c r="Y16" i="2" s="1"/>
  <c r="B23" i="2" l="1"/>
  <c r="C23" i="2" s="1"/>
  <c r="H15" i="1"/>
  <c r="E17" i="1"/>
  <c r="H17" i="1" s="1"/>
  <c r="E18" i="1"/>
  <c r="E30" i="1" s="1"/>
  <c r="E32" i="1" l="1"/>
  <c r="H30" i="1"/>
  <c r="H18" i="1"/>
  <c r="H32" i="1" l="1"/>
</calcChain>
</file>

<file path=xl/sharedStrings.xml><?xml version="1.0" encoding="utf-8"?>
<sst xmlns="http://schemas.openxmlformats.org/spreadsheetml/2006/main" count="111" uniqueCount="91">
  <si>
    <t>Annex D - PBF project budget</t>
  </si>
  <si>
    <t>Outcome/ Output number</t>
  </si>
  <si>
    <t>Outcome/ output/ activity formulation:</t>
  </si>
  <si>
    <t>Output 1.1:</t>
  </si>
  <si>
    <t>Activity 1.1.1:</t>
  </si>
  <si>
    <t>Activity 1.1.2:</t>
  </si>
  <si>
    <t>Output 1.2:</t>
  </si>
  <si>
    <t>Activity 1.2.1:</t>
  </si>
  <si>
    <t>Activity 1.2.2:</t>
  </si>
  <si>
    <t>Output 2.1:</t>
  </si>
  <si>
    <t>Activity 2.1.1:</t>
  </si>
  <si>
    <t>Activity 2.1.2:</t>
  </si>
  <si>
    <t>Output 2.2:</t>
  </si>
  <si>
    <t>Activity 2.2.1:</t>
  </si>
  <si>
    <t>SUB-TOTAL PROJECT BUDGET:</t>
  </si>
  <si>
    <t>Indirect support costs (7%):</t>
  </si>
  <si>
    <t>TOTAL PROJECT BUDGET:</t>
  </si>
  <si>
    <t>Percent of budget for each output reserved for direct action on gender eqaulity (if any):</t>
  </si>
  <si>
    <t>Any remarks (e.g. on types of inputs provided or budget justification, for example if high TA or travel costs)</t>
  </si>
  <si>
    <t>CATEGORIES</t>
  </si>
  <si>
    <t>TOTAL</t>
  </si>
  <si>
    <t>Tranche 1 (70%)</t>
  </si>
  <si>
    <t>Tranche 2 (30%)</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</si>
  <si>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</si>
  <si>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</si>
  <si>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</si>
  <si>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</si>
  <si>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</si>
  <si>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</si>
  <si>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</si>
  <si>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</si>
  <si>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</si>
  <si>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Note: If this is a budget revision, insert extra columns to show budget changes.</t>
  </si>
  <si>
    <t>Project M&amp;E budget</t>
  </si>
  <si>
    <t>Table 2 - PBF project budget by UN cost category</t>
  </si>
  <si>
    <t>Table 1 - PBF project budget by Outcome, output and activity</t>
  </si>
  <si>
    <t>total budget</t>
  </si>
  <si>
    <t xml:space="preserve">Inclusive Security: Nothing for Us Without Us </t>
  </si>
  <si>
    <t>(Joint project: UN Women (lead), UNDP and IOM)</t>
  </si>
  <si>
    <t>OUTCOME 1: Duty bearers are responsive to the differential security needs of women and girls in conformity with the International and national policy and legal frameworks including the Liberia National Action Plan on Women Peace and Security.</t>
  </si>
  <si>
    <t>Increased capacity of Government Ministries and Security Institutions for the implementation and reporting of Liberia National Action Plan UNSCR 1325 and promote gender-responsive security sector reform</t>
  </si>
  <si>
    <t>Provide technical support to the Ministries and Security Institutions to develop and implement relevant policy and legal frame work including the women, peace and security resolution frameworks, including the Liberia national Action Plan on UNSCR 13235 and related national gender policies.</t>
  </si>
  <si>
    <t>UNDP</t>
  </si>
  <si>
    <t>IOM</t>
  </si>
  <si>
    <t>Sub total</t>
  </si>
  <si>
    <t>Support the full operationalization of Gender and Security Sector National Taskforce through coordination meetings; south- south exchange; support the development of database tools (online/mobile platform) for the effective tracking and reporting of SEA and SGBV in security institutions and facilitate communication and transport for outreach.</t>
  </si>
  <si>
    <t>Support key security institutions to design and implement programs to increase the representation of women in the security sector, including in key decision making positions.</t>
  </si>
  <si>
    <t>12 Women peacebuilding networks including in border areas have the capacity and skills to lead and meaningfully engage in national security agenda as members of the county, district and community security structure.</t>
  </si>
  <si>
    <t>Training women groups and their networks in eight existing peace huts and four new peace huts in bordering counties in community dialogue, security sector reform, networking, mediation, advocacy techniques and understanding of LNAP on UNSCR 1325</t>
  </si>
  <si>
    <t>Support community outreach and awareness on LNAP UNSCR 1325 to enhance women’s leadership and participation in peace and security at the community level</t>
  </si>
  <si>
    <t>Increased Confidence and uptake of security and justice system for rights and violations and dispute resolution at the community level- with focus on building trust between community and the justice system through women- led peacebuilding initiatives, and enhancing linkages with Gender and Security Sector taskforce.</t>
  </si>
  <si>
    <t>Delivery</t>
  </si>
  <si>
    <t>Support dialogue between peace hut women and joint security officers to improve service delivery and gender responsiveness of security.</t>
  </si>
  <si>
    <t>Activity 2.2.2:</t>
  </si>
  <si>
    <t>Peace Hut and their networks are capacitated and empowered on early warning and reporting of violent occurrence as per local security procedure</t>
  </si>
  <si>
    <t>level of expenditure: IOM</t>
  </si>
  <si>
    <t>UN Women</t>
  </si>
  <si>
    <t>TOTAL $ FOR OUTCOME 1:</t>
  </si>
  <si>
    <t>Sub total 2.2</t>
  </si>
  <si>
    <t>Sub total 2.1</t>
  </si>
  <si>
    <t>TOTAL $ FOR OUTCOME 2:</t>
  </si>
  <si>
    <t>level of expenditure: UNDP</t>
  </si>
  <si>
    <t>Amount Recipient  Agency UNDP</t>
  </si>
  <si>
    <t>Amount Recipient UN Women</t>
  </si>
  <si>
    <t>Amount Recipient IOM</t>
  </si>
  <si>
    <t>Cummulative</t>
  </si>
  <si>
    <t>89.000.00</t>
  </si>
  <si>
    <t>96.747.00</t>
  </si>
  <si>
    <t>170.918.34</t>
  </si>
  <si>
    <t>Delivery and Commitments</t>
  </si>
  <si>
    <t>Total</t>
  </si>
  <si>
    <t>Budget-  UN Women</t>
  </si>
  <si>
    <t>Budget- UNDP</t>
  </si>
  <si>
    <t>Budget- IOM</t>
  </si>
  <si>
    <t xml:space="preserve">Gender and Security Sector National Taskforce is equipped with tools and skills to coordinate the implementation of Liberia's National Action Plan and gender sensitive National Security Sector Strategy </t>
  </si>
  <si>
    <t>Sub total  Output 1.2</t>
  </si>
  <si>
    <t xml:space="preserve">OUTCOME 2: Community based women leaders influence justice and security reform processes especially in boarder areas and demand accountability at all levels </t>
  </si>
  <si>
    <t>Level of expenditure/commitment in % to date</t>
  </si>
  <si>
    <t>level of expenditure UNWomen</t>
  </si>
  <si>
    <t>level of commitment UNWomen</t>
  </si>
  <si>
    <t>level of commitment UNDP</t>
  </si>
  <si>
    <t>level of commitment IOM</t>
  </si>
  <si>
    <t>Total      tranche 1</t>
  </si>
  <si>
    <t>Del. %</t>
  </si>
  <si>
    <t>NB: Delivery % is based on (Delivery + Commitment) / Actual Tranche Received (Tramche 1)</t>
  </si>
  <si>
    <t xml:space="preserve"> Support the operationalization of Gender Offices in all security institutions and building the capacity of gender focal points in ministries and agencies to promote gender responsive institutions.</t>
  </si>
  <si>
    <t>PO</t>
  </si>
  <si>
    <t>Comment</t>
  </si>
  <si>
    <t>Total    tranche 2</t>
  </si>
  <si>
    <t>PROJECT  TOTAL     budget</t>
  </si>
  <si>
    <t>UNWomen issued a NTF for the category over expenditure which was accepted and is already uploaded to the gateway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</si>
</sst>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_-;\-* #,##0.00_-;_-* &quot;-&quot;??_-;_-@_-"/>
    <numFmt numFmtId="165" formatCode="_(* #,##0.00_);_(* \(#,##0.00\);_(* &quot;-&quot;_);_(@_)"/>
    <numFmt numFmtId="166" formatCode="_(* #,##0_);_(* \(#,##0\);_(* &quot;-&quot;??_);_(@_)"/>
    <numFmt numFmtId="167" formatCode="_(* #,##0.000_);_(* \(#,##0.000\);_(* &quot;-&quot;??_);_(@_)"/>
  </numFmts>
  <fonts count="15"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1"/>
      <color theme="1"/>
      <name val="Times New Roman"/>
      <family val="1"/>
    </font>
    <font>
      <sz val="11"/>
      <color theme="1"/>
      <name val="Calibri"/>
      <family val="2"/>
      <scheme val="minor"/>
    </font>
    <font>
      <sz val="10"/>
      <color theme="1"/>
      <name val="Calibri"/>
      <family val="2"/>
      <scheme val="minor"/>
    </font>
    <font>
      <b/>
      <sz val="11"/>
      <color theme="5"/>
      <name val="Calibri"/>
      <family val="2"/>
      <scheme val="minor"/>
    </font>
    <font>
      <sz val="10"/>
      <name val="Calibri"/>
      <family val="2"/>
    </font>
    <font>
      <sz val="10"/>
      <color theme="1"/>
      <name val="Times New Roman"/>
      <family val="1"/>
    </font>
  </fonts>
  <fills count="1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2"/>
        <bgColor indexed="64"/>
      </patternFill>
    </fill>
    <fill>
      <patternFill patternType="solid">
        <fgColor rgb="FFFFC000"/>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7"/>
        <bgColor indexed="64"/>
      </patternFill>
    </fill>
    <fill>
      <patternFill patternType="solid">
        <fgColor theme="0" tint="-4.9989318521683403E-2"/>
        <bgColor indexed="64"/>
      </patternFill>
    </fill>
    <fill>
      <patternFill patternType="solid">
        <fgColor theme="8" tint="0.79998168889431442"/>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indexed="64"/>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style="medium">
        <color rgb="FF000000"/>
      </left>
      <right/>
      <top style="medium">
        <color indexed="64"/>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rgb="FF000000"/>
      </right>
      <top/>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43" fontId="10" fillId="0" borderId="0" applyFont="0" applyFill="0" applyBorder="0" applyAlignment="0" applyProtection="0"/>
    <xf numFmtId="41" fontId="10" fillId="0" borderId="0" applyFont="0" applyFill="0" applyBorder="0" applyAlignment="0" applyProtection="0"/>
    <xf numFmtId="9" fontId="10" fillId="0" borderId="0" applyFont="0" applyFill="0" applyBorder="0" applyAlignment="0" applyProtection="0"/>
    <xf numFmtId="164" fontId="10" fillId="0" borderId="0" applyFont="0" applyFill="0" applyBorder="0" applyAlignment="0" applyProtection="0"/>
  </cellStyleXfs>
  <cellXfs count="241">
    <xf numFmtId="0" fontId="0" fillId="0" borderId="0" xfId="0"/>
    <xf numFmtId="0" fontId="3" fillId="0" borderId="0" xfId="0" applyFont="1"/>
    <xf numFmtId="0" fontId="6" fillId="0" borderId="0" xfId="0" applyFont="1"/>
    <xf numFmtId="0" fontId="0" fillId="0" borderId="0" xfId="0"/>
    <xf numFmtId="43" fontId="0" fillId="0" borderId="0" xfId="1" applyFont="1"/>
    <xf numFmtId="43" fontId="0" fillId="0" borderId="0" xfId="0" applyNumberFormat="1"/>
    <xf numFmtId="9" fontId="0" fillId="0" borderId="0" xfId="3" applyFont="1"/>
    <xf numFmtId="41" fontId="0" fillId="2" borderId="0" xfId="2" applyFont="1" applyFill="1"/>
    <xf numFmtId="43" fontId="0" fillId="2" borderId="0" xfId="1" applyFont="1" applyFill="1"/>
    <xf numFmtId="43" fontId="0" fillId="2" borderId="0" xfId="2" applyNumberFormat="1" applyFont="1" applyFill="1"/>
    <xf numFmtId="0" fontId="0" fillId="2" borderId="0" xfId="0" applyFill="1"/>
    <xf numFmtId="0" fontId="0" fillId="9" borderId="0" xfId="0" applyFill="1"/>
    <xf numFmtId="43" fontId="0" fillId="9" borderId="0" xfId="0" applyNumberFormat="1" applyFill="1"/>
    <xf numFmtId="9" fontId="0" fillId="9" borderId="0" xfId="3" applyFont="1" applyFill="1"/>
    <xf numFmtId="0" fontId="5" fillId="2" borderId="5" xfId="0" applyFont="1" applyFill="1" applyBorder="1" applyAlignment="1">
      <alignment vertical="center" wrapText="1"/>
    </xf>
    <xf numFmtId="0" fontId="5" fillId="2" borderId="9" xfId="0" applyFont="1" applyFill="1" applyBorder="1" applyAlignment="1">
      <alignment vertical="center" wrapText="1"/>
    </xf>
    <xf numFmtId="43" fontId="0" fillId="2" borderId="0" xfId="0" applyNumberFormat="1" applyFill="1"/>
    <xf numFmtId="9" fontId="0" fillId="2" borderId="0" xfId="3" applyFont="1" applyFill="1"/>
    <xf numFmtId="0" fontId="4" fillId="3" borderId="14"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 xfId="0" applyFont="1" applyFill="1" applyBorder="1" applyAlignment="1">
      <alignment horizontal="center" vertical="center" wrapText="1"/>
    </xf>
    <xf numFmtId="43" fontId="5" fillId="3" borderId="6" xfId="1" applyFont="1" applyFill="1" applyBorder="1" applyAlignment="1">
      <alignment horizontal="right" vertical="center" wrapText="1"/>
    </xf>
    <xf numFmtId="167" fontId="0" fillId="0" borderId="0" xfId="0" applyNumberFormat="1"/>
    <xf numFmtId="0" fontId="2" fillId="0" borderId="1" xfId="0" applyFont="1" applyBorder="1" applyAlignment="1">
      <alignment vertical="center" wrapText="1"/>
    </xf>
    <xf numFmtId="43" fontId="2" fillId="3" borderId="1" xfId="1" applyFont="1" applyFill="1" applyBorder="1" applyAlignment="1">
      <alignment vertical="center" wrapText="1"/>
    </xf>
    <xf numFmtId="0" fontId="2" fillId="4" borderId="15" xfId="0" applyFont="1" applyFill="1" applyBorder="1" applyAlignment="1">
      <alignment vertical="center" wrapText="1"/>
    </xf>
    <xf numFmtId="0" fontId="1" fillId="2" borderId="23" xfId="0" applyFont="1" applyFill="1" applyBorder="1" applyAlignment="1">
      <alignment vertical="center" wrapText="1"/>
    </xf>
    <xf numFmtId="0" fontId="2" fillId="6" borderId="23" xfId="0" applyFont="1" applyFill="1" applyBorder="1" applyAlignment="1">
      <alignment vertical="center" wrapText="1"/>
    </xf>
    <xf numFmtId="43" fontId="2" fillId="6" borderId="23" xfId="1" applyFont="1" applyFill="1" applyBorder="1" applyAlignment="1">
      <alignment vertical="center" wrapText="1"/>
    </xf>
    <xf numFmtId="0" fontId="2" fillId="4" borderId="23" xfId="0" applyFont="1" applyFill="1" applyBorder="1" applyAlignment="1">
      <alignment vertical="center" wrapText="1"/>
    </xf>
    <xf numFmtId="0" fontId="1" fillId="6" borderId="23" xfId="0" applyFont="1" applyFill="1" applyBorder="1" applyAlignment="1">
      <alignment vertical="center" wrapText="1"/>
    </xf>
    <xf numFmtId="43" fontId="2" fillId="7" borderId="23" xfId="0" applyNumberFormat="1" applyFont="1" applyFill="1" applyBorder="1" applyAlignment="1">
      <alignment vertical="center" wrapText="1"/>
    </xf>
    <xf numFmtId="0" fontId="2" fillId="7" borderId="23" xfId="0" applyFont="1" applyFill="1" applyBorder="1" applyAlignment="1">
      <alignment vertical="center" wrapText="1"/>
    </xf>
    <xf numFmtId="0" fontId="1" fillId="0" borderId="23" xfId="0" applyFont="1" applyBorder="1" applyAlignment="1">
      <alignment vertical="center" wrapText="1"/>
    </xf>
    <xf numFmtId="43" fontId="1" fillId="6" borderId="23" xfId="1" applyFont="1" applyFill="1" applyBorder="1" applyAlignment="1">
      <alignment vertical="center" wrapText="1"/>
    </xf>
    <xf numFmtId="43" fontId="2" fillId="7" borderId="23" xfId="1" applyFont="1" applyFill="1" applyBorder="1" applyAlignment="1">
      <alignment vertical="center" wrapText="1"/>
    </xf>
    <xf numFmtId="0" fontId="1" fillId="7" borderId="23" xfId="0" applyFont="1" applyFill="1" applyBorder="1" applyAlignment="1">
      <alignment vertical="center" wrapText="1"/>
    </xf>
    <xf numFmtId="0" fontId="2" fillId="0" borderId="3" xfId="0" applyFont="1" applyBorder="1" applyAlignment="1">
      <alignment vertical="center" wrapText="1"/>
    </xf>
    <xf numFmtId="0" fontId="1" fillId="2" borderId="16" xfId="0" applyFont="1" applyFill="1" applyBorder="1" applyAlignment="1">
      <alignment vertical="center" wrapText="1"/>
    </xf>
    <xf numFmtId="0" fontId="2" fillId="6" borderId="16" xfId="0" applyFont="1" applyFill="1" applyBorder="1" applyAlignment="1">
      <alignment vertical="center" wrapText="1"/>
    </xf>
    <xf numFmtId="0" fontId="9" fillId="2" borderId="16" xfId="0" applyFont="1" applyFill="1" applyBorder="1" applyAlignment="1">
      <alignment vertical="center" wrapText="1"/>
    </xf>
    <xf numFmtId="0" fontId="1" fillId="6" borderId="16" xfId="0" applyFont="1" applyFill="1" applyBorder="1" applyAlignment="1">
      <alignment vertical="center" wrapText="1"/>
    </xf>
    <xf numFmtId="0" fontId="1" fillId="0" borderId="16" xfId="0" applyFont="1" applyBorder="1" applyAlignment="1">
      <alignment vertical="center" wrapText="1"/>
    </xf>
    <xf numFmtId="43" fontId="2" fillId="6" borderId="24" xfId="1" applyFont="1" applyFill="1" applyBorder="1" applyAlignment="1">
      <alignment vertical="center" wrapText="1"/>
    </xf>
    <xf numFmtId="43" fontId="2" fillId="7" borderId="24" xfId="0" applyNumberFormat="1" applyFont="1" applyFill="1" applyBorder="1" applyAlignment="1">
      <alignment vertical="center" wrapText="1"/>
    </xf>
    <xf numFmtId="43" fontId="1" fillId="6" borderId="24" xfId="1" applyFont="1" applyFill="1" applyBorder="1" applyAlignment="1">
      <alignment vertical="center" wrapText="1"/>
    </xf>
    <xf numFmtId="43" fontId="2" fillId="7" borderId="24" xfId="1" applyFont="1" applyFill="1" applyBorder="1" applyAlignment="1">
      <alignment vertical="center" wrapText="1"/>
    </xf>
    <xf numFmtId="43" fontId="2" fillId="6" borderId="25" xfId="1" applyFont="1" applyFill="1" applyBorder="1" applyAlignment="1">
      <alignment vertical="center" wrapText="1"/>
    </xf>
    <xf numFmtId="43" fontId="2" fillId="7" borderId="25" xfId="0" applyNumberFormat="1" applyFont="1" applyFill="1" applyBorder="1" applyAlignment="1">
      <alignment vertical="center" wrapText="1"/>
    </xf>
    <xf numFmtId="43" fontId="1" fillId="6" borderId="25" xfId="1" applyFont="1" applyFill="1" applyBorder="1" applyAlignment="1">
      <alignment vertical="center" wrapText="1"/>
    </xf>
    <xf numFmtId="43" fontId="2" fillId="7" borderId="25" xfId="1" applyFont="1" applyFill="1" applyBorder="1" applyAlignment="1">
      <alignment vertical="center" wrapText="1"/>
    </xf>
    <xf numFmtId="41" fontId="2" fillId="3" borderId="1" xfId="2" applyFont="1" applyFill="1" applyBorder="1" applyAlignment="1">
      <alignment horizontal="center" vertical="center" wrapText="1"/>
    </xf>
    <xf numFmtId="0" fontId="2" fillId="3" borderId="1" xfId="0" applyFont="1" applyFill="1" applyBorder="1" applyAlignment="1">
      <alignment vertical="center" wrapText="1"/>
    </xf>
    <xf numFmtId="41" fontId="2" fillId="10" borderId="1" xfId="2" applyFont="1" applyFill="1" applyBorder="1" applyAlignment="1">
      <alignment horizontal="center" vertical="center" wrapText="1"/>
    </xf>
    <xf numFmtId="0" fontId="2" fillId="10" borderId="1" xfId="0" applyFont="1" applyFill="1" applyBorder="1" applyAlignment="1">
      <alignment vertical="center" wrapText="1"/>
    </xf>
    <xf numFmtId="41" fontId="2" fillId="8" borderId="1" xfId="2" applyFont="1" applyFill="1" applyBorder="1" applyAlignment="1">
      <alignment horizontal="center" vertical="center" wrapText="1"/>
    </xf>
    <xf numFmtId="0" fontId="2" fillId="8" borderId="1" xfId="0" applyFont="1" applyFill="1" applyBorder="1" applyAlignment="1">
      <alignment vertical="center" wrapText="1"/>
    </xf>
    <xf numFmtId="0" fontId="4" fillId="3" borderId="13" xfId="0" applyFont="1" applyFill="1" applyBorder="1" applyAlignment="1">
      <alignment horizontal="center" vertical="center" wrapText="1"/>
    </xf>
    <xf numFmtId="43" fontId="5" fillId="3" borderId="18" xfId="1" applyFont="1" applyFill="1" applyBorder="1" applyAlignment="1">
      <alignment horizontal="right" vertical="center" wrapText="1"/>
    </xf>
    <xf numFmtId="43" fontId="5" fillId="3" borderId="19" xfId="1" applyFont="1" applyFill="1" applyBorder="1" applyAlignment="1">
      <alignment horizontal="right" vertical="center" wrapText="1"/>
    </xf>
    <xf numFmtId="43" fontId="5" fillId="3" borderId="20" xfId="1" applyFont="1" applyFill="1" applyBorder="1" applyAlignment="1">
      <alignment horizontal="right" vertical="center" wrapText="1"/>
    </xf>
    <xf numFmtId="43" fontId="5" fillId="3" borderId="2" xfId="1" applyFont="1" applyFill="1" applyBorder="1" applyAlignment="1">
      <alignment horizontal="right" vertical="center" wrapText="1"/>
    </xf>
    <xf numFmtId="0" fontId="4" fillId="8" borderId="14" xfId="0" applyFont="1" applyFill="1" applyBorder="1" applyAlignment="1">
      <alignment horizontal="center" vertical="center" wrapText="1"/>
    </xf>
    <xf numFmtId="0" fontId="4" fillId="8" borderId="7" xfId="0" applyFont="1" applyFill="1" applyBorder="1" applyAlignment="1">
      <alignment horizontal="center" vertical="center" wrapText="1"/>
    </xf>
    <xf numFmtId="165" fontId="5" fillId="8" borderId="6" xfId="2" applyNumberFormat="1" applyFont="1" applyFill="1" applyBorder="1" applyAlignment="1">
      <alignment horizontal="right" vertical="center" wrapText="1"/>
    </xf>
    <xf numFmtId="165" fontId="5" fillId="8" borderId="6" xfId="0" applyNumberFormat="1" applyFont="1" applyFill="1" applyBorder="1" applyAlignment="1">
      <alignment horizontal="right" vertical="center" wrapText="1"/>
    </xf>
    <xf numFmtId="0" fontId="2" fillId="8" borderId="1" xfId="0" applyFont="1" applyFill="1" applyBorder="1" applyAlignment="1">
      <alignment horizontal="center" vertical="center" wrapText="1"/>
    </xf>
    <xf numFmtId="43" fontId="2" fillId="10" borderId="1" xfId="1" applyFont="1" applyFill="1" applyBorder="1" applyAlignment="1">
      <alignment horizontal="center" vertical="center" wrapText="1"/>
    </xf>
    <xf numFmtId="0" fontId="2" fillId="6" borderId="26" xfId="0" applyFont="1" applyFill="1" applyBorder="1" applyAlignment="1">
      <alignment vertical="center" wrapText="1"/>
    </xf>
    <xf numFmtId="0" fontId="1" fillId="6" borderId="26" xfId="0" applyFont="1" applyFill="1" applyBorder="1" applyAlignment="1">
      <alignment vertical="center" wrapText="1"/>
    </xf>
    <xf numFmtId="0" fontId="2" fillId="7" borderId="26" xfId="0" applyFont="1" applyFill="1" applyBorder="1" applyAlignment="1">
      <alignment vertical="center" wrapText="1"/>
    </xf>
    <xf numFmtId="0" fontId="1" fillId="7" borderId="26" xfId="0" applyFont="1" applyFill="1" applyBorder="1" applyAlignment="1">
      <alignment vertical="center" wrapText="1"/>
    </xf>
    <xf numFmtId="9" fontId="2" fillId="7" borderId="25" xfId="3" applyFont="1" applyFill="1" applyBorder="1" applyAlignment="1">
      <alignment vertical="center" wrapText="1"/>
    </xf>
    <xf numFmtId="43" fontId="2" fillId="11" borderId="24" xfId="0" applyNumberFormat="1" applyFont="1" applyFill="1" applyBorder="1" applyAlignment="1">
      <alignment vertical="center" wrapText="1"/>
    </xf>
    <xf numFmtId="43" fontId="2" fillId="11" borderId="23" xfId="0" applyNumberFormat="1" applyFont="1" applyFill="1" applyBorder="1" applyAlignment="1">
      <alignment vertical="center" wrapText="1"/>
    </xf>
    <xf numFmtId="0" fontId="2" fillId="11" borderId="23" xfId="0" applyFont="1" applyFill="1" applyBorder="1" applyAlignment="1">
      <alignment vertical="center" wrapText="1"/>
    </xf>
    <xf numFmtId="9" fontId="1" fillId="11" borderId="25" xfId="0" applyNumberFormat="1" applyFont="1" applyFill="1" applyBorder="1" applyAlignment="1">
      <alignment vertical="center" wrapText="1"/>
    </xf>
    <xf numFmtId="9" fontId="2" fillId="11" borderId="23" xfId="3" applyFont="1" applyFill="1" applyBorder="1" applyAlignment="1">
      <alignment vertical="center" wrapText="1"/>
    </xf>
    <xf numFmtId="9" fontId="2" fillId="11" borderId="25" xfId="3" applyFont="1" applyFill="1" applyBorder="1" applyAlignment="1">
      <alignment vertical="center" wrapText="1"/>
    </xf>
    <xf numFmtId="0" fontId="2" fillId="11" borderId="26" xfId="0" applyFont="1" applyFill="1" applyBorder="1" applyAlignment="1">
      <alignment vertical="center" wrapText="1"/>
    </xf>
    <xf numFmtId="9" fontId="1" fillId="6" borderId="25" xfId="0" applyNumberFormat="1" applyFont="1" applyFill="1" applyBorder="1" applyAlignment="1">
      <alignment vertical="center" wrapText="1"/>
    </xf>
    <xf numFmtId="9" fontId="1" fillId="7" borderId="25" xfId="0" applyNumberFormat="1" applyFont="1" applyFill="1" applyBorder="1" applyAlignment="1">
      <alignment vertical="center" wrapText="1"/>
    </xf>
    <xf numFmtId="0" fontId="4" fillId="3" borderId="11" xfId="0"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1" xfId="0" applyFont="1" applyFill="1" applyBorder="1" applyAlignment="1">
      <alignment horizontal="center" vertical="center" wrapText="1"/>
    </xf>
    <xf numFmtId="9" fontId="5" fillId="3" borderId="6" xfId="3" applyFont="1" applyFill="1" applyBorder="1" applyAlignment="1">
      <alignment horizontal="right" vertical="center" wrapText="1"/>
    </xf>
    <xf numFmtId="9" fontId="5" fillId="8" borderId="6" xfId="3" applyFont="1" applyFill="1" applyBorder="1" applyAlignment="1">
      <alignment horizontal="right" vertical="center" wrapText="1"/>
    </xf>
    <xf numFmtId="0" fontId="0" fillId="0" borderId="0" xfId="0" applyFont="1"/>
    <xf numFmtId="9" fontId="0" fillId="0" borderId="0" xfId="0" applyNumberFormat="1"/>
    <xf numFmtId="41" fontId="10" fillId="0" borderId="0" xfId="2" applyFont="1"/>
    <xf numFmtId="0" fontId="0" fillId="0" borderId="0" xfId="0" applyBorder="1"/>
    <xf numFmtId="165" fontId="0" fillId="0" borderId="0" xfId="0" applyNumberFormat="1" applyBorder="1"/>
    <xf numFmtId="43" fontId="0" fillId="0" borderId="0" xfId="0" applyNumberFormat="1" applyBorder="1"/>
    <xf numFmtId="165" fontId="12" fillId="0" borderId="0" xfId="0" applyNumberFormat="1" applyFont="1" applyBorder="1"/>
    <xf numFmtId="165" fontId="6" fillId="0" borderId="0" xfId="0" applyNumberFormat="1" applyFont="1" applyBorder="1"/>
    <xf numFmtId="0" fontId="5" fillId="3" borderId="6" xfId="0" applyFont="1" applyFill="1" applyBorder="1" applyAlignment="1">
      <alignment horizontal="right" vertical="center" wrapText="1"/>
    </xf>
    <xf numFmtId="9" fontId="13" fillId="3" borderId="6" xfId="3" applyFont="1" applyFill="1" applyBorder="1" applyAlignment="1">
      <alignment horizontal="right" vertical="center" wrapText="1"/>
    </xf>
    <xf numFmtId="0" fontId="0" fillId="0" borderId="0" xfId="0"/>
    <xf numFmtId="0" fontId="3" fillId="0" borderId="0" xfId="0" applyFont="1"/>
    <xf numFmtId="0" fontId="6" fillId="0" borderId="0" xfId="0" applyFont="1"/>
    <xf numFmtId="0" fontId="7" fillId="0" borderId="0" xfId="0" applyFont="1"/>
    <xf numFmtId="0" fontId="8" fillId="0" borderId="0" xfId="0" applyFont="1"/>
    <xf numFmtId="165" fontId="0" fillId="2" borderId="0" xfId="2" applyNumberFormat="1" applyFont="1" applyFill="1"/>
    <xf numFmtId="43" fontId="1" fillId="3" borderId="24" xfId="1" applyFont="1" applyFill="1" applyBorder="1" applyAlignment="1">
      <alignment vertical="center" wrapText="1"/>
    </xf>
    <xf numFmtId="43" fontId="1" fillId="3" borderId="23" xfId="1" applyFont="1" applyFill="1" applyBorder="1" applyAlignment="1">
      <alignment vertical="center" wrapText="1"/>
    </xf>
    <xf numFmtId="4" fontId="11" fillId="3" borderId="23" xfId="0" applyNumberFormat="1" applyFont="1" applyFill="1" applyBorder="1" applyAlignment="1">
      <alignment vertical="center" wrapText="1"/>
    </xf>
    <xf numFmtId="9" fontId="1" fillId="3" borderId="23" xfId="0" applyNumberFormat="1" applyFont="1" applyFill="1" applyBorder="1" applyAlignment="1">
      <alignment vertical="center" wrapText="1"/>
    </xf>
    <xf numFmtId="9" fontId="1" fillId="3" borderId="25" xfId="0" applyNumberFormat="1" applyFont="1" applyFill="1" applyBorder="1" applyAlignment="1">
      <alignment vertical="center" wrapText="1"/>
    </xf>
    <xf numFmtId="43" fontId="0" fillId="3" borderId="23" xfId="1" applyFont="1" applyFill="1" applyBorder="1" applyAlignment="1">
      <alignment vertical="center"/>
    </xf>
    <xf numFmtId="165" fontId="1" fillId="3" borderId="23" xfId="2" applyNumberFormat="1" applyFont="1" applyFill="1" applyBorder="1" applyAlignment="1">
      <alignment horizontal="center" vertical="center" wrapText="1"/>
    </xf>
    <xf numFmtId="43" fontId="1" fillId="3" borderId="23" xfId="1" applyFont="1" applyFill="1" applyBorder="1" applyAlignment="1">
      <alignment horizontal="center" vertical="center" wrapText="1"/>
    </xf>
    <xf numFmtId="41" fontId="1" fillId="3" borderId="23" xfId="2" applyFont="1" applyFill="1" applyBorder="1" applyAlignment="1">
      <alignment vertical="center" wrapText="1"/>
    </xf>
    <xf numFmtId="0" fontId="1" fillId="3" borderId="23" xfId="0" applyFont="1" applyFill="1" applyBorder="1" applyAlignment="1">
      <alignment vertical="center" wrapText="1"/>
    </xf>
    <xf numFmtId="43" fontId="1" fillId="13" borderId="24" xfId="1" applyFont="1" applyFill="1" applyBorder="1" applyAlignment="1">
      <alignment vertical="center" wrapText="1"/>
    </xf>
    <xf numFmtId="43" fontId="1" fillId="13" borderId="23" xfId="1" applyFont="1" applyFill="1" applyBorder="1" applyAlignment="1">
      <alignment horizontal="right" vertical="center" wrapText="1"/>
    </xf>
    <xf numFmtId="9" fontId="1" fillId="13" borderId="23" xfId="1" applyNumberFormat="1" applyFont="1" applyFill="1" applyBorder="1" applyAlignment="1">
      <alignment horizontal="right" vertical="center" wrapText="1"/>
    </xf>
    <xf numFmtId="9" fontId="1" fillId="13" borderId="25" xfId="3" applyFont="1" applyFill="1" applyBorder="1" applyAlignment="1">
      <alignment horizontal="right" vertical="center" wrapText="1"/>
    </xf>
    <xf numFmtId="4" fontId="1" fillId="13" borderId="24" xfId="0" applyNumberFormat="1" applyFont="1" applyFill="1" applyBorder="1" applyAlignment="1">
      <alignment horizontal="right" vertical="center" wrapText="1"/>
    </xf>
    <xf numFmtId="0" fontId="4" fillId="13" borderId="22" xfId="0" applyFont="1" applyFill="1" applyBorder="1" applyAlignment="1">
      <alignment horizontal="center" vertical="center" wrapText="1"/>
    </xf>
    <xf numFmtId="0" fontId="4" fillId="13" borderId="14" xfId="0" applyFont="1" applyFill="1" applyBorder="1" applyAlignment="1">
      <alignment horizontal="center" vertical="center" wrapText="1"/>
    </xf>
    <xf numFmtId="0" fontId="4" fillId="13" borderId="7" xfId="0" applyFont="1" applyFill="1" applyBorder="1" applyAlignment="1">
      <alignment horizontal="center" vertical="center" wrapText="1"/>
    </xf>
    <xf numFmtId="0" fontId="4" fillId="13" borderId="1" xfId="0" applyFont="1" applyFill="1" applyBorder="1" applyAlignment="1">
      <alignment horizontal="center" vertical="center" wrapText="1"/>
    </xf>
    <xf numFmtId="4" fontId="5" fillId="13" borderId="6" xfId="0" applyNumberFormat="1" applyFont="1" applyFill="1" applyBorder="1" applyAlignment="1">
      <alignment horizontal="right" vertical="center" wrapText="1"/>
    </xf>
    <xf numFmtId="43" fontId="5" fillId="13" borderId="6" xfId="1" applyFont="1" applyFill="1" applyBorder="1" applyAlignment="1">
      <alignment horizontal="right" vertical="center" wrapText="1"/>
    </xf>
    <xf numFmtId="9" fontId="5" fillId="13" borderId="6" xfId="3" applyFont="1" applyFill="1" applyBorder="1" applyAlignment="1">
      <alignment horizontal="right" vertical="center" wrapText="1"/>
    </xf>
    <xf numFmtId="3" fontId="5" fillId="13" borderId="6" xfId="0" applyNumberFormat="1" applyFont="1" applyFill="1" applyBorder="1" applyAlignment="1">
      <alignment horizontal="right" vertical="center" wrapText="1"/>
    </xf>
    <xf numFmtId="165" fontId="5" fillId="13" borderId="6" xfId="2" applyNumberFormat="1" applyFont="1" applyFill="1" applyBorder="1" applyAlignment="1">
      <alignment horizontal="right" vertical="center" wrapText="1"/>
    </xf>
    <xf numFmtId="43" fontId="2" fillId="6" borderId="33" xfId="1" applyFont="1" applyFill="1" applyBorder="1" applyAlignment="1">
      <alignment vertical="center" wrapText="1"/>
    </xf>
    <xf numFmtId="43" fontId="0" fillId="13" borderId="24" xfId="1" applyFont="1" applyFill="1" applyBorder="1" applyAlignment="1">
      <alignment vertical="center"/>
    </xf>
    <xf numFmtId="41" fontId="1" fillId="13" borderId="23" xfId="2" applyFont="1" applyFill="1" applyBorder="1" applyAlignment="1">
      <alignment horizontal="center" vertical="center" wrapText="1"/>
    </xf>
    <xf numFmtId="41" fontId="1" fillId="13" borderId="25" xfId="2" applyFont="1" applyFill="1" applyBorder="1" applyAlignment="1">
      <alignment horizontal="center" vertical="center" wrapText="1"/>
    </xf>
    <xf numFmtId="43" fontId="14" fillId="13" borderId="23" xfId="1" applyFont="1" applyFill="1" applyBorder="1" applyAlignment="1">
      <alignment vertical="center" wrapText="1"/>
    </xf>
    <xf numFmtId="43" fontId="1" fillId="13" borderId="32" xfId="1" applyFont="1" applyFill="1" applyBorder="1" applyAlignment="1">
      <alignment vertical="center" wrapText="1"/>
    </xf>
    <xf numFmtId="9" fontId="1" fillId="13" borderId="25" xfId="3" applyFont="1" applyFill="1" applyBorder="1" applyAlignment="1">
      <alignment vertical="center" wrapText="1"/>
    </xf>
    <xf numFmtId="41" fontId="1" fillId="13" borderId="23" xfId="2" applyFont="1" applyFill="1" applyBorder="1" applyAlignment="1">
      <alignment vertical="center" wrapText="1"/>
    </xf>
    <xf numFmtId="165" fontId="1" fillId="13" borderId="25" xfId="2" applyNumberFormat="1" applyFont="1" applyFill="1" applyBorder="1" applyAlignment="1">
      <alignment vertical="center" wrapText="1"/>
    </xf>
    <xf numFmtId="41" fontId="1" fillId="13" borderId="25" xfId="2" applyFont="1" applyFill="1" applyBorder="1" applyAlignment="1">
      <alignment vertical="center" wrapText="1"/>
    </xf>
    <xf numFmtId="165" fontId="1" fillId="13" borderId="24" xfId="2" applyNumberFormat="1" applyFont="1" applyFill="1" applyBorder="1" applyAlignment="1">
      <alignment vertical="center" wrapText="1"/>
    </xf>
    <xf numFmtId="41" fontId="1" fillId="8" borderId="24" xfId="2" applyFont="1" applyFill="1" applyBorder="1" applyAlignment="1">
      <alignment vertical="center" wrapText="1"/>
    </xf>
    <xf numFmtId="41" fontId="1" fillId="8" borderId="23" xfId="2" applyFont="1" applyFill="1" applyBorder="1" applyAlignment="1">
      <alignment vertical="center" wrapText="1"/>
    </xf>
    <xf numFmtId="0" fontId="1" fillId="8" borderId="23" xfId="0" applyFont="1" applyFill="1" applyBorder="1" applyAlignment="1">
      <alignment vertical="center" wrapText="1"/>
    </xf>
    <xf numFmtId="0" fontId="1" fillId="8" borderId="25" xfId="0" applyFont="1" applyFill="1" applyBorder="1" applyAlignment="1">
      <alignment vertical="center" wrapText="1"/>
    </xf>
    <xf numFmtId="0" fontId="1" fillId="8" borderId="26" xfId="0" applyFont="1" applyFill="1" applyBorder="1" applyAlignment="1">
      <alignment vertical="center" wrapText="1"/>
    </xf>
    <xf numFmtId="0" fontId="1" fillId="8" borderId="26" xfId="0" applyFont="1" applyFill="1" applyBorder="1" applyAlignment="1">
      <alignment horizontal="right" vertical="center" wrapText="1"/>
    </xf>
    <xf numFmtId="41" fontId="1" fillId="8" borderId="23" xfId="2" applyFont="1" applyFill="1" applyBorder="1" applyAlignment="1">
      <alignment horizontal="center" vertical="center" wrapText="1"/>
    </xf>
    <xf numFmtId="43" fontId="1" fillId="8" borderId="23" xfId="1" applyFont="1" applyFill="1" applyBorder="1" applyAlignment="1">
      <alignment vertical="center" wrapText="1"/>
    </xf>
    <xf numFmtId="165" fontId="1" fillId="8" borderId="24" xfId="2" applyNumberFormat="1" applyFont="1" applyFill="1" applyBorder="1" applyAlignment="1">
      <alignment vertical="center" wrapText="1"/>
    </xf>
    <xf numFmtId="165" fontId="1" fillId="8" borderId="23" xfId="2" applyNumberFormat="1" applyFont="1" applyFill="1" applyBorder="1" applyAlignment="1">
      <alignment vertical="center" wrapText="1"/>
    </xf>
    <xf numFmtId="9" fontId="1" fillId="8" borderId="23" xfId="2" applyNumberFormat="1" applyFont="1" applyFill="1" applyBorder="1" applyAlignment="1">
      <alignment vertical="center" wrapText="1"/>
    </xf>
    <xf numFmtId="9" fontId="1" fillId="8" borderId="25" xfId="3" applyFont="1" applyFill="1" applyBorder="1" applyAlignment="1">
      <alignment vertical="center" wrapText="1"/>
    </xf>
    <xf numFmtId="9" fontId="2" fillId="8" borderId="25" xfId="3" applyFont="1" applyFill="1" applyBorder="1" applyAlignment="1">
      <alignment vertical="center" wrapText="1"/>
    </xf>
    <xf numFmtId="0" fontId="4" fillId="14" borderId="19" xfId="0" applyFont="1" applyFill="1" applyBorder="1" applyAlignment="1">
      <alignment horizontal="center" vertical="center" wrapText="1"/>
    </xf>
    <xf numFmtId="0" fontId="4" fillId="14" borderId="21" xfId="0" applyFont="1" applyFill="1" applyBorder="1" applyAlignment="1">
      <alignment horizontal="center" vertical="center" wrapText="1"/>
    </xf>
    <xf numFmtId="0" fontId="4" fillId="14" borderId="1" xfId="0" applyFont="1" applyFill="1" applyBorder="1" applyAlignment="1">
      <alignment horizontal="center" vertical="center" wrapText="1"/>
    </xf>
    <xf numFmtId="0" fontId="4" fillId="14" borderId="20" xfId="0" applyFont="1" applyFill="1" applyBorder="1" applyAlignment="1">
      <alignment horizontal="center" vertical="center" wrapText="1"/>
    </xf>
    <xf numFmtId="0" fontId="4" fillId="14" borderId="4" xfId="0" applyFont="1" applyFill="1" applyBorder="1" applyAlignment="1">
      <alignment horizontal="center" vertical="center" wrapText="1"/>
    </xf>
    <xf numFmtId="43" fontId="5" fillId="14" borderId="6" xfId="0" applyNumberFormat="1" applyFont="1" applyFill="1" applyBorder="1" applyAlignment="1">
      <alignment horizontal="right" vertical="center" wrapText="1"/>
    </xf>
    <xf numFmtId="43" fontId="5" fillId="14" borderId="31" xfId="0" applyNumberFormat="1" applyFont="1" applyFill="1" applyBorder="1" applyAlignment="1">
      <alignment horizontal="right" vertical="center" wrapText="1"/>
    </xf>
    <xf numFmtId="43" fontId="5" fillId="12" borderId="6" xfId="1" applyFont="1" applyFill="1" applyBorder="1" applyAlignment="1">
      <alignment horizontal="right" vertical="center" wrapText="1"/>
    </xf>
    <xf numFmtId="9" fontId="5" fillId="12" borderId="6" xfId="3" applyFont="1" applyFill="1" applyBorder="1" applyAlignment="1">
      <alignment horizontal="right" vertical="center" wrapText="1"/>
    </xf>
    <xf numFmtId="43" fontId="5" fillId="12" borderId="31" xfId="1" applyFont="1" applyFill="1" applyBorder="1" applyAlignment="1">
      <alignment horizontal="right" vertical="center" wrapText="1"/>
    </xf>
    <xf numFmtId="166" fontId="5" fillId="12" borderId="5" xfId="0" applyNumberFormat="1" applyFont="1" applyFill="1" applyBorder="1" applyAlignment="1">
      <alignment vertical="center" wrapText="1"/>
    </xf>
    <xf numFmtId="43" fontId="5" fillId="12" borderId="6" xfId="1" applyNumberFormat="1" applyFont="1" applyFill="1" applyBorder="1" applyAlignment="1">
      <alignment horizontal="right" vertical="center" wrapText="1"/>
    </xf>
    <xf numFmtId="4" fontId="5" fillId="12" borderId="6" xfId="0" applyNumberFormat="1" applyFont="1" applyFill="1" applyBorder="1" applyAlignment="1">
      <alignment horizontal="right" vertical="center" wrapText="1"/>
    </xf>
    <xf numFmtId="43" fontId="5" fillId="12" borderId="6" xfId="0" applyNumberFormat="1" applyFont="1" applyFill="1" applyBorder="1" applyAlignment="1">
      <alignment horizontal="right" vertical="center" wrapText="1"/>
    </xf>
    <xf numFmtId="43" fontId="4" fillId="12" borderId="6" xfId="0" applyNumberFormat="1" applyFont="1" applyFill="1" applyBorder="1" applyAlignment="1">
      <alignment horizontal="right" vertical="center" wrapText="1"/>
    </xf>
    <xf numFmtId="43" fontId="4" fillId="12" borderId="6" xfId="2" applyNumberFormat="1" applyFont="1" applyFill="1" applyBorder="1" applyAlignment="1">
      <alignment horizontal="right" vertical="center" wrapText="1"/>
    </xf>
    <xf numFmtId="9" fontId="4" fillId="12" borderId="6" xfId="3" applyFont="1" applyFill="1" applyBorder="1" applyAlignment="1">
      <alignment horizontal="right" vertical="center" wrapText="1"/>
    </xf>
    <xf numFmtId="43" fontId="5" fillId="12" borderId="31" xfId="0" applyNumberFormat="1" applyFont="1" applyFill="1" applyBorder="1" applyAlignment="1">
      <alignment horizontal="right" vertical="center" wrapText="1"/>
    </xf>
    <xf numFmtId="43" fontId="2" fillId="10" borderId="1" xfId="1" applyFont="1" applyFill="1" applyBorder="1" applyAlignment="1">
      <alignment vertical="center" wrapText="1"/>
    </xf>
    <xf numFmtId="43" fontId="1" fillId="13" borderId="23" xfId="1" applyFont="1" applyFill="1" applyBorder="1" applyAlignment="1">
      <alignment vertical="center" wrapText="1"/>
    </xf>
    <xf numFmtId="43" fontId="2" fillId="11" borderId="23" xfId="1" applyFont="1" applyFill="1" applyBorder="1" applyAlignment="1">
      <alignment vertical="center" wrapText="1"/>
    </xf>
    <xf numFmtId="9" fontId="1" fillId="15" borderId="25" xfId="0" applyNumberFormat="1" applyFont="1" applyFill="1" applyBorder="1" applyAlignment="1">
      <alignment vertical="center" wrapText="1"/>
    </xf>
    <xf numFmtId="9" fontId="2" fillId="15" borderId="23" xfId="3" applyFont="1" applyFill="1" applyBorder="1" applyAlignment="1">
      <alignment vertical="center" wrapText="1"/>
    </xf>
    <xf numFmtId="9" fontId="2" fillId="15" borderId="25" xfId="3" applyFont="1" applyFill="1" applyBorder="1" applyAlignment="1">
      <alignment vertical="center" wrapText="1"/>
    </xf>
    <xf numFmtId="43" fontId="2" fillId="15" borderId="24" xfId="1" applyNumberFormat="1" applyFont="1" applyFill="1" applyBorder="1" applyAlignment="1">
      <alignment vertical="center" wrapText="1"/>
    </xf>
    <xf numFmtId="166" fontId="2" fillId="15" borderId="23" xfId="1" applyNumberFormat="1" applyFont="1" applyFill="1" applyBorder="1" applyAlignment="1">
      <alignment vertical="center" wrapText="1"/>
    </xf>
    <xf numFmtId="43" fontId="2" fillId="15" borderId="23" xfId="1" applyNumberFormat="1" applyFont="1" applyFill="1" applyBorder="1" applyAlignment="1">
      <alignment vertical="center" wrapText="1"/>
    </xf>
    <xf numFmtId="0" fontId="2" fillId="15" borderId="23" xfId="0" applyFont="1" applyFill="1" applyBorder="1" applyAlignment="1">
      <alignment vertical="center" wrapText="1"/>
    </xf>
    <xf numFmtId="43" fontId="2" fillId="15" borderId="23" xfId="1" applyFont="1" applyFill="1" applyBorder="1" applyAlignment="1">
      <alignment vertical="center" wrapText="1"/>
    </xf>
    <xf numFmtId="43" fontId="2" fillId="15" borderId="26" xfId="1" applyFont="1" applyFill="1" applyBorder="1" applyAlignment="1">
      <alignment vertical="center" wrapText="1"/>
    </xf>
    <xf numFmtId="43" fontId="1" fillId="0" borderId="24" xfId="1" applyFont="1" applyFill="1" applyBorder="1" applyAlignment="1">
      <alignment vertical="center" wrapText="1"/>
    </xf>
    <xf numFmtId="43" fontId="1" fillId="0" borderId="23" xfId="1" applyFont="1" applyFill="1" applyBorder="1" applyAlignment="1">
      <alignment vertical="center" wrapText="1"/>
    </xf>
    <xf numFmtId="4" fontId="1" fillId="0" borderId="23" xfId="0" applyNumberFormat="1" applyFont="1" applyFill="1" applyBorder="1" applyAlignment="1">
      <alignment vertical="center" wrapText="1"/>
    </xf>
    <xf numFmtId="41" fontId="1" fillId="0" borderId="23" xfId="2" applyFont="1" applyFill="1" applyBorder="1" applyAlignment="1">
      <alignment vertical="center" wrapText="1"/>
    </xf>
    <xf numFmtId="0" fontId="1" fillId="0" borderId="23" xfId="0" applyFont="1" applyFill="1" applyBorder="1" applyAlignment="1">
      <alignment vertical="center" wrapText="1"/>
    </xf>
    <xf numFmtId="9" fontId="1" fillId="0" borderId="25" xfId="0" applyNumberFormat="1" applyFont="1" applyFill="1" applyBorder="1" applyAlignment="1">
      <alignment vertical="center" wrapText="1"/>
    </xf>
    <xf numFmtId="4" fontId="1" fillId="0" borderId="24" xfId="0" applyNumberFormat="1" applyFont="1" applyFill="1" applyBorder="1" applyAlignment="1">
      <alignment vertical="center" wrapText="1"/>
    </xf>
    <xf numFmtId="165" fontId="1" fillId="0" borderId="23" xfId="2" applyNumberFormat="1" applyFont="1" applyFill="1" applyBorder="1" applyAlignment="1">
      <alignment horizontal="right" vertical="center" wrapText="1"/>
    </xf>
    <xf numFmtId="43" fontId="1" fillId="0" borderId="23" xfId="1" applyFont="1" applyFill="1" applyBorder="1" applyAlignment="1">
      <alignment horizontal="right" vertical="center" wrapText="1"/>
    </xf>
    <xf numFmtId="9" fontId="2" fillId="0" borderId="23" xfId="3" applyFont="1" applyFill="1" applyBorder="1" applyAlignment="1">
      <alignment vertical="center" wrapText="1"/>
    </xf>
    <xf numFmtId="9" fontId="2" fillId="0" borderId="25" xfId="3" applyFont="1" applyFill="1" applyBorder="1" applyAlignment="1">
      <alignment vertical="center" wrapText="1"/>
    </xf>
    <xf numFmtId="165" fontId="1" fillId="0" borderId="23" xfId="2" applyNumberFormat="1" applyFont="1" applyFill="1" applyBorder="1" applyAlignment="1">
      <alignment vertical="center" wrapText="1"/>
    </xf>
    <xf numFmtId="43" fontId="1" fillId="0" borderId="23" xfId="0" applyNumberFormat="1" applyFont="1" applyFill="1" applyBorder="1" applyAlignment="1">
      <alignment vertical="center" wrapText="1"/>
    </xf>
    <xf numFmtId="0" fontId="1" fillId="0" borderId="26" xfId="0" applyFont="1" applyFill="1" applyBorder="1" applyAlignment="1">
      <alignment vertical="center" wrapText="1"/>
    </xf>
    <xf numFmtId="43" fontId="1" fillId="13" borderId="32" xfId="1" applyFont="1" applyFill="1" applyBorder="1" applyAlignment="1">
      <alignment horizontal="center" vertical="center" wrapText="1"/>
    </xf>
    <xf numFmtId="0" fontId="6" fillId="14" borderId="3" xfId="0" applyFont="1" applyFill="1" applyBorder="1" applyAlignment="1">
      <alignment horizontal="center" vertical="center"/>
    </xf>
    <xf numFmtId="9" fontId="0" fillId="14" borderId="3" xfId="3" applyFont="1" applyFill="1" applyBorder="1"/>
    <xf numFmtId="9" fontId="0" fillId="12" borderId="3" xfId="3" applyFont="1" applyFill="1" applyBorder="1"/>
    <xf numFmtId="9" fontId="10" fillId="12" borderId="3" xfId="3" applyFont="1" applyFill="1" applyBorder="1"/>
    <xf numFmtId="0" fontId="6" fillId="5" borderId="23" xfId="0" applyFont="1" applyFill="1" applyBorder="1" applyAlignment="1">
      <alignment horizontal="center" vertical="center"/>
    </xf>
    <xf numFmtId="0" fontId="0" fillId="5" borderId="23" xfId="0" applyFill="1" applyBorder="1"/>
    <xf numFmtId="0" fontId="0" fillId="5" borderId="23" xfId="0" applyFont="1" applyFill="1" applyBorder="1"/>
    <xf numFmtId="0" fontId="0" fillId="5" borderId="23" xfId="0" applyFill="1" applyBorder="1" applyAlignment="1">
      <alignment horizontal="left" wrapText="1"/>
    </xf>
    <xf numFmtId="9" fontId="0" fillId="14" borderId="3" xfId="3" applyFont="1" applyFill="1" applyBorder="1" applyAlignment="1">
      <alignment vertical="center"/>
    </xf>
    <xf numFmtId="165" fontId="1" fillId="3" borderId="23" xfId="2" applyNumberFormat="1" applyFont="1" applyFill="1" applyBorder="1" applyAlignment="1">
      <alignment vertical="center" wrapText="1"/>
    </xf>
    <xf numFmtId="0" fontId="1" fillId="0" borderId="2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2" fillId="15" borderId="23" xfId="0" applyFont="1" applyFill="1" applyBorder="1" applyAlignment="1">
      <alignment horizontal="left" vertical="center" wrapText="1"/>
    </xf>
    <xf numFmtId="0" fontId="2" fillId="15" borderId="16" xfId="0" applyFont="1" applyFill="1" applyBorder="1" applyAlignment="1">
      <alignment horizontal="left" vertical="center" wrapText="1"/>
    </xf>
    <xf numFmtId="0" fontId="2" fillId="11" borderId="23" xfId="0" applyFont="1" applyFill="1" applyBorder="1" applyAlignment="1">
      <alignment horizontal="left" vertical="center" wrapText="1"/>
    </xf>
    <xf numFmtId="0" fontId="2" fillId="11" borderId="16" xfId="0" applyFont="1" applyFill="1" applyBorder="1" applyAlignment="1">
      <alignment horizontal="left" vertical="center" wrapText="1"/>
    </xf>
    <xf numFmtId="0" fontId="2" fillId="7" borderId="23" xfId="0" applyFont="1" applyFill="1" applyBorder="1" applyAlignment="1">
      <alignment horizontal="left" vertical="center" wrapText="1"/>
    </xf>
    <xf numFmtId="0" fontId="2" fillId="7" borderId="16" xfId="0" applyFont="1" applyFill="1" applyBorder="1" applyAlignment="1">
      <alignment horizontal="left" vertical="center" wrapText="1"/>
    </xf>
    <xf numFmtId="0" fontId="1" fillId="4" borderId="16" xfId="0" applyFont="1" applyFill="1" applyBorder="1" applyAlignment="1">
      <alignment horizontal="left" vertical="center" wrapText="1"/>
    </xf>
    <xf numFmtId="0" fontId="1" fillId="4" borderId="17" xfId="0" applyFont="1" applyFill="1" applyBorder="1" applyAlignment="1">
      <alignment horizontal="left" vertical="center" wrapText="1"/>
    </xf>
    <xf numFmtId="0" fontId="1" fillId="4" borderId="27" xfId="0" applyFont="1" applyFill="1" applyBorder="1" applyAlignment="1">
      <alignment horizontal="left" vertical="center" wrapText="1"/>
    </xf>
    <xf numFmtId="0" fontId="1" fillId="0" borderId="16" xfId="0" applyFont="1" applyBorder="1" applyAlignment="1">
      <alignment horizontal="center" vertical="center" wrapText="1"/>
    </xf>
    <xf numFmtId="0" fontId="1" fillId="0" borderId="27" xfId="0" applyFont="1" applyBorder="1" applyAlignment="1">
      <alignment horizontal="center" vertical="center" wrapText="1"/>
    </xf>
    <xf numFmtId="0" fontId="2" fillId="5" borderId="3"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5" borderId="16"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1" fillId="4" borderId="28" xfId="0" applyFont="1" applyFill="1" applyBorder="1" applyAlignment="1">
      <alignment horizontal="left" vertical="center" wrapText="1"/>
    </xf>
    <xf numFmtId="0" fontId="1" fillId="4" borderId="29" xfId="0" applyFont="1" applyFill="1" applyBorder="1" applyAlignment="1">
      <alignment horizontal="left" vertical="center" wrapText="1"/>
    </xf>
    <xf numFmtId="0" fontId="1" fillId="4" borderId="30" xfId="0" applyFont="1" applyFill="1" applyBorder="1" applyAlignment="1">
      <alignment horizontal="left" vertical="center" wrapText="1"/>
    </xf>
    <xf numFmtId="0" fontId="4" fillId="14" borderId="3"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0" fillId="9" borderId="0" xfId="0" applyFill="1" applyAlignment="1">
      <alignment horizontal="center"/>
    </xf>
    <xf numFmtId="0" fontId="4" fillId="14" borderId="8" xfId="0" applyFont="1" applyFill="1" applyBorder="1" applyAlignment="1">
      <alignment horizontal="center" vertical="center" wrapText="1"/>
    </xf>
    <xf numFmtId="0" fontId="4" fillId="14" borderId="9" xfId="0" applyFont="1" applyFill="1" applyBorder="1" applyAlignment="1">
      <alignment horizontal="center" vertical="center" wrapText="1"/>
    </xf>
    <xf numFmtId="0" fontId="4" fillId="13" borderId="12" xfId="0" applyFont="1" applyFill="1" applyBorder="1" applyAlignment="1">
      <alignment horizontal="center" vertical="center" wrapText="1"/>
    </xf>
    <xf numFmtId="0" fontId="4" fillId="13" borderId="11" xfId="0" applyFont="1" applyFill="1" applyBorder="1" applyAlignment="1">
      <alignment horizontal="center" vertical="center" wrapText="1"/>
    </xf>
    <xf numFmtId="0" fontId="4" fillId="13" borderId="22"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4" xfId="0" applyFont="1" applyFill="1" applyBorder="1" applyAlignment="1">
      <alignment horizontal="center" vertical="center" wrapText="1"/>
    </xf>
  </cellXfs>
  <cellStyles count="5">
    <cellStyle name="Comma" xfId="1" builtinId="3"/>
    <cellStyle name="Comma [0]" xfId="2" builtinId="6"/>
    <cellStyle name="Comma 2" xfId="4" xr:uid="{03D84A1A-5665-4280-8EBC-7915871DB7AF}"/>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5"/>
  <sheetViews>
    <sheetView topLeftCell="B17" zoomScale="70" zoomScaleNormal="70" zoomScaleSheetLayoutView="40" workbookViewId="0">
      <selection activeCell="H36" sqref="H36"/>
    </sheetView>
  </sheetViews>
  <sheetFormatPr defaultColWidth="8.88671875" defaultRowHeight="122.4" customHeight="1" x14ac:dyDescent="0.3"/>
  <cols>
    <col min="1" max="1" width="11.44140625" style="97" customWidth="1"/>
    <col min="2" max="2" width="47.88671875" style="97" customWidth="1"/>
    <col min="3" max="3" width="19.33203125" style="4" customWidth="1"/>
    <col min="4" max="4" width="0.109375" style="4" customWidth="1"/>
    <col min="5" max="5" width="19.109375" style="7" customWidth="1"/>
    <col min="6" max="6" width="19.33203125" style="7" customWidth="1"/>
    <col min="7" max="7" width="14.44140625" style="97" customWidth="1"/>
    <col min="8" max="8" width="12.109375" style="97" customWidth="1"/>
    <col min="9" max="9" width="18.88671875" style="4" customWidth="1"/>
    <col min="10" max="10" width="18.6640625" style="7" customWidth="1"/>
    <col min="11" max="11" width="10" style="8" customWidth="1"/>
    <col min="12" max="12" width="10.33203125" style="7" customWidth="1"/>
    <col min="13" max="13" width="13" style="7" customWidth="1"/>
    <col min="14" max="14" width="18.5546875" style="89" customWidth="1"/>
    <col min="15" max="15" width="19.6640625" style="7" customWidth="1"/>
    <col min="16" max="16" width="8.88671875" style="97" customWidth="1"/>
    <col min="17" max="17" width="9.88671875" style="97" customWidth="1"/>
    <col min="18" max="18" width="10.6640625" style="97" customWidth="1"/>
    <col min="19" max="19" width="20.88671875" style="97" customWidth="1"/>
    <col min="20" max="20" width="22.44140625" style="97" customWidth="1"/>
    <col min="21" max="23" width="28.44140625" style="97" customWidth="1"/>
    <col min="24" max="24" width="34.109375" style="97" customWidth="1"/>
    <col min="25" max="16384" width="8.88671875" style="97"/>
  </cols>
  <sheetData>
    <row r="1" spans="1:19" ht="42.9" customHeight="1" x14ac:dyDescent="0.4">
      <c r="A1" s="101" t="s">
        <v>0</v>
      </c>
      <c r="B1" s="100"/>
      <c r="E1" s="4"/>
      <c r="F1" s="4"/>
      <c r="J1" s="4"/>
      <c r="K1" s="4"/>
      <c r="L1" s="4"/>
      <c r="M1" s="4"/>
      <c r="O1" s="4"/>
    </row>
    <row r="2" spans="1:19" ht="15.6" x14ac:dyDescent="0.3">
      <c r="A2" s="98"/>
      <c r="B2" s="98"/>
      <c r="E2" s="4"/>
      <c r="F2" s="4"/>
      <c r="J2" s="4"/>
      <c r="K2" s="4"/>
      <c r="L2" s="4"/>
      <c r="M2" s="4"/>
      <c r="O2" s="4"/>
    </row>
    <row r="3" spans="1:19" ht="15.6" x14ac:dyDescent="0.3">
      <c r="A3" s="98" t="s">
        <v>37</v>
      </c>
      <c r="B3" s="98"/>
      <c r="E3" s="4"/>
      <c r="F3" s="4"/>
      <c r="J3" s="4"/>
      <c r="K3" s="4"/>
      <c r="L3" s="4"/>
      <c r="M3" s="4"/>
      <c r="O3" s="4"/>
    </row>
    <row r="4" spans="1:19" ht="15.6" x14ac:dyDescent="0.3">
      <c r="A4" s="98" t="s">
        <v>38</v>
      </c>
      <c r="B4" s="98"/>
      <c r="E4" s="4"/>
      <c r="F4" s="4"/>
      <c r="J4" s="4"/>
      <c r="K4" s="4"/>
      <c r="L4" s="4"/>
      <c r="M4" s="4"/>
      <c r="O4" s="4"/>
    </row>
    <row r="5" spans="1:19" ht="14.4" x14ac:dyDescent="0.3">
      <c r="E5" s="4"/>
      <c r="F5" s="4"/>
      <c r="J5" s="4"/>
      <c r="K5" s="4"/>
      <c r="L5" s="4"/>
      <c r="M5" s="4"/>
      <c r="O5" s="4"/>
    </row>
    <row r="6" spans="1:19" ht="15.6" x14ac:dyDescent="0.3">
      <c r="A6" s="98" t="s">
        <v>35</v>
      </c>
      <c r="E6" s="4"/>
      <c r="F6" s="4"/>
      <c r="J6" s="4"/>
      <c r="K6" s="4"/>
      <c r="L6" s="4"/>
      <c r="M6" s="4"/>
      <c r="O6" s="4"/>
    </row>
    <row r="7" spans="1:19" ht="4.5" customHeight="1" thickBot="1" x14ac:dyDescent="0.35"/>
    <row r="8" spans="1:19" s="99" customFormat="1" ht="189.75" customHeight="1" thickBot="1" x14ac:dyDescent="0.35">
      <c r="A8" s="23" t="s">
        <v>1</v>
      </c>
      <c r="B8" s="37" t="s">
        <v>2</v>
      </c>
      <c r="C8" s="24" t="s">
        <v>71</v>
      </c>
      <c r="D8" s="24" t="s">
        <v>42</v>
      </c>
      <c r="E8" s="51" t="s">
        <v>78</v>
      </c>
      <c r="F8" s="52" t="s">
        <v>79</v>
      </c>
      <c r="G8" s="52" t="s">
        <v>17</v>
      </c>
      <c r="H8" s="52" t="s">
        <v>77</v>
      </c>
      <c r="I8" s="67" t="s">
        <v>72</v>
      </c>
      <c r="J8" s="53" t="s">
        <v>61</v>
      </c>
      <c r="K8" s="169" t="s">
        <v>80</v>
      </c>
      <c r="L8" s="54" t="s">
        <v>17</v>
      </c>
      <c r="M8" s="54" t="s">
        <v>77</v>
      </c>
      <c r="N8" s="55" t="s">
        <v>73</v>
      </c>
      <c r="O8" s="55" t="s">
        <v>55</v>
      </c>
      <c r="P8" s="56" t="s">
        <v>81</v>
      </c>
      <c r="Q8" s="56" t="s">
        <v>17</v>
      </c>
      <c r="R8" s="56" t="s">
        <v>77</v>
      </c>
      <c r="S8" s="66" t="s">
        <v>18</v>
      </c>
    </row>
    <row r="9" spans="1:19" ht="27.6" customHeight="1" thickBot="1" x14ac:dyDescent="0.35">
      <c r="A9" s="219" t="s">
        <v>39</v>
      </c>
      <c r="B9" s="220"/>
      <c r="C9" s="220"/>
      <c r="D9" s="220"/>
      <c r="E9" s="220"/>
      <c r="F9" s="220"/>
      <c r="G9" s="220"/>
      <c r="H9" s="220"/>
      <c r="I9" s="220"/>
      <c r="J9" s="220"/>
      <c r="K9" s="220"/>
      <c r="L9" s="220"/>
      <c r="M9" s="220"/>
      <c r="N9" s="220"/>
      <c r="O9" s="220"/>
      <c r="P9" s="220"/>
      <c r="Q9" s="220"/>
      <c r="R9" s="220"/>
      <c r="S9" s="221"/>
    </row>
    <row r="10" spans="1:19" ht="33" customHeight="1" x14ac:dyDescent="0.3">
      <c r="A10" s="25" t="s">
        <v>3</v>
      </c>
      <c r="B10" s="225" t="s">
        <v>40</v>
      </c>
      <c r="C10" s="226"/>
      <c r="D10" s="226"/>
      <c r="E10" s="226"/>
      <c r="F10" s="226"/>
      <c r="G10" s="226"/>
      <c r="H10" s="226"/>
      <c r="I10" s="226"/>
      <c r="J10" s="226"/>
      <c r="K10" s="226"/>
      <c r="L10" s="226"/>
      <c r="M10" s="226"/>
      <c r="N10" s="226"/>
      <c r="O10" s="226"/>
      <c r="P10" s="226"/>
      <c r="Q10" s="226"/>
      <c r="R10" s="226"/>
      <c r="S10" s="227"/>
    </row>
    <row r="11" spans="1:19" s="10" customFormat="1" ht="93" customHeight="1" x14ac:dyDescent="0.3">
      <c r="A11" s="26" t="s">
        <v>4</v>
      </c>
      <c r="B11" s="38" t="s">
        <v>41</v>
      </c>
      <c r="C11" s="103">
        <v>134480.47</v>
      </c>
      <c r="D11" s="104" t="s">
        <v>66</v>
      </c>
      <c r="E11" s="105">
        <v>60810</v>
      </c>
      <c r="F11" s="105"/>
      <c r="G11" s="106">
        <v>1</v>
      </c>
      <c r="H11" s="107">
        <f>(E11+F11)/C11</f>
        <v>0.45218461833156887</v>
      </c>
      <c r="I11" s="113">
        <f>89000+38143</f>
        <v>127143</v>
      </c>
      <c r="J11" s="170">
        <v>126506.7</v>
      </c>
      <c r="K11" s="114"/>
      <c r="L11" s="115">
        <v>1</v>
      </c>
      <c r="M11" s="116">
        <f>J11/I11</f>
        <v>0.99499539888157429</v>
      </c>
      <c r="N11" s="138"/>
      <c r="O11" s="139"/>
      <c r="P11" s="140"/>
      <c r="Q11" s="140"/>
      <c r="R11" s="141"/>
      <c r="S11" s="142"/>
    </row>
    <row r="12" spans="1:19" s="10" customFormat="1" ht="70.5" customHeight="1" x14ac:dyDescent="0.3">
      <c r="A12" s="26" t="s">
        <v>5</v>
      </c>
      <c r="B12" s="38" t="s">
        <v>85</v>
      </c>
      <c r="C12" s="103">
        <v>86404.6</v>
      </c>
      <c r="D12" s="104" t="s">
        <v>67</v>
      </c>
      <c r="E12" s="104">
        <v>158396.04999999999</v>
      </c>
      <c r="F12" s="105"/>
      <c r="G12" s="106">
        <v>1</v>
      </c>
      <c r="H12" s="107">
        <f t="shared" ref="H12:H32" si="0">(E12+F12)/C12</f>
        <v>1.8331900153464049</v>
      </c>
      <c r="I12" s="117">
        <f>96747+41463</f>
        <v>138210</v>
      </c>
      <c r="J12" s="170">
        <v>138322</v>
      </c>
      <c r="K12" s="114"/>
      <c r="L12" s="115">
        <v>1</v>
      </c>
      <c r="M12" s="116">
        <f>J12/I12</f>
        <v>1.0008103610447869</v>
      </c>
      <c r="N12" s="138"/>
      <c r="O12" s="139"/>
      <c r="P12" s="140"/>
      <c r="Q12" s="140"/>
      <c r="R12" s="141"/>
      <c r="S12" s="143"/>
    </row>
    <row r="13" spans="1:19" s="99" customFormat="1" ht="32.4" customHeight="1" x14ac:dyDescent="0.3">
      <c r="A13" s="27" t="s">
        <v>44</v>
      </c>
      <c r="B13" s="39"/>
      <c r="C13" s="43">
        <f>C11+C12</f>
        <v>220885.07</v>
      </c>
      <c r="D13" s="28" t="e">
        <f t="shared" ref="D13" si="1">D11+D12</f>
        <v>#VALUE!</v>
      </c>
      <c r="E13" s="28">
        <f>E11+E12</f>
        <v>219206.05</v>
      </c>
      <c r="F13" s="28">
        <f>F11+F12</f>
        <v>0</v>
      </c>
      <c r="G13" s="28"/>
      <c r="H13" s="80">
        <f t="shared" si="0"/>
        <v>0.99239867139956528</v>
      </c>
      <c r="I13" s="43">
        <f>SUM(I11:I12)</f>
        <v>265353</v>
      </c>
      <c r="J13" s="127">
        <f>J11+J12</f>
        <v>264828.7</v>
      </c>
      <c r="K13" s="127"/>
      <c r="L13" s="28"/>
      <c r="M13" s="47"/>
      <c r="N13" s="43"/>
      <c r="O13" s="28"/>
      <c r="P13" s="28"/>
      <c r="Q13" s="28"/>
      <c r="R13" s="47"/>
      <c r="S13" s="68"/>
    </row>
    <row r="14" spans="1:19" ht="28.5" customHeight="1" x14ac:dyDescent="0.3">
      <c r="A14" s="29" t="s">
        <v>6</v>
      </c>
      <c r="B14" s="214" t="s">
        <v>74</v>
      </c>
      <c r="C14" s="215"/>
      <c r="D14" s="215"/>
      <c r="E14" s="215"/>
      <c r="F14" s="215"/>
      <c r="G14" s="215"/>
      <c r="H14" s="215"/>
      <c r="I14" s="215"/>
      <c r="J14" s="215"/>
      <c r="K14" s="215"/>
      <c r="L14" s="215"/>
      <c r="M14" s="215"/>
      <c r="N14" s="215"/>
      <c r="O14" s="215"/>
      <c r="P14" s="215"/>
      <c r="Q14" s="215"/>
      <c r="R14" s="215"/>
      <c r="S14" s="216"/>
    </row>
    <row r="15" spans="1:19" s="10" customFormat="1" ht="122.4" customHeight="1" x14ac:dyDescent="0.3">
      <c r="A15" s="26" t="s">
        <v>7</v>
      </c>
      <c r="B15" s="38" t="s">
        <v>45</v>
      </c>
      <c r="C15" s="103">
        <v>205256.04</v>
      </c>
      <c r="D15" s="108"/>
      <c r="E15" s="104">
        <v>130146.06</v>
      </c>
      <c r="F15" s="109"/>
      <c r="G15" s="106">
        <v>1</v>
      </c>
      <c r="H15" s="107">
        <f t="shared" si="0"/>
        <v>0.63406689518125747</v>
      </c>
      <c r="I15" s="128"/>
      <c r="J15" s="131"/>
      <c r="K15" s="195"/>
      <c r="L15" s="129"/>
      <c r="M15" s="130"/>
      <c r="N15" s="138"/>
      <c r="O15" s="144"/>
      <c r="P15" s="140"/>
      <c r="Q15" s="140"/>
      <c r="R15" s="141"/>
      <c r="S15" s="142"/>
    </row>
    <row r="16" spans="1:19" s="10" customFormat="1" ht="80.099999999999994" customHeight="1" x14ac:dyDescent="0.3">
      <c r="A16" s="26" t="s">
        <v>8</v>
      </c>
      <c r="B16" s="40" t="s">
        <v>46</v>
      </c>
      <c r="C16" s="103">
        <v>82148.27</v>
      </c>
      <c r="D16" s="110" t="s">
        <v>68</v>
      </c>
      <c r="E16" s="104">
        <v>82147.960000000006</v>
      </c>
      <c r="F16" s="104"/>
      <c r="G16" s="106">
        <v>1</v>
      </c>
      <c r="H16" s="107"/>
      <c r="I16" s="117">
        <v>244181.13</v>
      </c>
      <c r="J16" s="170">
        <v>243194.7</v>
      </c>
      <c r="K16" s="132"/>
      <c r="L16" s="115">
        <v>1</v>
      </c>
      <c r="M16" s="133">
        <f>J16/I16</f>
        <v>0.99596025294829293</v>
      </c>
      <c r="N16" s="138"/>
      <c r="O16" s="145"/>
      <c r="P16" s="140"/>
      <c r="Q16" s="140"/>
      <c r="R16" s="141"/>
      <c r="S16" s="142"/>
    </row>
    <row r="17" spans="1:20" ht="36.9" customHeight="1" x14ac:dyDescent="0.3">
      <c r="A17" s="30" t="s">
        <v>75</v>
      </c>
      <c r="B17" s="41"/>
      <c r="C17" s="43">
        <f>SUM(C15:C16)</f>
        <v>287404.31</v>
      </c>
      <c r="D17" s="28">
        <f t="shared" ref="D17" si="2">SUM(D15:D16)</f>
        <v>0</v>
      </c>
      <c r="E17" s="28">
        <f>SUM(E15:E16)</f>
        <v>212294.02000000002</v>
      </c>
      <c r="F17" s="28">
        <f>SUM(F15:F16)</f>
        <v>0</v>
      </c>
      <c r="G17" s="30"/>
      <c r="H17" s="80">
        <f t="shared" si="0"/>
        <v>0.73865983429406479</v>
      </c>
      <c r="I17" s="43">
        <f>SUM(I15:I16)</f>
        <v>244181.13</v>
      </c>
      <c r="J17" s="127">
        <f>SUM(J15:J16)</f>
        <v>243194.7</v>
      </c>
      <c r="K17" s="28"/>
      <c r="L17" s="28"/>
      <c r="M17" s="47"/>
      <c r="N17" s="43"/>
      <c r="O17" s="28"/>
      <c r="P17" s="28"/>
      <c r="Q17" s="28"/>
      <c r="R17" s="47"/>
      <c r="S17" s="69"/>
    </row>
    <row r="18" spans="1:20" ht="36.9" customHeight="1" x14ac:dyDescent="0.3">
      <c r="A18" s="212" t="s">
        <v>57</v>
      </c>
      <c r="B18" s="213"/>
      <c r="C18" s="44">
        <f>SUM(C13,C17)</f>
        <v>508289.38</v>
      </c>
      <c r="D18" s="31" t="e">
        <f>SUM(D13,D17)</f>
        <v>#VALUE!</v>
      </c>
      <c r="E18" s="31">
        <f>SUM(E13,E17)</f>
        <v>431500.07</v>
      </c>
      <c r="F18" s="31">
        <f>SUM(F13,F17)</f>
        <v>0</v>
      </c>
      <c r="G18" s="32"/>
      <c r="H18" s="81">
        <f t="shared" si="0"/>
        <v>0.84892599959495518</v>
      </c>
      <c r="I18" s="44">
        <f>SUM(I13,I17)</f>
        <v>509534.13</v>
      </c>
      <c r="J18" s="31">
        <f>+J17+J13</f>
        <v>508023.4</v>
      </c>
      <c r="K18" s="35"/>
      <c r="L18" s="31"/>
      <c r="M18" s="48"/>
      <c r="N18" s="44"/>
      <c r="O18" s="31"/>
      <c r="P18" s="31"/>
      <c r="Q18" s="31"/>
      <c r="R18" s="48"/>
      <c r="S18" s="70"/>
    </row>
    <row r="19" spans="1:20" ht="36" customHeight="1" x14ac:dyDescent="0.3">
      <c r="A19" s="222" t="s">
        <v>76</v>
      </c>
      <c r="B19" s="223"/>
      <c r="C19" s="223"/>
      <c r="D19" s="223"/>
      <c r="E19" s="223"/>
      <c r="F19" s="223"/>
      <c r="G19" s="223"/>
      <c r="H19" s="223"/>
      <c r="I19" s="223"/>
      <c r="J19" s="223"/>
      <c r="K19" s="223"/>
      <c r="L19" s="223"/>
      <c r="M19" s="223"/>
      <c r="N19" s="223"/>
      <c r="O19" s="223"/>
      <c r="P19" s="223"/>
      <c r="Q19" s="223"/>
      <c r="R19" s="223"/>
      <c r="S19" s="224"/>
    </row>
    <row r="20" spans="1:20" ht="26.25" customHeight="1" x14ac:dyDescent="0.3">
      <c r="A20" s="29" t="s">
        <v>9</v>
      </c>
      <c r="B20" s="214" t="s">
        <v>47</v>
      </c>
      <c r="C20" s="215"/>
      <c r="D20" s="215"/>
      <c r="E20" s="215"/>
      <c r="F20" s="215"/>
      <c r="G20" s="215"/>
      <c r="H20" s="215"/>
      <c r="I20" s="215"/>
      <c r="J20" s="215"/>
      <c r="K20" s="215"/>
      <c r="L20" s="215"/>
      <c r="M20" s="215"/>
      <c r="N20" s="215"/>
      <c r="O20" s="215"/>
      <c r="P20" s="215"/>
      <c r="Q20" s="215"/>
      <c r="R20" s="215"/>
      <c r="S20" s="216"/>
    </row>
    <row r="21" spans="1:20" s="10" customFormat="1" ht="99.6" customHeight="1" x14ac:dyDescent="0.3">
      <c r="A21" s="26" t="s">
        <v>10</v>
      </c>
      <c r="B21" s="38" t="s">
        <v>48</v>
      </c>
      <c r="C21" s="103">
        <v>159930.88999999998</v>
      </c>
      <c r="D21" s="104">
        <v>0</v>
      </c>
      <c r="E21" s="104">
        <v>336063.44</v>
      </c>
      <c r="F21" s="111"/>
      <c r="G21" s="106">
        <v>1</v>
      </c>
      <c r="H21" s="107">
        <f t="shared" si="0"/>
        <v>2.1013041320535391</v>
      </c>
      <c r="I21" s="113"/>
      <c r="J21" s="134">
        <v>0</v>
      </c>
      <c r="K21" s="170"/>
      <c r="L21" s="134"/>
      <c r="M21" s="135"/>
      <c r="N21" s="146"/>
      <c r="O21" s="147"/>
      <c r="P21" s="147"/>
      <c r="Q21" s="148">
        <v>0.8</v>
      </c>
      <c r="R21" s="149" t="e">
        <f>(O21+P21)/N21</f>
        <v>#DIV/0!</v>
      </c>
      <c r="S21" s="142"/>
    </row>
    <row r="22" spans="1:20" s="10" customFormat="1" ht="73.5" customHeight="1" x14ac:dyDescent="0.3">
      <c r="A22" s="26" t="s">
        <v>11</v>
      </c>
      <c r="B22" s="38" t="s">
        <v>49</v>
      </c>
      <c r="C22" s="103">
        <v>23494</v>
      </c>
      <c r="D22" s="104">
        <v>0</v>
      </c>
      <c r="E22" s="205">
        <v>23494</v>
      </c>
      <c r="F22" s="111"/>
      <c r="G22" s="106">
        <v>1</v>
      </c>
      <c r="H22" s="107">
        <f t="shared" si="0"/>
        <v>1</v>
      </c>
      <c r="I22" s="113"/>
      <c r="J22" s="134">
        <v>0</v>
      </c>
      <c r="K22" s="170"/>
      <c r="L22" s="134"/>
      <c r="M22" s="136"/>
      <c r="N22" s="138"/>
      <c r="O22" s="139"/>
      <c r="P22" s="139"/>
      <c r="Q22" s="140"/>
      <c r="R22" s="141"/>
      <c r="S22" s="142"/>
    </row>
    <row r="23" spans="1:20" ht="23.25" customHeight="1" x14ac:dyDescent="0.3">
      <c r="A23" s="30" t="s">
        <v>59</v>
      </c>
      <c r="B23" s="41"/>
      <c r="C23" s="43">
        <f>SUM(C21:C22)</f>
        <v>183424.88999999998</v>
      </c>
      <c r="D23" s="28">
        <f>SUM(D21:D22)</f>
        <v>0</v>
      </c>
      <c r="E23" s="28">
        <f>SUM(E21:E22)</f>
        <v>359557.44</v>
      </c>
      <c r="F23" s="28">
        <f>SUM(F21:F22)</f>
        <v>0</v>
      </c>
      <c r="G23" s="30"/>
      <c r="H23" s="80">
        <f t="shared" si="0"/>
        <v>1.9602434544188634</v>
      </c>
      <c r="I23" s="43"/>
      <c r="J23" s="28">
        <f t="shared" ref="J23:P23" si="3">SUM(J21:J22)</f>
        <v>0</v>
      </c>
      <c r="K23" s="28"/>
      <c r="L23" s="28"/>
      <c r="M23" s="47"/>
      <c r="N23" s="43">
        <f>SUM(N21:N22)</f>
        <v>0</v>
      </c>
      <c r="O23" s="28">
        <f t="shared" si="3"/>
        <v>0</v>
      </c>
      <c r="P23" s="28">
        <f t="shared" si="3"/>
        <v>0</v>
      </c>
      <c r="Q23" s="28"/>
      <c r="R23" s="47"/>
      <c r="S23" s="69"/>
    </row>
    <row r="24" spans="1:20" ht="31.5" customHeight="1" x14ac:dyDescent="0.3">
      <c r="A24" s="29" t="s">
        <v>12</v>
      </c>
      <c r="B24" s="214" t="s">
        <v>50</v>
      </c>
      <c r="C24" s="215"/>
      <c r="D24" s="215"/>
      <c r="E24" s="215"/>
      <c r="F24" s="215"/>
      <c r="G24" s="215"/>
      <c r="H24" s="215"/>
      <c r="I24" s="215"/>
      <c r="J24" s="215"/>
      <c r="K24" s="215"/>
      <c r="L24" s="215"/>
      <c r="M24" s="215"/>
      <c r="N24" s="215"/>
      <c r="O24" s="215"/>
      <c r="P24" s="215"/>
      <c r="Q24" s="215"/>
      <c r="R24" s="215"/>
      <c r="S24" s="216"/>
    </row>
    <row r="25" spans="1:20" ht="60" customHeight="1" x14ac:dyDescent="0.3">
      <c r="A25" s="33" t="s">
        <v>13</v>
      </c>
      <c r="B25" s="42" t="s">
        <v>52</v>
      </c>
      <c r="C25" s="103">
        <v>0</v>
      </c>
      <c r="D25" s="104">
        <v>0</v>
      </c>
      <c r="E25" s="111">
        <v>0</v>
      </c>
      <c r="F25" s="111">
        <v>0</v>
      </c>
      <c r="G25" s="106"/>
      <c r="H25" s="107"/>
      <c r="I25" s="137"/>
      <c r="J25" s="134">
        <v>0</v>
      </c>
      <c r="K25" s="170"/>
      <c r="L25" s="134"/>
      <c r="M25" s="135"/>
      <c r="N25" s="146">
        <v>197093.88</v>
      </c>
      <c r="O25" s="147">
        <f>N25</f>
        <v>197093.88</v>
      </c>
      <c r="P25" s="147"/>
      <c r="Q25" s="148">
        <v>1</v>
      </c>
      <c r="R25" s="149">
        <f t="shared" ref="R25:R26" si="4">(O25+P25)/N25</f>
        <v>1</v>
      </c>
      <c r="S25" s="142"/>
    </row>
    <row r="26" spans="1:20" ht="64.5" customHeight="1" x14ac:dyDescent="0.3">
      <c r="A26" s="33" t="s">
        <v>53</v>
      </c>
      <c r="B26" s="42" t="s">
        <v>54</v>
      </c>
      <c r="C26" s="103">
        <v>0</v>
      </c>
      <c r="D26" s="104">
        <v>0</v>
      </c>
      <c r="E26" s="111">
        <v>0</v>
      </c>
      <c r="F26" s="111">
        <v>0</v>
      </c>
      <c r="G26" s="106"/>
      <c r="H26" s="107"/>
      <c r="I26" s="113"/>
      <c r="J26" s="134"/>
      <c r="K26" s="170"/>
      <c r="L26" s="134"/>
      <c r="M26" s="135"/>
      <c r="N26" s="146">
        <v>260659.33</v>
      </c>
      <c r="O26" s="147">
        <v>260658.83</v>
      </c>
      <c r="P26" s="147"/>
      <c r="Q26" s="148">
        <v>1</v>
      </c>
      <c r="R26" s="149">
        <f t="shared" si="4"/>
        <v>0.99999808178744265</v>
      </c>
      <c r="S26" s="142"/>
    </row>
    <row r="27" spans="1:20" ht="42.9" customHeight="1" x14ac:dyDescent="0.3">
      <c r="A27" s="30" t="s">
        <v>58</v>
      </c>
      <c r="B27" s="41"/>
      <c r="C27" s="45">
        <f>SUM(C25:C26)</f>
        <v>0</v>
      </c>
      <c r="D27" s="34">
        <f t="shared" ref="D27:P27" si="5">SUM(D25:D26)</f>
        <v>0</v>
      </c>
      <c r="E27" s="34">
        <f>SUM(E25:E26)</f>
        <v>0</v>
      </c>
      <c r="F27" s="34">
        <f>SUM(F25:F26)</f>
        <v>0</v>
      </c>
      <c r="G27" s="30"/>
      <c r="H27" s="80"/>
      <c r="I27" s="45">
        <f>SUM(I25:I26)</f>
        <v>0</v>
      </c>
      <c r="J27" s="34">
        <f t="shared" si="5"/>
        <v>0</v>
      </c>
      <c r="K27" s="34"/>
      <c r="L27" s="34"/>
      <c r="M27" s="49"/>
      <c r="N27" s="43">
        <f>SUM(N25:N26)</f>
        <v>457753.20999999996</v>
      </c>
      <c r="O27" s="28">
        <f>SUM(O25:O26)</f>
        <v>457752.70999999996</v>
      </c>
      <c r="P27" s="28">
        <f t="shared" si="5"/>
        <v>0</v>
      </c>
      <c r="Q27" s="34"/>
      <c r="R27" s="49"/>
      <c r="S27" s="69"/>
    </row>
    <row r="28" spans="1:20" ht="30.9" customHeight="1" x14ac:dyDescent="0.3">
      <c r="A28" s="212" t="s">
        <v>60</v>
      </c>
      <c r="B28" s="213"/>
      <c r="C28" s="46">
        <f>SUM(C27,C23)</f>
        <v>183424.88999999998</v>
      </c>
      <c r="D28" s="35">
        <f t="shared" ref="D28:P28" si="6">SUM(D27,D23)</f>
        <v>0</v>
      </c>
      <c r="E28" s="35">
        <f>SUM(E27,E23)</f>
        <v>359557.44</v>
      </c>
      <c r="F28" s="35">
        <f>SUM(F27,F23)</f>
        <v>0</v>
      </c>
      <c r="G28" s="36"/>
      <c r="H28" s="81">
        <f t="shared" si="0"/>
        <v>1.9602434544188634</v>
      </c>
      <c r="I28" s="46">
        <f>SUM(I27,I23)</f>
        <v>0</v>
      </c>
      <c r="J28" s="35">
        <f>SUM(J27,J23)</f>
        <v>0</v>
      </c>
      <c r="K28" s="35"/>
      <c r="L28" s="35"/>
      <c r="M28" s="50"/>
      <c r="N28" s="46">
        <f>SUM(N27,N23)</f>
        <v>457753.20999999996</v>
      </c>
      <c r="O28" s="35">
        <f>SUM(O27,O23)</f>
        <v>457752.70999999996</v>
      </c>
      <c r="P28" s="35">
        <f t="shared" si="6"/>
        <v>0</v>
      </c>
      <c r="Q28" s="35"/>
      <c r="R28" s="72">
        <f>(O28+P28)/N28</f>
        <v>0.99999890770836974</v>
      </c>
      <c r="S28" s="71"/>
    </row>
    <row r="29" spans="1:20" ht="53.1" customHeight="1" x14ac:dyDescent="0.3">
      <c r="A29" s="217" t="s">
        <v>33</v>
      </c>
      <c r="B29" s="218"/>
      <c r="C29" s="103">
        <v>210170</v>
      </c>
      <c r="D29" s="104"/>
      <c r="E29" s="205">
        <v>110825.27</v>
      </c>
      <c r="F29" s="111"/>
      <c r="G29" s="112"/>
      <c r="H29" s="107">
        <f t="shared" si="0"/>
        <v>0.5273125089213494</v>
      </c>
      <c r="I29" s="113"/>
      <c r="J29" s="134"/>
      <c r="K29" s="170"/>
      <c r="L29" s="134"/>
      <c r="M29" s="136"/>
      <c r="N29" s="138"/>
      <c r="O29" s="139"/>
      <c r="P29" s="140"/>
      <c r="Q29" s="140"/>
      <c r="R29" s="150"/>
      <c r="S29" s="142"/>
      <c r="T29" s="5"/>
    </row>
    <row r="30" spans="1:20" ht="27" customHeight="1" x14ac:dyDescent="0.3">
      <c r="A30" s="210" t="s">
        <v>14</v>
      </c>
      <c r="B30" s="211"/>
      <c r="C30" s="73">
        <f>SUM(C28,C29,C18)</f>
        <v>901884.27</v>
      </c>
      <c r="D30" s="74" t="e">
        <f t="shared" ref="D30" si="7">SUM(D28,D29,D18)</f>
        <v>#VALUE!</v>
      </c>
      <c r="E30" s="74">
        <f>SUM(E28,E29,E18)</f>
        <v>901882.78</v>
      </c>
      <c r="F30" s="74">
        <f>SUM(F28,F29,F18)</f>
        <v>0</v>
      </c>
      <c r="G30" s="75"/>
      <c r="H30" s="76">
        <f>(E30+F30)/C30</f>
        <v>0.99999834790332909</v>
      </c>
      <c r="I30" s="73">
        <f>+I28+I18</f>
        <v>509534.13</v>
      </c>
      <c r="J30" s="74">
        <f>+J29+J28+J18</f>
        <v>508023.4</v>
      </c>
      <c r="K30" s="171"/>
      <c r="L30" s="77">
        <f>J30/I30</f>
        <v>0.99703507594280294</v>
      </c>
      <c r="M30" s="78">
        <f>J30/I30</f>
        <v>0.99703507594280294</v>
      </c>
      <c r="N30" s="73">
        <f>+N28+N29</f>
        <v>457753.20999999996</v>
      </c>
      <c r="O30" s="74">
        <f>SUM(O28,O29,O18)</f>
        <v>457752.70999999996</v>
      </c>
      <c r="P30" s="74">
        <f t="shared" ref="P30" si="8">SUM(P28,P29,P18)</f>
        <v>0</v>
      </c>
      <c r="Q30" s="74"/>
      <c r="R30" s="78">
        <f t="shared" ref="R30:R31" si="9">(O30+P30)/N30</f>
        <v>0.99999890770836974</v>
      </c>
      <c r="S30" s="79"/>
      <c r="T30" s="5"/>
    </row>
    <row r="31" spans="1:20" ht="32.1" customHeight="1" x14ac:dyDescent="0.3">
      <c r="A31" s="206" t="s">
        <v>15</v>
      </c>
      <c r="B31" s="207"/>
      <c r="C31" s="181">
        <v>63130.3</v>
      </c>
      <c r="D31" s="182" t="e">
        <f>D30*7%</f>
        <v>#VALUE!</v>
      </c>
      <c r="E31" s="183">
        <f>+'UN Categories'!E15</f>
        <v>63131.8</v>
      </c>
      <c r="F31" s="184"/>
      <c r="G31" s="185"/>
      <c r="H31" s="186">
        <f t="shared" si="0"/>
        <v>1.0000237603813067</v>
      </c>
      <c r="I31" s="187">
        <f>'UN Categories'!J15</f>
        <v>35655.4</v>
      </c>
      <c r="J31" s="188">
        <f>'UN Categories'!K15</f>
        <v>35561.638000000006</v>
      </c>
      <c r="K31" s="189"/>
      <c r="L31" s="190">
        <f t="shared" ref="L31" si="10">J31/I31</f>
        <v>0.99737032819713156</v>
      </c>
      <c r="M31" s="191">
        <f>J31/I31</f>
        <v>0.99737032819713156</v>
      </c>
      <c r="N31" s="181">
        <f>'UN Categories'!P15</f>
        <v>32042.724686000001</v>
      </c>
      <c r="O31" s="192">
        <f>'UN Categories'!Q15</f>
        <v>32042.69</v>
      </c>
      <c r="P31" s="193">
        <f>P30*7%</f>
        <v>0</v>
      </c>
      <c r="Q31" s="193"/>
      <c r="R31" s="191">
        <f t="shared" si="9"/>
        <v>0.99999891750778558</v>
      </c>
      <c r="S31" s="194"/>
      <c r="T31" s="5"/>
    </row>
    <row r="32" spans="1:20" ht="32.4" customHeight="1" x14ac:dyDescent="0.3">
      <c r="A32" s="208" t="s">
        <v>16</v>
      </c>
      <c r="B32" s="209"/>
      <c r="C32" s="175">
        <f>+C30+C31</f>
        <v>965014.57000000007</v>
      </c>
      <c r="D32" s="176" t="e">
        <f t="shared" ref="D32" si="11">SUM(D30:D31)</f>
        <v>#VALUE!</v>
      </c>
      <c r="E32" s="177">
        <f>SUM(E30:E31)</f>
        <v>965014.58000000007</v>
      </c>
      <c r="F32" s="177">
        <f>SUM(F30:F31)</f>
        <v>0</v>
      </c>
      <c r="G32" s="178"/>
      <c r="H32" s="172">
        <f t="shared" si="0"/>
        <v>1.0000000103625379</v>
      </c>
      <c r="I32" s="175">
        <f>SUM(I30:I31)</f>
        <v>545189.53</v>
      </c>
      <c r="J32" s="177">
        <f>SUM(J30:J31)</f>
        <v>543585.03800000006</v>
      </c>
      <c r="K32" s="179">
        <f>SUM(K30:K31)</f>
        <v>0</v>
      </c>
      <c r="L32" s="173">
        <f>J32/I32</f>
        <v>0.99705700144314957</v>
      </c>
      <c r="M32" s="174">
        <f>J32/I32</f>
        <v>0.99705700144314957</v>
      </c>
      <c r="N32" s="177">
        <f>+N30+N31</f>
        <v>489795.93468599999</v>
      </c>
      <c r="O32" s="177">
        <f>SUM(O30:O31)</f>
        <v>489795.39999999997</v>
      </c>
      <c r="P32" s="177">
        <f t="shared" ref="P32" si="12">SUM(P30:P31)</f>
        <v>0</v>
      </c>
      <c r="Q32" s="177"/>
      <c r="R32" s="174">
        <f>(O32+P32)/N32</f>
        <v>0.99999890834945293</v>
      </c>
      <c r="S32" s="180">
        <f t="shared" ref="S32" si="13">SUM(S30:S31)</f>
        <v>0</v>
      </c>
      <c r="T32" s="5"/>
    </row>
    <row r="33" spans="2:15" ht="20.399999999999999" customHeight="1" x14ac:dyDescent="0.3">
      <c r="E33" s="9"/>
      <c r="F33" s="9"/>
      <c r="J33" s="9"/>
      <c r="L33" s="9"/>
      <c r="M33" s="9"/>
      <c r="O33" s="9"/>
    </row>
    <row r="34" spans="2:15" ht="13.5" customHeight="1" x14ac:dyDescent="0.3">
      <c r="F34" s="102"/>
      <c r="G34" s="5"/>
      <c r="J34" s="8"/>
    </row>
    <row r="37" spans="2:15" ht="122.4" customHeight="1" x14ac:dyDescent="0.3">
      <c r="B37" s="5"/>
    </row>
    <row r="38" spans="2:15" ht="122.4" customHeight="1" x14ac:dyDescent="0.3">
      <c r="E38" s="8"/>
    </row>
    <row r="45" spans="2:15" ht="122.4" customHeight="1" x14ac:dyDescent="0.3">
      <c r="E45" s="9"/>
    </row>
  </sheetData>
  <mergeCells count="12">
    <mergeCell ref="A18:B18"/>
    <mergeCell ref="A9:S9"/>
    <mergeCell ref="A19:S19"/>
    <mergeCell ref="B14:S14"/>
    <mergeCell ref="B10:S10"/>
    <mergeCell ref="A31:B31"/>
    <mergeCell ref="A32:B32"/>
    <mergeCell ref="A30:B30"/>
    <mergeCell ref="A28:B28"/>
    <mergeCell ref="B20:S20"/>
    <mergeCell ref="B24:S24"/>
    <mergeCell ref="A29:B29"/>
  </mergeCells>
  <pageMargins left="0.7" right="0.7" top="0.75" bottom="0.75" header="0.3" footer="0.3"/>
  <pageSetup scale="59" orientation="landscape" horizontalDpi="4294967295" verticalDpi="4294967295" r:id="rId1"/>
  <rowBreaks count="3" manualBreakCount="3">
    <brk id="12" max="13" man="1"/>
    <brk id="24" max="16383" man="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36"/>
  <sheetViews>
    <sheetView tabSelected="1" zoomScale="88" zoomScaleNormal="88" workbookViewId="0">
      <selection activeCell="Z9" sqref="Z9"/>
    </sheetView>
  </sheetViews>
  <sheetFormatPr defaultColWidth="8.88671875" defaultRowHeight="14.4" x14ac:dyDescent="0.3"/>
  <cols>
    <col min="1" max="1" width="27.88671875" customWidth="1"/>
    <col min="2" max="2" width="12.33203125" customWidth="1"/>
    <col min="3" max="3" width="10.88671875" customWidth="1"/>
    <col min="4" max="4" width="11" customWidth="1"/>
    <col min="5" max="5" width="11.5546875" customWidth="1"/>
    <col min="6" max="6" width="4.6640625" customWidth="1"/>
    <col min="7" max="7" width="6.5546875" style="3" customWidth="1"/>
    <col min="8" max="8" width="11" customWidth="1"/>
    <col min="9" max="9" width="10.88671875" customWidth="1"/>
    <col min="10" max="10" width="11.33203125" customWidth="1"/>
    <col min="11" max="11" width="11" style="3" customWidth="1"/>
    <col min="12" max="12" width="4.44140625" customWidth="1"/>
    <col min="13" max="13" width="7.109375" style="3" customWidth="1"/>
    <col min="14" max="14" width="11.6640625" customWidth="1"/>
    <col min="15" max="15" width="11" customWidth="1"/>
    <col min="16" max="16" width="11.5546875" customWidth="1"/>
    <col min="17" max="17" width="11.5546875" style="3" customWidth="1"/>
    <col min="18" max="18" width="4.33203125" customWidth="1"/>
    <col min="19" max="19" width="5.88671875" style="3" customWidth="1"/>
    <col min="20" max="20" width="12.33203125" customWidth="1"/>
    <col min="21" max="21" width="12" customWidth="1"/>
    <col min="22" max="22" width="13.44140625" customWidth="1"/>
    <col min="23" max="23" width="12.6640625" style="3" customWidth="1"/>
    <col min="24" max="24" width="5.33203125" customWidth="1"/>
    <col min="25" max="25" width="6.6640625" customWidth="1"/>
    <col min="26" max="26" width="35.88671875" customWidth="1"/>
  </cols>
  <sheetData>
    <row r="1" spans="1:26" ht="15.6" x14ac:dyDescent="0.3">
      <c r="A1" s="1" t="s">
        <v>34</v>
      </c>
      <c r="B1" s="1"/>
      <c r="C1" s="1"/>
      <c r="D1" s="1"/>
      <c r="E1" s="1"/>
      <c r="F1" s="1"/>
      <c r="G1" s="1"/>
      <c r="H1" s="1"/>
    </row>
    <row r="2" spans="1:26" x14ac:dyDescent="0.3">
      <c r="A2" s="2"/>
      <c r="B2" s="2"/>
      <c r="C2" s="2"/>
      <c r="D2" s="2"/>
      <c r="E2" s="2"/>
      <c r="F2" s="2"/>
      <c r="G2" s="2"/>
      <c r="H2" s="2"/>
    </row>
    <row r="3" spans="1:26" x14ac:dyDescent="0.3">
      <c r="A3" s="2" t="s">
        <v>32</v>
      </c>
      <c r="B3" s="2"/>
      <c r="C3" s="2"/>
      <c r="D3" s="2"/>
      <c r="E3" s="2"/>
      <c r="F3" s="2"/>
      <c r="G3" s="2"/>
      <c r="H3" s="2"/>
    </row>
    <row r="4" spans="1:26" ht="15" thickBot="1" x14ac:dyDescent="0.35"/>
    <row r="5" spans="1:26" ht="28.35" customHeight="1" thickBot="1" x14ac:dyDescent="0.35">
      <c r="A5" s="231" t="s">
        <v>19</v>
      </c>
      <c r="B5" s="236" t="s">
        <v>63</v>
      </c>
      <c r="C5" s="237"/>
      <c r="D5" s="237"/>
      <c r="E5" s="238"/>
      <c r="F5" s="237"/>
      <c r="G5" s="82"/>
      <c r="H5" s="233" t="s">
        <v>62</v>
      </c>
      <c r="I5" s="234"/>
      <c r="J5" s="234"/>
      <c r="K5" s="234"/>
      <c r="L5" s="235"/>
      <c r="M5" s="118"/>
      <c r="N5" s="239" t="s">
        <v>64</v>
      </c>
      <c r="O5" s="240"/>
      <c r="P5" s="240"/>
      <c r="Q5" s="240"/>
      <c r="R5" s="240"/>
      <c r="S5" s="83"/>
      <c r="T5" s="228" t="s">
        <v>65</v>
      </c>
      <c r="U5" s="229"/>
      <c r="V5" s="229"/>
      <c r="W5" s="229"/>
      <c r="X5" s="229"/>
      <c r="Y5" s="229"/>
      <c r="Z5" s="200" t="s">
        <v>87</v>
      </c>
    </row>
    <row r="6" spans="1:26" ht="42.75" customHeight="1" thickBot="1" x14ac:dyDescent="0.35">
      <c r="A6" s="232"/>
      <c r="B6" s="57" t="s">
        <v>21</v>
      </c>
      <c r="C6" s="18" t="s">
        <v>22</v>
      </c>
      <c r="D6" s="19" t="s">
        <v>36</v>
      </c>
      <c r="E6" s="20" t="s">
        <v>51</v>
      </c>
      <c r="F6" s="18" t="s">
        <v>86</v>
      </c>
      <c r="G6" s="18" t="s">
        <v>83</v>
      </c>
      <c r="H6" s="119" t="s">
        <v>21</v>
      </c>
      <c r="I6" s="119" t="s">
        <v>22</v>
      </c>
      <c r="J6" s="119" t="s">
        <v>36</v>
      </c>
      <c r="K6" s="120" t="s">
        <v>51</v>
      </c>
      <c r="L6" s="121" t="s">
        <v>86</v>
      </c>
      <c r="M6" s="121" t="s">
        <v>83</v>
      </c>
      <c r="N6" s="62" t="s">
        <v>21</v>
      </c>
      <c r="O6" s="62" t="s">
        <v>22</v>
      </c>
      <c r="P6" s="62" t="s">
        <v>36</v>
      </c>
      <c r="Q6" s="62" t="s">
        <v>51</v>
      </c>
      <c r="R6" s="63" t="s">
        <v>86</v>
      </c>
      <c r="S6" s="84" t="s">
        <v>83</v>
      </c>
      <c r="T6" s="151" t="s">
        <v>82</v>
      </c>
      <c r="U6" s="152" t="s">
        <v>88</v>
      </c>
      <c r="V6" s="153" t="s">
        <v>89</v>
      </c>
      <c r="W6" s="154" t="s">
        <v>51</v>
      </c>
      <c r="X6" s="155" t="s">
        <v>86</v>
      </c>
      <c r="Y6" s="196" t="s">
        <v>83</v>
      </c>
      <c r="Z6" s="201"/>
    </row>
    <row r="7" spans="1:26" ht="15" thickBot="1" x14ac:dyDescent="0.35">
      <c r="A7" s="14" t="s">
        <v>23</v>
      </c>
      <c r="B7" s="21">
        <v>67551.02</v>
      </c>
      <c r="C7" s="21">
        <v>28950.44</v>
      </c>
      <c r="D7" s="21">
        <f>SUM(B7:C7)</f>
        <v>96501.46</v>
      </c>
      <c r="E7" s="21">
        <v>34778.19</v>
      </c>
      <c r="F7" s="21"/>
      <c r="G7" s="85">
        <f>(E7+F7)/D7</f>
        <v>0.36039029875817424</v>
      </c>
      <c r="H7" s="122">
        <v>38163.269999999997</v>
      </c>
      <c r="I7" s="122">
        <v>16355.69</v>
      </c>
      <c r="J7" s="122">
        <f>H7+I7</f>
        <v>54518.96</v>
      </c>
      <c r="K7" s="122">
        <v>46122.33</v>
      </c>
      <c r="L7" s="123">
        <v>0</v>
      </c>
      <c r="M7" s="124">
        <f>(K7++L7)/J7</f>
        <v>0.84598697407287304</v>
      </c>
      <c r="N7" s="64">
        <v>34281.199000000001</v>
      </c>
      <c r="O7" s="64">
        <v>14686.970800000003</v>
      </c>
      <c r="P7" s="65">
        <f>SUM(N7:O7)</f>
        <v>48968.169800000003</v>
      </c>
      <c r="Q7" s="64">
        <v>48956.25</v>
      </c>
      <c r="R7" s="64">
        <v>0</v>
      </c>
      <c r="S7" s="86">
        <f>(Q7+R7)/P7</f>
        <v>0.9997565806512948</v>
      </c>
      <c r="T7" s="156">
        <f>SUM(B7,H7,N7)</f>
        <v>139995.489</v>
      </c>
      <c r="U7" s="156">
        <f t="shared" ref="T7:U13" si="0">SUM(C7,I7,O7)</f>
        <v>59993.1008</v>
      </c>
      <c r="V7" s="156">
        <f>SUM(T7:U7)</f>
        <v>199988.58980000002</v>
      </c>
      <c r="W7" s="156">
        <f t="shared" ref="W7:X13" si="1">SUM(E7,K7,Q7)</f>
        <v>129856.77</v>
      </c>
      <c r="X7" s="157">
        <f t="shared" si="1"/>
        <v>0</v>
      </c>
      <c r="Y7" s="197">
        <f>(W7+X7)/V7</f>
        <v>0.64932089440634677</v>
      </c>
      <c r="Z7" s="201"/>
    </row>
    <row r="8" spans="1:26" ht="28.2" thickBot="1" x14ac:dyDescent="0.35">
      <c r="A8" s="14" t="s">
        <v>24</v>
      </c>
      <c r="B8" s="21">
        <v>33775.51</v>
      </c>
      <c r="C8" s="21">
        <v>14475.22</v>
      </c>
      <c r="D8" s="21">
        <f t="shared" ref="D8:D13" si="2">SUM(B8:C8)</f>
        <v>48250.73</v>
      </c>
      <c r="E8" s="95">
        <v>42075.81</v>
      </c>
      <c r="F8" s="21"/>
      <c r="G8" s="85">
        <f t="shared" ref="G8:G12" si="3">(E8+F8)/D8</f>
        <v>0.87202431963205518</v>
      </c>
      <c r="H8" s="122">
        <v>19081.63</v>
      </c>
      <c r="I8" s="122">
        <v>8177.84</v>
      </c>
      <c r="J8" s="122">
        <f t="shared" ref="J8:J13" si="4">H8+I8</f>
        <v>27259.47</v>
      </c>
      <c r="K8" s="122">
        <v>27244.400000000001</v>
      </c>
      <c r="L8" s="123">
        <v>0</v>
      </c>
      <c r="M8" s="124">
        <f t="shared" ref="M8:M13" si="5">(K8++L8)/J8</f>
        <v>0.99944716460004546</v>
      </c>
      <c r="N8" s="64">
        <v>17140.32</v>
      </c>
      <c r="O8" s="64">
        <v>7349.5800000000017</v>
      </c>
      <c r="P8" s="65">
        <f>SUM(N8:O8)</f>
        <v>24489.9</v>
      </c>
      <c r="Q8" s="64">
        <v>24489.9</v>
      </c>
      <c r="R8" s="64">
        <v>0</v>
      </c>
      <c r="S8" s="86">
        <f t="shared" ref="S8:S13" si="6">(Q8+R8)/P8</f>
        <v>1</v>
      </c>
      <c r="T8" s="156">
        <f t="shared" si="0"/>
        <v>69997.459999999992</v>
      </c>
      <c r="U8" s="156">
        <f t="shared" si="0"/>
        <v>30002.639999999999</v>
      </c>
      <c r="V8" s="156">
        <f t="shared" ref="V8:V13" si="7">SUM(T8:U8)</f>
        <v>100000.09999999999</v>
      </c>
      <c r="W8" s="156">
        <f t="shared" si="1"/>
        <v>93810.109999999986</v>
      </c>
      <c r="X8" s="157">
        <f t="shared" si="1"/>
        <v>0</v>
      </c>
      <c r="Y8" s="197">
        <f t="shared" ref="Y8:Y12" si="8">(W8+X8)/V8</f>
        <v>0.93810016189983803</v>
      </c>
      <c r="Z8" s="201"/>
    </row>
    <row r="9" spans="1:26" ht="50.25" customHeight="1" thickBot="1" x14ac:dyDescent="0.35">
      <c r="A9" s="14" t="s">
        <v>25</v>
      </c>
      <c r="B9" s="58">
        <v>14000</v>
      </c>
      <c r="C9" s="58">
        <v>6000</v>
      </c>
      <c r="D9" s="58">
        <f t="shared" si="2"/>
        <v>20000</v>
      </c>
      <c r="E9" s="21">
        <v>77925.03</v>
      </c>
      <c r="F9" s="21"/>
      <c r="G9" s="85">
        <f t="shared" si="3"/>
        <v>3.8962515</v>
      </c>
      <c r="H9" s="122">
        <v>12600</v>
      </c>
      <c r="I9" s="125">
        <v>5400</v>
      </c>
      <c r="J9" s="122">
        <f t="shared" si="4"/>
        <v>18000</v>
      </c>
      <c r="K9" s="122">
        <v>13983</v>
      </c>
      <c r="L9" s="123">
        <v>0</v>
      </c>
      <c r="M9" s="124">
        <f t="shared" si="5"/>
        <v>0.77683333333333338</v>
      </c>
      <c r="N9" s="64">
        <v>14000</v>
      </c>
      <c r="O9" s="64">
        <v>5999.98</v>
      </c>
      <c r="P9" s="65">
        <f>SUM(N9:O9)</f>
        <v>19999.98</v>
      </c>
      <c r="Q9" s="64">
        <v>19992.509999999998</v>
      </c>
      <c r="R9" s="64">
        <v>0</v>
      </c>
      <c r="S9" s="86">
        <f t="shared" si="6"/>
        <v>0.99962649962649952</v>
      </c>
      <c r="T9" s="156">
        <f t="shared" si="0"/>
        <v>40600</v>
      </c>
      <c r="U9" s="156">
        <f t="shared" si="0"/>
        <v>17399.98</v>
      </c>
      <c r="V9" s="156">
        <f t="shared" si="7"/>
        <v>57999.979999999996</v>
      </c>
      <c r="W9" s="156">
        <f t="shared" si="1"/>
        <v>111900.54</v>
      </c>
      <c r="X9" s="157">
        <f t="shared" si="1"/>
        <v>0</v>
      </c>
      <c r="Y9" s="204">
        <f t="shared" si="8"/>
        <v>1.9293203204552829</v>
      </c>
      <c r="Z9" s="203" t="s">
        <v>90</v>
      </c>
    </row>
    <row r="10" spans="1:26" ht="15" thickBot="1" x14ac:dyDescent="0.35">
      <c r="A10" s="15" t="s">
        <v>26</v>
      </c>
      <c r="B10" s="59">
        <v>197386.3</v>
      </c>
      <c r="C10" s="60">
        <v>84594.13</v>
      </c>
      <c r="D10" s="61">
        <f t="shared" si="2"/>
        <v>281980.43</v>
      </c>
      <c r="E10" s="21">
        <v>321988.55</v>
      </c>
      <c r="F10" s="21"/>
      <c r="G10" s="96">
        <f t="shared" si="3"/>
        <v>1.1418826122082302</v>
      </c>
      <c r="H10" s="122">
        <v>253578.99</v>
      </c>
      <c r="I10" s="122">
        <v>108676.71</v>
      </c>
      <c r="J10" s="122">
        <f t="shared" si="4"/>
        <v>362255.7</v>
      </c>
      <c r="K10" s="122">
        <v>376609.43</v>
      </c>
      <c r="L10" s="123">
        <v>0</v>
      </c>
      <c r="M10" s="124">
        <f t="shared" si="5"/>
        <v>1.0396231998557923</v>
      </c>
      <c r="N10" s="64">
        <v>181645.72</v>
      </c>
      <c r="O10" s="64">
        <v>77849.299999999988</v>
      </c>
      <c r="P10" s="65">
        <f t="shared" ref="P10:P13" si="9">SUM(N10:O10)</f>
        <v>259495.02</v>
      </c>
      <c r="Q10" s="64">
        <v>259305.49</v>
      </c>
      <c r="R10" s="64"/>
      <c r="S10" s="86">
        <f t="shared" si="6"/>
        <v>0.99926961989482499</v>
      </c>
      <c r="T10" s="156">
        <f t="shared" si="0"/>
        <v>632611.01</v>
      </c>
      <c r="U10" s="156">
        <f t="shared" si="0"/>
        <v>271120.14</v>
      </c>
      <c r="V10" s="156">
        <f t="shared" si="7"/>
        <v>903731.15</v>
      </c>
      <c r="W10" s="156">
        <f t="shared" si="1"/>
        <v>957903.47</v>
      </c>
      <c r="X10" s="157">
        <f t="shared" si="1"/>
        <v>0</v>
      </c>
      <c r="Y10" s="197">
        <f t="shared" si="8"/>
        <v>1.0599429598061325</v>
      </c>
      <c r="Z10" s="201"/>
    </row>
    <row r="11" spans="1:26" ht="15" thickBot="1" x14ac:dyDescent="0.35">
      <c r="A11" s="14" t="s">
        <v>27</v>
      </c>
      <c r="B11" s="21">
        <v>31500</v>
      </c>
      <c r="C11" s="21">
        <v>13500</v>
      </c>
      <c r="D11" s="21">
        <f t="shared" si="2"/>
        <v>45000</v>
      </c>
      <c r="E11" s="21">
        <v>51635.46</v>
      </c>
      <c r="F11" s="21"/>
      <c r="G11" s="96">
        <f t="shared" si="3"/>
        <v>1.1474546666666667</v>
      </c>
      <c r="H11" s="122">
        <v>3500</v>
      </c>
      <c r="I11" s="122">
        <v>1500</v>
      </c>
      <c r="J11" s="122">
        <f t="shared" si="4"/>
        <v>5000</v>
      </c>
      <c r="K11" s="122">
        <v>3119.69</v>
      </c>
      <c r="L11" s="123">
        <v>0</v>
      </c>
      <c r="M11" s="124">
        <f t="shared" si="5"/>
        <v>0.62393799999999999</v>
      </c>
      <c r="N11" s="64">
        <v>24360</v>
      </c>
      <c r="O11" s="64">
        <v>10440.120000000003</v>
      </c>
      <c r="P11" s="65">
        <f t="shared" si="9"/>
        <v>34800.120000000003</v>
      </c>
      <c r="Q11" s="64">
        <v>35054.5</v>
      </c>
      <c r="R11" s="64">
        <v>0</v>
      </c>
      <c r="S11" s="86">
        <f t="shared" si="6"/>
        <v>1.0073097449089254</v>
      </c>
      <c r="T11" s="156">
        <f t="shared" si="0"/>
        <v>59360</v>
      </c>
      <c r="U11" s="156">
        <f t="shared" si="0"/>
        <v>25440.120000000003</v>
      </c>
      <c r="V11" s="156">
        <f t="shared" si="7"/>
        <v>84800.12</v>
      </c>
      <c r="W11" s="156">
        <f t="shared" si="1"/>
        <v>89809.65</v>
      </c>
      <c r="X11" s="157">
        <f t="shared" si="1"/>
        <v>0</v>
      </c>
      <c r="Y11" s="197">
        <f t="shared" si="8"/>
        <v>1.0590745626303359</v>
      </c>
      <c r="Z11" s="201"/>
    </row>
    <row r="12" spans="1:26" ht="28.2" thickBot="1" x14ac:dyDescent="0.35">
      <c r="A12" s="14" t="s">
        <v>28</v>
      </c>
      <c r="B12" s="21">
        <v>140000</v>
      </c>
      <c r="C12" s="21">
        <v>60000</v>
      </c>
      <c r="D12" s="21">
        <f>SUM(B12:C12)</f>
        <v>200000</v>
      </c>
      <c r="E12" s="21">
        <v>208216.95</v>
      </c>
      <c r="F12" s="21"/>
      <c r="G12" s="96">
        <f t="shared" si="3"/>
        <v>1.04108475</v>
      </c>
      <c r="H12" s="122">
        <v>22750</v>
      </c>
      <c r="I12" s="122">
        <v>9750</v>
      </c>
      <c r="J12" s="122">
        <f t="shared" si="4"/>
        <v>32500</v>
      </c>
      <c r="K12" s="122">
        <v>32000</v>
      </c>
      <c r="L12" s="123">
        <v>0</v>
      </c>
      <c r="M12" s="124">
        <f t="shared" si="5"/>
        <v>0.98461538461538467</v>
      </c>
      <c r="N12" s="64">
        <v>35000</v>
      </c>
      <c r="O12" s="64">
        <v>15000.04</v>
      </c>
      <c r="P12" s="65">
        <f t="shared" si="9"/>
        <v>50000.04</v>
      </c>
      <c r="Q12" s="64">
        <v>49955</v>
      </c>
      <c r="R12" s="64">
        <v>0</v>
      </c>
      <c r="S12" s="86">
        <f t="shared" si="6"/>
        <v>0.9990992007206394</v>
      </c>
      <c r="T12" s="156">
        <f t="shared" si="0"/>
        <v>197750</v>
      </c>
      <c r="U12" s="156">
        <f t="shared" si="0"/>
        <v>84750.040000000008</v>
      </c>
      <c r="V12" s="156">
        <f t="shared" si="7"/>
        <v>282500.04000000004</v>
      </c>
      <c r="W12" s="156">
        <f t="shared" si="1"/>
        <v>290171.95</v>
      </c>
      <c r="X12" s="157">
        <f t="shared" si="1"/>
        <v>0</v>
      </c>
      <c r="Y12" s="197">
        <f t="shared" si="8"/>
        <v>1.0271571996945557</v>
      </c>
      <c r="Z12" s="201"/>
    </row>
    <row r="13" spans="1:26" ht="28.2" thickBot="1" x14ac:dyDescent="0.35">
      <c r="A13" s="14" t="s">
        <v>29</v>
      </c>
      <c r="B13" s="21">
        <v>147119</v>
      </c>
      <c r="C13" s="21">
        <v>63051</v>
      </c>
      <c r="D13" s="21">
        <f t="shared" si="2"/>
        <v>210170</v>
      </c>
      <c r="E13" s="21">
        <v>165262.79</v>
      </c>
      <c r="F13" s="21"/>
      <c r="G13" s="85">
        <f>(E13+F13)/D13</f>
        <v>0.78632911452633591</v>
      </c>
      <c r="H13" s="122">
        <v>7000</v>
      </c>
      <c r="I13" s="122">
        <v>3000</v>
      </c>
      <c r="J13" s="122">
        <f t="shared" si="4"/>
        <v>10000</v>
      </c>
      <c r="K13" s="122">
        <v>8944.5499999999993</v>
      </c>
      <c r="L13" s="123">
        <v>0</v>
      </c>
      <c r="M13" s="124">
        <f t="shared" si="5"/>
        <v>0.89445499999999989</v>
      </c>
      <c r="N13" s="64">
        <v>14000</v>
      </c>
      <c r="O13" s="64">
        <v>5999.98</v>
      </c>
      <c r="P13" s="65">
        <f t="shared" si="9"/>
        <v>19999.98</v>
      </c>
      <c r="Q13" s="64">
        <v>19999.060000000001</v>
      </c>
      <c r="R13" s="64">
        <v>0</v>
      </c>
      <c r="S13" s="86">
        <f t="shared" si="6"/>
        <v>0.99995399995400003</v>
      </c>
      <c r="T13" s="156">
        <f t="shared" si="0"/>
        <v>168119</v>
      </c>
      <c r="U13" s="156">
        <f t="shared" si="0"/>
        <v>72050.98</v>
      </c>
      <c r="V13" s="156">
        <f t="shared" si="7"/>
        <v>240169.97999999998</v>
      </c>
      <c r="W13" s="156">
        <f t="shared" si="1"/>
        <v>194206.4</v>
      </c>
      <c r="X13" s="157">
        <f t="shared" si="1"/>
        <v>0</v>
      </c>
      <c r="Y13" s="197">
        <f>(W13+X13)/V13</f>
        <v>0.80862062777371269</v>
      </c>
      <c r="Z13" s="201"/>
    </row>
    <row r="14" spans="1:26" ht="36" customHeight="1" thickBot="1" x14ac:dyDescent="0.35">
      <c r="A14" s="158" t="s">
        <v>30</v>
      </c>
      <c r="B14" s="158">
        <f>SUM(B7:B13)</f>
        <v>631331.82999999996</v>
      </c>
      <c r="C14" s="158">
        <f>SUM(C7:C13)</f>
        <v>270570.79000000004</v>
      </c>
      <c r="D14" s="158">
        <f>SUM(B14:C14)</f>
        <v>901902.62</v>
      </c>
      <c r="E14" s="158">
        <f>SUM(E7:E13)</f>
        <v>901882.78</v>
      </c>
      <c r="F14" s="158">
        <f>SUM(F7:F13)</f>
        <v>0</v>
      </c>
      <c r="G14" s="159">
        <f>(E14+F14)/D14</f>
        <v>0.99997800205969023</v>
      </c>
      <c r="H14" s="158">
        <f>SUM(H7:H13)</f>
        <v>356673.89</v>
      </c>
      <c r="I14" s="158">
        <f>SUM(I7:I13)</f>
        <v>152860.24</v>
      </c>
      <c r="J14" s="158">
        <f>SUM(H14:I14)</f>
        <v>509534.13</v>
      </c>
      <c r="K14" s="158">
        <f>SUM(K7:K13)</f>
        <v>508023.4</v>
      </c>
      <c r="L14" s="158">
        <f>L7+L8+L9+L10+L11+L12+L13</f>
        <v>0</v>
      </c>
      <c r="M14" s="159">
        <f>(K14+L14)/J14</f>
        <v>0.99703507594280294</v>
      </c>
      <c r="N14" s="158">
        <f>SUM(N7:N13)</f>
        <v>320427.239</v>
      </c>
      <c r="O14" s="158">
        <f t="shared" ref="O14:R14" si="10">SUM(O7:O13)</f>
        <v>137325.97080000001</v>
      </c>
      <c r="P14" s="158">
        <f t="shared" si="10"/>
        <v>457753.20979999995</v>
      </c>
      <c r="Q14" s="158">
        <f t="shared" si="10"/>
        <v>457752.70999999996</v>
      </c>
      <c r="R14" s="158">
        <f t="shared" si="10"/>
        <v>0</v>
      </c>
      <c r="S14" s="159">
        <f>(Q14+R14)/P14</f>
        <v>0.99999890814528591</v>
      </c>
      <c r="T14" s="158">
        <f t="shared" ref="T14:V14" si="11">T7+T8+T9+T10+T11+T12+T13</f>
        <v>1308432.959</v>
      </c>
      <c r="U14" s="158">
        <f t="shared" si="11"/>
        <v>560757.00080000004</v>
      </c>
      <c r="V14" s="162">
        <f t="shared" si="11"/>
        <v>1869189.9597999998</v>
      </c>
      <c r="W14" s="158">
        <f>W7+W8+W9+W10+W11+W12+W13</f>
        <v>1867658.8899999997</v>
      </c>
      <c r="X14" s="160">
        <f>X7+X8+X9+X10+X11+X12+X13</f>
        <v>0</v>
      </c>
      <c r="Y14" s="198">
        <f>(W14+X14)/V14</f>
        <v>0.99918089127754361</v>
      </c>
      <c r="Z14" s="201"/>
    </row>
    <row r="15" spans="1:26" s="10" customFormat="1" ht="28.2" thickBot="1" x14ac:dyDescent="0.35">
      <c r="A15" s="14" t="s">
        <v>31</v>
      </c>
      <c r="B15" s="21">
        <v>44178.37</v>
      </c>
      <c r="C15" s="21">
        <v>18933.59</v>
      </c>
      <c r="D15" s="21">
        <f>SUM(B15:C15)</f>
        <v>63111.960000000006</v>
      </c>
      <c r="E15" s="21">
        <v>63131.8</v>
      </c>
      <c r="F15" s="21"/>
      <c r="G15" s="85">
        <f>(E15+F15)/D15</f>
        <v>1.0003143619687931</v>
      </c>
      <c r="H15" s="126">
        <v>24958.78</v>
      </c>
      <c r="I15" s="122">
        <v>10696.62</v>
      </c>
      <c r="J15" s="122">
        <f>H15+I15</f>
        <v>35655.4</v>
      </c>
      <c r="K15" s="122">
        <f>7/100*K14</f>
        <v>35561.638000000006</v>
      </c>
      <c r="L15" s="123">
        <v>0</v>
      </c>
      <c r="M15" s="124">
        <f>(K15+L15)/J15</f>
        <v>0.99737032819713156</v>
      </c>
      <c r="N15" s="64">
        <f>N14*7%</f>
        <v>22429.906730000002</v>
      </c>
      <c r="O15" s="64">
        <f>O14*7%</f>
        <v>9612.8179560000008</v>
      </c>
      <c r="P15" s="65">
        <f>P14*7%</f>
        <v>32042.724686000001</v>
      </c>
      <c r="Q15" s="64">
        <v>32042.69</v>
      </c>
      <c r="R15" s="64"/>
      <c r="S15" s="86">
        <f>(Q15+R15)/P15</f>
        <v>0.99999891750778558</v>
      </c>
      <c r="T15" s="156">
        <f>T14*7%</f>
        <v>91590.307130000016</v>
      </c>
      <c r="U15" s="156">
        <f t="shared" ref="U15:V15" si="12">U14*7%</f>
        <v>39252.99005600001</v>
      </c>
      <c r="V15" s="156">
        <f t="shared" si="12"/>
        <v>130843.297186</v>
      </c>
      <c r="W15" s="156">
        <f>+E15+K15+Q15</f>
        <v>130736.12800000001</v>
      </c>
      <c r="X15" s="157">
        <f>+F15+L15+R15</f>
        <v>0</v>
      </c>
      <c r="Y15" s="197">
        <f>(W15+X15)/V15</f>
        <v>0.99918093484110504</v>
      </c>
      <c r="Z15" s="201"/>
    </row>
    <row r="16" spans="1:26" s="87" customFormat="1" ht="15" thickBot="1" x14ac:dyDescent="0.35">
      <c r="A16" s="161" t="s">
        <v>20</v>
      </c>
      <c r="B16" s="162">
        <f>SUM(B14:B15)</f>
        <v>675510.2</v>
      </c>
      <c r="C16" s="162">
        <f>SUM(C14:C15)</f>
        <v>289504.38000000006</v>
      </c>
      <c r="D16" s="162">
        <f>SUM(D14:D15)</f>
        <v>965014.58</v>
      </c>
      <c r="E16" s="162">
        <f>SUM(E14:E15)</f>
        <v>965014.58000000007</v>
      </c>
      <c r="F16" s="162">
        <f>F15+F14</f>
        <v>0</v>
      </c>
      <c r="G16" s="159">
        <f>(E16+F16)/D16</f>
        <v>1.0000000000000002</v>
      </c>
      <c r="H16" s="162">
        <f>SUM(H14:H15)</f>
        <v>381632.67000000004</v>
      </c>
      <c r="I16" s="162">
        <f t="shared" ref="I16:J16" si="13">SUM(I14:I15)</f>
        <v>163556.85999999999</v>
      </c>
      <c r="J16" s="162">
        <f t="shared" si="13"/>
        <v>545189.53</v>
      </c>
      <c r="K16" s="163">
        <f>+K14+K15</f>
        <v>543585.03800000006</v>
      </c>
      <c r="L16" s="164">
        <f>L14</f>
        <v>0</v>
      </c>
      <c r="M16" s="159">
        <f>(K16+L16)/J16</f>
        <v>0.99705700144314957</v>
      </c>
      <c r="N16" s="165">
        <f>SUM(N14:N15)</f>
        <v>342857.14572999999</v>
      </c>
      <c r="O16" s="166">
        <f>SUM(O14:O15)</f>
        <v>146938.78875600002</v>
      </c>
      <c r="P16" s="165">
        <f>SUM(N16:O16)</f>
        <v>489795.93448599998</v>
      </c>
      <c r="Q16" s="165">
        <f>SUM(Q14:Q15)</f>
        <v>489795.39999999997</v>
      </c>
      <c r="R16" s="165">
        <f>SUM(R14:R15)</f>
        <v>0</v>
      </c>
      <c r="S16" s="167">
        <f>(Q16+R16)/P16</f>
        <v>0.99999890875778585</v>
      </c>
      <c r="T16" s="164">
        <f>SUM(T14:T15)</f>
        <v>1400023.2661300001</v>
      </c>
      <c r="U16" s="164">
        <f>SUM(C16,I16,O16)</f>
        <v>600000.0287560001</v>
      </c>
      <c r="V16" s="164">
        <f>SUM(T16:U16)</f>
        <v>2000023.2948860002</v>
      </c>
      <c r="W16" s="164">
        <f>SUM(E16,K16,Q16)</f>
        <v>1998395.0180000002</v>
      </c>
      <c r="X16" s="168">
        <f>SUM(F16,L16,R16)</f>
        <v>0</v>
      </c>
      <c r="Y16" s="199">
        <f>(W16+X16)/V16</f>
        <v>0.99918587103952061</v>
      </c>
      <c r="Z16" s="202"/>
    </row>
    <row r="17" spans="1:19" x14ac:dyDescent="0.3">
      <c r="E17" s="4"/>
      <c r="F17" s="4"/>
      <c r="G17" s="4"/>
    </row>
    <row r="18" spans="1:19" x14ac:dyDescent="0.3">
      <c r="E18" s="5"/>
      <c r="F18" s="5"/>
      <c r="G18" s="5"/>
      <c r="K18" s="5"/>
      <c r="Q18" s="5"/>
    </row>
    <row r="19" spans="1:19" x14ac:dyDescent="0.3">
      <c r="A19" s="230" t="s">
        <v>69</v>
      </c>
      <c r="B19" s="230"/>
      <c r="C19" s="230"/>
      <c r="E19" s="5"/>
      <c r="H19" s="22"/>
    </row>
    <row r="20" spans="1:19" x14ac:dyDescent="0.3">
      <c r="A20" t="s">
        <v>56</v>
      </c>
      <c r="B20" s="5">
        <f>+E16+F16</f>
        <v>965014.58000000007</v>
      </c>
      <c r="C20" s="6">
        <f>+B20/D16</f>
        <v>1.0000000000000002</v>
      </c>
      <c r="E20" s="4"/>
      <c r="F20" s="5"/>
      <c r="G20" s="5"/>
    </row>
    <row r="21" spans="1:19" x14ac:dyDescent="0.3">
      <c r="A21" t="s">
        <v>42</v>
      </c>
      <c r="B21" s="16">
        <f>+K16</f>
        <v>543585.03800000006</v>
      </c>
      <c r="C21" s="17">
        <f>+B21/J16</f>
        <v>0.99705700144314957</v>
      </c>
      <c r="E21" s="4"/>
    </row>
    <row r="22" spans="1:19" x14ac:dyDescent="0.3">
      <c r="A22" t="s">
        <v>43</v>
      </c>
      <c r="B22" s="5">
        <f>+Q16+R16</f>
        <v>489795.39999999997</v>
      </c>
      <c r="C22" s="6">
        <f>+B22/P16</f>
        <v>0.99999890875778585</v>
      </c>
      <c r="E22" s="4"/>
      <c r="F22" s="5"/>
      <c r="G22" s="5"/>
      <c r="Q22" s="88"/>
      <c r="R22" s="5"/>
      <c r="S22" s="88"/>
    </row>
    <row r="23" spans="1:19" x14ac:dyDescent="0.3">
      <c r="A23" s="11" t="s">
        <v>70</v>
      </c>
      <c r="B23" s="12">
        <f>+W16+X16</f>
        <v>1998395.0180000002</v>
      </c>
      <c r="C23" s="13">
        <f>+B23/V16</f>
        <v>0.99918587103952061</v>
      </c>
      <c r="E23" s="4"/>
      <c r="Q23" s="88"/>
      <c r="R23" s="5"/>
      <c r="S23" s="88"/>
    </row>
    <row r="24" spans="1:19" x14ac:dyDescent="0.3">
      <c r="N24" s="3"/>
      <c r="O24" s="3"/>
      <c r="P24" s="3"/>
      <c r="Q24" s="88"/>
      <c r="R24" s="5"/>
      <c r="S24" s="88"/>
    </row>
    <row r="25" spans="1:19" s="2" customFormat="1" x14ac:dyDescent="0.3">
      <c r="A25" s="2" t="s">
        <v>84</v>
      </c>
      <c r="N25" s="3"/>
      <c r="O25" s="3"/>
      <c r="P25" s="3"/>
      <c r="Q25" s="88"/>
      <c r="R25" s="5"/>
      <c r="S25" s="88"/>
    </row>
    <row r="26" spans="1:19" x14ac:dyDescent="0.3">
      <c r="N26" s="3"/>
      <c r="O26" s="3"/>
      <c r="P26" s="3"/>
      <c r="Q26" s="88"/>
      <c r="R26" s="5"/>
      <c r="S26" s="88"/>
    </row>
    <row r="27" spans="1:19" x14ac:dyDescent="0.3">
      <c r="N27" s="3"/>
      <c r="O27" s="3"/>
      <c r="P27" s="3"/>
      <c r="Q27" s="88"/>
      <c r="R27" s="5"/>
      <c r="S27" s="88"/>
    </row>
    <row r="28" spans="1:19" x14ac:dyDescent="0.3">
      <c r="N28" s="3"/>
      <c r="O28" s="3"/>
      <c r="P28" s="3"/>
      <c r="Q28" s="88"/>
      <c r="R28" s="5"/>
      <c r="S28" s="88"/>
    </row>
    <row r="29" spans="1:19" x14ac:dyDescent="0.3">
      <c r="N29" s="3"/>
      <c r="O29" s="3"/>
      <c r="P29" s="3"/>
      <c r="Q29" s="88"/>
    </row>
    <row r="30" spans="1:19" x14ac:dyDescent="0.3">
      <c r="N30" s="3"/>
      <c r="O30" s="3"/>
      <c r="P30" s="3"/>
    </row>
    <row r="31" spans="1:19" x14ac:dyDescent="0.3">
      <c r="N31" s="3"/>
      <c r="O31" s="3"/>
      <c r="P31" s="3"/>
      <c r="R31" s="5"/>
    </row>
    <row r="32" spans="1:19" x14ac:dyDescent="0.3">
      <c r="N32" s="91"/>
      <c r="O32" s="91"/>
      <c r="P32" s="91"/>
    </row>
    <row r="33" spans="14:16" x14ac:dyDescent="0.3">
      <c r="N33" s="90"/>
      <c r="O33" s="90"/>
      <c r="P33" s="90"/>
    </row>
    <row r="34" spans="14:16" x14ac:dyDescent="0.3">
      <c r="N34" s="92"/>
      <c r="O34" s="92"/>
      <c r="P34" s="92"/>
    </row>
    <row r="35" spans="14:16" x14ac:dyDescent="0.3">
      <c r="N35" s="90"/>
      <c r="O35" s="90"/>
      <c r="P35" s="90"/>
    </row>
    <row r="36" spans="14:16" x14ac:dyDescent="0.3">
      <c r="N36" s="93"/>
      <c r="O36" s="94"/>
      <c r="P36" s="93"/>
    </row>
  </sheetData>
  <mergeCells count="6">
    <mergeCell ref="T5:Y5"/>
    <mergeCell ref="A19:C19"/>
    <mergeCell ref="A5:A6"/>
    <mergeCell ref="H5:L5"/>
    <mergeCell ref="B5:F5"/>
    <mergeCell ref="N5:R5"/>
  </mergeCells>
  <pageMargins left="0.7" right="0.7" top="0.75" bottom="0.75" header="0.3" footer="0.3"/>
  <pageSetup scale="28" fitToHeight="0" orientation="portrait" r:id="rId1"/>
  <ignoredErrors>
    <ignoredError sqref="P15:P16 U15:V15 V7:V13 V16"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5F420EC96C8734EAEFBA76E263D08D1" ma:contentTypeVersion="13" ma:contentTypeDescription="Create a new document." ma:contentTypeScope="" ma:versionID="b22ac262ccaae438b9c5d04636b6d4e0">
  <xsd:schema xmlns:xsd="http://www.w3.org/2001/XMLSchema" xmlns:xs="http://www.w3.org/2001/XMLSchema" xmlns:p="http://schemas.microsoft.com/office/2006/metadata/properties" xmlns:ns3="c7f3169b-538b-4809-b44c-7681686a2d5d" xmlns:ns4="9dc5175c-f6e8-4282-9237-dc7d78a7ebd1" targetNamespace="http://schemas.microsoft.com/office/2006/metadata/properties" ma:root="true" ma:fieldsID="2a024bdaf064d164bbea8b2eff970f77" ns3:_="" ns4:_="">
    <xsd:import namespace="c7f3169b-538b-4809-b44c-7681686a2d5d"/>
    <xsd:import namespace="9dc5175c-f6e8-4282-9237-dc7d78a7ebd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f3169b-538b-4809-b44c-7681686a2d5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dc5175c-f6e8-4282-9237-dc7d78a7ebd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AE03AB-255A-4408-9268-C079A49D528D}">
  <ds:schemaRefs>
    <ds:schemaRef ds:uri="http://schemas.microsoft.com/office/2006/documentManagement/types"/>
    <ds:schemaRef ds:uri="http://schemas.microsoft.com/office/2006/metadata/properties"/>
    <ds:schemaRef ds:uri="9dc5175c-f6e8-4282-9237-dc7d78a7ebd1"/>
    <ds:schemaRef ds:uri="http://purl.org/dc/terms/"/>
    <ds:schemaRef ds:uri="http://schemas.openxmlformats.org/package/2006/metadata/core-properties"/>
    <ds:schemaRef ds:uri="http://purl.org/dc/dcmitype/"/>
    <ds:schemaRef ds:uri="http://schemas.microsoft.com/office/infopath/2007/PartnerControls"/>
    <ds:schemaRef ds:uri="c7f3169b-538b-4809-b44c-7681686a2d5d"/>
    <ds:schemaRef ds:uri="http://www.w3.org/XML/1998/namespace"/>
    <ds:schemaRef ds:uri="http://purl.org/dc/elements/1.1/"/>
  </ds:schemaRefs>
</ds:datastoreItem>
</file>

<file path=customXml/itemProps2.xml><?xml version="1.0" encoding="utf-8"?>
<ds:datastoreItem xmlns:ds="http://schemas.openxmlformats.org/officeDocument/2006/customXml" ds:itemID="{4E792972-10A0-46D5-8E05-120FBD1DA4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f3169b-538b-4809-b44c-7681686a2d5d"/>
    <ds:schemaRef ds:uri="9dc5175c-f6e8-4282-9237-dc7d78a7e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15AEA4A-A2F8-4F6B-ACA7-BF8F5F354F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 Budget</vt:lpstr>
      <vt:lpstr>UN Categories</vt:lpstr>
      <vt:lpstr>'Output Budget'!Print_Area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John Dennis</cp:lastModifiedBy>
  <cp:lastPrinted>2019-06-13T14:51:00Z</cp:lastPrinted>
  <dcterms:created xsi:type="dcterms:W3CDTF">2017-11-15T21:17:43Z</dcterms:created>
  <dcterms:modified xsi:type="dcterms:W3CDTF">2020-01-13T08:12:54Z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0x01010055F420EC96C8734EAEFBA76E263D08D1</vt:lpwstr>
  </property>
</Properties>
</file>