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udith.suminwa\Documents\LAPTOP JST_Oct2015\Pilier 1\RJS\PBF\PBF Kasai - PAJURR\"/>
    </mc:Choice>
  </mc:AlternateContent>
  <xr:revisionPtr revIDLastSave="0" documentId="8_{D7F8023B-E44B-4128-A0CA-FBCFEA6739A0}" xr6:coauthVersionLast="41" xr6:coauthVersionMax="41" xr10:uidLastSave="{00000000-0000-0000-0000-000000000000}"/>
  <bookViews>
    <workbookView xWindow="-96" yWindow="-96" windowWidth="19392" windowHeight="10392" xr2:uid="{251A93C7-C7D9-4BEE-82B8-163167F31F62}"/>
  </bookViews>
  <sheets>
    <sheet name="VO" sheetId="1" r:id="rId1"/>
    <sheet name="VN SB"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3" l="1"/>
  <c r="J17" i="3" s="1"/>
  <c r="D20" i="3"/>
  <c r="H93" i="3"/>
  <c r="G93" i="3"/>
  <c r="F93" i="3"/>
  <c r="E93" i="3"/>
  <c r="D93" i="3"/>
  <c r="C93" i="3"/>
  <c r="J92" i="3"/>
  <c r="I92" i="3"/>
  <c r="J91" i="3"/>
  <c r="I91" i="3"/>
  <c r="J90" i="3"/>
  <c r="J89" i="3" s="1"/>
  <c r="I90" i="3"/>
  <c r="J88" i="3"/>
  <c r="I88" i="3"/>
  <c r="J87" i="3"/>
  <c r="J93" i="3" s="1"/>
  <c r="I87" i="3"/>
  <c r="I93" i="3" s="1"/>
  <c r="J84" i="3"/>
  <c r="I84" i="3"/>
  <c r="J83" i="3"/>
  <c r="I83" i="3"/>
  <c r="J82" i="3"/>
  <c r="I82" i="3"/>
  <c r="J81" i="3"/>
  <c r="I81" i="3"/>
  <c r="J80" i="3"/>
  <c r="I80" i="3"/>
  <c r="H80" i="3"/>
  <c r="H85" i="3" s="1"/>
  <c r="H86" i="3" s="1"/>
  <c r="G80" i="3"/>
  <c r="G85" i="3" s="1"/>
  <c r="F80" i="3"/>
  <c r="F85" i="3" s="1"/>
  <c r="F86" i="3" s="1"/>
  <c r="E80" i="3"/>
  <c r="E85" i="3" s="1"/>
  <c r="D80" i="3"/>
  <c r="C80" i="3"/>
  <c r="C85" i="3" s="1"/>
  <c r="J79" i="3"/>
  <c r="J73" i="3" s="1"/>
  <c r="I79" i="3"/>
  <c r="J78" i="3"/>
  <c r="I78" i="3"/>
  <c r="J77" i="3"/>
  <c r="I77" i="3"/>
  <c r="J76" i="3"/>
  <c r="I76" i="3"/>
  <c r="J75" i="3"/>
  <c r="I75" i="3"/>
  <c r="J74" i="3"/>
  <c r="I74" i="3"/>
  <c r="I73" i="3"/>
  <c r="H73" i="3"/>
  <c r="G73" i="3"/>
  <c r="F73" i="3"/>
  <c r="E73" i="3"/>
  <c r="D73" i="3"/>
  <c r="C73" i="3"/>
  <c r="J72" i="3"/>
  <c r="I72" i="3"/>
  <c r="J71" i="3"/>
  <c r="I71" i="3"/>
  <c r="J70" i="3"/>
  <c r="I70" i="3"/>
  <c r="J69" i="3"/>
  <c r="I69" i="3"/>
  <c r="J68" i="3"/>
  <c r="J67" i="3" s="1"/>
  <c r="I68" i="3"/>
  <c r="I67" i="3" s="1"/>
  <c r="H67" i="3"/>
  <c r="G67" i="3"/>
  <c r="F67" i="3"/>
  <c r="E67" i="3"/>
  <c r="D67" i="3"/>
  <c r="C67" i="3"/>
  <c r="J66" i="3"/>
  <c r="I66" i="3"/>
  <c r="J65" i="3"/>
  <c r="J64" i="3" s="1"/>
  <c r="I65" i="3"/>
  <c r="I64" i="3" s="1"/>
  <c r="H64" i="3"/>
  <c r="G64" i="3"/>
  <c r="F64" i="3"/>
  <c r="E64" i="3"/>
  <c r="D64" i="3"/>
  <c r="C64" i="3"/>
  <c r="J61" i="3"/>
  <c r="I61" i="3"/>
  <c r="J60" i="3"/>
  <c r="I60" i="3"/>
  <c r="J59" i="3"/>
  <c r="I59" i="3"/>
  <c r="J58" i="3"/>
  <c r="J57" i="3" s="1"/>
  <c r="I58" i="3"/>
  <c r="I57" i="3" s="1"/>
  <c r="H57" i="3"/>
  <c r="H62" i="3" s="1"/>
  <c r="G57" i="3"/>
  <c r="G62" i="3" s="1"/>
  <c r="F57" i="3"/>
  <c r="F62" i="3" s="1"/>
  <c r="E57" i="3"/>
  <c r="E62" i="3" s="1"/>
  <c r="D57" i="3"/>
  <c r="D62" i="3" s="1"/>
  <c r="C57" i="3"/>
  <c r="C62" i="3" s="1"/>
  <c r="J56" i="3"/>
  <c r="I56" i="3"/>
  <c r="J55" i="3"/>
  <c r="I55" i="3"/>
  <c r="J54" i="3"/>
  <c r="I54" i="3"/>
  <c r="J53" i="3"/>
  <c r="J51" i="3" s="1"/>
  <c r="I53" i="3"/>
  <c r="J52" i="3"/>
  <c r="I52" i="3"/>
  <c r="I51" i="3"/>
  <c r="H51" i="3"/>
  <c r="G51" i="3"/>
  <c r="F51" i="3"/>
  <c r="E51" i="3"/>
  <c r="D51" i="3"/>
  <c r="C51" i="3"/>
  <c r="J50" i="3"/>
  <c r="I50" i="3"/>
  <c r="J49" i="3"/>
  <c r="I49" i="3"/>
  <c r="J48" i="3"/>
  <c r="I48" i="3"/>
  <c r="J47" i="3"/>
  <c r="I47" i="3"/>
  <c r="J46" i="3"/>
  <c r="I46" i="3"/>
  <c r="J45" i="3"/>
  <c r="I45" i="3"/>
  <c r="J44" i="3"/>
  <c r="J42" i="3" s="1"/>
  <c r="I44" i="3"/>
  <c r="J43" i="3"/>
  <c r="I43" i="3"/>
  <c r="I42" i="3"/>
  <c r="H42" i="3"/>
  <c r="G42" i="3"/>
  <c r="F42" i="3"/>
  <c r="E42" i="3"/>
  <c r="D42" i="3"/>
  <c r="C42" i="3"/>
  <c r="J41" i="3"/>
  <c r="I41" i="3"/>
  <c r="J40" i="3"/>
  <c r="I40" i="3"/>
  <c r="J39" i="3"/>
  <c r="J38" i="3" s="1"/>
  <c r="I39" i="3"/>
  <c r="I38" i="3" s="1"/>
  <c r="H38" i="3"/>
  <c r="G38" i="3"/>
  <c r="F38" i="3"/>
  <c r="E38" i="3"/>
  <c r="D38" i="3"/>
  <c r="C38" i="3"/>
  <c r="J37" i="3"/>
  <c r="I37" i="3"/>
  <c r="J36" i="3"/>
  <c r="J33" i="3" s="1"/>
  <c r="I36" i="3"/>
  <c r="F36" i="3"/>
  <c r="J35" i="3"/>
  <c r="I35" i="3"/>
  <c r="J34" i="3"/>
  <c r="F34" i="3"/>
  <c r="I34" i="3" s="1"/>
  <c r="I33" i="3" s="1"/>
  <c r="H33" i="3"/>
  <c r="G33" i="3"/>
  <c r="F33" i="3"/>
  <c r="E33" i="3"/>
  <c r="D33" i="3"/>
  <c r="C33" i="3"/>
  <c r="I30" i="3"/>
  <c r="I26" i="3" s="1"/>
  <c r="I29" i="3"/>
  <c r="I28" i="3"/>
  <c r="I27" i="3"/>
  <c r="J26" i="3"/>
  <c r="H26" i="3"/>
  <c r="H31" i="3" s="1"/>
  <c r="G26" i="3"/>
  <c r="G31" i="3" s="1"/>
  <c r="F26" i="3"/>
  <c r="F31" i="3" s="1"/>
  <c r="E26" i="3"/>
  <c r="E31" i="3" s="1"/>
  <c r="D26" i="3"/>
  <c r="C26" i="3"/>
  <c r="C31" i="3" s="1"/>
  <c r="J25" i="3"/>
  <c r="I25" i="3"/>
  <c r="J24" i="3"/>
  <c r="I24" i="3"/>
  <c r="J23" i="3"/>
  <c r="J21" i="3" s="1"/>
  <c r="I23" i="3"/>
  <c r="I21" i="3" s="1"/>
  <c r="J22" i="3"/>
  <c r="I22" i="3"/>
  <c r="H21" i="3"/>
  <c r="G21" i="3"/>
  <c r="F21" i="3"/>
  <c r="E21" i="3"/>
  <c r="D21" i="3"/>
  <c r="C21" i="3"/>
  <c r="J20" i="3"/>
  <c r="I20" i="3"/>
  <c r="J19" i="3"/>
  <c r="I19" i="3"/>
  <c r="J18" i="3"/>
  <c r="I18" i="3"/>
  <c r="I17" i="3"/>
  <c r="H16" i="3"/>
  <c r="G16" i="3"/>
  <c r="F16" i="3"/>
  <c r="E16" i="3"/>
  <c r="C16" i="3"/>
  <c r="J15" i="3"/>
  <c r="I15" i="3"/>
  <c r="J14" i="3"/>
  <c r="I14" i="3"/>
  <c r="J13" i="3"/>
  <c r="I13" i="3"/>
  <c r="J12" i="3"/>
  <c r="I12" i="3"/>
  <c r="J11" i="3"/>
  <c r="J10" i="3" s="1"/>
  <c r="I11" i="3"/>
  <c r="I10" i="3" s="1"/>
  <c r="H10" i="3"/>
  <c r="G10" i="3"/>
  <c r="F10" i="3"/>
  <c r="E10" i="3"/>
  <c r="D10" i="3"/>
  <c r="C10" i="3"/>
  <c r="D85" i="3" l="1"/>
  <c r="J16" i="3"/>
  <c r="J31" i="3" s="1"/>
  <c r="I16" i="3"/>
  <c r="I31" i="3" s="1"/>
  <c r="D16" i="3"/>
  <c r="D31" i="3"/>
  <c r="D86" i="3" s="1"/>
  <c r="D94" i="3" s="1"/>
  <c r="D96" i="3" s="1"/>
  <c r="I62" i="3"/>
  <c r="J85" i="3"/>
  <c r="H94" i="3"/>
  <c r="H96" i="3" s="1"/>
  <c r="J62" i="3"/>
  <c r="C86" i="3"/>
  <c r="G86" i="3"/>
  <c r="G94" i="3" s="1"/>
  <c r="F94" i="3"/>
  <c r="F96" i="3" s="1"/>
  <c r="E86" i="3"/>
  <c r="E94" i="3" s="1"/>
  <c r="I85" i="3"/>
  <c r="C94" i="3"/>
  <c r="G95" i="3" l="1"/>
  <c r="G96" i="3" s="1"/>
  <c r="H97" i="3" s="1"/>
  <c r="E95" i="3"/>
  <c r="E96" i="3" s="1"/>
  <c r="C95" i="3"/>
  <c r="C96" i="3"/>
  <c r="D97" i="3"/>
  <c r="I86" i="3"/>
  <c r="I94" i="3" s="1"/>
  <c r="I95" i="3" s="1"/>
  <c r="J86" i="3"/>
  <c r="J94" i="3" s="1"/>
  <c r="J95" i="3" s="1"/>
  <c r="J96" i="3" l="1"/>
  <c r="F97" i="3"/>
  <c r="I96" i="3"/>
  <c r="D93" i="1" l="1"/>
  <c r="J83" i="1"/>
  <c r="J84" i="1"/>
  <c r="J82" i="1"/>
  <c r="J81" i="1"/>
  <c r="I84" i="1"/>
  <c r="I83" i="1"/>
  <c r="I82" i="1"/>
  <c r="I81" i="1"/>
  <c r="J76" i="1"/>
  <c r="J77" i="1"/>
  <c r="J78" i="1"/>
  <c r="J79" i="1"/>
  <c r="J75" i="1"/>
  <c r="J74" i="1"/>
  <c r="I75" i="1"/>
  <c r="I74" i="1"/>
  <c r="J70" i="1"/>
  <c r="J71" i="1"/>
  <c r="J72" i="1"/>
  <c r="J69" i="1"/>
  <c r="J68" i="1"/>
  <c r="I69" i="1"/>
  <c r="I68" i="1"/>
  <c r="H93" i="1"/>
  <c r="I92" i="1"/>
  <c r="I91" i="1"/>
  <c r="I88" i="1"/>
  <c r="I87" i="1"/>
  <c r="I56" i="1"/>
  <c r="I55" i="1"/>
  <c r="I54" i="1"/>
  <c r="I53" i="1"/>
  <c r="I52" i="1"/>
  <c r="I49" i="1"/>
  <c r="I48" i="1"/>
  <c r="I47" i="1"/>
  <c r="I46" i="1"/>
  <c r="I45" i="1"/>
  <c r="I44" i="1"/>
  <c r="I43" i="1"/>
  <c r="J92" i="1"/>
  <c r="J91" i="1"/>
  <c r="J90" i="1"/>
  <c r="J88" i="1"/>
  <c r="J87" i="1"/>
  <c r="I41" i="1"/>
  <c r="I40" i="1"/>
  <c r="I39" i="1"/>
  <c r="I37" i="1"/>
  <c r="I36" i="1"/>
  <c r="I35" i="1"/>
  <c r="I34" i="1"/>
  <c r="I30" i="1"/>
  <c r="I29" i="1"/>
  <c r="I28" i="1"/>
  <c r="I27" i="1"/>
  <c r="I25" i="1"/>
  <c r="I24" i="1"/>
  <c r="I23" i="1"/>
  <c r="I22" i="1"/>
  <c r="I20" i="1"/>
  <c r="I19" i="1"/>
  <c r="I18" i="1"/>
  <c r="I17" i="1"/>
  <c r="I11" i="1"/>
  <c r="J89" i="1" l="1"/>
  <c r="J93" i="1" s="1"/>
  <c r="J66" i="1" l="1"/>
  <c r="J65" i="1"/>
  <c r="J60" i="1"/>
  <c r="J61" i="1"/>
  <c r="J59" i="1"/>
  <c r="J58" i="1"/>
  <c r="J54" i="1"/>
  <c r="J55" i="1"/>
  <c r="J56" i="1"/>
  <c r="J53" i="1"/>
  <c r="J52" i="1"/>
  <c r="J45" i="1"/>
  <c r="J46" i="1"/>
  <c r="J47" i="1"/>
  <c r="J48" i="1"/>
  <c r="J49" i="1"/>
  <c r="J50" i="1"/>
  <c r="J44" i="1"/>
  <c r="J43" i="1"/>
  <c r="J41" i="1"/>
  <c r="J40" i="1"/>
  <c r="J39" i="1"/>
  <c r="J36" i="1"/>
  <c r="J37" i="1"/>
  <c r="J35" i="1"/>
  <c r="J34" i="1"/>
  <c r="J24" i="1"/>
  <c r="J25" i="1"/>
  <c r="J23" i="1"/>
  <c r="J22" i="1"/>
  <c r="J18" i="1"/>
  <c r="J19" i="1"/>
  <c r="J20" i="1"/>
  <c r="J17" i="1"/>
  <c r="J12" i="1"/>
  <c r="J13" i="1"/>
  <c r="J14" i="1"/>
  <c r="J15" i="1"/>
  <c r="J11" i="1"/>
  <c r="F93" i="1" l="1"/>
  <c r="F34" i="1"/>
  <c r="F36" i="1"/>
  <c r="E93" i="1" l="1"/>
  <c r="G93" i="1"/>
  <c r="D80" i="1"/>
  <c r="E80" i="1"/>
  <c r="F80" i="1"/>
  <c r="G80" i="1"/>
  <c r="H80" i="1"/>
  <c r="J80" i="1"/>
  <c r="D73" i="1"/>
  <c r="E73" i="1"/>
  <c r="F73" i="1"/>
  <c r="G73" i="1"/>
  <c r="H73" i="1"/>
  <c r="J73" i="1"/>
  <c r="D67" i="1"/>
  <c r="E67" i="1"/>
  <c r="E85" i="1" s="1"/>
  <c r="E86" i="1" s="1"/>
  <c r="F67" i="1"/>
  <c r="G67" i="1"/>
  <c r="G85" i="1" s="1"/>
  <c r="H67" i="1"/>
  <c r="J67" i="1"/>
  <c r="D64" i="1"/>
  <c r="E64" i="1"/>
  <c r="F64" i="1"/>
  <c r="G64" i="1"/>
  <c r="H64" i="1"/>
  <c r="I64" i="1"/>
  <c r="J64" i="1"/>
  <c r="E62" i="1"/>
  <c r="G62" i="1"/>
  <c r="D57" i="1"/>
  <c r="E57" i="1"/>
  <c r="F57" i="1"/>
  <c r="G57" i="1"/>
  <c r="H57" i="1"/>
  <c r="J57" i="1"/>
  <c r="D51" i="1"/>
  <c r="E51" i="1"/>
  <c r="F51" i="1"/>
  <c r="G51" i="1"/>
  <c r="H51" i="1"/>
  <c r="I51" i="1"/>
  <c r="J51" i="1"/>
  <c r="D42" i="1"/>
  <c r="E42" i="1"/>
  <c r="F42" i="1"/>
  <c r="G42" i="1"/>
  <c r="H42" i="1"/>
  <c r="J42" i="1"/>
  <c r="D38" i="1"/>
  <c r="E38" i="1"/>
  <c r="F38" i="1"/>
  <c r="G38" i="1"/>
  <c r="H38" i="1"/>
  <c r="J38" i="1"/>
  <c r="D33" i="1"/>
  <c r="E33" i="1"/>
  <c r="F33" i="1"/>
  <c r="G33" i="1"/>
  <c r="H33" i="1"/>
  <c r="J33" i="1"/>
  <c r="E31" i="1"/>
  <c r="D26" i="1"/>
  <c r="E26" i="1"/>
  <c r="F26" i="1"/>
  <c r="G26" i="1"/>
  <c r="G31" i="1" s="1"/>
  <c r="H26" i="1"/>
  <c r="J26" i="1"/>
  <c r="D21" i="1"/>
  <c r="E21" i="1"/>
  <c r="F21" i="1"/>
  <c r="G21" i="1"/>
  <c r="H21" i="1"/>
  <c r="J21" i="1"/>
  <c r="D16" i="1"/>
  <c r="E16" i="1"/>
  <c r="F16" i="1"/>
  <c r="G16" i="1"/>
  <c r="H16" i="1"/>
  <c r="J16" i="1"/>
  <c r="D10" i="1"/>
  <c r="E10" i="1"/>
  <c r="F10" i="1"/>
  <c r="G10" i="1"/>
  <c r="H10" i="1"/>
  <c r="J10" i="1"/>
  <c r="D62" i="1" l="1"/>
  <c r="H85" i="1"/>
  <c r="J85" i="1"/>
  <c r="F85" i="1"/>
  <c r="D85" i="1"/>
  <c r="G86" i="1"/>
  <c r="E94" i="1"/>
  <c r="D31" i="1"/>
  <c r="H62" i="1"/>
  <c r="F62" i="1"/>
  <c r="H31" i="1"/>
  <c r="J62" i="1"/>
  <c r="J31" i="1"/>
  <c r="F31" i="1"/>
  <c r="C93" i="1"/>
  <c r="I90" i="1"/>
  <c r="D86" i="1" l="1"/>
  <c r="D94" i="1" s="1"/>
  <c r="D96" i="1" s="1"/>
  <c r="D97" i="1" s="1"/>
  <c r="F86" i="1"/>
  <c r="F94" i="1" s="1"/>
  <c r="F96" i="1" s="1"/>
  <c r="H86" i="1"/>
  <c r="H94" i="1" s="1"/>
  <c r="H96" i="1" s="1"/>
  <c r="J86" i="1"/>
  <c r="J94" i="1" s="1"/>
  <c r="J95" i="1" s="1"/>
  <c r="I72" i="1"/>
  <c r="I50" i="1" l="1"/>
  <c r="C51" i="1" l="1"/>
  <c r="C42" i="1"/>
  <c r="C80" i="1" l="1"/>
  <c r="C67" i="1" l="1"/>
  <c r="C64" i="1" l="1"/>
  <c r="I65" i="1"/>
  <c r="I66" i="1"/>
  <c r="C38" i="1"/>
  <c r="C33" i="1"/>
  <c r="C73" i="1" l="1"/>
  <c r="C85" i="1" s="1"/>
  <c r="C57" i="1"/>
  <c r="C62" i="1" s="1"/>
  <c r="C26" i="1"/>
  <c r="C21" i="1"/>
  <c r="C16" i="1"/>
  <c r="C10" i="1"/>
  <c r="I76" i="1" l="1"/>
  <c r="I77" i="1"/>
  <c r="I78" i="1"/>
  <c r="I79" i="1"/>
  <c r="I70" i="1"/>
  <c r="I71" i="1"/>
  <c r="I80" i="1" l="1"/>
  <c r="I73" i="1"/>
  <c r="I67" i="1"/>
  <c r="I33" i="1"/>
  <c r="I58" i="1"/>
  <c r="I57" i="1" s="1"/>
  <c r="I59" i="1"/>
  <c r="I60" i="1"/>
  <c r="I61" i="1"/>
  <c r="I12" i="1"/>
  <c r="I13" i="1"/>
  <c r="I14" i="1"/>
  <c r="I15" i="1"/>
  <c r="I93" i="1"/>
  <c r="C31" i="1"/>
  <c r="I85" i="1" l="1"/>
  <c r="I42" i="1"/>
  <c r="I38" i="1"/>
  <c r="I10" i="1"/>
  <c r="I26" i="1"/>
  <c r="I21" i="1"/>
  <c r="I16" i="1"/>
  <c r="G94" i="1"/>
  <c r="C86" i="1"/>
  <c r="C94" i="1" s="1"/>
  <c r="I62" i="1" l="1"/>
  <c r="I31" i="1"/>
  <c r="G95" i="1"/>
  <c r="G96" i="1" s="1"/>
  <c r="H97" i="1" s="1"/>
  <c r="C95" i="1"/>
  <c r="C96" i="1" s="1"/>
  <c r="E95" i="1"/>
  <c r="E96" i="1" s="1"/>
  <c r="F97" i="1" s="1"/>
  <c r="J96" i="1" l="1"/>
  <c r="I96" i="1"/>
  <c r="I86" i="1"/>
  <c r="I94" i="1" s="1"/>
  <c r="I95" i="1" s="1"/>
</calcChain>
</file>

<file path=xl/sharedStrings.xml><?xml version="1.0" encoding="utf-8"?>
<sst xmlns="http://schemas.openxmlformats.org/spreadsheetml/2006/main" count="387" uniqueCount="192">
  <si>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</si>
  <si>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</si>
  <si>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</si>
  <si>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</si>
  <si>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</si>
  <si>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</si>
  <si>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</si>
  <si>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</si>
  <si>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</si>
  <si>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</si>
  <si>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</si>
  <si>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</si>
  <si>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</si>
  <si>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</si>
  <si>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</si>
  <si>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TOTAL $ FOR OUTCOME 1:</t>
  </si>
  <si>
    <t>Output 2.1:</t>
  </si>
  <si>
    <t>Activity 2.1.1:</t>
  </si>
  <si>
    <t>Activity 2.1.2:</t>
  </si>
  <si>
    <t>Output 2.2:</t>
  </si>
  <si>
    <t>Activity 2.2.1:</t>
  </si>
  <si>
    <t>Activity 2.2.2:</t>
  </si>
  <si>
    <t>Activity 2.2.3:</t>
  </si>
  <si>
    <t>Output 2.3:</t>
  </si>
  <si>
    <t>Activity 2.3.1:</t>
  </si>
  <si>
    <t>Activity 2.3.2:</t>
  </si>
  <si>
    <t>Activity 2.3.3:</t>
  </si>
  <si>
    <t>TOTAL $ FOR OUTCOME 2:</t>
  </si>
  <si>
    <t>Output 3.1:</t>
  </si>
  <si>
    <t>Activity 3.1.1:</t>
  </si>
  <si>
    <t>Activity 3.1.2:</t>
  </si>
  <si>
    <t>Output 3.2:</t>
  </si>
  <si>
    <t>Activity 3.2.1:</t>
  </si>
  <si>
    <t>Activity 3.2.2:</t>
  </si>
  <si>
    <t>Activity 3.2.3:</t>
  </si>
  <si>
    <t>Output 3.3:</t>
  </si>
  <si>
    <t>Activity 3.3.1:</t>
  </si>
  <si>
    <t>Activity 3.3.2:</t>
  </si>
  <si>
    <t>Activity 3.3.3:</t>
  </si>
  <si>
    <t>TOTAL $ FOR OUTCOME 3:</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</si>
  <si>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</si>
  <si>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</si>
  <si>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</si>
  <si>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</si>
  <si>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</si>
  <si>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Note: If this is a budget revision, insert extra columns to show budget changes.</t>
  </si>
  <si>
    <t>Table 1 - PBF project budget by Outcome, output and activity</t>
  </si>
  <si>
    <t xml:space="preserve">Appuyer l’inspection et contrôle interne et externe des commissariats et amigos par les services centraux de la PNC. </t>
  </si>
  <si>
    <t>Activity 1.1.5:</t>
  </si>
  <si>
    <t>Activity 1.1.4:</t>
  </si>
  <si>
    <t>Appui logistique des commissariats et sous-commissariat </t>
  </si>
  <si>
    <t>L’offre de justice pénale est améliorée ce qui contribue à lutter efficacement contre l’impunité des auteurs de crimes internationaux et/ou graves.</t>
  </si>
  <si>
    <t xml:space="preserve">Renforcer les compétences techniques des magistrats et des avocats en matière pénale et particulièrement sur la procédure pénale, la détention préventive et la poursuite des crimes internationaux et/ou graves ; </t>
  </si>
  <si>
    <t>Appuyer le fonctionnement des acteurs de la chaine pénale par l’appui technique et logistique des missions d’enquêtes, des audiences foraines et des chambres du conseil.</t>
  </si>
  <si>
    <t>Activity 1.2.4:</t>
  </si>
  <si>
    <t>Les victimes de crimes internationaux et/ou graves et les personnes les plus vulnérables bénéficient d’une assistance judiciaire et juridique de qualité et sont informées sur leurs droits.</t>
  </si>
  <si>
    <t xml:space="preserve">Mettre en place un dispositif de sensibilisation et d'information des justiciables sur les droits humains et les moyens de les faire valoir devant la justice (cliniques juridiques mobiles et Bureaux de Consultations Gratuites) particulièrement pour les personnes en détention préventive et pour les victimes des crimes graves </t>
  </si>
  <si>
    <t>Appuyer l’assistance judiciaire et l’accompagnement juridique des groupes vulnérables notamment les personnes en détention préventive et les victimes de crimes graves ;</t>
  </si>
  <si>
    <t xml:space="preserve">Appuyer le coaching et renforcement des capacités des Organisations de la société civile pour la documentation des crimes graves </t>
  </si>
  <si>
    <t>Activity 1.3.4:</t>
  </si>
  <si>
    <t>Output 1.4:</t>
  </si>
  <si>
    <t>Activity 1.4.1:</t>
  </si>
  <si>
    <t>Activity 1.4.2:</t>
  </si>
  <si>
    <t>Activity 1.4.3:</t>
  </si>
  <si>
    <t>Activity 1.4.4:</t>
  </si>
  <si>
    <t>La redevabilité des acteurs de la chaine pénale est renforcée et contribue à accroitre la légitimité et la confiance de la population dans les institutions</t>
  </si>
  <si>
    <t>Appuyer le désengorgement des prisons et des amigos(cachots) à travers les inspections mensuelles de ces milieux carcéraux</t>
  </si>
  <si>
    <t>Appuyer les visites semestrielles d’inspection et de contrôle (interne et externe) des Cours, Tribunaux et Parquets civils et militaires </t>
  </si>
  <si>
    <t xml:space="preserve">Appuyer les missions de suivi de la mise en œuvre des recommandations formulées à l’occasion des visites d’inspection </t>
  </si>
  <si>
    <t>Appuyer les justiciables et les OSCs dans la saisine de la chambre provinciale de discipline afin de poursuivre les magistrats auteurs des fautes</t>
  </si>
  <si>
    <t>Renforcer les capacités des officiers de PJ, PTS et DPS </t>
  </si>
  <si>
    <t xml:space="preserve">OUTCOME 2: Les communautés affectées par le conflit interagissent pacifiquement et partagent une compréhension commune du conflit . </t>
  </si>
  <si>
    <t xml:space="preserve">Organiser des audiences publiques en faveur de la population </t>
  </si>
  <si>
    <t>Output 2.4:</t>
  </si>
  <si>
    <t>Activity 2.4.1:</t>
  </si>
  <si>
    <t>Activity 2.4.2:</t>
  </si>
  <si>
    <t>Activity 2.4.3:</t>
  </si>
  <si>
    <t xml:space="preserve">Formation des membres des 40 Comités Locaux de Paix et Développement (CLPD) ; </t>
  </si>
  <si>
    <t>Appui institutionnel et coaching continu des 40 CLPD </t>
  </si>
  <si>
    <t>Retraites provinciales des jeunes leaders à Kananga </t>
  </si>
  <si>
    <t>Activity 2.4.4:</t>
  </si>
  <si>
    <t>Activity 2.4.5:</t>
  </si>
  <si>
    <t>Création de réseaux de paix (Peace hotline) </t>
  </si>
  <si>
    <t>Appui à 20 initiatives communautaires de jeunes (Peace Youth Lead Initiatives)</t>
  </si>
  <si>
    <t>Output 2.5:</t>
  </si>
  <si>
    <t>Activity 2.5.1:</t>
  </si>
  <si>
    <t>Activity 2.5.2:</t>
  </si>
  <si>
    <t>Activity 2.5.3:</t>
  </si>
  <si>
    <t>Activity 2.5.4:</t>
  </si>
  <si>
    <t>Formation des médias partenaires sur le journalisme sensible aux conflits </t>
  </si>
  <si>
    <t xml:space="preserve">Dotation en équipements/matériels de production aux radios partenaires </t>
  </si>
  <si>
    <t xml:space="preserve">Production et diffusion des 70 tables-rondes radiophoniques sur les thèmes de coexistence pacifique </t>
  </si>
  <si>
    <t xml:space="preserve">Production et diffusion de 12 spots radios/TV par an </t>
  </si>
  <si>
    <t>Mise en place des 30 clubs d’écoute au sein des communautés avec 12 membres chacun</t>
  </si>
  <si>
    <t>Identifier, recenser et analyser les mécanismes alternatifs de résolution de conflit en vue de définir une stratégie de développement et de suivi des MARC</t>
  </si>
  <si>
    <t>Diffuser les meilleures pratiques en matière de règlement alternatif des conflits au sein des Comités Locaux de Paix et Développement (CLPD)</t>
  </si>
  <si>
    <t>Appuyer des rencontres entre les acteurs de la justice formelles et les animateurs des MARC</t>
  </si>
  <si>
    <t>Appuyer la mise en œuvre d’un mécanisme de suivi des activités des MARC</t>
  </si>
  <si>
    <t>Mobilisation communautaire et identification des infrastructures d’intérêt commun à réhabiliter </t>
  </si>
  <si>
    <t>Structuration des coopératives agricoles et accompagnement dans l'accès aux marchés et mise à contribution des partenaires divers et appui à l'écosystème local et renforcement des capacités </t>
  </si>
  <si>
    <t>Appui à la création des micros entreprises agricoles et non agricoles locale</t>
  </si>
  <si>
    <t>Identification participative des chaines des valeurs porteuses dans les zones ciblées en faveur des personnes touchées par les conflits </t>
  </si>
  <si>
    <t>Aménagement des terrains et gestion des bassins versants et des infrastructures de gestion de l'eau </t>
  </si>
  <si>
    <t>Activity 3.2.4:</t>
  </si>
  <si>
    <t>Activity 3.2.5:</t>
  </si>
  <si>
    <t>Accompagnement pour la diffusion des meilleures pratiques agricoles de cultures, de conservation et de transformation </t>
  </si>
  <si>
    <t>Activités d’élevage au bénéfice des ménages, y inclus des jeunes au Kasaï Central</t>
  </si>
  <si>
    <t>Dotation des matériels et intrants agricoles et dotation des outils de surveillance climatiques (Kit météorologiques) et pédologiques</t>
  </si>
  <si>
    <t>Structuration et Formation des animateurs endogènes sur les techniques et outils pour la mise en place et accompagnement de groupes d’épargne </t>
  </si>
  <si>
    <t>Activity 3.3.4:</t>
  </si>
  <si>
    <r>
      <t>Les préjudices subis par les communautés sont publiquement reconnus à travers la mise en place d’un mécanisme de réparation matérielle et/ou symbolique</t>
    </r>
    <r>
      <rPr>
        <b/>
        <sz val="8"/>
        <color theme="1"/>
        <rFont val="Times New Roman"/>
        <family val="1"/>
      </rPr>
      <t> </t>
    </r>
  </si>
  <si>
    <r>
      <t>Les structures locales de la prévention et transformation de conflit ont la capacité, la crédibilité et l’opportunité de s’engager dans la transformation du conflit et la médiation</t>
    </r>
    <r>
      <rPr>
        <b/>
        <sz val="8"/>
        <color theme="1"/>
        <rFont val="Times New Roman"/>
        <family val="1"/>
      </rPr>
      <t> </t>
    </r>
  </si>
  <si>
    <r>
      <t>L’accès à l’information relative à la transformation du conflit et à la médiation par les communautés au Kasaï Central est amélioré</t>
    </r>
    <r>
      <rPr>
        <b/>
        <sz val="8"/>
        <color theme="1"/>
        <rFont val="Times New Roman"/>
        <family val="1"/>
      </rPr>
      <t> </t>
    </r>
    <r>
      <rPr>
        <b/>
        <sz val="11"/>
        <color rgb="FF000000"/>
        <rFont val="Times New Roman"/>
        <family val="1"/>
      </rPr>
      <t>.</t>
    </r>
  </si>
  <si>
    <r>
      <t>Les mécanismes alternatifs de résolution des conflits et les institutions judiciaires travaillent en complémentarité en vue d’assurer la cohésion sociale et d’améliorer l’accès à la justice pour les groupes vulnérables</t>
    </r>
    <r>
      <rPr>
        <b/>
        <sz val="8"/>
        <color theme="1"/>
        <rFont val="Times New Roman"/>
        <family val="1"/>
      </rPr>
      <t> </t>
    </r>
  </si>
  <si>
    <t>Project personnel / operational costs if not included in activities above</t>
  </si>
  <si>
    <t>TOTAL FOR OPERATIONS</t>
  </si>
  <si>
    <t>Sensibilisation communautaire pour la constitution des MUSO </t>
  </si>
  <si>
    <t>Appui aux radios communautaire et à la cohésion sociale  </t>
  </si>
  <si>
    <t>TOTAL FOR ACTIVITIES</t>
  </si>
  <si>
    <t>Activity 3.3.6:</t>
  </si>
  <si>
    <t>Orienté vers la relance de l'économie locale en particulier l'agrobusiness</t>
  </si>
  <si>
    <t xml:space="preserve">Travaux HIMO pour la réfection de 400 km de routes par 800 personnes pendant 100 jours à un taux de 3 USD par personne et par jour. Cela inclus aussi les frais de suivi, de construction et d'achats de matériels et d'équipements. </t>
  </si>
  <si>
    <t>Construction de 300 mètres cubes de stockage pour un cout unitaire de 200 USD</t>
  </si>
  <si>
    <t>Appui technique, sensibilisation, dotations d'équipements et organisation d'ateliers</t>
  </si>
  <si>
    <t>Accompagnement technique et microsubvention aux bénéficiaires</t>
  </si>
  <si>
    <t>Ateliers et missions</t>
  </si>
  <si>
    <t xml:space="preserve">Etudes et ateliers </t>
  </si>
  <si>
    <t xml:space="preserve">Travaux de génie civil et agroforestrie </t>
  </si>
  <si>
    <t xml:space="preserve">Sensibilisation, appui technique et travaux communautaires </t>
  </si>
  <si>
    <t xml:space="preserve">Achats </t>
  </si>
  <si>
    <t>Achats; formations; accompagnement technique</t>
  </si>
  <si>
    <t>Ateliers, missions, appui technique</t>
  </si>
  <si>
    <t xml:space="preserve">Accompagnement technique et microsubventions aux bénéficiaires </t>
  </si>
  <si>
    <t>Activity 2.1.3:</t>
  </si>
  <si>
    <t>Activity 2.1.4:</t>
  </si>
  <si>
    <t>Les communautés locales (porteuse de droits) et les institutions et autorités locales (porteuses d’obligations) prennent conscience des droits économiques sociaux et culturels et des modalités pour les réaliser de manière démocratique</t>
  </si>
  <si>
    <t>Activity 2.3.4:</t>
  </si>
  <si>
    <t>Activity 2.3.5:</t>
  </si>
  <si>
    <t>Activity 3.3.5:</t>
  </si>
  <si>
    <t>Output 3.4:</t>
  </si>
  <si>
    <t>Activity 3.4.1:</t>
  </si>
  <si>
    <t>Activity 3.4.2:</t>
  </si>
  <si>
    <t>Les individus et les communautés affectées par le conflit disposent d’informations crédibles sur la destinée de leurs membres disparus– droit à la vérité.</t>
  </si>
  <si>
    <t>need to be covered by other resources</t>
  </si>
  <si>
    <t xml:space="preserve">Budget by recipient organization (not including staff, general operating costs and indirect fee) - </t>
  </si>
  <si>
    <t xml:space="preserve">OUTCOME 1: La Justice est restaurée dans sa fonction de pacificatrice sociale à travers une lutte contre l’impunité efficace et le renforcement des capacités de la chaine pénale. </t>
  </si>
  <si>
    <t xml:space="preserve">Les capacités techniques et opérationnelles de la police sont renforcées en vue d’assurer la protection des populations et la diminution des conflits. </t>
  </si>
  <si>
    <t>OUTCOME 3: Les échanges commerciaux entre les communautés sont redynamisés et contribuent à la réintégration socioéconomique des personnes affectées par le conflit</t>
  </si>
  <si>
    <t>L’accessibilité aux marchés et aux infrastructures de base est améliorée et permet la création d’emplois temporaires pour les personnes affectées par le conflit (déplacés, retournés, et victimes de violences…)</t>
  </si>
  <si>
    <t xml:space="preserve">Réhabilitation des routes des dessertes agricoles pour l’accès aux marchés par les communautés affectées et les parties prenantes au conflit </t>
  </si>
  <si>
    <t>Réhabilitation/construction des infrastructures de stockage et d'écoulement des produits agricoles identifiés par les communautés affectées et les parties prenantes au conflit</t>
  </si>
  <si>
    <t>La productivité des agriculteurs/trices est améliorée par l’adoption des meilleures pratiques agricoles afin de réduire les tensions liées à la rareté des ressources</t>
  </si>
  <si>
    <t>Les populations affectées par le conflit (en priorité les déplacés, les retournés et les victimes), en particulier les femmes et les jeunes, ont accès aux services financiers de proximité grâce à une meilleure structuration en groupe d’épargne (MUSO/AVEC)</t>
  </si>
  <si>
    <t>Evaluation initiale et mapping des structures communautaires de transformation, prévention et médiation de conflit</t>
  </si>
  <si>
    <t>40% de femmes participent à cette évaluation initiale</t>
  </si>
  <si>
    <t xml:space="preserve">Conflict Scan </t>
  </si>
  <si>
    <t xml:space="preserve">Activité 2.3.6 </t>
  </si>
  <si>
    <t xml:space="preserve">Création et encadrement de Comités de Parents et d'élèves </t>
  </si>
  <si>
    <t xml:space="preserve">Appuyer la formation initiale et continue des effectifs de la PNC dans une dimension de respect des droits humains (Formations en Maintien et Rétablissement de l’Ordre Public, Gestes Techniques de Protection et d’Intervention, Règlement Général, Ethique et Déontologie, Police Judiciaire, Droits Humains, Violences Sexuelles et Basées sur le Genre) ; </t>
  </si>
  <si>
    <t xml:space="preserve">Appuyer la sensibilisation et la population à la doctrine de police de proximité ; </t>
  </si>
  <si>
    <t>Réactivation et mise en place de nouveaux organes de concertation entre la police et la population (Comités Locaux de Sécurité sur des formations adaptées) ;</t>
  </si>
  <si>
    <t>Renforcer les capacités institutionnelles et organisationnelles des juridictions civiles et militaires (Cour d’Appel, Tribunal de Grande Instance, Cour Militaire, Auditorat Militaire Supérieur, Tribunal Militaire de Garnison) et des offices sur le management des services judiciaires (planification, budgétisation, statistique, gestion documentaire) </t>
  </si>
  <si>
    <t>Journées portes ouvertes des institutions judiciaires civiles et militaires pour créer un lien entre les institutions et les justiciables</t>
  </si>
  <si>
    <t>Consulter les acteurs et analyser les perceptions et besoins de justice des communautés affectées par le conflit (communautés, institutions, leaders religieux et traditionnels, OSC)</t>
  </si>
  <si>
    <t>Appuyer la mise en place de symboles physiques de mémoire collective (ériger des monuments, placement de stèles) et de matériels de support des archives sur les sites des massacres</t>
  </si>
  <si>
    <t xml:space="preserve">Appuyer la mise en place d’équipes de réhabilitation psychosociale et réintégration sociale des victimes </t>
  </si>
  <si>
    <t>Activity 2.3.01</t>
  </si>
  <si>
    <t>Activity 2.3.02</t>
  </si>
  <si>
    <t xml:space="preserve">Sensibilisation des autorités provinciales et locales (porteur d’obligations) et populations (détenteur de droits) sur la mise en place d’un écosystème favorable au développement de l’activité économique au niveau local, mais également sur les droits économiques et sociaux ainsi que sur les approches fondées sur les droits humains la redevabilité, non-discrimination, transparence, dignité humaine, appropriation et recours mis à la disposition des bénéficiaires ; 
</t>
  </si>
  <si>
    <t xml:space="preserve">Sensibilisation des bénéficiaires sur le suivi de la mise en œuvre des politiques mises en œuvre et notamment l’audit social de la gestion des différentes initiatives (consultation dans l’identification des infrastructures d’intérêt commun à réhabiliter, consultation pour la réhabilitation des routes des dessertes agricoles pour l’accès aux marchés, la construction des infrastructures de stockage et d'écoulement des produits agricoles identifiés, la consultation et la participation dans la structuration des coopératives agricoles et l’accompagnement dans l'accès aux marchés aux fins d’appropriation ; et la mise à leur disposition d’une information complète et de qualité sur la création des micros entreprises agricoles et non agricoles locale). </t>
  </si>
  <si>
    <t xml:space="preserve">Diagnostic des filières sélectionnées et évaluation des solutions permettant l'écoulement aux marchés ; </t>
  </si>
  <si>
    <t xml:space="preserve">Structuration, formation/accompagnement des MUSO sur les thématiques de l’éducation financière, la gestion financière, la gestion de réunions, ainsi que sur des thèmes transversaux (leadership, prévention de conflits, nutrition, etc) </t>
  </si>
  <si>
    <t xml:space="preserve">Accompagnement technique ; Ateliers et formations </t>
  </si>
  <si>
    <t>Activity 3.4.3</t>
  </si>
  <si>
    <t>Activity 3.4.4</t>
  </si>
  <si>
    <t xml:space="preserve">Soutenir le processus d’établissement d’une Commission Provinciale Vérité &amp; Réconciliation </t>
  </si>
  <si>
    <t xml:space="preserve">Renforcer les capacités techniques et matérielles/logistiques des membres désignés de la Commission Provinciale à travers la fourniture de matériels et d’équipements, l’élaboration d’un plan de travail avec un calendrier déterminé, la formation des membres sur les standards internationaux en matière de justice transitionnelle et leur accompagnement 
</t>
  </si>
  <si>
    <t xml:space="preserve">Fournir un appui technique et logistique au processus d’établissement de la Commission Provinciale Vérité &amp; Réconciliation </t>
  </si>
  <si>
    <t>Suivi et Evaluation (7,5%)</t>
  </si>
  <si>
    <t>Communication (0,5%)</t>
  </si>
  <si>
    <t>Coordination du programme: evaluation externe &amp; sondage de perception (37%)</t>
  </si>
  <si>
    <t>Suivi et Evaluation par chaque agence de mise en œuvre (21%)</t>
  </si>
  <si>
    <t>SS&amp;E et Coordination par le STAREC (42%)</t>
  </si>
  <si>
    <t>Budget PNUD</t>
  </si>
  <si>
    <t xml:space="preserve">Dépenses PNUD </t>
  </si>
  <si>
    <t>Budget BCNUDH</t>
  </si>
  <si>
    <t>Dépenses BCNUDH</t>
  </si>
  <si>
    <t>Budget SCFG</t>
  </si>
  <si>
    <t>Dépense SFCG</t>
  </si>
  <si>
    <t xml:space="preserve">Total Budget planifié </t>
  </si>
  <si>
    <t xml:space="preserve">Total Dépenses </t>
  </si>
  <si>
    <t>Taux Delivery par agence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</si>
</sst>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 ;_-[$$-409]* \-#,##0.00\ ;_-[$$-409]* &quot;-&quot;??_ ;_-@_ "/>
  </numFmts>
  <fonts count="14" x14ac:knownFonts="1">
    <font>
      <sz val="11"/>
      <color theme="1"/>
      <name val="Calibri"/>
      <family val="2"/>
      <scheme val="minor"/>
    </font>
    <font>
      <sz val="12"/>
      <color theme="1"/>
      <name val="Times New Roman"/>
      <family val="1"/>
    </font>
    <font>
      <b/>
      <sz val="12"/>
      <color theme="1"/>
      <name val="Times New Roman"/>
      <family val="1"/>
    </font>
    <font>
      <sz val="11"/>
      <color theme="1"/>
      <name val="Calibri"/>
      <family val="2"/>
      <scheme val="minor"/>
    </font>
    <font>
      <b/>
      <sz val="16"/>
      <color theme="1"/>
      <name val="Times New Roman"/>
      <family val="1"/>
    </font>
    <font>
      <sz val="11"/>
      <color theme="1"/>
      <name val="Times New Roman"/>
      <family val="1"/>
    </font>
    <font>
      <i/>
      <sz val="11"/>
      <color theme="1"/>
      <name val="Times New Roman"/>
      <family val="1"/>
    </font>
    <font>
      <b/>
      <sz val="11"/>
      <color theme="1"/>
      <name val="Times New Roman"/>
      <family val="1"/>
    </font>
    <font>
      <sz val="11"/>
      <color rgb="FF000000"/>
      <name val="Times New Roman"/>
      <family val="1"/>
    </font>
    <font>
      <b/>
      <sz val="11"/>
      <color rgb="FF000000"/>
      <name val="Times New Roman"/>
      <family val="1"/>
    </font>
    <font>
      <b/>
      <sz val="8"/>
      <color theme="1"/>
      <name val="Times New Roman"/>
      <family val="1"/>
    </font>
    <font>
      <b/>
      <sz val="13"/>
      <color theme="1"/>
      <name val="Times New Roman"/>
      <family val="1"/>
    </font>
    <font>
      <sz val="11"/>
      <name val="Times New Roman"/>
      <family val="1"/>
    </font>
    <font>
      <sz val="12"/>
      <name val="Times New Roman"/>
      <family val="1"/>
    </font>
  </fonts>
  <fills count="10">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s>
  <cellStyleXfs count="2">
    <xf numFmtId="0" fontId="0" fillId="0" borderId="0"/>
    <xf numFmtId="9" fontId="3" fillId="0" borderId="0" applyFont="0" applyFill="0" applyBorder="0" applyAlignment="0" applyProtection="0"/>
  </cellStyleXfs>
  <cellXfs count="303">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2" fillId="0" borderId="19" xfId="0" applyFont="1" applyBorder="1" applyAlignment="1">
      <alignment horizontal="center" vertical="center" wrapText="1"/>
    </xf>
    <xf numFmtId="0" fontId="1" fillId="0" borderId="8" xfId="0" applyFont="1" applyBorder="1" applyAlignment="1">
      <alignment vertical="center" wrapText="1"/>
    </xf>
    <xf numFmtId="0" fontId="5" fillId="0" borderId="8" xfId="0" applyFont="1" applyBorder="1" applyAlignment="1">
      <alignment vertical="center" wrapText="1"/>
    </xf>
    <xf numFmtId="0" fontId="2" fillId="0" borderId="8" xfId="0" applyFont="1" applyBorder="1" applyAlignment="1">
      <alignment vertical="center" wrapText="1"/>
    </xf>
    <xf numFmtId="0" fontId="1" fillId="0" borderId="23" xfId="0" applyFont="1" applyBorder="1" applyAlignment="1">
      <alignment vertical="center" wrapText="1"/>
    </xf>
    <xf numFmtId="0" fontId="1" fillId="0" borderId="25" xfId="0" applyFont="1" applyBorder="1" applyAlignment="1">
      <alignment vertical="center" wrapText="1"/>
    </xf>
    <xf numFmtId="0" fontId="5" fillId="0" borderId="25" xfId="0" applyFont="1" applyBorder="1" applyAlignment="1">
      <alignment vertical="center" wrapText="1"/>
    </xf>
    <xf numFmtId="0" fontId="5" fillId="0" borderId="12" xfId="0" applyFont="1" applyBorder="1" applyAlignment="1">
      <alignment vertical="center" wrapText="1"/>
    </xf>
    <xf numFmtId="0" fontId="1" fillId="0" borderId="27" xfId="0" applyFont="1" applyBorder="1" applyAlignment="1">
      <alignment vertical="center" wrapText="1"/>
    </xf>
    <xf numFmtId="0" fontId="2" fillId="0" borderId="18" xfId="0" applyFont="1" applyBorder="1" applyAlignment="1">
      <alignment vertical="center" wrapText="1"/>
    </xf>
    <xf numFmtId="0" fontId="5" fillId="0" borderId="27" xfId="0" applyFont="1" applyBorder="1" applyAlignment="1">
      <alignment vertical="center" wrapText="1"/>
    </xf>
    <xf numFmtId="0" fontId="5" fillId="0" borderId="18" xfId="0" applyFont="1" applyBorder="1" applyAlignment="1">
      <alignment vertical="center" wrapText="1"/>
    </xf>
    <xf numFmtId="0" fontId="1" fillId="0" borderId="12" xfId="0" applyFont="1" applyBorder="1" applyAlignment="1">
      <alignment vertical="center" wrapText="1"/>
    </xf>
    <xf numFmtId="0" fontId="1" fillId="0" borderId="18" xfId="0" applyFont="1" applyBorder="1" applyAlignment="1">
      <alignment vertical="center" wrapText="1"/>
    </xf>
    <xf numFmtId="0" fontId="2" fillId="2" borderId="18" xfId="0" applyFont="1" applyFill="1" applyBorder="1" applyAlignment="1">
      <alignment vertical="center" wrapText="1"/>
    </xf>
    <xf numFmtId="0" fontId="1" fillId="0" borderId="32" xfId="0" applyFont="1" applyBorder="1" applyAlignment="1">
      <alignment vertical="center" wrapText="1"/>
    </xf>
    <xf numFmtId="0" fontId="7" fillId="0" borderId="0" xfId="0" applyFont="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9" fontId="1" fillId="0" borderId="33" xfId="0" applyNumberFormat="1" applyFont="1" applyBorder="1" applyAlignment="1">
      <alignment horizontal="center" vertical="center" wrapText="1"/>
    </xf>
    <xf numFmtId="0" fontId="2" fillId="0" borderId="33" xfId="0" applyFont="1" applyBorder="1" applyAlignment="1">
      <alignment horizontal="center" vertical="center" wrapText="1"/>
    </xf>
    <xf numFmtId="164" fontId="5" fillId="0" borderId="0" xfId="0" applyNumberFormat="1" applyFont="1" applyAlignment="1">
      <alignment vertical="center" wrapText="1"/>
    </xf>
    <xf numFmtId="0" fontId="1" fillId="0" borderId="39" xfId="0" applyFont="1" applyBorder="1" applyAlignment="1">
      <alignment horizontal="center" vertical="center" wrapText="1"/>
    </xf>
    <xf numFmtId="0" fontId="1" fillId="0" borderId="41" xfId="0" applyFont="1" applyBorder="1" applyAlignment="1">
      <alignment vertical="center" wrapText="1"/>
    </xf>
    <xf numFmtId="0" fontId="5" fillId="0" borderId="0" xfId="0" applyFont="1" applyAlignment="1">
      <alignment vertical="center" wrapText="1"/>
    </xf>
    <xf numFmtId="0" fontId="1" fillId="0" borderId="32" xfId="0" applyFont="1" applyBorder="1" applyAlignment="1">
      <alignment vertical="center" wrapText="1"/>
    </xf>
    <xf numFmtId="0" fontId="6" fillId="0" borderId="10" xfId="0" applyFont="1" applyBorder="1" applyAlignment="1">
      <alignment horizontal="center" vertical="center" wrapText="1"/>
    </xf>
    <xf numFmtId="0" fontId="1" fillId="0" borderId="32" xfId="0" applyFont="1" applyBorder="1" applyAlignment="1">
      <alignment horizontal="center" vertical="center" wrapText="1"/>
    </xf>
    <xf numFmtId="164" fontId="2" fillId="2" borderId="17" xfId="0" applyNumberFormat="1"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vertical="center" wrapText="1"/>
    </xf>
    <xf numFmtId="0" fontId="5" fillId="0" borderId="0" xfId="0" applyFont="1" applyFill="1" applyAlignment="1">
      <alignment vertical="center" wrapText="1"/>
    </xf>
    <xf numFmtId="0" fontId="6" fillId="0" borderId="26" xfId="0" applyFont="1" applyFill="1" applyBorder="1" applyAlignment="1">
      <alignment horizontal="center" vertical="center" wrapText="1"/>
    </xf>
    <xf numFmtId="164" fontId="5" fillId="0" borderId="23" xfId="0" applyNumberFormat="1" applyFont="1" applyFill="1" applyBorder="1" applyAlignment="1">
      <alignment vertical="center" wrapText="1"/>
    </xf>
    <xf numFmtId="0" fontId="5" fillId="0" borderId="32" xfId="0" applyFont="1" applyFill="1" applyBorder="1" applyAlignment="1">
      <alignment horizontal="center" vertical="center" wrapText="1"/>
    </xf>
    <xf numFmtId="0" fontId="5" fillId="0" borderId="27" xfId="0" applyFont="1" applyFill="1" applyBorder="1" applyAlignment="1">
      <alignment vertical="center" wrapText="1"/>
    </xf>
    <xf numFmtId="0" fontId="6" fillId="0" borderId="2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5"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1" fillId="0" borderId="43" xfId="0" applyFont="1" applyBorder="1" applyAlignment="1">
      <alignment vertical="center" wrapText="1"/>
    </xf>
    <xf numFmtId="0" fontId="6" fillId="0" borderId="8" xfId="0" applyFont="1" applyBorder="1" applyAlignment="1">
      <alignment horizontal="center" vertical="center" wrapText="1"/>
    </xf>
    <xf numFmtId="0" fontId="1" fillId="0" borderId="46" xfId="0" applyFont="1" applyBorder="1" applyAlignment="1">
      <alignment vertical="center" wrapText="1"/>
    </xf>
    <xf numFmtId="0" fontId="6" fillId="0" borderId="23" xfId="0" applyFont="1" applyBorder="1" applyAlignment="1">
      <alignment horizontal="center" vertical="center" wrapText="1"/>
    </xf>
    <xf numFmtId="0" fontId="6" fillId="0" borderId="36" xfId="0" applyFont="1" applyBorder="1" applyAlignment="1">
      <alignment horizontal="center" vertical="center" wrapText="1"/>
    </xf>
    <xf numFmtId="164" fontId="5" fillId="0" borderId="30" xfId="0" applyNumberFormat="1" applyFont="1" applyFill="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164" fontId="1" fillId="0" borderId="47" xfId="0" applyNumberFormat="1" applyFont="1" applyFill="1" applyBorder="1" applyAlignment="1">
      <alignment vertical="center" wrapText="1"/>
    </xf>
    <xf numFmtId="0" fontId="5" fillId="0" borderId="32" xfId="0" applyFont="1" applyFill="1" applyBorder="1" applyAlignment="1">
      <alignment horizontal="left" vertical="center" wrapText="1"/>
    </xf>
    <xf numFmtId="164" fontId="5" fillId="0" borderId="47" xfId="0" applyNumberFormat="1" applyFont="1" applyFill="1" applyBorder="1" applyAlignment="1">
      <alignment vertical="center" wrapText="1"/>
    </xf>
    <xf numFmtId="0" fontId="5" fillId="0" borderId="51" xfId="0" applyFont="1" applyFill="1" applyBorder="1" applyAlignment="1">
      <alignment horizontal="center" vertical="center" wrapText="1"/>
    </xf>
    <xf numFmtId="0" fontId="5" fillId="0" borderId="49" xfId="0" applyFont="1" applyFill="1" applyBorder="1" applyAlignment="1">
      <alignment vertical="center" wrapText="1"/>
    </xf>
    <xf numFmtId="0" fontId="6" fillId="0" borderId="40" xfId="0" applyFont="1" applyFill="1" applyBorder="1" applyAlignment="1">
      <alignment horizontal="center" vertical="center" wrapText="1"/>
    </xf>
    <xf numFmtId="164" fontId="5" fillId="0" borderId="28" xfId="0" applyNumberFormat="1" applyFont="1" applyFill="1" applyBorder="1" applyAlignment="1">
      <alignment vertical="center" wrapText="1"/>
    </xf>
    <xf numFmtId="0" fontId="6" fillId="0" borderId="36" xfId="0" applyFont="1" applyFill="1" applyBorder="1" applyAlignment="1">
      <alignment horizontal="center" vertical="center" wrapText="1"/>
    </xf>
    <xf numFmtId="164" fontId="5" fillId="0" borderId="36" xfId="0" applyNumberFormat="1" applyFont="1" applyFill="1" applyBorder="1" applyAlignment="1">
      <alignment vertical="center" wrapText="1"/>
    </xf>
    <xf numFmtId="164" fontId="5" fillId="0" borderId="37" xfId="0" applyNumberFormat="1" applyFont="1" applyFill="1" applyBorder="1" applyAlignment="1">
      <alignment vertical="center" wrapText="1"/>
    </xf>
    <xf numFmtId="0" fontId="5" fillId="0" borderId="0" xfId="0" applyFont="1" applyAlignment="1">
      <alignment horizontal="justify" vertical="center"/>
    </xf>
    <xf numFmtId="164" fontId="1" fillId="0" borderId="30" xfId="0" applyNumberFormat="1" applyFont="1" applyFill="1" applyBorder="1" applyAlignment="1">
      <alignment vertical="center" wrapText="1"/>
    </xf>
    <xf numFmtId="164" fontId="5" fillId="0" borderId="0" xfId="0" applyNumberFormat="1" applyFont="1" applyFill="1" applyBorder="1" applyAlignment="1">
      <alignment vertical="center" wrapText="1"/>
    </xf>
    <xf numFmtId="164" fontId="5" fillId="0" borderId="50" xfId="0" applyNumberFormat="1" applyFont="1" applyFill="1" applyBorder="1" applyAlignment="1">
      <alignment vertical="center" wrapText="1"/>
    </xf>
    <xf numFmtId="164" fontId="5" fillId="0" borderId="53" xfId="0" applyNumberFormat="1" applyFont="1" applyFill="1" applyBorder="1" applyAlignment="1">
      <alignment vertical="center" wrapText="1"/>
    </xf>
    <xf numFmtId="164" fontId="1" fillId="0" borderId="0" xfId="0" applyNumberFormat="1" applyFont="1" applyFill="1" applyBorder="1" applyAlignment="1">
      <alignment vertical="center" wrapText="1"/>
    </xf>
    <xf numFmtId="0" fontId="2" fillId="2" borderId="1" xfId="0" applyFont="1" applyFill="1" applyBorder="1" applyAlignment="1">
      <alignment horizontal="center" vertical="center" wrapText="1"/>
    </xf>
    <xf numFmtId="164" fontId="7" fillId="2" borderId="17" xfId="0" applyNumberFormat="1" applyFont="1" applyFill="1" applyBorder="1" applyAlignment="1">
      <alignment vertical="center" wrapText="1"/>
    </xf>
    <xf numFmtId="164" fontId="5" fillId="2" borderId="23" xfId="0" applyNumberFormat="1" applyFont="1" applyFill="1" applyBorder="1" applyAlignment="1">
      <alignment horizontal="justify" vertical="center" wrapText="1"/>
    </xf>
    <xf numFmtId="164" fontId="1" fillId="2" borderId="8" xfId="0" applyNumberFormat="1" applyFont="1" applyFill="1" applyBorder="1" applyAlignment="1">
      <alignment vertical="center" wrapText="1"/>
    </xf>
    <xf numFmtId="164" fontId="5" fillId="2" borderId="23" xfId="0" applyNumberFormat="1" applyFont="1" applyFill="1" applyBorder="1" applyAlignment="1">
      <alignment vertical="center" wrapText="1"/>
    </xf>
    <xf numFmtId="164" fontId="1" fillId="2" borderId="23" xfId="0" applyNumberFormat="1" applyFont="1" applyFill="1" applyBorder="1" applyAlignment="1">
      <alignment vertical="center" wrapText="1"/>
    </xf>
    <xf numFmtId="164" fontId="5" fillId="2" borderId="28" xfId="0" applyNumberFormat="1" applyFont="1" applyFill="1" applyBorder="1" applyAlignment="1">
      <alignment vertical="center" wrapText="1"/>
    </xf>
    <xf numFmtId="164" fontId="5" fillId="2" borderId="36" xfId="0" applyNumberFormat="1" applyFont="1" applyFill="1" applyBorder="1" applyAlignment="1">
      <alignment vertical="center" wrapText="1"/>
    </xf>
    <xf numFmtId="164" fontId="1" fillId="2" borderId="11" xfId="0" applyNumberFormat="1" applyFont="1" applyFill="1" applyBorder="1" applyAlignment="1">
      <alignment vertical="center" wrapText="1"/>
    </xf>
    <xf numFmtId="164" fontId="1" fillId="2" borderId="23" xfId="1" applyNumberFormat="1" applyFont="1" applyFill="1" applyBorder="1" applyAlignment="1">
      <alignment vertical="center" wrapText="1"/>
    </xf>
    <xf numFmtId="164" fontId="1" fillId="2" borderId="8" xfId="1" applyNumberFormat="1" applyFont="1" applyFill="1" applyBorder="1" applyAlignment="1">
      <alignment vertical="center" wrapText="1"/>
    </xf>
    <xf numFmtId="164" fontId="1" fillId="2" borderId="36" xfId="1" applyNumberFormat="1" applyFont="1" applyFill="1" applyBorder="1" applyAlignment="1">
      <alignment vertical="center" wrapText="1"/>
    </xf>
    <xf numFmtId="164" fontId="1" fillId="2" borderId="36" xfId="0" applyNumberFormat="1" applyFont="1" applyFill="1" applyBorder="1" applyAlignment="1">
      <alignment vertical="center" wrapText="1"/>
    </xf>
    <xf numFmtId="164" fontId="1" fillId="2" borderId="28" xfId="0" applyNumberFormat="1" applyFont="1" applyFill="1" applyBorder="1" applyAlignment="1">
      <alignment vertical="center" wrapText="1"/>
    </xf>
    <xf numFmtId="164" fontId="2" fillId="2" borderId="44" xfId="0" applyNumberFormat="1" applyFont="1" applyFill="1" applyBorder="1" applyAlignment="1">
      <alignment vertical="center" wrapText="1"/>
    </xf>
    <xf numFmtId="164" fontId="11" fillId="2" borderId="17" xfId="0" applyNumberFormat="1" applyFont="1" applyFill="1" applyBorder="1" applyAlignment="1">
      <alignment vertical="center" wrapText="1"/>
    </xf>
    <xf numFmtId="164" fontId="1" fillId="2" borderId="44" xfId="0" applyNumberFormat="1" applyFont="1" applyFill="1" applyBorder="1" applyAlignment="1">
      <alignment vertical="center" wrapText="1"/>
    </xf>
    <xf numFmtId="0" fontId="2" fillId="2" borderId="4" xfId="0" applyFont="1" applyFill="1" applyBorder="1" applyAlignment="1">
      <alignment horizontal="center" vertical="center" wrapText="1"/>
    </xf>
    <xf numFmtId="164" fontId="1" fillId="2" borderId="47" xfId="0" applyNumberFormat="1" applyFont="1" applyFill="1" applyBorder="1" applyAlignment="1">
      <alignment vertical="center" wrapText="1"/>
    </xf>
    <xf numFmtId="164" fontId="2" fillId="2" borderId="14" xfId="0" applyNumberFormat="1" applyFont="1" applyFill="1" applyBorder="1" applyAlignment="1">
      <alignment vertical="center" wrapText="1"/>
    </xf>
    <xf numFmtId="164" fontId="2" fillId="2" borderId="35" xfId="0" applyNumberFormat="1" applyFont="1" applyFill="1" applyBorder="1" applyAlignment="1">
      <alignment vertical="center" wrapText="1"/>
    </xf>
    <xf numFmtId="164" fontId="2" fillId="2" borderId="15" xfId="0" applyNumberFormat="1" applyFont="1" applyFill="1" applyBorder="1" applyAlignment="1">
      <alignment vertical="center" wrapText="1"/>
    </xf>
    <xf numFmtId="164" fontId="2" fillId="2" borderId="22" xfId="0" applyNumberFormat="1" applyFont="1" applyFill="1" applyBorder="1" applyAlignment="1">
      <alignment vertical="center" wrapText="1"/>
    </xf>
    <xf numFmtId="164" fontId="2" fillId="2" borderId="1" xfId="0" applyNumberFormat="1" applyFont="1" applyFill="1" applyBorder="1" applyAlignment="1">
      <alignment vertical="center" wrapText="1"/>
    </xf>
    <xf numFmtId="164" fontId="2" fillId="2" borderId="14" xfId="1" applyNumberFormat="1" applyFont="1" applyFill="1" applyBorder="1" applyAlignment="1">
      <alignment vertical="center" wrapText="1"/>
    </xf>
    <xf numFmtId="164" fontId="2" fillId="2" borderId="35" xfId="1" applyNumberFormat="1" applyFont="1" applyFill="1" applyBorder="1" applyAlignment="1">
      <alignment vertical="center" wrapText="1"/>
    </xf>
    <xf numFmtId="164" fontId="2" fillId="2" borderId="15" xfId="1" applyNumberFormat="1" applyFont="1" applyFill="1" applyBorder="1" applyAlignment="1">
      <alignment vertical="center" wrapText="1"/>
    </xf>
    <xf numFmtId="164" fontId="2" fillId="2" borderId="34" xfId="0" applyNumberFormat="1" applyFont="1" applyFill="1" applyBorder="1" applyAlignment="1">
      <alignment vertical="center" wrapText="1"/>
    </xf>
    <xf numFmtId="164" fontId="11" fillId="2" borderId="1" xfId="0" applyNumberFormat="1" applyFont="1" applyFill="1" applyBorder="1" applyAlignment="1">
      <alignmen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1" xfId="0" applyFont="1" applyBorder="1" applyAlignment="1">
      <alignment vertical="center" wrapText="1"/>
    </xf>
    <xf numFmtId="0" fontId="5" fillId="0" borderId="55" xfId="0" applyFont="1" applyBorder="1" applyAlignment="1">
      <alignment vertical="center" wrapText="1"/>
    </xf>
    <xf numFmtId="0" fontId="5" fillId="0" borderId="30" xfId="0" applyFont="1" applyBorder="1" applyAlignment="1">
      <alignment vertical="center" wrapText="1"/>
    </xf>
    <xf numFmtId="164" fontId="7" fillId="2" borderId="16" xfId="0" applyNumberFormat="1" applyFont="1" applyFill="1" applyBorder="1" applyAlignment="1">
      <alignment vertical="center" wrapText="1"/>
    </xf>
    <xf numFmtId="164" fontId="5" fillId="2" borderId="26" xfId="0" applyNumberFormat="1" applyFont="1" applyFill="1" applyBorder="1" applyAlignment="1">
      <alignment horizontal="justify" vertical="center" wrapText="1"/>
    </xf>
    <xf numFmtId="164" fontId="1" fillId="2" borderId="24" xfId="0" applyNumberFormat="1" applyFont="1" applyFill="1" applyBorder="1" applyAlignment="1">
      <alignment vertical="center" wrapText="1"/>
    </xf>
    <xf numFmtId="164" fontId="5" fillId="2" borderId="24" xfId="0" applyNumberFormat="1" applyFont="1" applyFill="1" applyBorder="1" applyAlignment="1">
      <alignment vertical="center" wrapText="1"/>
    </xf>
    <xf numFmtId="164" fontId="5" fillId="2" borderId="10" xfId="0" applyNumberFormat="1" applyFont="1" applyFill="1" applyBorder="1" applyAlignment="1">
      <alignment vertical="center" wrapText="1"/>
    </xf>
    <xf numFmtId="164" fontId="5" fillId="2" borderId="26" xfId="0" applyNumberFormat="1" applyFont="1" applyFill="1" applyBorder="1" applyAlignment="1">
      <alignment vertical="center" wrapText="1"/>
    </xf>
    <xf numFmtId="164" fontId="5" fillId="2" borderId="44" xfId="0" applyNumberFormat="1" applyFont="1" applyFill="1" applyBorder="1" applyAlignment="1">
      <alignment vertical="center" wrapText="1"/>
    </xf>
    <xf numFmtId="0" fontId="8" fillId="0" borderId="47" xfId="0" applyFont="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8" fillId="0" borderId="37" xfId="0" applyFont="1" applyFill="1" applyBorder="1" applyAlignment="1">
      <alignment vertical="center" wrapText="1"/>
    </xf>
    <xf numFmtId="164" fontId="2" fillId="2" borderId="16" xfId="0" applyNumberFormat="1" applyFont="1" applyFill="1" applyBorder="1" applyAlignment="1">
      <alignment vertical="center" wrapText="1"/>
    </xf>
    <xf numFmtId="164" fontId="1" fillId="2" borderId="26" xfId="0" applyNumberFormat="1" applyFont="1" applyFill="1" applyBorder="1" applyAlignment="1">
      <alignment vertical="center" wrapText="1"/>
    </xf>
    <xf numFmtId="164" fontId="1" fillId="2" borderId="57" xfId="0" applyNumberFormat="1" applyFont="1" applyFill="1" applyBorder="1" applyAlignment="1">
      <alignment vertical="center" wrapText="1"/>
    </xf>
    <xf numFmtId="164" fontId="2" fillId="2" borderId="3" xfId="0" applyNumberFormat="1" applyFont="1" applyFill="1" applyBorder="1" applyAlignment="1">
      <alignment vertical="center" wrapText="1"/>
    </xf>
    <xf numFmtId="164" fontId="5" fillId="2" borderId="48" xfId="0" applyNumberFormat="1" applyFont="1" applyFill="1" applyBorder="1" applyAlignment="1">
      <alignment vertical="center" wrapText="1"/>
    </xf>
    <xf numFmtId="164" fontId="5" fillId="2" borderId="40" xfId="0" applyNumberFormat="1" applyFont="1" applyFill="1" applyBorder="1" applyAlignment="1">
      <alignment vertical="center" wrapText="1"/>
    </xf>
    <xf numFmtId="0" fontId="8" fillId="0" borderId="30" xfId="0" applyFont="1" applyBorder="1" applyAlignment="1">
      <alignment horizontal="left" vertical="center" wrapText="1"/>
    </xf>
    <xf numFmtId="0" fontId="5" fillId="0" borderId="37" xfId="0" applyFont="1" applyBorder="1" applyAlignment="1">
      <alignment vertical="center" wrapText="1"/>
    </xf>
    <xf numFmtId="164" fontId="2" fillId="2" borderId="16" xfId="1" applyNumberFormat="1" applyFont="1" applyFill="1" applyBorder="1" applyAlignment="1">
      <alignment vertical="center" wrapText="1"/>
    </xf>
    <xf numFmtId="164" fontId="1" fillId="2" borderId="26" xfId="1" applyNumberFormat="1" applyFont="1" applyFill="1" applyBorder="1" applyAlignment="1">
      <alignment vertical="center" wrapText="1"/>
    </xf>
    <xf numFmtId="164" fontId="1" fillId="2" borderId="24" xfId="1" applyNumberFormat="1" applyFont="1" applyFill="1" applyBorder="1" applyAlignment="1">
      <alignment vertical="center" wrapText="1"/>
    </xf>
    <xf numFmtId="164" fontId="1" fillId="2" borderId="40" xfId="1" applyNumberFormat="1" applyFont="1" applyFill="1" applyBorder="1" applyAlignment="1">
      <alignment vertical="center" wrapText="1"/>
    </xf>
    <xf numFmtId="164" fontId="1" fillId="2" borderId="40" xfId="0" applyNumberFormat="1" applyFont="1" applyFill="1" applyBorder="1" applyAlignment="1">
      <alignment vertical="center" wrapText="1"/>
    </xf>
    <xf numFmtId="164" fontId="1" fillId="2" borderId="48" xfId="0" applyNumberFormat="1" applyFont="1" applyFill="1" applyBorder="1" applyAlignment="1">
      <alignment vertical="center" wrapText="1"/>
    </xf>
    <xf numFmtId="164" fontId="11" fillId="2" borderId="16" xfId="0" applyNumberFormat="1" applyFont="1" applyFill="1" applyBorder="1" applyAlignment="1">
      <alignment vertical="center" wrapText="1"/>
    </xf>
    <xf numFmtId="164" fontId="13" fillId="2" borderId="22" xfId="0" applyNumberFormat="1" applyFont="1" applyFill="1" applyBorder="1" applyAlignment="1">
      <alignment vertical="center" wrapText="1"/>
    </xf>
    <xf numFmtId="0" fontId="2" fillId="0" borderId="0" xfId="0" applyFont="1" applyFill="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164" fontId="5" fillId="0" borderId="23" xfId="0" applyNumberFormat="1" applyFont="1" applyFill="1" applyBorder="1" applyAlignment="1">
      <alignment horizontal="justify" vertical="center" wrapText="1"/>
    </xf>
    <xf numFmtId="164" fontId="5" fillId="0" borderId="30" xfId="0" applyNumberFormat="1" applyFont="1" applyFill="1" applyBorder="1" applyAlignment="1">
      <alignment horizontal="justify" vertical="center" wrapText="1"/>
    </xf>
    <xf numFmtId="164" fontId="5" fillId="0" borderId="50" xfId="0" applyNumberFormat="1" applyFont="1" applyFill="1" applyBorder="1" applyAlignment="1">
      <alignment horizontal="justify" vertical="center" wrapText="1"/>
    </xf>
    <xf numFmtId="164" fontId="1" fillId="0" borderId="23" xfId="0" applyNumberFormat="1" applyFont="1" applyFill="1" applyBorder="1" applyAlignment="1">
      <alignment vertical="center" wrapText="1"/>
    </xf>
    <xf numFmtId="164" fontId="5" fillId="0" borderId="0" xfId="0" applyNumberFormat="1" applyFont="1" applyFill="1" applyBorder="1" applyAlignment="1">
      <alignment horizontal="justify" vertical="center" wrapText="1"/>
    </xf>
    <xf numFmtId="164" fontId="5" fillId="0" borderId="44" xfId="0" applyNumberFormat="1" applyFont="1" applyFill="1" applyBorder="1" applyAlignment="1">
      <alignment vertical="center" wrapText="1"/>
    </xf>
    <xf numFmtId="164" fontId="5" fillId="0" borderId="45" xfId="0" applyNumberFormat="1" applyFont="1" applyFill="1" applyBorder="1" applyAlignment="1">
      <alignment vertical="center" wrapText="1"/>
    </xf>
    <xf numFmtId="164" fontId="5" fillId="0" borderId="52" xfId="0" applyNumberFormat="1" applyFont="1" applyFill="1" applyBorder="1" applyAlignment="1">
      <alignment vertical="center" wrapText="1"/>
    </xf>
    <xf numFmtId="164" fontId="1" fillId="0" borderId="8" xfId="0" applyNumberFormat="1" applyFont="1" applyFill="1" applyBorder="1" applyAlignment="1">
      <alignment vertical="center" wrapText="1"/>
    </xf>
    <xf numFmtId="164" fontId="1" fillId="0" borderId="50" xfId="0" applyNumberFormat="1" applyFont="1" applyFill="1" applyBorder="1" applyAlignment="1">
      <alignment vertical="center" wrapText="1"/>
    </xf>
    <xf numFmtId="164" fontId="1" fillId="0" borderId="28" xfId="0" applyNumberFormat="1" applyFont="1" applyFill="1" applyBorder="1" applyAlignment="1">
      <alignment vertical="center" wrapText="1"/>
    </xf>
    <xf numFmtId="164" fontId="1" fillId="0" borderId="31" xfId="0" applyNumberFormat="1" applyFont="1" applyFill="1" applyBorder="1" applyAlignment="1">
      <alignment vertical="center" wrapText="1"/>
    </xf>
    <xf numFmtId="164" fontId="1" fillId="0" borderId="23" xfId="1" applyNumberFormat="1" applyFont="1" applyFill="1" applyBorder="1" applyAlignment="1">
      <alignment vertical="center" wrapText="1"/>
    </xf>
    <xf numFmtId="164" fontId="1" fillId="0" borderId="30" xfId="1" applyNumberFormat="1" applyFont="1" applyFill="1" applyBorder="1" applyAlignment="1">
      <alignment vertical="center" wrapText="1"/>
    </xf>
    <xf numFmtId="164" fontId="1" fillId="0" borderId="50" xfId="1" applyNumberFormat="1" applyFont="1" applyFill="1" applyBorder="1" applyAlignment="1">
      <alignment vertical="center" wrapText="1"/>
    </xf>
    <xf numFmtId="164" fontId="1" fillId="0" borderId="8" xfId="1" applyNumberFormat="1" applyFont="1" applyFill="1" applyBorder="1" applyAlignment="1">
      <alignment vertical="center" wrapText="1"/>
    </xf>
    <xf numFmtId="164" fontId="1" fillId="0" borderId="31" xfId="1" applyNumberFormat="1" applyFont="1" applyFill="1" applyBorder="1" applyAlignment="1">
      <alignment vertical="center" wrapText="1"/>
    </xf>
    <xf numFmtId="164" fontId="1" fillId="0" borderId="54" xfId="1" applyNumberFormat="1" applyFont="1" applyFill="1" applyBorder="1" applyAlignment="1">
      <alignment vertical="center" wrapText="1"/>
    </xf>
    <xf numFmtId="164" fontId="1" fillId="0" borderId="36" xfId="1" applyNumberFormat="1" applyFont="1" applyFill="1" applyBorder="1" applyAlignment="1">
      <alignment vertical="center" wrapText="1"/>
    </xf>
    <xf numFmtId="164" fontId="1" fillId="0" borderId="37" xfId="1" applyNumberFormat="1" applyFont="1" applyFill="1" applyBorder="1" applyAlignment="1">
      <alignment vertical="center" wrapText="1"/>
    </xf>
    <xf numFmtId="164" fontId="1" fillId="0" borderId="53" xfId="1" applyNumberFormat="1" applyFont="1" applyFill="1" applyBorder="1" applyAlignment="1">
      <alignment vertical="center" wrapText="1"/>
    </xf>
    <xf numFmtId="164" fontId="1" fillId="0" borderId="36" xfId="0" applyNumberFormat="1" applyFont="1" applyFill="1" applyBorder="1" applyAlignment="1">
      <alignment vertical="center" wrapText="1"/>
    </xf>
    <xf numFmtId="164" fontId="1" fillId="0" borderId="37" xfId="0" applyNumberFormat="1" applyFont="1" applyFill="1" applyBorder="1" applyAlignment="1">
      <alignment vertical="center" wrapText="1"/>
    </xf>
    <xf numFmtId="164" fontId="1" fillId="0" borderId="53" xfId="0" applyNumberFormat="1" applyFont="1" applyFill="1" applyBorder="1" applyAlignment="1">
      <alignment vertical="center" wrapText="1"/>
    </xf>
    <xf numFmtId="164" fontId="12" fillId="0" borderId="42" xfId="0" applyNumberFormat="1" applyFont="1" applyFill="1" applyBorder="1" applyAlignment="1">
      <alignment vertical="center" wrapText="1"/>
    </xf>
    <xf numFmtId="164" fontId="5" fillId="0" borderId="0" xfId="0" applyNumberFormat="1" applyFont="1" applyFill="1" applyAlignment="1">
      <alignment vertical="center" wrapText="1"/>
    </xf>
    <xf numFmtId="0" fontId="5" fillId="0" borderId="0" xfId="0" applyFont="1" applyFill="1" applyAlignment="1">
      <alignment horizontal="center" vertical="center" wrapText="1"/>
    </xf>
    <xf numFmtId="0" fontId="2" fillId="5" borderId="2" xfId="0" applyFont="1" applyFill="1" applyBorder="1" applyAlignment="1">
      <alignment horizontal="center" vertical="center" wrapText="1"/>
    </xf>
    <xf numFmtId="164" fontId="7" fillId="2" borderId="29" xfId="0" applyNumberFormat="1" applyFont="1" applyFill="1" applyBorder="1" applyAlignment="1">
      <alignment vertical="center" wrapText="1"/>
    </xf>
    <xf numFmtId="164" fontId="2" fillId="2" borderId="58" xfId="0" applyNumberFormat="1" applyFont="1" applyFill="1" applyBorder="1" applyAlignment="1">
      <alignment vertical="center" wrapText="1"/>
    </xf>
    <xf numFmtId="164" fontId="2" fillId="2" borderId="59" xfId="0" applyNumberFormat="1" applyFont="1" applyFill="1" applyBorder="1" applyAlignment="1">
      <alignment vertical="center" wrapText="1"/>
    </xf>
    <xf numFmtId="164" fontId="2" fillId="2" borderId="60" xfId="0" applyNumberFormat="1" applyFont="1" applyFill="1" applyBorder="1" applyAlignment="1">
      <alignment vertical="center" wrapText="1"/>
    </xf>
    <xf numFmtId="164" fontId="7" fillId="5" borderId="1" xfId="0" applyNumberFormat="1" applyFont="1" applyFill="1" applyBorder="1" applyAlignment="1">
      <alignment vertical="center" wrapText="1"/>
    </xf>
    <xf numFmtId="164" fontId="2" fillId="5" borderId="34" xfId="0" applyNumberFormat="1" applyFont="1" applyFill="1" applyBorder="1" applyAlignment="1">
      <alignment vertical="center" wrapText="1"/>
    </xf>
    <xf numFmtId="164" fontId="2" fillId="5" borderId="35" xfId="0" applyNumberFormat="1" applyFont="1" applyFill="1" applyBorder="1" applyAlignment="1">
      <alignment vertical="center" wrapText="1"/>
    </xf>
    <xf numFmtId="164" fontId="5" fillId="2" borderId="8" xfId="0" applyNumberFormat="1" applyFont="1" applyFill="1" applyBorder="1" applyAlignment="1">
      <alignment vertical="center" wrapText="1"/>
    </xf>
    <xf numFmtId="164" fontId="5" fillId="0" borderId="8" xfId="0" applyNumberFormat="1" applyFont="1" applyFill="1" applyBorder="1" applyAlignment="1">
      <alignment vertical="center" wrapText="1"/>
    </xf>
    <xf numFmtId="0" fontId="6" fillId="0" borderId="40" xfId="0" applyFont="1" applyBorder="1" applyAlignment="1">
      <alignment horizontal="center" vertical="center" wrapText="1"/>
    </xf>
    <xf numFmtId="164" fontId="2" fillId="2" borderId="30" xfId="0" applyNumberFormat="1" applyFont="1" applyFill="1" applyBorder="1" applyAlignment="1">
      <alignment vertical="center" wrapText="1"/>
    </xf>
    <xf numFmtId="164" fontId="2" fillId="2" borderId="31" xfId="0" applyNumberFormat="1" applyFont="1" applyFill="1" applyBorder="1" applyAlignment="1">
      <alignment vertical="center" wrapText="1"/>
    </xf>
    <xf numFmtId="164" fontId="2" fillId="2" borderId="37" xfId="0" applyNumberFormat="1" applyFont="1" applyFill="1" applyBorder="1" applyAlignment="1">
      <alignment vertical="center" wrapText="1"/>
    </xf>
    <xf numFmtId="164" fontId="7" fillId="2" borderId="3" xfId="0" applyNumberFormat="1" applyFont="1" applyFill="1" applyBorder="1" applyAlignment="1">
      <alignment vertical="center" wrapText="1"/>
    </xf>
    <xf numFmtId="164" fontId="2" fillId="5" borderId="38" xfId="0" applyNumberFormat="1" applyFont="1" applyFill="1" applyBorder="1" applyAlignment="1">
      <alignment vertical="center" wrapText="1"/>
    </xf>
    <xf numFmtId="164" fontId="5" fillId="2" borderId="61" xfId="0" applyNumberFormat="1" applyFont="1" applyFill="1" applyBorder="1" applyAlignment="1">
      <alignment vertical="center" wrapText="1"/>
    </xf>
    <xf numFmtId="164" fontId="2" fillId="5" borderId="43" xfId="0" applyNumberFormat="1" applyFont="1" applyFill="1" applyBorder="1" applyAlignment="1">
      <alignment vertical="center" wrapText="1"/>
    </xf>
    <xf numFmtId="164" fontId="2" fillId="5" borderId="56" xfId="0" applyNumberFormat="1" applyFont="1" applyFill="1" applyBorder="1" applyAlignment="1">
      <alignment vertical="center" wrapText="1"/>
    </xf>
    <xf numFmtId="164" fontId="2" fillId="5" borderId="21" xfId="0" applyNumberFormat="1" applyFont="1" applyFill="1" applyBorder="1" applyAlignment="1">
      <alignment vertical="center" wrapText="1"/>
    </xf>
    <xf numFmtId="164" fontId="2" fillId="5" borderId="44" xfId="0" applyNumberFormat="1" applyFont="1" applyFill="1" applyBorder="1" applyAlignment="1">
      <alignment vertical="center" wrapText="1"/>
    </xf>
    <xf numFmtId="0" fontId="7" fillId="6" borderId="16" xfId="0" applyFont="1" applyFill="1" applyBorder="1" applyAlignment="1">
      <alignment horizontal="center" vertical="center" wrapText="1"/>
    </xf>
    <xf numFmtId="0" fontId="7" fillId="6" borderId="29" xfId="0" applyFont="1" applyFill="1" applyBorder="1" applyAlignment="1">
      <alignment horizontal="left" vertical="center" wrapText="1"/>
    </xf>
    <xf numFmtId="0" fontId="9" fillId="6" borderId="29" xfId="0" applyFont="1" applyFill="1" applyBorder="1" applyAlignment="1">
      <alignment vertical="center" wrapText="1"/>
    </xf>
    <xf numFmtId="164" fontId="5" fillId="2" borderId="11" xfId="0" applyNumberFormat="1" applyFont="1" applyFill="1" applyBorder="1" applyAlignment="1">
      <alignment vertical="center" wrapText="1"/>
    </xf>
    <xf numFmtId="164" fontId="1" fillId="2" borderId="61" xfId="0" applyNumberFormat="1" applyFont="1" applyFill="1" applyBorder="1" applyAlignment="1">
      <alignment vertical="center" wrapText="1"/>
    </xf>
    <xf numFmtId="164" fontId="2" fillId="2" borderId="29" xfId="0" applyNumberFormat="1" applyFont="1" applyFill="1" applyBorder="1" applyAlignment="1">
      <alignment vertical="center" wrapText="1"/>
    </xf>
    <xf numFmtId="164" fontId="7" fillId="2" borderId="5" xfId="0" applyNumberFormat="1" applyFont="1" applyFill="1" applyBorder="1" applyAlignment="1">
      <alignment vertical="center" wrapText="1"/>
    </xf>
    <xf numFmtId="164" fontId="7" fillId="2" borderId="59" xfId="0" applyNumberFormat="1" applyFont="1" applyFill="1" applyBorder="1" applyAlignment="1">
      <alignment vertical="center" wrapText="1"/>
    </xf>
    <xf numFmtId="164" fontId="7" fillId="2" borderId="57" xfId="0" applyNumberFormat="1" applyFont="1" applyFill="1" applyBorder="1" applyAlignment="1">
      <alignment vertical="center" wrapText="1"/>
    </xf>
    <xf numFmtId="164" fontId="7" fillId="2" borderId="62" xfId="0" applyNumberFormat="1" applyFont="1" applyFill="1" applyBorder="1" applyAlignment="1">
      <alignment vertical="center" wrapText="1"/>
    </xf>
    <xf numFmtId="164" fontId="7" fillId="2" borderId="60" xfId="0" applyNumberFormat="1" applyFont="1" applyFill="1" applyBorder="1" applyAlignment="1">
      <alignment vertical="center" wrapText="1"/>
    </xf>
    <xf numFmtId="164" fontId="2" fillId="5" borderId="1" xfId="0" applyNumberFormat="1" applyFont="1" applyFill="1" applyBorder="1" applyAlignment="1">
      <alignment vertical="center" wrapText="1"/>
    </xf>
    <xf numFmtId="164" fontId="2" fillId="5" borderId="22" xfId="0" applyNumberFormat="1" applyFont="1" applyFill="1" applyBorder="1" applyAlignment="1">
      <alignment vertical="center" wrapText="1"/>
    </xf>
    <xf numFmtId="164" fontId="7" fillId="5" borderId="22" xfId="0" applyNumberFormat="1" applyFont="1" applyFill="1" applyBorder="1" applyAlignment="1">
      <alignment vertical="center" wrapText="1"/>
    </xf>
    <xf numFmtId="164" fontId="7" fillId="5" borderId="34" xfId="0" applyNumberFormat="1" applyFont="1" applyFill="1" applyBorder="1" applyAlignment="1">
      <alignment vertical="center" wrapText="1"/>
    </xf>
    <xf numFmtId="164" fontId="7" fillId="5" borderId="35" xfId="0" applyNumberFormat="1" applyFont="1" applyFill="1" applyBorder="1" applyAlignment="1">
      <alignment vertical="center" wrapText="1"/>
    </xf>
    <xf numFmtId="164" fontId="2" fillId="2" borderId="57" xfId="0" applyNumberFormat="1" applyFont="1" applyFill="1" applyBorder="1" applyAlignment="1">
      <alignment vertical="center" wrapText="1"/>
    </xf>
    <xf numFmtId="164" fontId="2" fillId="2" borderId="62" xfId="0" applyNumberFormat="1" applyFont="1" applyFill="1" applyBorder="1" applyAlignment="1">
      <alignment vertical="center" wrapText="1"/>
    </xf>
    <xf numFmtId="0" fontId="7" fillId="6" borderId="29" xfId="0" applyFont="1" applyFill="1" applyBorder="1" applyAlignment="1">
      <alignment vertical="center" wrapText="1"/>
    </xf>
    <xf numFmtId="0" fontId="7" fillId="6" borderId="29" xfId="0" applyFont="1" applyFill="1" applyBorder="1" applyAlignment="1">
      <alignment horizontal="justify" vertical="center" wrapText="1"/>
    </xf>
    <xf numFmtId="164" fontId="2" fillId="7" borderId="16" xfId="0" applyNumberFormat="1" applyFont="1" applyFill="1" applyBorder="1" applyAlignment="1">
      <alignment vertical="center" wrapText="1"/>
    </xf>
    <xf numFmtId="164" fontId="2" fillId="6" borderId="16" xfId="0" applyNumberFormat="1" applyFont="1" applyFill="1" applyBorder="1" applyAlignment="1">
      <alignment vertical="center" wrapText="1"/>
    </xf>
    <xf numFmtId="164" fontId="2" fillId="6" borderId="16" xfId="1" applyNumberFormat="1" applyFont="1" applyFill="1" applyBorder="1" applyAlignment="1">
      <alignment vertical="center" wrapText="1"/>
    </xf>
    <xf numFmtId="164" fontId="2" fillId="6" borderId="17" xfId="0" applyNumberFormat="1" applyFont="1" applyFill="1" applyBorder="1" applyAlignment="1">
      <alignment vertical="center" wrapText="1"/>
    </xf>
    <xf numFmtId="164" fontId="2" fillId="6" borderId="3" xfId="0" applyNumberFormat="1" applyFont="1" applyFill="1" applyBorder="1" applyAlignment="1">
      <alignment vertical="center" wrapText="1"/>
    </xf>
    <xf numFmtId="164" fontId="2" fillId="6" borderId="44" xfId="0" applyNumberFormat="1" applyFont="1" applyFill="1" applyBorder="1" applyAlignment="1">
      <alignment vertical="center" wrapText="1"/>
    </xf>
    <xf numFmtId="164" fontId="7" fillId="6" borderId="16" xfId="0" applyNumberFormat="1" applyFont="1" applyFill="1" applyBorder="1" applyAlignment="1">
      <alignment vertical="center" wrapText="1"/>
    </xf>
    <xf numFmtId="164" fontId="7" fillId="6" borderId="17" xfId="0" applyNumberFormat="1" applyFont="1" applyFill="1" applyBorder="1" applyAlignment="1">
      <alignment vertical="center" wrapText="1"/>
    </xf>
    <xf numFmtId="164" fontId="1" fillId="2" borderId="58" xfId="0" applyNumberFormat="1" applyFont="1" applyFill="1" applyBorder="1" applyAlignment="1">
      <alignment horizontal="center" vertical="center" wrapText="1"/>
    </xf>
    <xf numFmtId="164" fontId="2" fillId="2" borderId="3" xfId="1" applyNumberFormat="1" applyFont="1" applyFill="1" applyBorder="1" applyAlignment="1">
      <alignment vertical="center" wrapText="1"/>
    </xf>
    <xf numFmtId="164" fontId="1" fillId="5" borderId="22" xfId="0" applyNumberFormat="1" applyFont="1" applyFill="1" applyBorder="1" applyAlignment="1">
      <alignment horizontal="center" vertical="center" wrapText="1"/>
    </xf>
    <xf numFmtId="164" fontId="2" fillId="5" borderId="1" xfId="1"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61" xfId="0" applyNumberFormat="1" applyFont="1" applyFill="1" applyBorder="1" applyAlignment="1">
      <alignment vertical="center" wrapText="1"/>
    </xf>
    <xf numFmtId="164" fontId="1" fillId="0" borderId="63" xfId="0" applyNumberFormat="1" applyFont="1" applyFill="1" applyBorder="1" applyAlignment="1">
      <alignment vertical="center" wrapText="1"/>
    </xf>
    <xf numFmtId="164" fontId="1" fillId="2" borderId="63" xfId="0" applyNumberFormat="1" applyFont="1" applyFill="1" applyBorder="1" applyAlignment="1">
      <alignment vertical="center" wrapText="1"/>
    </xf>
    <xf numFmtId="164" fontId="1" fillId="0" borderId="64" xfId="0" applyNumberFormat="1" applyFont="1" applyFill="1" applyBorder="1" applyAlignment="1">
      <alignment vertical="center" wrapText="1"/>
    </xf>
    <xf numFmtId="164" fontId="1" fillId="5" borderId="14" xfId="0" applyNumberFormat="1" applyFont="1" applyFill="1" applyBorder="1" applyAlignment="1">
      <alignment horizontal="center" vertical="center" wrapText="1"/>
    </xf>
    <xf numFmtId="0" fontId="1" fillId="0" borderId="7" xfId="0" applyFont="1" applyBorder="1" applyAlignment="1">
      <alignment vertical="center" wrapText="1"/>
    </xf>
    <xf numFmtId="164" fontId="1" fillId="2" borderId="65" xfId="0" applyNumberFormat="1" applyFont="1" applyFill="1" applyBorder="1" applyAlignment="1">
      <alignment horizontal="center" vertical="center" wrapText="1"/>
    </xf>
    <xf numFmtId="164" fontId="1" fillId="2" borderId="61" xfId="1" applyNumberFormat="1" applyFont="1" applyFill="1" applyBorder="1" applyAlignment="1">
      <alignment vertical="center" wrapText="1"/>
    </xf>
    <xf numFmtId="164" fontId="1" fillId="2" borderId="11" xfId="1" applyNumberFormat="1" applyFont="1" applyFill="1" applyBorder="1" applyAlignment="1">
      <alignment vertical="center" wrapText="1"/>
    </xf>
    <xf numFmtId="164" fontId="2" fillId="5" borderId="14" xfId="1" applyNumberFormat="1" applyFont="1" applyFill="1" applyBorder="1" applyAlignment="1">
      <alignment vertical="center" wrapText="1"/>
    </xf>
    <xf numFmtId="164" fontId="2" fillId="5" borderId="35" xfId="1" applyNumberFormat="1" applyFont="1" applyFill="1" applyBorder="1" applyAlignment="1">
      <alignment vertical="center" wrapText="1"/>
    </xf>
    <xf numFmtId="164" fontId="2" fillId="5" borderId="34" xfId="1" applyNumberFormat="1" applyFont="1" applyFill="1" applyBorder="1" applyAlignment="1">
      <alignment vertical="center" wrapText="1"/>
    </xf>
    <xf numFmtId="164" fontId="2" fillId="7" borderId="17" xfId="0" applyNumberFormat="1" applyFont="1" applyFill="1" applyBorder="1" applyAlignment="1">
      <alignment vertical="center" wrapText="1"/>
    </xf>
    <xf numFmtId="164" fontId="2" fillId="7" borderId="29" xfId="0" applyNumberFormat="1" applyFont="1" applyFill="1" applyBorder="1" applyAlignment="1">
      <alignment vertical="center" wrapText="1"/>
    </xf>
    <xf numFmtId="164" fontId="2" fillId="7" borderId="4" xfId="0" applyNumberFormat="1" applyFont="1" applyFill="1" applyBorder="1" applyAlignment="1">
      <alignment vertical="center" wrapText="1"/>
    </xf>
    <xf numFmtId="164" fontId="11" fillId="9" borderId="17" xfId="0" applyNumberFormat="1" applyFont="1" applyFill="1" applyBorder="1" applyAlignment="1">
      <alignment vertical="center" wrapText="1"/>
    </xf>
    <xf numFmtId="164" fontId="11" fillId="9" borderId="29" xfId="0" applyNumberFormat="1" applyFont="1" applyFill="1" applyBorder="1" applyAlignment="1">
      <alignment vertical="center" wrapText="1"/>
    </xf>
    <xf numFmtId="164" fontId="11" fillId="9" borderId="4" xfId="0" applyNumberFormat="1" applyFont="1" applyFill="1" applyBorder="1" applyAlignment="1">
      <alignment vertical="center" wrapText="1"/>
    </xf>
    <xf numFmtId="164" fontId="2" fillId="8" borderId="17" xfId="0" applyNumberFormat="1" applyFont="1" applyFill="1" applyBorder="1" applyAlignment="1">
      <alignment vertical="center" wrapText="1"/>
    </xf>
    <xf numFmtId="164" fontId="2" fillId="8" borderId="29" xfId="0" applyNumberFormat="1" applyFont="1" applyFill="1" applyBorder="1" applyAlignment="1">
      <alignment vertical="center" wrapText="1"/>
    </xf>
    <xf numFmtId="164" fontId="2" fillId="8" borderId="4" xfId="0" applyNumberFormat="1" applyFont="1" applyFill="1" applyBorder="1" applyAlignment="1">
      <alignment vertical="center" wrapText="1"/>
    </xf>
    <xf numFmtId="164" fontId="1" fillId="2" borderId="41" xfId="0" applyNumberFormat="1" applyFont="1" applyFill="1" applyBorder="1" applyAlignment="1">
      <alignment vertical="center" wrapText="1"/>
    </xf>
    <xf numFmtId="164" fontId="11" fillId="9" borderId="1" xfId="0" applyNumberFormat="1" applyFont="1" applyFill="1" applyBorder="1" applyAlignment="1">
      <alignment vertical="center" wrapText="1"/>
    </xf>
    <xf numFmtId="9" fontId="5" fillId="0" borderId="0" xfId="1" applyFont="1" applyFill="1" applyAlignment="1">
      <alignment horizontal="center" vertical="center" wrapText="1"/>
    </xf>
    <xf numFmtId="164" fontId="5" fillId="2" borderId="61" xfId="0" applyNumberFormat="1" applyFont="1" applyFill="1" applyBorder="1" applyAlignment="1">
      <alignment horizontal="justify" vertical="center" wrapText="1"/>
    </xf>
    <xf numFmtId="164" fontId="5" fillId="2" borderId="44" xfId="0" applyNumberFormat="1" applyFont="1" applyFill="1" applyBorder="1" applyAlignment="1">
      <alignment horizontal="justify" vertical="center" wrapText="1"/>
    </xf>
    <xf numFmtId="164" fontId="2" fillId="3" borderId="16" xfId="1" applyNumberFormat="1" applyFont="1" applyFill="1" applyBorder="1" applyAlignment="1">
      <alignment vertical="center" wrapText="1"/>
    </xf>
    <xf numFmtId="164" fontId="5" fillId="5" borderId="23" xfId="0" applyNumberFormat="1" applyFont="1" applyFill="1" applyBorder="1" applyAlignment="1">
      <alignment horizontal="justify" vertical="center" wrapText="1"/>
    </xf>
    <xf numFmtId="164" fontId="5" fillId="5" borderId="23" xfId="0" applyNumberFormat="1" applyFont="1" applyFill="1" applyBorder="1" applyAlignment="1">
      <alignment vertical="center" wrapText="1"/>
    </xf>
    <xf numFmtId="164" fontId="5" fillId="5" borderId="36" xfId="0" applyNumberFormat="1" applyFont="1" applyFill="1" applyBorder="1" applyAlignment="1">
      <alignment vertical="center" wrapText="1"/>
    </xf>
    <xf numFmtId="164" fontId="5" fillId="5" borderId="8" xfId="0" applyNumberFormat="1"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6" borderId="2" xfId="0" applyFont="1" applyFill="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6" borderId="5" xfId="0" applyFont="1" applyFill="1" applyBorder="1" applyAlignment="1">
      <alignmen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28" xfId="0" applyFont="1" applyFill="1" applyBorder="1" applyAlignment="1">
      <alignment vertical="center"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8" borderId="16"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1" fillId="0" borderId="28" xfId="0" applyFont="1" applyBorder="1" applyAlignment="1">
      <alignment horizontal="left" vertical="center" wrapText="1"/>
    </xf>
    <xf numFmtId="0" fontId="1" fillId="0" borderId="47" xfId="0" applyFont="1" applyBorder="1" applyAlignment="1">
      <alignment horizontal="left" vertical="center" wrapText="1"/>
    </xf>
    <xf numFmtId="0" fontId="11" fillId="4" borderId="16"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1" fillId="0" borderId="23" xfId="0" applyFont="1" applyBorder="1" applyAlignment="1">
      <alignment horizontal="left" vertical="center" wrapText="1"/>
    </xf>
    <xf numFmtId="0" fontId="1" fillId="0" borderId="30"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53"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9" fontId="2" fillId="0" borderId="0" xfId="1" applyFont="1" applyFill="1" applyAlignment="1">
      <alignment horizontal="center"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6"/>
  <sheetViews>
    <sheetView tabSelected="1" topLeftCell="A58" zoomScale="70" zoomScaleNormal="70" workbookViewId="0">
      <selection activeCell="C100" sqref="C100"/>
    </sheetView>
  </sheetViews>
  <sheetFormatPr baseColWidth="10" defaultColWidth="8.83984375" defaultRowHeight="14.1" x14ac:dyDescent="0.55000000000000004"/>
  <cols>
    <col min="1" max="1" width="20" style="3" customWidth="1"/>
    <col min="2" max="2" width="64.15625" style="1" customWidth="1"/>
    <col min="3" max="8" width="24.68359375" style="48" customWidth="1"/>
    <col min="9" max="9" width="25.578125" style="144" customWidth="1"/>
    <col min="10" max="10" width="25.578125" style="64" customWidth="1"/>
    <col min="11" max="11" width="25" style="3" customWidth="1"/>
    <col min="12" max="12" width="45.41796875" style="1" customWidth="1"/>
    <col min="13" max="13" width="22.68359375" style="1" customWidth="1"/>
    <col min="14" max="16" width="28.68359375" style="1" customWidth="1"/>
    <col min="17" max="17" width="34.15625" style="1" customWidth="1"/>
    <col min="18" max="16384" width="8.83984375" style="1"/>
  </cols>
  <sheetData>
    <row r="1" spans="1:12" ht="40.9" customHeight="1" thickBot="1" x14ac:dyDescent="0.6">
      <c r="A1" s="264" t="s">
        <v>0</v>
      </c>
      <c r="B1" s="265"/>
      <c r="C1" s="265"/>
      <c r="D1" s="265"/>
      <c r="E1" s="265"/>
      <c r="F1" s="265"/>
      <c r="G1" s="265"/>
      <c r="H1" s="265"/>
      <c r="I1" s="265"/>
      <c r="J1" s="265"/>
      <c r="K1" s="265"/>
      <c r="L1" s="266"/>
    </row>
    <row r="2" spans="1:12" ht="15" x14ac:dyDescent="0.55000000000000004">
      <c r="A2" s="21"/>
      <c r="B2" s="2"/>
      <c r="C2" s="143"/>
      <c r="D2" s="143"/>
      <c r="E2" s="143"/>
      <c r="F2" s="143"/>
      <c r="G2" s="143"/>
      <c r="H2" s="143"/>
    </row>
    <row r="3" spans="1:12" ht="26.5" customHeight="1" x14ac:dyDescent="0.55000000000000004">
      <c r="A3" s="267" t="s">
        <v>45</v>
      </c>
      <c r="B3" s="267"/>
      <c r="C3" s="267"/>
      <c r="D3" s="267"/>
      <c r="E3" s="267"/>
      <c r="F3" s="267"/>
      <c r="G3" s="267"/>
      <c r="H3" s="267"/>
      <c r="I3" s="267"/>
      <c r="J3" s="267"/>
      <c r="K3" s="267"/>
      <c r="L3" s="267"/>
    </row>
    <row r="4" spans="1:12" x14ac:dyDescent="0.55000000000000004">
      <c r="B4" s="4"/>
      <c r="C4" s="145"/>
      <c r="D4" s="145"/>
      <c r="E4" s="145"/>
      <c r="F4" s="145"/>
      <c r="G4" s="145"/>
      <c r="H4" s="145"/>
      <c r="I4" s="146"/>
      <c r="J4" s="65"/>
      <c r="L4" s="4"/>
    </row>
    <row r="5" spans="1:12" ht="33.6" customHeight="1" x14ac:dyDescent="0.55000000000000004">
      <c r="A5" s="267" t="s">
        <v>46</v>
      </c>
      <c r="B5" s="267"/>
      <c r="C5" s="267"/>
      <c r="D5" s="267"/>
      <c r="E5" s="267"/>
      <c r="F5" s="267"/>
      <c r="G5" s="267"/>
      <c r="H5" s="267"/>
      <c r="I5" s="267"/>
      <c r="J5" s="267"/>
      <c r="K5" s="267"/>
      <c r="L5" s="267"/>
    </row>
    <row r="6" spans="1:12" ht="14.4" thickBot="1" x14ac:dyDescent="0.6"/>
    <row r="7" spans="1:12" ht="138.75" customHeight="1" thickBot="1" x14ac:dyDescent="0.6">
      <c r="A7" s="268" t="s">
        <v>1</v>
      </c>
      <c r="B7" s="270" t="s">
        <v>2</v>
      </c>
      <c r="C7" s="280" t="s">
        <v>144</v>
      </c>
      <c r="D7" s="281"/>
      <c r="E7" s="281"/>
      <c r="F7" s="281"/>
      <c r="G7" s="281"/>
      <c r="H7" s="281"/>
      <c r="I7" s="281"/>
      <c r="J7" s="282"/>
      <c r="K7" s="272" t="s">
        <v>43</v>
      </c>
      <c r="L7" s="272" t="s">
        <v>44</v>
      </c>
    </row>
    <row r="8" spans="1:12" ht="48" customHeight="1" thickBot="1" x14ac:dyDescent="0.6">
      <c r="A8" s="269"/>
      <c r="B8" s="271"/>
      <c r="C8" s="82" t="s">
        <v>183</v>
      </c>
      <c r="D8" s="147" t="s">
        <v>184</v>
      </c>
      <c r="E8" s="82" t="s">
        <v>185</v>
      </c>
      <c r="F8" s="148" t="s">
        <v>186</v>
      </c>
      <c r="G8" s="99" t="s">
        <v>187</v>
      </c>
      <c r="H8" s="148" t="s">
        <v>188</v>
      </c>
      <c r="I8" s="82" t="s">
        <v>189</v>
      </c>
      <c r="J8" s="176" t="s">
        <v>190</v>
      </c>
      <c r="K8" s="273"/>
      <c r="L8" s="273"/>
    </row>
    <row r="9" spans="1:12" ht="37.15" customHeight="1" thickBot="1" x14ac:dyDescent="0.6">
      <c r="A9" s="274" t="s">
        <v>145</v>
      </c>
      <c r="B9" s="275"/>
      <c r="C9" s="275"/>
      <c r="D9" s="275"/>
      <c r="E9" s="275"/>
      <c r="F9" s="275"/>
      <c r="G9" s="275"/>
      <c r="H9" s="275"/>
      <c r="I9" s="275"/>
      <c r="J9" s="275"/>
      <c r="K9" s="275"/>
      <c r="L9" s="276"/>
    </row>
    <row r="10" spans="1:12" ht="98.5" customHeight="1" thickBot="1" x14ac:dyDescent="0.6">
      <c r="A10" s="197" t="s">
        <v>3</v>
      </c>
      <c r="B10" s="198" t="s">
        <v>146</v>
      </c>
      <c r="C10" s="116">
        <f>SUM(C11:C15)</f>
        <v>170000</v>
      </c>
      <c r="D10" s="224">
        <f t="shared" ref="D10:J10" si="0">SUM(D11:D15)</f>
        <v>94843.12</v>
      </c>
      <c r="E10" s="83">
        <f t="shared" si="0"/>
        <v>0</v>
      </c>
      <c r="F10" s="224">
        <f t="shared" si="0"/>
        <v>0</v>
      </c>
      <c r="G10" s="83">
        <f t="shared" si="0"/>
        <v>0</v>
      </c>
      <c r="H10" s="224">
        <f t="shared" si="0"/>
        <v>0</v>
      </c>
      <c r="I10" s="177">
        <f t="shared" si="0"/>
        <v>264843.12</v>
      </c>
      <c r="J10" s="181">
        <f t="shared" si="0"/>
        <v>94843.12</v>
      </c>
      <c r="K10" s="5"/>
      <c r="L10" s="14"/>
    </row>
    <row r="11" spans="1:12" ht="78" customHeight="1" x14ac:dyDescent="0.55000000000000004">
      <c r="A11" s="22" t="s">
        <v>4</v>
      </c>
      <c r="B11" s="111" t="s">
        <v>158</v>
      </c>
      <c r="C11" s="117">
        <v>40000</v>
      </c>
      <c r="D11" s="149">
        <v>25797.87</v>
      </c>
      <c r="E11" s="84">
        <v>0</v>
      </c>
      <c r="F11" s="150">
        <v>0</v>
      </c>
      <c r="G11" s="254">
        <v>0</v>
      </c>
      <c r="H11" s="151">
        <v>0</v>
      </c>
      <c r="I11" s="178">
        <f>SUM(C11:H11)</f>
        <v>65797.87</v>
      </c>
      <c r="J11" s="182">
        <f>D11+F11+H11</f>
        <v>25797.87</v>
      </c>
      <c r="K11" s="25"/>
      <c r="L11" s="13"/>
    </row>
    <row r="12" spans="1:12" ht="57" customHeight="1" x14ac:dyDescent="0.55000000000000004">
      <c r="A12" s="23" t="s">
        <v>5</v>
      </c>
      <c r="B12" s="112" t="s">
        <v>159</v>
      </c>
      <c r="C12" s="118">
        <v>20000</v>
      </c>
      <c r="D12" s="152">
        <v>0</v>
      </c>
      <c r="E12" s="84">
        <v>0</v>
      </c>
      <c r="F12" s="150">
        <v>0</v>
      </c>
      <c r="G12" s="84">
        <v>0</v>
      </c>
      <c r="H12" s="151">
        <v>0</v>
      </c>
      <c r="I12" s="179">
        <f t="shared" ref="I12:I15" si="1">SUM(C12:G12)</f>
        <v>20000</v>
      </c>
      <c r="J12" s="182">
        <f t="shared" ref="J12:J15" si="2">D12+F12+H12</f>
        <v>0</v>
      </c>
      <c r="K12" s="26"/>
      <c r="L12" s="10"/>
    </row>
    <row r="13" spans="1:12" ht="60" customHeight="1" x14ac:dyDescent="0.55000000000000004">
      <c r="A13" s="23" t="s">
        <v>6</v>
      </c>
      <c r="B13" s="39" t="s">
        <v>160</v>
      </c>
      <c r="C13" s="118">
        <v>20000</v>
      </c>
      <c r="D13" s="152">
        <v>0</v>
      </c>
      <c r="E13" s="84">
        <v>0</v>
      </c>
      <c r="F13" s="150">
        <v>0</v>
      </c>
      <c r="G13" s="84">
        <v>0</v>
      </c>
      <c r="H13" s="151">
        <v>0</v>
      </c>
      <c r="I13" s="179">
        <f t="shared" si="1"/>
        <v>20000</v>
      </c>
      <c r="J13" s="182">
        <f t="shared" si="2"/>
        <v>0</v>
      </c>
      <c r="K13" s="26"/>
      <c r="L13" s="10"/>
    </row>
    <row r="14" spans="1:12" ht="48" customHeight="1" x14ac:dyDescent="0.55000000000000004">
      <c r="A14" s="23" t="s">
        <v>49</v>
      </c>
      <c r="B14" s="113" t="s">
        <v>50</v>
      </c>
      <c r="C14" s="119">
        <v>70000</v>
      </c>
      <c r="D14" s="50">
        <v>69045.25</v>
      </c>
      <c r="E14" s="84">
        <v>0</v>
      </c>
      <c r="F14" s="150">
        <v>0</v>
      </c>
      <c r="G14" s="84">
        <v>0</v>
      </c>
      <c r="H14" s="151">
        <v>0</v>
      </c>
      <c r="I14" s="179">
        <f t="shared" si="1"/>
        <v>139045.25</v>
      </c>
      <c r="J14" s="182">
        <f t="shared" si="2"/>
        <v>69045.25</v>
      </c>
      <c r="K14" s="27"/>
      <c r="L14" s="11"/>
    </row>
    <row r="15" spans="1:12" ht="48" customHeight="1" thickBot="1" x14ac:dyDescent="0.6">
      <c r="A15" s="24" t="s">
        <v>48</v>
      </c>
      <c r="B15" s="114" t="s">
        <v>47</v>
      </c>
      <c r="C15" s="120">
        <v>20000</v>
      </c>
      <c r="D15" s="72">
        <v>0</v>
      </c>
      <c r="E15" s="84">
        <v>0</v>
      </c>
      <c r="F15" s="150">
        <v>0</v>
      </c>
      <c r="G15" s="255">
        <v>0</v>
      </c>
      <c r="H15" s="153">
        <v>0</v>
      </c>
      <c r="I15" s="180">
        <f t="shared" si="1"/>
        <v>20000</v>
      </c>
      <c r="J15" s="182">
        <f t="shared" si="2"/>
        <v>0</v>
      </c>
      <c r="K15" s="28"/>
      <c r="L15" s="12"/>
    </row>
    <row r="16" spans="1:12" ht="53.5" customHeight="1" thickBot="1" x14ac:dyDescent="0.6">
      <c r="A16" s="197" t="s">
        <v>7</v>
      </c>
      <c r="B16" s="199" t="s">
        <v>51</v>
      </c>
      <c r="C16" s="116">
        <f>SUM(C17:C20)</f>
        <v>200000</v>
      </c>
      <c r="D16" s="224">
        <f t="shared" ref="D16:J16" si="3">SUM(D17:D20)</f>
        <v>35294.050000000003</v>
      </c>
      <c r="E16" s="83">
        <f t="shared" si="3"/>
        <v>73000</v>
      </c>
      <c r="F16" s="224">
        <f t="shared" si="3"/>
        <v>3175</v>
      </c>
      <c r="G16" s="83">
        <f t="shared" si="3"/>
        <v>0</v>
      </c>
      <c r="H16" s="224">
        <f t="shared" si="3"/>
        <v>0</v>
      </c>
      <c r="I16" s="177">
        <f t="shared" si="3"/>
        <v>311469.05000000005</v>
      </c>
      <c r="J16" s="181">
        <f t="shared" si="3"/>
        <v>38469.050000000003</v>
      </c>
      <c r="K16" s="29"/>
      <c r="L16" s="16"/>
    </row>
    <row r="17" spans="1:12" ht="63" customHeight="1" x14ac:dyDescent="0.55000000000000004">
      <c r="A17" s="22" t="s">
        <v>8</v>
      </c>
      <c r="B17" s="115" t="s">
        <v>52</v>
      </c>
      <c r="C17" s="86">
        <v>50000</v>
      </c>
      <c r="D17" s="50">
        <v>7558.55</v>
      </c>
      <c r="E17" s="86">
        <v>28000</v>
      </c>
      <c r="F17" s="50">
        <v>0</v>
      </c>
      <c r="G17" s="86">
        <v>0</v>
      </c>
      <c r="H17" s="50">
        <v>0</v>
      </c>
      <c r="I17" s="187">
        <f>SUM(C17:H17)</f>
        <v>85558.55</v>
      </c>
      <c r="J17" s="182">
        <f>D17+F17+H17</f>
        <v>7558.55</v>
      </c>
      <c r="K17" s="30"/>
      <c r="L17" s="15"/>
    </row>
    <row r="18" spans="1:12" ht="27.6" customHeight="1" x14ac:dyDescent="0.55000000000000004">
      <c r="A18" s="23" t="s">
        <v>9</v>
      </c>
      <c r="B18" s="113" t="s">
        <v>70</v>
      </c>
      <c r="C18" s="184">
        <v>30000</v>
      </c>
      <c r="D18" s="185">
        <v>583.15</v>
      </c>
      <c r="E18" s="184">
        <v>23000</v>
      </c>
      <c r="F18" s="185">
        <v>3175</v>
      </c>
      <c r="G18" s="184">
        <v>0</v>
      </c>
      <c r="H18" s="185">
        <v>0</v>
      </c>
      <c r="I18" s="188">
        <f>SUM(C18:H18)</f>
        <v>56758.15</v>
      </c>
      <c r="J18" s="182">
        <f t="shared" ref="J18:J20" si="4">D18+F18+H18</f>
        <v>3758.15</v>
      </c>
      <c r="K18" s="27"/>
      <c r="L18" s="11"/>
    </row>
    <row r="19" spans="1:12" ht="96.75" customHeight="1" x14ac:dyDescent="0.55000000000000004">
      <c r="A19" s="23" t="s">
        <v>10</v>
      </c>
      <c r="B19" s="39" t="s">
        <v>161</v>
      </c>
      <c r="C19" s="184">
        <v>50000</v>
      </c>
      <c r="D19" s="185">
        <v>18863.38</v>
      </c>
      <c r="E19" s="184">
        <v>0</v>
      </c>
      <c r="F19" s="185">
        <v>0</v>
      </c>
      <c r="G19" s="184">
        <v>0</v>
      </c>
      <c r="H19" s="185">
        <v>0</v>
      </c>
      <c r="I19" s="188">
        <f>SUM(C19:H19)</f>
        <v>68863.38</v>
      </c>
      <c r="J19" s="182">
        <f t="shared" si="4"/>
        <v>18863.38</v>
      </c>
      <c r="K19" s="27"/>
      <c r="L19" s="11"/>
    </row>
    <row r="20" spans="1:12" ht="49.15" customHeight="1" thickBot="1" x14ac:dyDescent="0.6">
      <c r="A20" s="186" t="s">
        <v>54</v>
      </c>
      <c r="B20" s="134" t="s">
        <v>53</v>
      </c>
      <c r="C20" s="89">
        <v>70000</v>
      </c>
      <c r="D20" s="74">
        <v>8288.9699999999993</v>
      </c>
      <c r="E20" s="89">
        <v>22000</v>
      </c>
      <c r="F20" s="74">
        <v>0</v>
      </c>
      <c r="G20" s="89">
        <v>0</v>
      </c>
      <c r="H20" s="74">
        <v>0</v>
      </c>
      <c r="I20" s="189">
        <f>SUM(C20:H20)</f>
        <v>100288.97</v>
      </c>
      <c r="J20" s="182">
        <f t="shared" si="4"/>
        <v>8288.9699999999993</v>
      </c>
      <c r="K20" s="28"/>
      <c r="L20" s="12"/>
    </row>
    <row r="21" spans="1:12" ht="73.150000000000006" customHeight="1" thickBot="1" x14ac:dyDescent="0.6">
      <c r="A21" s="197" t="s">
        <v>11</v>
      </c>
      <c r="B21" s="199" t="s">
        <v>55</v>
      </c>
      <c r="C21" s="83">
        <f>SUM(C22:C25)</f>
        <v>120000</v>
      </c>
      <c r="D21" s="224">
        <f t="shared" ref="D21:J21" si="5">SUM(D22:D25)</f>
        <v>28921.85</v>
      </c>
      <c r="E21" s="83">
        <f t="shared" si="5"/>
        <v>48000</v>
      </c>
      <c r="F21" s="224">
        <f t="shared" si="5"/>
        <v>15820</v>
      </c>
      <c r="G21" s="83">
        <f t="shared" si="5"/>
        <v>0</v>
      </c>
      <c r="H21" s="224">
        <f t="shared" si="5"/>
        <v>0</v>
      </c>
      <c r="I21" s="177">
        <f t="shared" si="5"/>
        <v>212741.85</v>
      </c>
      <c r="J21" s="181">
        <f t="shared" si="5"/>
        <v>44741.85</v>
      </c>
      <c r="K21" s="29"/>
      <c r="L21" s="16"/>
    </row>
    <row r="22" spans="1:12" ht="82.15" customHeight="1" x14ac:dyDescent="0.55000000000000004">
      <c r="A22" s="22" t="s">
        <v>12</v>
      </c>
      <c r="B22" s="115" t="s">
        <v>56</v>
      </c>
      <c r="C22" s="86">
        <v>45000</v>
      </c>
      <c r="D22" s="50">
        <v>15321.85</v>
      </c>
      <c r="E22" s="86">
        <v>25000</v>
      </c>
      <c r="F22" s="50">
        <v>10520</v>
      </c>
      <c r="G22" s="86">
        <v>0</v>
      </c>
      <c r="H22" s="50">
        <v>0</v>
      </c>
      <c r="I22" s="187">
        <f>SUM(C22:H22)</f>
        <v>95841.85</v>
      </c>
      <c r="J22" s="182">
        <f>D22+F22+H22</f>
        <v>25841.85</v>
      </c>
      <c r="K22" s="30"/>
      <c r="L22" s="15"/>
    </row>
    <row r="23" spans="1:12" ht="42.3" x14ac:dyDescent="0.55000000000000004">
      <c r="A23" s="23" t="s">
        <v>13</v>
      </c>
      <c r="B23" s="113" t="s">
        <v>57</v>
      </c>
      <c r="C23" s="184">
        <v>45000</v>
      </c>
      <c r="D23" s="185">
        <v>13600</v>
      </c>
      <c r="E23" s="184">
        <v>23000</v>
      </c>
      <c r="F23" s="185">
        <v>5300</v>
      </c>
      <c r="G23" s="184">
        <v>0</v>
      </c>
      <c r="H23" s="185">
        <v>0</v>
      </c>
      <c r="I23" s="188">
        <f>SUM(C23:H23)</f>
        <v>86900</v>
      </c>
      <c r="J23" s="183">
        <f>D23+F23+H23</f>
        <v>18900</v>
      </c>
      <c r="K23" s="27"/>
      <c r="L23" s="11"/>
    </row>
    <row r="24" spans="1:12" ht="38.5" customHeight="1" x14ac:dyDescent="0.55000000000000004">
      <c r="A24" s="23" t="s">
        <v>14</v>
      </c>
      <c r="B24" s="113" t="s">
        <v>58</v>
      </c>
      <c r="C24" s="184">
        <v>20000</v>
      </c>
      <c r="D24" s="185"/>
      <c r="E24" s="184">
        <v>0</v>
      </c>
      <c r="F24" s="185">
        <v>0</v>
      </c>
      <c r="G24" s="184">
        <v>0</v>
      </c>
      <c r="H24" s="185">
        <v>0</v>
      </c>
      <c r="I24" s="188">
        <f>SUM(C24:H24)</f>
        <v>20000</v>
      </c>
      <c r="J24" s="183">
        <f t="shared" ref="J24:J25" si="6">D24+F24+H24</f>
        <v>0</v>
      </c>
      <c r="K24" s="27"/>
      <c r="L24" s="11"/>
    </row>
    <row r="25" spans="1:12" ht="28.5" thickBot="1" x14ac:dyDescent="0.6">
      <c r="A25" s="186" t="s">
        <v>59</v>
      </c>
      <c r="B25" s="134" t="s">
        <v>162</v>
      </c>
      <c r="C25" s="89">
        <v>10000</v>
      </c>
      <c r="D25" s="74"/>
      <c r="E25" s="89">
        <v>0</v>
      </c>
      <c r="F25" s="74">
        <v>0</v>
      </c>
      <c r="G25" s="89">
        <v>0</v>
      </c>
      <c r="H25" s="74">
        <v>0</v>
      </c>
      <c r="I25" s="189">
        <f>SUM(C25:H25)</f>
        <v>10000</v>
      </c>
      <c r="J25" s="183">
        <f t="shared" si="6"/>
        <v>0</v>
      </c>
      <c r="K25" s="28"/>
      <c r="L25" s="12"/>
    </row>
    <row r="26" spans="1:12" ht="27.9" thickBot="1" x14ac:dyDescent="0.6">
      <c r="A26" s="197" t="s">
        <v>60</v>
      </c>
      <c r="B26" s="199" t="s">
        <v>65</v>
      </c>
      <c r="C26" s="116">
        <f>SUM(C27:C30)</f>
        <v>95000</v>
      </c>
      <c r="D26" s="223">
        <f t="shared" ref="D26:J26" si="7">SUM(D27:D30)</f>
        <v>0</v>
      </c>
      <c r="E26" s="116">
        <f t="shared" si="7"/>
        <v>0</v>
      </c>
      <c r="F26" s="223">
        <f t="shared" si="7"/>
        <v>0</v>
      </c>
      <c r="G26" s="116">
        <f t="shared" si="7"/>
        <v>0</v>
      </c>
      <c r="H26" s="223">
        <f t="shared" si="7"/>
        <v>0</v>
      </c>
      <c r="I26" s="190">
        <f t="shared" si="7"/>
        <v>95000</v>
      </c>
      <c r="J26" s="181">
        <f t="shared" si="7"/>
        <v>0</v>
      </c>
      <c r="K26" s="29"/>
      <c r="L26" s="16"/>
    </row>
    <row r="27" spans="1:12" ht="38.5" customHeight="1" x14ac:dyDescent="0.55000000000000004">
      <c r="A27" s="22" t="s">
        <v>61</v>
      </c>
      <c r="B27" s="115" t="s">
        <v>66</v>
      </c>
      <c r="C27" s="121">
        <v>30000</v>
      </c>
      <c r="D27" s="50"/>
      <c r="E27" s="86">
        <v>0</v>
      </c>
      <c r="F27" s="63">
        <v>0</v>
      </c>
      <c r="G27" s="192">
        <v>0</v>
      </c>
      <c r="H27" s="79">
        <v>0</v>
      </c>
      <c r="I27" s="101">
        <f>SUM(C27:H27)</f>
        <v>30000</v>
      </c>
      <c r="J27" s="193"/>
      <c r="K27" s="30"/>
      <c r="L27" s="15"/>
    </row>
    <row r="28" spans="1:12" ht="34.15" customHeight="1" x14ac:dyDescent="0.55000000000000004">
      <c r="A28" s="23" t="s">
        <v>62</v>
      </c>
      <c r="B28" s="113" t="s">
        <v>67</v>
      </c>
      <c r="C28" s="119">
        <v>35000</v>
      </c>
      <c r="D28" s="50"/>
      <c r="E28" s="86">
        <v>0</v>
      </c>
      <c r="F28" s="63">
        <v>0</v>
      </c>
      <c r="G28" s="184">
        <v>0</v>
      </c>
      <c r="H28" s="79">
        <v>0</v>
      </c>
      <c r="I28" s="102">
        <f>SUM(C28:H28)</f>
        <v>35000</v>
      </c>
      <c r="J28" s="194"/>
      <c r="K28" s="27"/>
      <c r="L28" s="11"/>
    </row>
    <row r="29" spans="1:12" ht="42.6" customHeight="1" x14ac:dyDescent="0.55000000000000004">
      <c r="A29" s="23" t="s">
        <v>63</v>
      </c>
      <c r="B29" s="113" t="s">
        <v>68</v>
      </c>
      <c r="C29" s="119">
        <v>20000</v>
      </c>
      <c r="D29" s="50"/>
      <c r="E29" s="86">
        <v>0</v>
      </c>
      <c r="F29" s="63">
        <v>0</v>
      </c>
      <c r="G29" s="184">
        <v>0</v>
      </c>
      <c r="H29" s="79">
        <v>0</v>
      </c>
      <c r="I29" s="102">
        <f>SUM(C29:H29)</f>
        <v>20000</v>
      </c>
      <c r="J29" s="194"/>
      <c r="K29" s="27"/>
      <c r="L29" s="11"/>
    </row>
    <row r="30" spans="1:12" ht="48" customHeight="1" thickBot="1" x14ac:dyDescent="0.6">
      <c r="A30" s="24" t="s">
        <v>64</v>
      </c>
      <c r="B30" s="114" t="s">
        <v>69</v>
      </c>
      <c r="C30" s="120">
        <v>10000</v>
      </c>
      <c r="D30" s="154"/>
      <c r="E30" s="122">
        <v>0</v>
      </c>
      <c r="F30" s="155">
        <v>0</v>
      </c>
      <c r="G30" s="184">
        <v>0</v>
      </c>
      <c r="H30" s="156">
        <v>0</v>
      </c>
      <c r="I30" s="103">
        <f>SUM(C30:H30)</f>
        <v>10000</v>
      </c>
      <c r="J30" s="195"/>
      <c r="K30" s="28"/>
      <c r="L30" s="12"/>
    </row>
    <row r="31" spans="1:12" ht="29.5" customHeight="1" thickBot="1" x14ac:dyDescent="0.6">
      <c r="A31" s="278" t="s">
        <v>15</v>
      </c>
      <c r="B31" s="279"/>
      <c r="C31" s="96">
        <f>SUM(C26,C21,C16,C10)</f>
        <v>585000</v>
      </c>
      <c r="D31" s="222">
        <f t="shared" ref="D31:J31" si="8">SUM(D26,D21,D16,D10)</f>
        <v>159059.01999999999</v>
      </c>
      <c r="E31" s="96">
        <f t="shared" si="8"/>
        <v>121000</v>
      </c>
      <c r="F31" s="222">
        <f t="shared" si="8"/>
        <v>18995</v>
      </c>
      <c r="G31" s="96">
        <f t="shared" si="8"/>
        <v>0</v>
      </c>
      <c r="H31" s="222">
        <f t="shared" si="8"/>
        <v>0</v>
      </c>
      <c r="I31" s="96">
        <f t="shared" si="8"/>
        <v>884054.02</v>
      </c>
      <c r="J31" s="196">
        <f t="shared" si="8"/>
        <v>178054.02</v>
      </c>
      <c r="K31" s="45"/>
      <c r="L31" s="44"/>
    </row>
    <row r="32" spans="1:12" ht="32.5" customHeight="1" thickBot="1" x14ac:dyDescent="0.6">
      <c r="A32" s="277" t="s">
        <v>71</v>
      </c>
      <c r="B32" s="277"/>
      <c r="C32" s="277"/>
      <c r="D32" s="277"/>
      <c r="E32" s="277"/>
      <c r="F32" s="277"/>
      <c r="G32" s="277"/>
      <c r="H32" s="277"/>
      <c r="I32" s="277"/>
      <c r="J32" s="277"/>
      <c r="K32" s="277"/>
      <c r="L32" s="277"/>
    </row>
    <row r="33" spans="1:13" ht="81.599999999999994" customHeight="1" thickBot="1" x14ac:dyDescent="0.6">
      <c r="A33" s="197" t="s">
        <v>16</v>
      </c>
      <c r="B33" s="199" t="s">
        <v>142</v>
      </c>
      <c r="C33" s="127">
        <f t="shared" ref="C33:J33" si="9">SUM(C34:C37)</f>
        <v>0</v>
      </c>
      <c r="D33" s="220">
        <f t="shared" si="9"/>
        <v>0</v>
      </c>
      <c r="E33" s="43">
        <f t="shared" si="9"/>
        <v>100000</v>
      </c>
      <c r="F33" s="220">
        <f t="shared" si="9"/>
        <v>21445</v>
      </c>
      <c r="G33" s="43">
        <f t="shared" si="9"/>
        <v>0</v>
      </c>
      <c r="H33" s="220">
        <f t="shared" si="9"/>
        <v>0</v>
      </c>
      <c r="I33" s="202">
        <f t="shared" si="9"/>
        <v>121445</v>
      </c>
      <c r="J33" s="208">
        <f t="shared" si="9"/>
        <v>21445</v>
      </c>
      <c r="K33" s="5"/>
      <c r="L33" s="14"/>
    </row>
    <row r="34" spans="1:13" ht="40.9" customHeight="1" x14ac:dyDescent="0.55000000000000004">
      <c r="A34" s="22" t="s">
        <v>17</v>
      </c>
      <c r="B34" s="123" t="s">
        <v>163</v>
      </c>
      <c r="C34" s="128">
        <v>0</v>
      </c>
      <c r="D34" s="152"/>
      <c r="E34" s="87">
        <v>25000</v>
      </c>
      <c r="F34" s="152">
        <f>3940+6028+3110+1593</f>
        <v>14671</v>
      </c>
      <c r="G34" s="201">
        <v>0</v>
      </c>
      <c r="H34" s="158">
        <v>0</v>
      </c>
      <c r="I34" s="213">
        <f>SUM(C34:H34)</f>
        <v>39671</v>
      </c>
      <c r="J34" s="182">
        <f>D34+F34+H34</f>
        <v>14671</v>
      </c>
      <c r="K34" s="25"/>
      <c r="L34" s="13"/>
    </row>
    <row r="35" spans="1:13" ht="43.15" customHeight="1" x14ac:dyDescent="0.55000000000000004">
      <c r="A35" s="22" t="s">
        <v>18</v>
      </c>
      <c r="B35" s="113" t="s">
        <v>175</v>
      </c>
      <c r="C35" s="128">
        <v>0</v>
      </c>
      <c r="D35" s="157"/>
      <c r="E35" s="95">
        <v>25000</v>
      </c>
      <c r="F35" s="157">
        <v>0</v>
      </c>
      <c r="G35" s="87">
        <v>0</v>
      </c>
      <c r="H35" s="158">
        <v>0</v>
      </c>
      <c r="I35" s="179">
        <f>SUM(C35:H35)</f>
        <v>25000</v>
      </c>
      <c r="J35" s="183">
        <f>D35+F35+H35</f>
        <v>0</v>
      </c>
      <c r="K35" s="37"/>
      <c r="L35" s="38"/>
    </row>
    <row r="36" spans="1:13" ht="67.900000000000006" customHeight="1" x14ac:dyDescent="0.55000000000000004">
      <c r="A36" s="22" t="s">
        <v>133</v>
      </c>
      <c r="B36" s="115" t="s">
        <v>176</v>
      </c>
      <c r="C36" s="129">
        <v>0</v>
      </c>
      <c r="D36" s="77"/>
      <c r="E36" s="85">
        <v>30000</v>
      </c>
      <c r="F36" s="157">
        <f>2492+4282</f>
        <v>6774</v>
      </c>
      <c r="G36" s="87">
        <v>0</v>
      </c>
      <c r="H36" s="158">
        <v>0</v>
      </c>
      <c r="I36" s="179">
        <f>SUM(C36:H36)</f>
        <v>36774</v>
      </c>
      <c r="J36" s="183">
        <f t="shared" ref="J36:J37" si="10">D36+F36+H36</f>
        <v>6774</v>
      </c>
      <c r="K36" s="37"/>
      <c r="L36" s="38"/>
    </row>
    <row r="37" spans="1:13" ht="39.6" customHeight="1" thickBot="1" x14ac:dyDescent="0.6">
      <c r="A37" s="186" t="s">
        <v>134</v>
      </c>
      <c r="B37" s="39" t="s">
        <v>177</v>
      </c>
      <c r="C37" s="140">
        <v>0</v>
      </c>
      <c r="D37" s="159"/>
      <c r="E37" s="95">
        <v>20000</v>
      </c>
      <c r="F37" s="170">
        <v>0</v>
      </c>
      <c r="G37" s="98">
        <v>0</v>
      </c>
      <c r="H37" s="81">
        <v>0</v>
      </c>
      <c r="I37" s="214">
        <f>SUM(C37:H37)</f>
        <v>20000</v>
      </c>
      <c r="J37" s="191">
        <f t="shared" si="10"/>
        <v>0</v>
      </c>
      <c r="K37" s="31"/>
      <c r="L37" s="17"/>
      <c r="M37" s="36"/>
    </row>
    <row r="38" spans="1:13" ht="69" customHeight="1" thickBot="1" x14ac:dyDescent="0.6">
      <c r="A38" s="197" t="s">
        <v>19</v>
      </c>
      <c r="B38" s="199" t="s">
        <v>110</v>
      </c>
      <c r="C38" s="127">
        <f t="shared" ref="C38:J38" si="11">SUM(C39:C41)</f>
        <v>0</v>
      </c>
      <c r="D38" s="220">
        <f t="shared" si="11"/>
        <v>0</v>
      </c>
      <c r="E38" s="43">
        <f t="shared" si="11"/>
        <v>187846.73</v>
      </c>
      <c r="F38" s="220">
        <f t="shared" si="11"/>
        <v>0</v>
      </c>
      <c r="G38" s="43">
        <f t="shared" si="11"/>
        <v>0</v>
      </c>
      <c r="H38" s="220">
        <f t="shared" si="11"/>
        <v>0</v>
      </c>
      <c r="I38" s="202">
        <f t="shared" si="11"/>
        <v>187846.73</v>
      </c>
      <c r="J38" s="208">
        <f t="shared" si="11"/>
        <v>0</v>
      </c>
      <c r="K38" s="32"/>
      <c r="L38" s="18"/>
    </row>
    <row r="39" spans="1:13" ht="27.6" customHeight="1" x14ac:dyDescent="0.55000000000000004">
      <c r="A39" s="22" t="s">
        <v>20</v>
      </c>
      <c r="B39" s="115" t="s">
        <v>72</v>
      </c>
      <c r="C39" s="128">
        <v>0</v>
      </c>
      <c r="D39" s="152"/>
      <c r="E39" s="87">
        <v>75000</v>
      </c>
      <c r="F39" s="77">
        <v>0</v>
      </c>
      <c r="G39" s="201">
        <v>0</v>
      </c>
      <c r="H39" s="158">
        <v>0</v>
      </c>
      <c r="I39" s="178">
        <f>SUM(C39:H39)</f>
        <v>75000</v>
      </c>
      <c r="J39" s="182">
        <f>D39+F39+H39</f>
        <v>0</v>
      </c>
      <c r="K39" s="25"/>
      <c r="L39" s="13"/>
    </row>
    <row r="40" spans="1:13" ht="42" customHeight="1" x14ac:dyDescent="0.55000000000000004">
      <c r="A40" s="23" t="s">
        <v>21</v>
      </c>
      <c r="B40" s="113" t="s">
        <v>165</v>
      </c>
      <c r="C40" s="128">
        <v>0</v>
      </c>
      <c r="D40" s="152">
        <v>0</v>
      </c>
      <c r="E40" s="85">
        <v>50846.73</v>
      </c>
      <c r="F40" s="77">
        <v>0</v>
      </c>
      <c r="G40" s="87">
        <v>0</v>
      </c>
      <c r="H40" s="158">
        <v>0</v>
      </c>
      <c r="I40" s="179">
        <f>SUM(C40:H40)</f>
        <v>50846.73</v>
      </c>
      <c r="J40" s="183">
        <f>D40+F40+H40</f>
        <v>0</v>
      </c>
      <c r="K40" s="26"/>
      <c r="L40" s="10"/>
    </row>
    <row r="41" spans="1:13" ht="42.6" thickBot="1" x14ac:dyDescent="0.6">
      <c r="A41" s="24" t="s">
        <v>22</v>
      </c>
      <c r="B41" s="114" t="s">
        <v>164</v>
      </c>
      <c r="C41" s="128">
        <v>0</v>
      </c>
      <c r="D41" s="159"/>
      <c r="E41" s="90">
        <v>62000</v>
      </c>
      <c r="F41" s="66">
        <v>0</v>
      </c>
      <c r="G41" s="98">
        <v>0</v>
      </c>
      <c r="H41" s="81">
        <v>0</v>
      </c>
      <c r="I41" s="180">
        <f>SUM(C41:H41)</f>
        <v>62000</v>
      </c>
      <c r="J41" s="183">
        <f>D41+F41+H41</f>
        <v>0</v>
      </c>
      <c r="K41" s="31"/>
      <c r="L41" s="17"/>
    </row>
    <row r="42" spans="1:13" s="48" customFormat="1" ht="60" customHeight="1" thickBot="1" x14ac:dyDescent="0.6">
      <c r="A42" s="197" t="s">
        <v>23</v>
      </c>
      <c r="B42" s="199" t="s">
        <v>111</v>
      </c>
      <c r="C42" s="130">
        <f t="shared" ref="C42:J42" si="12">SUM(C43:C49)</f>
        <v>0</v>
      </c>
      <c r="D42" s="221">
        <f t="shared" si="12"/>
        <v>0</v>
      </c>
      <c r="E42" s="130">
        <f t="shared" si="12"/>
        <v>0</v>
      </c>
      <c r="F42" s="221">
        <f t="shared" si="12"/>
        <v>0</v>
      </c>
      <c r="G42" s="130">
        <f t="shared" si="12"/>
        <v>139978.60999999999</v>
      </c>
      <c r="H42" s="221">
        <f t="shared" si="12"/>
        <v>22637.97</v>
      </c>
      <c r="I42" s="130">
        <f t="shared" si="12"/>
        <v>162616.58000000002</v>
      </c>
      <c r="J42" s="208">
        <f t="shared" si="12"/>
        <v>22637.97</v>
      </c>
      <c r="K42" s="46"/>
      <c r="L42" s="47"/>
    </row>
    <row r="43" spans="1:13" s="48" customFormat="1" ht="28.2" x14ac:dyDescent="0.55000000000000004">
      <c r="A43" s="49" t="s">
        <v>166</v>
      </c>
      <c r="B43" s="124" t="s">
        <v>153</v>
      </c>
      <c r="C43" s="121">
        <v>0</v>
      </c>
      <c r="D43" s="50">
        <v>0</v>
      </c>
      <c r="E43" s="86">
        <v>0</v>
      </c>
      <c r="F43" s="63"/>
      <c r="G43" s="192">
        <v>5000</v>
      </c>
      <c r="H43" s="78">
        <v>5226</v>
      </c>
      <c r="I43" s="203">
        <f t="shared" ref="I43:I49" si="13">SUM(C43:H43)</f>
        <v>10226</v>
      </c>
      <c r="J43" s="210">
        <f>D43+F43+H43</f>
        <v>5226</v>
      </c>
      <c r="K43" s="67" t="s">
        <v>154</v>
      </c>
      <c r="L43" s="52"/>
    </row>
    <row r="44" spans="1:13" s="48" customFormat="1" x14ac:dyDescent="0.55000000000000004">
      <c r="A44" s="49" t="s">
        <v>167</v>
      </c>
      <c r="B44" s="124" t="s">
        <v>155</v>
      </c>
      <c r="C44" s="121">
        <v>0</v>
      </c>
      <c r="D44" s="50">
        <v>0</v>
      </c>
      <c r="E44" s="86">
        <v>0</v>
      </c>
      <c r="F44" s="63"/>
      <c r="G44" s="86">
        <v>31200</v>
      </c>
      <c r="H44" s="79">
        <v>6443.85</v>
      </c>
      <c r="I44" s="204">
        <f t="shared" si="13"/>
        <v>37643.85</v>
      </c>
      <c r="J44" s="212">
        <f>D44+F44+H44</f>
        <v>6443.85</v>
      </c>
      <c r="K44" s="51"/>
      <c r="L44" s="52"/>
    </row>
    <row r="45" spans="1:13" s="48" customFormat="1" ht="28.2" x14ac:dyDescent="0.55000000000000004">
      <c r="A45" s="49" t="s">
        <v>24</v>
      </c>
      <c r="B45" s="124" t="s">
        <v>77</v>
      </c>
      <c r="C45" s="121">
        <v>0</v>
      </c>
      <c r="D45" s="50">
        <v>0</v>
      </c>
      <c r="E45" s="86">
        <v>0</v>
      </c>
      <c r="F45" s="63"/>
      <c r="G45" s="86">
        <v>40000</v>
      </c>
      <c r="H45" s="79">
        <v>10968.12</v>
      </c>
      <c r="I45" s="205">
        <f t="shared" si="13"/>
        <v>50968.12</v>
      </c>
      <c r="J45" s="211">
        <f t="shared" ref="J45:J50" si="14">D45+F45+H45</f>
        <v>10968.12</v>
      </c>
      <c r="K45" s="51"/>
      <c r="L45" s="52"/>
    </row>
    <row r="46" spans="1:13" s="48" customFormat="1" ht="22.15" customHeight="1" x14ac:dyDescent="0.55000000000000004">
      <c r="A46" s="53" t="s">
        <v>25</v>
      </c>
      <c r="B46" s="125" t="s">
        <v>78</v>
      </c>
      <c r="C46" s="121">
        <v>0</v>
      </c>
      <c r="D46" s="50">
        <v>0</v>
      </c>
      <c r="E46" s="86">
        <v>0</v>
      </c>
      <c r="F46" s="63"/>
      <c r="G46" s="86">
        <v>25000</v>
      </c>
      <c r="H46" s="79">
        <v>0</v>
      </c>
      <c r="I46" s="204">
        <f t="shared" si="13"/>
        <v>25000</v>
      </c>
      <c r="J46" s="211">
        <f t="shared" si="14"/>
        <v>0</v>
      </c>
      <c r="K46" s="54"/>
      <c r="L46" s="55"/>
    </row>
    <row r="47" spans="1:13" s="48" customFormat="1" ht="19.149999999999999" customHeight="1" x14ac:dyDescent="0.55000000000000004">
      <c r="A47" s="53" t="s">
        <v>26</v>
      </c>
      <c r="B47" s="125" t="s">
        <v>79</v>
      </c>
      <c r="C47" s="121">
        <v>0</v>
      </c>
      <c r="D47" s="50">
        <v>0</v>
      </c>
      <c r="E47" s="86">
        <v>0</v>
      </c>
      <c r="F47" s="63"/>
      <c r="G47" s="86">
        <v>15000</v>
      </c>
      <c r="H47" s="79">
        <v>0</v>
      </c>
      <c r="I47" s="204">
        <f t="shared" si="13"/>
        <v>15000</v>
      </c>
      <c r="J47" s="211">
        <f t="shared" si="14"/>
        <v>0</v>
      </c>
      <c r="K47" s="54"/>
      <c r="L47" s="55"/>
    </row>
    <row r="48" spans="1:13" s="48" customFormat="1" ht="26.5" customHeight="1" x14ac:dyDescent="0.55000000000000004">
      <c r="A48" s="53" t="s">
        <v>136</v>
      </c>
      <c r="B48" s="125" t="s">
        <v>82</v>
      </c>
      <c r="C48" s="121">
        <v>0</v>
      </c>
      <c r="D48" s="50">
        <v>0</v>
      </c>
      <c r="E48" s="86"/>
      <c r="F48" s="63"/>
      <c r="G48" s="86">
        <v>8778.61</v>
      </c>
      <c r="H48" s="79">
        <v>0</v>
      </c>
      <c r="I48" s="204">
        <f t="shared" si="13"/>
        <v>8778.61</v>
      </c>
      <c r="J48" s="211">
        <f t="shared" si="14"/>
        <v>0</v>
      </c>
      <c r="K48" s="54"/>
      <c r="L48" s="55"/>
    </row>
    <row r="49" spans="1:14" s="48" customFormat="1" ht="14.4" thickBot="1" x14ac:dyDescent="0.6">
      <c r="A49" s="71" t="s">
        <v>137</v>
      </c>
      <c r="B49" s="126" t="s">
        <v>83</v>
      </c>
      <c r="C49" s="131">
        <v>0</v>
      </c>
      <c r="D49" s="50">
        <v>0</v>
      </c>
      <c r="E49" s="88">
        <v>0</v>
      </c>
      <c r="F49" s="68"/>
      <c r="G49" s="88">
        <v>15000</v>
      </c>
      <c r="H49" s="78">
        <v>0</v>
      </c>
      <c r="I49" s="206">
        <f t="shared" si="13"/>
        <v>15000</v>
      </c>
      <c r="J49" s="211">
        <f t="shared" si="14"/>
        <v>0</v>
      </c>
      <c r="K49" s="56"/>
      <c r="L49" s="57"/>
    </row>
    <row r="50" spans="1:14" s="48" customFormat="1" ht="33" customHeight="1" thickBot="1" x14ac:dyDescent="0.6">
      <c r="A50" s="73" t="s">
        <v>156</v>
      </c>
      <c r="B50" s="126" t="s">
        <v>157</v>
      </c>
      <c r="C50" s="132"/>
      <c r="D50" s="50">
        <v>0</v>
      </c>
      <c r="E50" s="89"/>
      <c r="F50" s="75"/>
      <c r="G50" s="200">
        <v>30000</v>
      </c>
      <c r="H50" s="80">
        <v>0</v>
      </c>
      <c r="I50" s="207">
        <f>G50</f>
        <v>30000</v>
      </c>
      <c r="J50" s="211">
        <f t="shared" si="14"/>
        <v>0</v>
      </c>
      <c r="K50" s="69"/>
      <c r="L50" s="70"/>
    </row>
    <row r="51" spans="1:14" ht="51" customHeight="1" thickBot="1" x14ac:dyDescent="0.6">
      <c r="A51" s="197" t="s">
        <v>73</v>
      </c>
      <c r="B51" s="199" t="s">
        <v>112</v>
      </c>
      <c r="C51" s="130">
        <f t="shared" ref="C51:J51" si="15">SUM(C52:C56)</f>
        <v>0</v>
      </c>
      <c r="D51" s="221">
        <f t="shared" si="15"/>
        <v>0</v>
      </c>
      <c r="E51" s="130">
        <f t="shared" si="15"/>
        <v>0</v>
      </c>
      <c r="F51" s="221">
        <f t="shared" si="15"/>
        <v>0</v>
      </c>
      <c r="G51" s="130">
        <f t="shared" si="15"/>
        <v>84350</v>
      </c>
      <c r="H51" s="221">
        <f t="shared" si="15"/>
        <v>12342.53</v>
      </c>
      <c r="I51" s="130">
        <f t="shared" si="15"/>
        <v>96692.53</v>
      </c>
      <c r="J51" s="208">
        <f t="shared" si="15"/>
        <v>12342.53</v>
      </c>
      <c r="K51" s="32"/>
      <c r="L51" s="18"/>
    </row>
    <row r="52" spans="1:14" ht="34.15" customHeight="1" x14ac:dyDescent="0.55000000000000004">
      <c r="A52" s="22" t="s">
        <v>74</v>
      </c>
      <c r="B52" s="115" t="s">
        <v>89</v>
      </c>
      <c r="C52" s="128">
        <v>0</v>
      </c>
      <c r="D52" s="152"/>
      <c r="E52" s="87">
        <v>0</v>
      </c>
      <c r="F52" s="77"/>
      <c r="G52" s="201">
        <v>15000</v>
      </c>
      <c r="H52" s="158">
        <v>2685.5</v>
      </c>
      <c r="I52" s="178">
        <f>SUM(C52:H52)</f>
        <v>17685.5</v>
      </c>
      <c r="J52" s="182">
        <f>D52+F52+H52</f>
        <v>2685.5</v>
      </c>
      <c r="K52" s="25"/>
      <c r="L52" s="13"/>
      <c r="M52" s="36"/>
    </row>
    <row r="53" spans="1:14" ht="35.5" customHeight="1" x14ac:dyDescent="0.55000000000000004">
      <c r="A53" s="23" t="s">
        <v>75</v>
      </c>
      <c r="B53" s="113" t="s">
        <v>90</v>
      </c>
      <c r="C53" s="128">
        <v>0</v>
      </c>
      <c r="D53" s="152"/>
      <c r="E53" s="87">
        <v>0</v>
      </c>
      <c r="F53" s="77"/>
      <c r="G53" s="87">
        <v>15000</v>
      </c>
      <c r="H53" s="158">
        <v>3425.5</v>
      </c>
      <c r="I53" s="179">
        <f>SUM(C53:H53)</f>
        <v>18425.5</v>
      </c>
      <c r="J53" s="183">
        <f>D53+F53+H53</f>
        <v>3425.5</v>
      </c>
      <c r="K53" s="26"/>
      <c r="L53" s="10"/>
    </row>
    <row r="54" spans="1:14" ht="45" customHeight="1" x14ac:dyDescent="0.55000000000000004">
      <c r="A54" s="23" t="s">
        <v>76</v>
      </c>
      <c r="B54" s="113" t="s">
        <v>91</v>
      </c>
      <c r="C54" s="128">
        <v>0</v>
      </c>
      <c r="D54" s="152"/>
      <c r="E54" s="87">
        <v>0</v>
      </c>
      <c r="F54" s="77"/>
      <c r="G54" s="87">
        <v>24350</v>
      </c>
      <c r="H54" s="158">
        <v>2077.5300000000002</v>
      </c>
      <c r="I54" s="179">
        <f>SUM(C54:H54)</f>
        <v>26427.53</v>
      </c>
      <c r="J54" s="183">
        <f t="shared" ref="J54:J56" si="16">D54+F54+H54</f>
        <v>2077.5300000000002</v>
      </c>
      <c r="K54" s="26"/>
      <c r="L54" s="10"/>
    </row>
    <row r="55" spans="1:14" ht="25.15" customHeight="1" x14ac:dyDescent="0.55000000000000004">
      <c r="A55" s="23" t="s">
        <v>80</v>
      </c>
      <c r="B55" s="113" t="s">
        <v>92</v>
      </c>
      <c r="C55" s="128">
        <v>0</v>
      </c>
      <c r="D55" s="152"/>
      <c r="E55" s="87">
        <v>0</v>
      </c>
      <c r="F55" s="77"/>
      <c r="G55" s="87">
        <v>10000</v>
      </c>
      <c r="H55" s="158">
        <v>1084</v>
      </c>
      <c r="I55" s="179">
        <f>SUM(C55:H55)</f>
        <v>11084</v>
      </c>
      <c r="J55" s="183">
        <f t="shared" si="16"/>
        <v>1084</v>
      </c>
      <c r="K55" s="26"/>
      <c r="L55" s="10"/>
    </row>
    <row r="56" spans="1:14" ht="42" customHeight="1" thickBot="1" x14ac:dyDescent="0.6">
      <c r="A56" s="24" t="s">
        <v>81</v>
      </c>
      <c r="B56" s="114" t="s">
        <v>93</v>
      </c>
      <c r="C56" s="128">
        <v>0</v>
      </c>
      <c r="D56" s="152"/>
      <c r="E56" s="87">
        <v>0</v>
      </c>
      <c r="F56" s="77"/>
      <c r="G56" s="98">
        <v>20000</v>
      </c>
      <c r="H56" s="81">
        <v>3070</v>
      </c>
      <c r="I56" s="180">
        <f>SUM(C56:H56)</f>
        <v>23070</v>
      </c>
      <c r="J56" s="183">
        <f t="shared" si="16"/>
        <v>3070</v>
      </c>
      <c r="K56" s="31"/>
      <c r="L56" s="17"/>
    </row>
    <row r="57" spans="1:14" ht="60" customHeight="1" thickBot="1" x14ac:dyDescent="0.6">
      <c r="A57" s="197" t="s">
        <v>84</v>
      </c>
      <c r="B57" s="199" t="s">
        <v>113</v>
      </c>
      <c r="C57" s="127">
        <f>SUM(C58:C61)</f>
        <v>75000</v>
      </c>
      <c r="D57" s="218">
        <f t="shared" ref="D57:J57" si="17">SUM(D58:D61)</f>
        <v>45950.17</v>
      </c>
      <c r="E57" s="127">
        <f t="shared" si="17"/>
        <v>0</v>
      </c>
      <c r="F57" s="218">
        <f t="shared" si="17"/>
        <v>0</v>
      </c>
      <c r="G57" s="127">
        <f t="shared" si="17"/>
        <v>0</v>
      </c>
      <c r="H57" s="218">
        <f t="shared" si="17"/>
        <v>0</v>
      </c>
      <c r="I57" s="130">
        <f t="shared" si="17"/>
        <v>120950.17</v>
      </c>
      <c r="J57" s="208">
        <f t="shared" si="17"/>
        <v>45950.17</v>
      </c>
      <c r="K57" s="32"/>
      <c r="L57" s="18"/>
      <c r="M57" s="36"/>
    </row>
    <row r="58" spans="1:14" ht="49.15" customHeight="1" x14ac:dyDescent="0.55000000000000004">
      <c r="A58" s="22" t="s">
        <v>85</v>
      </c>
      <c r="B58" s="115" t="s">
        <v>94</v>
      </c>
      <c r="C58" s="128">
        <v>25000</v>
      </c>
      <c r="D58" s="152">
        <v>45950.17</v>
      </c>
      <c r="E58" s="87">
        <v>0</v>
      </c>
      <c r="F58" s="77"/>
      <c r="G58" s="201">
        <v>0</v>
      </c>
      <c r="H58" s="158"/>
      <c r="I58" s="178">
        <f t="shared" ref="I58:I61" si="18">SUM(C58:G58)</f>
        <v>70950.17</v>
      </c>
      <c r="J58" s="182">
        <f>D58+F58+H58</f>
        <v>45950.17</v>
      </c>
      <c r="K58" s="25"/>
      <c r="L58" s="13"/>
    </row>
    <row r="59" spans="1:14" ht="49.15" customHeight="1" x14ac:dyDescent="0.55000000000000004">
      <c r="A59" s="23" t="s">
        <v>86</v>
      </c>
      <c r="B59" s="113" t="s">
        <v>95</v>
      </c>
      <c r="C59" s="118">
        <v>20000</v>
      </c>
      <c r="D59" s="152"/>
      <c r="E59" s="87">
        <v>0</v>
      </c>
      <c r="F59" s="77"/>
      <c r="G59" s="87">
        <v>0</v>
      </c>
      <c r="H59" s="158"/>
      <c r="I59" s="179">
        <f t="shared" si="18"/>
        <v>20000</v>
      </c>
      <c r="J59" s="183">
        <f>D59+F59+H59</f>
        <v>0</v>
      </c>
      <c r="K59" s="26"/>
      <c r="L59" s="10"/>
    </row>
    <row r="60" spans="1:14" ht="34.15" customHeight="1" x14ac:dyDescent="0.55000000000000004">
      <c r="A60" s="23" t="s">
        <v>87</v>
      </c>
      <c r="B60" s="113" t="s">
        <v>96</v>
      </c>
      <c r="C60" s="118">
        <v>10000</v>
      </c>
      <c r="D60" s="152"/>
      <c r="E60" s="87">
        <v>0</v>
      </c>
      <c r="F60" s="77"/>
      <c r="G60" s="87">
        <v>0</v>
      </c>
      <c r="H60" s="158"/>
      <c r="I60" s="179">
        <f t="shared" si="18"/>
        <v>10000</v>
      </c>
      <c r="J60" s="183">
        <f t="shared" ref="J60:J61" si="19">D60+F60+H60</f>
        <v>0</v>
      </c>
      <c r="K60" s="26"/>
      <c r="L60" s="10"/>
      <c r="N60" s="36"/>
    </row>
    <row r="61" spans="1:14" ht="30" customHeight="1" thickBot="1" x14ac:dyDescent="0.6">
      <c r="A61" s="186" t="s">
        <v>88</v>
      </c>
      <c r="B61" s="134" t="s">
        <v>97</v>
      </c>
      <c r="C61" s="139">
        <v>20000</v>
      </c>
      <c r="D61" s="159"/>
      <c r="E61" s="95">
        <v>0</v>
      </c>
      <c r="F61" s="66"/>
      <c r="G61" s="95">
        <v>0</v>
      </c>
      <c r="H61" s="81"/>
      <c r="I61" s="214">
        <f t="shared" si="18"/>
        <v>20000</v>
      </c>
      <c r="J61" s="191">
        <f t="shared" si="19"/>
        <v>0</v>
      </c>
      <c r="K61" s="31"/>
      <c r="L61" s="17"/>
    </row>
    <row r="62" spans="1:14" ht="25.9" customHeight="1" thickBot="1" x14ac:dyDescent="0.6">
      <c r="A62" s="278" t="s">
        <v>27</v>
      </c>
      <c r="B62" s="279"/>
      <c r="C62" s="43">
        <f>C57+C51+C42+C38+C33</f>
        <v>75000</v>
      </c>
      <c r="D62" s="220">
        <f t="shared" ref="D62:J62" si="20">D57+D51+D42+D38+D33</f>
        <v>45950.17</v>
      </c>
      <c r="E62" s="43">
        <f t="shared" si="20"/>
        <v>287846.73</v>
      </c>
      <c r="F62" s="220">
        <f t="shared" si="20"/>
        <v>21445</v>
      </c>
      <c r="G62" s="43">
        <f t="shared" si="20"/>
        <v>224328.61</v>
      </c>
      <c r="H62" s="220">
        <f t="shared" si="20"/>
        <v>34980.5</v>
      </c>
      <c r="I62" s="202">
        <f t="shared" si="20"/>
        <v>689551.01</v>
      </c>
      <c r="J62" s="208">
        <f t="shared" si="20"/>
        <v>102375.67</v>
      </c>
      <c r="K62" s="33"/>
      <c r="L62" s="19"/>
    </row>
    <row r="63" spans="1:14" ht="37.15" customHeight="1" thickBot="1" x14ac:dyDescent="0.6">
      <c r="A63" s="261" t="s">
        <v>147</v>
      </c>
      <c r="B63" s="262"/>
      <c r="C63" s="262"/>
      <c r="D63" s="262"/>
      <c r="E63" s="262"/>
      <c r="F63" s="262"/>
      <c r="G63" s="262"/>
      <c r="H63" s="262"/>
      <c r="I63" s="262"/>
      <c r="J63" s="262"/>
      <c r="K63" s="263"/>
      <c r="L63" s="20"/>
    </row>
    <row r="64" spans="1:14" s="39" customFormat="1" ht="89.5" customHeight="1" thickBot="1" x14ac:dyDescent="0.6">
      <c r="A64" s="197" t="s">
        <v>28</v>
      </c>
      <c r="B64" s="199" t="s">
        <v>135</v>
      </c>
      <c r="C64" s="127">
        <f>SUM(C65:C66)</f>
        <v>0</v>
      </c>
      <c r="D64" s="220">
        <f t="shared" ref="D64:J64" si="21">SUM(D65:D66)</f>
        <v>0</v>
      </c>
      <c r="E64" s="43">
        <f t="shared" si="21"/>
        <v>0</v>
      </c>
      <c r="F64" s="220">
        <f t="shared" si="21"/>
        <v>0</v>
      </c>
      <c r="G64" s="43">
        <f t="shared" si="21"/>
        <v>0</v>
      </c>
      <c r="H64" s="220">
        <f t="shared" si="21"/>
        <v>0</v>
      </c>
      <c r="I64" s="202">
        <f t="shared" si="21"/>
        <v>0</v>
      </c>
      <c r="J64" s="208">
        <f t="shared" si="21"/>
        <v>0</v>
      </c>
      <c r="K64" s="60"/>
      <c r="L64" s="40"/>
    </row>
    <row r="65" spans="1:12" s="39" customFormat="1" ht="96.6" customHeight="1" x14ac:dyDescent="0.55000000000000004">
      <c r="A65" s="61" t="s">
        <v>29</v>
      </c>
      <c r="B65" s="133" t="s">
        <v>168</v>
      </c>
      <c r="C65" s="229">
        <v>0</v>
      </c>
      <c r="D65" s="230"/>
      <c r="E65" s="201" t="s">
        <v>143</v>
      </c>
      <c r="F65" s="231"/>
      <c r="G65" s="201">
        <v>0</v>
      </c>
      <c r="H65" s="233"/>
      <c r="I65" s="225">
        <f t="shared" ref="I65:I79" si="22">SUM(C65:G65)</f>
        <v>0</v>
      </c>
      <c r="J65" s="234">
        <f>D65+F65+H65</f>
        <v>0</v>
      </c>
      <c r="K65" s="235"/>
      <c r="L65" s="40"/>
    </row>
    <row r="66" spans="1:12" s="39" customFormat="1" ht="151.15" customHeight="1" thickBot="1" x14ac:dyDescent="0.6">
      <c r="A66" s="62" t="s">
        <v>30</v>
      </c>
      <c r="B66" s="76" t="s">
        <v>169</v>
      </c>
      <c r="C66" s="140">
        <v>0</v>
      </c>
      <c r="D66" s="159"/>
      <c r="E66" s="95" t="s">
        <v>143</v>
      </c>
      <c r="F66" s="66"/>
      <c r="G66" s="98">
        <v>0</v>
      </c>
      <c r="H66" s="81"/>
      <c r="I66" s="236">
        <f t="shared" si="22"/>
        <v>0</v>
      </c>
      <c r="J66" s="227">
        <f>D66+F66+H66</f>
        <v>0</v>
      </c>
      <c r="K66" s="58"/>
      <c r="L66" s="40"/>
    </row>
    <row r="67" spans="1:12" ht="81" customHeight="1" thickBot="1" x14ac:dyDescent="0.6">
      <c r="A67" s="197" t="s">
        <v>31</v>
      </c>
      <c r="B67" s="215" t="s">
        <v>148</v>
      </c>
      <c r="C67" s="135">
        <f>SUM(C68:C72)</f>
        <v>693975.7</v>
      </c>
      <c r="D67" s="219">
        <f t="shared" ref="D67:J67" si="23">SUM(D68:D72)</f>
        <v>5710.37</v>
      </c>
      <c r="E67" s="135">
        <f t="shared" si="23"/>
        <v>0</v>
      </c>
      <c r="F67" s="219">
        <f t="shared" si="23"/>
        <v>0</v>
      </c>
      <c r="G67" s="135">
        <f t="shared" si="23"/>
        <v>0</v>
      </c>
      <c r="H67" s="219">
        <f t="shared" si="23"/>
        <v>0</v>
      </c>
      <c r="I67" s="226">
        <f t="shared" si="23"/>
        <v>699686.07</v>
      </c>
      <c r="J67" s="228">
        <f t="shared" si="23"/>
        <v>5710.37</v>
      </c>
      <c r="K67" s="42"/>
      <c r="L67" s="6"/>
    </row>
    <row r="68" spans="1:12" ht="45" customHeight="1" x14ac:dyDescent="0.55000000000000004">
      <c r="A68" s="61" t="s">
        <v>32</v>
      </c>
      <c r="B68" s="115" t="s">
        <v>98</v>
      </c>
      <c r="C68" s="136">
        <v>7975.7</v>
      </c>
      <c r="D68" s="161">
        <v>0</v>
      </c>
      <c r="E68" s="91">
        <v>0</v>
      </c>
      <c r="F68" s="162">
        <v>0</v>
      </c>
      <c r="G68" s="237">
        <v>0</v>
      </c>
      <c r="H68" s="163">
        <v>0</v>
      </c>
      <c r="I68" s="106">
        <f>SUM(C68:H68)</f>
        <v>7975.7</v>
      </c>
      <c r="J68" s="239">
        <f>D68+F68+H68</f>
        <v>0</v>
      </c>
      <c r="K68" s="34">
        <v>0.5</v>
      </c>
      <c r="L68" s="7" t="s">
        <v>120</v>
      </c>
    </row>
    <row r="69" spans="1:12" ht="75" customHeight="1" x14ac:dyDescent="0.55000000000000004">
      <c r="A69" s="59" t="s">
        <v>33</v>
      </c>
      <c r="B69" s="113" t="s">
        <v>149</v>
      </c>
      <c r="C69" s="137">
        <v>400000</v>
      </c>
      <c r="D69" s="164">
        <v>0</v>
      </c>
      <c r="E69" s="92">
        <v>0</v>
      </c>
      <c r="F69" s="165">
        <v>0</v>
      </c>
      <c r="G69" s="92">
        <v>0</v>
      </c>
      <c r="H69" s="166">
        <v>0</v>
      </c>
      <c r="I69" s="107">
        <f>SUM(C69:H69)</f>
        <v>400000</v>
      </c>
      <c r="J69" s="240">
        <f>D69+F69+H69</f>
        <v>0</v>
      </c>
      <c r="K69" s="34">
        <v>0.5</v>
      </c>
      <c r="L69" s="7" t="s">
        <v>121</v>
      </c>
    </row>
    <row r="70" spans="1:12" ht="45.6" customHeight="1" x14ac:dyDescent="0.55000000000000004">
      <c r="A70" s="59" t="s">
        <v>34</v>
      </c>
      <c r="B70" s="113" t="s">
        <v>150</v>
      </c>
      <c r="C70" s="137">
        <v>111000</v>
      </c>
      <c r="D70" s="164">
        <v>0</v>
      </c>
      <c r="E70" s="92">
        <v>0</v>
      </c>
      <c r="F70" s="165">
        <v>0</v>
      </c>
      <c r="G70" s="92">
        <v>0</v>
      </c>
      <c r="H70" s="166">
        <v>0</v>
      </c>
      <c r="I70" s="107">
        <f t="shared" si="22"/>
        <v>111000</v>
      </c>
      <c r="J70" s="240">
        <f t="shared" ref="J70:J72" si="24">D70+F70+H70</f>
        <v>0</v>
      </c>
      <c r="K70" s="34">
        <v>0.5</v>
      </c>
      <c r="L70" s="7" t="s">
        <v>122</v>
      </c>
    </row>
    <row r="71" spans="1:12" ht="57.6" customHeight="1" x14ac:dyDescent="0.55000000000000004">
      <c r="A71" s="59" t="s">
        <v>103</v>
      </c>
      <c r="B71" s="113" t="s">
        <v>99</v>
      </c>
      <c r="C71" s="137">
        <v>60000</v>
      </c>
      <c r="D71" s="164">
        <v>0</v>
      </c>
      <c r="E71" s="92">
        <v>0</v>
      </c>
      <c r="F71" s="165">
        <v>0</v>
      </c>
      <c r="G71" s="92">
        <v>0</v>
      </c>
      <c r="H71" s="166">
        <v>0</v>
      </c>
      <c r="I71" s="107">
        <f t="shared" si="22"/>
        <v>60000</v>
      </c>
      <c r="J71" s="240">
        <f t="shared" si="24"/>
        <v>0</v>
      </c>
      <c r="K71" s="34">
        <v>0.35</v>
      </c>
      <c r="L71" s="7" t="s">
        <v>123</v>
      </c>
    </row>
    <row r="72" spans="1:12" s="39" customFormat="1" ht="47.5" customHeight="1" thickBot="1" x14ac:dyDescent="0.6">
      <c r="A72" s="62" t="s">
        <v>104</v>
      </c>
      <c r="B72" s="134" t="s">
        <v>100</v>
      </c>
      <c r="C72" s="138">
        <v>115000</v>
      </c>
      <c r="D72" s="167">
        <v>5710.37</v>
      </c>
      <c r="E72" s="93">
        <v>0</v>
      </c>
      <c r="F72" s="165">
        <v>0</v>
      </c>
      <c r="G72" s="92">
        <v>0</v>
      </c>
      <c r="H72" s="166">
        <v>0</v>
      </c>
      <c r="I72" s="108">
        <f t="shared" ref="I72" si="25">SUM(C72:G72)</f>
        <v>120710.37</v>
      </c>
      <c r="J72" s="240">
        <f t="shared" si="24"/>
        <v>5710.37</v>
      </c>
      <c r="K72" s="34">
        <v>0.6</v>
      </c>
      <c r="L72" s="9" t="s">
        <v>124</v>
      </c>
    </row>
    <row r="73" spans="1:12" ht="45.6" customHeight="1" thickBot="1" x14ac:dyDescent="0.6">
      <c r="A73" s="197" t="s">
        <v>35</v>
      </c>
      <c r="B73" s="215" t="s">
        <v>151</v>
      </c>
      <c r="C73" s="135">
        <f>SUM(C74:C79)</f>
        <v>300000</v>
      </c>
      <c r="D73" s="256">
        <f t="shared" ref="D73:J73" si="26">SUM(D74:D79)</f>
        <v>0</v>
      </c>
      <c r="E73" s="135">
        <f t="shared" si="26"/>
        <v>0</v>
      </c>
      <c r="F73" s="256">
        <f t="shared" si="26"/>
        <v>0</v>
      </c>
      <c r="G73" s="135">
        <f t="shared" si="26"/>
        <v>0</v>
      </c>
      <c r="H73" s="256">
        <f t="shared" si="26"/>
        <v>0</v>
      </c>
      <c r="I73" s="135">
        <f t="shared" si="26"/>
        <v>300000</v>
      </c>
      <c r="J73" s="228">
        <f t="shared" si="26"/>
        <v>0</v>
      </c>
      <c r="K73" s="26"/>
      <c r="L73" s="6"/>
    </row>
    <row r="74" spans="1:12" ht="39.6" customHeight="1" x14ac:dyDescent="0.55000000000000004">
      <c r="A74" s="61" t="s">
        <v>36</v>
      </c>
      <c r="B74" s="115" t="s">
        <v>101</v>
      </c>
      <c r="C74" s="136">
        <v>15000</v>
      </c>
      <c r="D74" s="161">
        <v>0</v>
      </c>
      <c r="E74" s="91">
        <v>0</v>
      </c>
      <c r="F74" s="162">
        <v>0</v>
      </c>
      <c r="G74" s="237">
        <v>0</v>
      </c>
      <c r="H74" s="163">
        <v>0</v>
      </c>
      <c r="I74" s="106">
        <f>SUM(C74:H74)</f>
        <v>15000</v>
      </c>
      <c r="J74" s="241">
        <f>D74+F74+H74</f>
        <v>0</v>
      </c>
      <c r="K74" s="34">
        <v>0.5</v>
      </c>
      <c r="L74" s="6" t="s">
        <v>125</v>
      </c>
    </row>
    <row r="75" spans="1:12" ht="43.9" customHeight="1" x14ac:dyDescent="0.55000000000000004">
      <c r="A75" s="59" t="s">
        <v>37</v>
      </c>
      <c r="B75" s="39" t="s">
        <v>170</v>
      </c>
      <c r="C75" s="137">
        <v>25000</v>
      </c>
      <c r="D75" s="164">
        <v>0</v>
      </c>
      <c r="E75" s="92">
        <v>0</v>
      </c>
      <c r="F75" s="165">
        <v>0</v>
      </c>
      <c r="G75" s="92">
        <v>0</v>
      </c>
      <c r="H75" s="166">
        <v>0</v>
      </c>
      <c r="I75" s="107">
        <f>SUM(C75:H75)</f>
        <v>25000</v>
      </c>
      <c r="J75" s="240">
        <f>D75+F75+H75</f>
        <v>0</v>
      </c>
      <c r="K75" s="34">
        <v>0.5</v>
      </c>
      <c r="L75" s="6" t="s">
        <v>126</v>
      </c>
    </row>
    <row r="76" spans="1:12" ht="42" customHeight="1" x14ac:dyDescent="0.55000000000000004">
      <c r="A76" s="59" t="s">
        <v>38</v>
      </c>
      <c r="B76" s="113" t="s">
        <v>102</v>
      </c>
      <c r="C76" s="137">
        <v>45000</v>
      </c>
      <c r="D76" s="164">
        <v>0</v>
      </c>
      <c r="E76" s="92">
        <v>0</v>
      </c>
      <c r="F76" s="165">
        <v>0</v>
      </c>
      <c r="G76" s="92">
        <v>0</v>
      </c>
      <c r="H76" s="166">
        <v>0</v>
      </c>
      <c r="I76" s="107">
        <f t="shared" si="22"/>
        <v>45000</v>
      </c>
      <c r="J76" s="240">
        <f t="shared" ref="J76:J79" si="27">D76+F76+H76</f>
        <v>0</v>
      </c>
      <c r="K76" s="34">
        <v>0.4</v>
      </c>
      <c r="L76" s="6" t="s">
        <v>127</v>
      </c>
    </row>
    <row r="77" spans="1:12" ht="39.6" customHeight="1" x14ac:dyDescent="0.55000000000000004">
      <c r="A77" s="59" t="s">
        <v>109</v>
      </c>
      <c r="B77" s="113" t="s">
        <v>105</v>
      </c>
      <c r="C77" s="137">
        <v>30000</v>
      </c>
      <c r="D77" s="164">
        <v>0</v>
      </c>
      <c r="E77" s="92">
        <v>0</v>
      </c>
      <c r="F77" s="165">
        <v>0</v>
      </c>
      <c r="G77" s="92">
        <v>0</v>
      </c>
      <c r="H77" s="166">
        <v>0</v>
      </c>
      <c r="I77" s="107">
        <f t="shared" si="22"/>
        <v>30000</v>
      </c>
      <c r="J77" s="240">
        <f t="shared" si="27"/>
        <v>0</v>
      </c>
      <c r="K77" s="34">
        <v>0.8</v>
      </c>
      <c r="L77" s="6" t="s">
        <v>128</v>
      </c>
    </row>
    <row r="78" spans="1:12" ht="40.9" customHeight="1" x14ac:dyDescent="0.55000000000000004">
      <c r="A78" s="59" t="s">
        <v>138</v>
      </c>
      <c r="B78" s="113" t="s">
        <v>107</v>
      </c>
      <c r="C78" s="137">
        <v>60000</v>
      </c>
      <c r="D78" s="164">
        <v>0</v>
      </c>
      <c r="E78" s="92">
        <v>0</v>
      </c>
      <c r="F78" s="165">
        <v>0</v>
      </c>
      <c r="G78" s="92">
        <v>0</v>
      </c>
      <c r="H78" s="166">
        <v>0</v>
      </c>
      <c r="I78" s="107">
        <f t="shared" si="22"/>
        <v>60000</v>
      </c>
      <c r="J78" s="240">
        <f t="shared" si="27"/>
        <v>0</v>
      </c>
      <c r="K78" s="34">
        <v>0.8</v>
      </c>
      <c r="L78" s="6" t="s">
        <v>129</v>
      </c>
    </row>
    <row r="79" spans="1:12" ht="36" customHeight="1" thickBot="1" x14ac:dyDescent="0.6">
      <c r="A79" s="62" t="s">
        <v>119</v>
      </c>
      <c r="B79" s="134" t="s">
        <v>106</v>
      </c>
      <c r="C79" s="138">
        <v>125000</v>
      </c>
      <c r="D79" s="164">
        <v>0</v>
      </c>
      <c r="E79" s="93">
        <v>0</v>
      </c>
      <c r="F79" s="165">
        <v>0</v>
      </c>
      <c r="G79" s="238">
        <v>0</v>
      </c>
      <c r="H79" s="166">
        <v>0</v>
      </c>
      <c r="I79" s="108">
        <f t="shared" si="22"/>
        <v>125000</v>
      </c>
      <c r="J79" s="240">
        <f t="shared" si="27"/>
        <v>0</v>
      </c>
      <c r="K79" s="34">
        <v>0.6</v>
      </c>
      <c r="L79" s="6" t="s">
        <v>130</v>
      </c>
    </row>
    <row r="80" spans="1:12" ht="61.9" customHeight="1" thickBot="1" x14ac:dyDescent="0.6">
      <c r="A80" s="197" t="s">
        <v>139</v>
      </c>
      <c r="B80" s="216" t="s">
        <v>152</v>
      </c>
      <c r="C80" s="135">
        <f>SUM(C81:C84)</f>
        <v>95000</v>
      </c>
      <c r="D80" s="219">
        <f t="shared" ref="D80:J80" si="28">SUM(D81:D84)</f>
        <v>0</v>
      </c>
      <c r="E80" s="135">
        <f t="shared" si="28"/>
        <v>0</v>
      </c>
      <c r="F80" s="219">
        <f t="shared" si="28"/>
        <v>0</v>
      </c>
      <c r="G80" s="135">
        <f t="shared" si="28"/>
        <v>0</v>
      </c>
      <c r="H80" s="219">
        <f t="shared" si="28"/>
        <v>0</v>
      </c>
      <c r="I80" s="135">
        <f t="shared" si="28"/>
        <v>95000</v>
      </c>
      <c r="J80" s="228">
        <f t="shared" si="28"/>
        <v>0</v>
      </c>
      <c r="K80" s="26"/>
      <c r="L80" s="6"/>
    </row>
    <row r="81" spans="1:14" ht="24" customHeight="1" x14ac:dyDescent="0.55000000000000004">
      <c r="A81" s="61" t="s">
        <v>140</v>
      </c>
      <c r="B81" s="115" t="s">
        <v>116</v>
      </c>
      <c r="C81" s="136">
        <v>10000</v>
      </c>
      <c r="D81" s="161">
        <v>0</v>
      </c>
      <c r="E81" s="91">
        <v>0</v>
      </c>
      <c r="F81" s="162">
        <v>0</v>
      </c>
      <c r="G81" s="237">
        <v>0</v>
      </c>
      <c r="H81" s="163">
        <v>0</v>
      </c>
      <c r="I81" s="106">
        <f>SUM(C81:H81)</f>
        <v>10000</v>
      </c>
      <c r="J81" s="241">
        <f>D81+F81+H81</f>
        <v>0</v>
      </c>
      <c r="K81" s="34">
        <v>0.6</v>
      </c>
      <c r="L81" s="6" t="s">
        <v>125</v>
      </c>
    </row>
    <row r="82" spans="1:14" ht="43.9" customHeight="1" x14ac:dyDescent="0.55000000000000004">
      <c r="A82" s="59" t="s">
        <v>141</v>
      </c>
      <c r="B82" s="113" t="s">
        <v>108</v>
      </c>
      <c r="C82" s="137">
        <v>15000</v>
      </c>
      <c r="D82" s="164">
        <v>0</v>
      </c>
      <c r="E82" s="92">
        <v>0</v>
      </c>
      <c r="F82" s="165">
        <v>0</v>
      </c>
      <c r="G82" s="92">
        <v>0</v>
      </c>
      <c r="H82" s="166">
        <v>0</v>
      </c>
      <c r="I82" s="107">
        <f>SUM(C82:H82)</f>
        <v>15000</v>
      </c>
      <c r="J82" s="240">
        <f>D82+F82+H82</f>
        <v>0</v>
      </c>
      <c r="K82" s="34">
        <v>0.5</v>
      </c>
      <c r="L82" s="6" t="s">
        <v>131</v>
      </c>
    </row>
    <row r="83" spans="1:14" ht="30.6" x14ac:dyDescent="0.55000000000000004">
      <c r="A83" s="59" t="s">
        <v>173</v>
      </c>
      <c r="B83" s="113" t="s">
        <v>117</v>
      </c>
      <c r="C83" s="137">
        <v>5000</v>
      </c>
      <c r="D83" s="164">
        <v>0</v>
      </c>
      <c r="E83" s="92">
        <v>0</v>
      </c>
      <c r="F83" s="165">
        <v>0</v>
      </c>
      <c r="G83" s="92">
        <v>0</v>
      </c>
      <c r="H83" s="166">
        <v>0</v>
      </c>
      <c r="I83" s="107">
        <f>SUM(C83:H83)</f>
        <v>5000</v>
      </c>
      <c r="J83" s="240">
        <f t="shared" ref="J83:J84" si="29">D83+F83+H83</f>
        <v>0</v>
      </c>
      <c r="K83" s="34">
        <v>0.5</v>
      </c>
      <c r="L83" s="6" t="s">
        <v>132</v>
      </c>
    </row>
    <row r="84" spans="1:14" ht="64.900000000000006" customHeight="1" thickBot="1" x14ac:dyDescent="0.6">
      <c r="A84" s="62" t="s">
        <v>174</v>
      </c>
      <c r="B84" s="134" t="s">
        <v>171</v>
      </c>
      <c r="C84" s="138">
        <v>65000</v>
      </c>
      <c r="D84" s="167">
        <v>0</v>
      </c>
      <c r="E84" s="93">
        <v>0</v>
      </c>
      <c r="F84" s="168">
        <v>0</v>
      </c>
      <c r="G84" s="238">
        <v>0</v>
      </c>
      <c r="H84" s="169">
        <v>0</v>
      </c>
      <c r="I84" s="108">
        <f>SUM(C84:H84)</f>
        <v>65000</v>
      </c>
      <c r="J84" s="240">
        <f t="shared" si="29"/>
        <v>0</v>
      </c>
      <c r="K84" s="34">
        <v>0.6</v>
      </c>
      <c r="L84" s="6" t="s">
        <v>172</v>
      </c>
      <c r="N84" s="36"/>
    </row>
    <row r="85" spans="1:14" ht="31.15" customHeight="1" thickBot="1" x14ac:dyDescent="0.6">
      <c r="A85" s="278" t="s">
        <v>39</v>
      </c>
      <c r="B85" s="291"/>
      <c r="C85" s="127">
        <f>C80+C73+C67</f>
        <v>1088975.7</v>
      </c>
      <c r="D85" s="218">
        <f t="shared" ref="D85:J85" si="30">D80+D73+D67</f>
        <v>5710.37</v>
      </c>
      <c r="E85" s="127">
        <f t="shared" si="30"/>
        <v>0</v>
      </c>
      <c r="F85" s="218">
        <f t="shared" si="30"/>
        <v>0</v>
      </c>
      <c r="G85" s="127">
        <f t="shared" si="30"/>
        <v>0</v>
      </c>
      <c r="H85" s="218">
        <f t="shared" si="30"/>
        <v>0</v>
      </c>
      <c r="I85" s="127">
        <f t="shared" si="30"/>
        <v>1094686.0699999998</v>
      </c>
      <c r="J85" s="208">
        <f t="shared" si="30"/>
        <v>5710.37</v>
      </c>
      <c r="K85" s="35"/>
      <c r="L85" s="8"/>
    </row>
    <row r="86" spans="1:14" ht="34.9" customHeight="1" thickBot="1" x14ac:dyDescent="0.6">
      <c r="A86" s="285" t="s">
        <v>118</v>
      </c>
      <c r="B86" s="286"/>
      <c r="C86" s="127">
        <f>C85+C62+C31</f>
        <v>1748975.7</v>
      </c>
      <c r="D86" s="217">
        <f t="shared" ref="D86:J86" si="31">D85+D62+D31</f>
        <v>210719.56</v>
      </c>
      <c r="E86" s="127">
        <f t="shared" si="31"/>
        <v>408846.73</v>
      </c>
      <c r="F86" s="217">
        <f t="shared" si="31"/>
        <v>40440</v>
      </c>
      <c r="G86" s="127">
        <f t="shared" si="31"/>
        <v>224328.61</v>
      </c>
      <c r="H86" s="217">
        <f t="shared" si="31"/>
        <v>34980.5</v>
      </c>
      <c r="I86" s="130">
        <f t="shared" si="31"/>
        <v>2668291.0999999996</v>
      </c>
      <c r="J86" s="208">
        <f t="shared" si="31"/>
        <v>286140.06</v>
      </c>
      <c r="K86" s="35"/>
      <c r="L86" s="8"/>
    </row>
    <row r="87" spans="1:14" ht="39" customHeight="1" x14ac:dyDescent="0.55000000000000004">
      <c r="A87" s="292" t="s">
        <v>114</v>
      </c>
      <c r="B87" s="293"/>
      <c r="C87" s="128">
        <v>300000</v>
      </c>
      <c r="D87" s="152">
        <v>185579.42</v>
      </c>
      <c r="E87" s="87">
        <v>105000</v>
      </c>
      <c r="F87" s="77">
        <v>28342.99</v>
      </c>
      <c r="G87" s="201">
        <v>173877</v>
      </c>
      <c r="H87" s="158">
        <v>121937.67</v>
      </c>
      <c r="I87" s="178">
        <f>SUM(C87:H87)</f>
        <v>914737.08000000007</v>
      </c>
      <c r="J87" s="182">
        <f>D87+F87+H87</f>
        <v>335860.08</v>
      </c>
      <c r="K87" s="35"/>
      <c r="L87" s="8"/>
    </row>
    <row r="88" spans="1:14" ht="45" customHeight="1" thickBot="1" x14ac:dyDescent="0.6">
      <c r="A88" s="294" t="s">
        <v>179</v>
      </c>
      <c r="B88" s="295"/>
      <c r="C88" s="139">
        <v>12000</v>
      </c>
      <c r="D88" s="170">
        <v>0</v>
      </c>
      <c r="E88" s="94">
        <v>3000</v>
      </c>
      <c r="F88" s="171">
        <v>0</v>
      </c>
      <c r="G88" s="94">
        <v>2500</v>
      </c>
      <c r="H88" s="172">
        <v>2724</v>
      </c>
      <c r="I88" s="214">
        <f>SUM(C88:H88)</f>
        <v>20224</v>
      </c>
      <c r="J88" s="191">
        <f>D88+F88+H88</f>
        <v>2724</v>
      </c>
      <c r="K88" s="35"/>
      <c r="L88" s="8"/>
    </row>
    <row r="89" spans="1:14" ht="31.15" customHeight="1" thickBot="1" x14ac:dyDescent="0.6">
      <c r="A89" s="297" t="s">
        <v>178</v>
      </c>
      <c r="B89" s="298"/>
      <c r="C89" s="298"/>
      <c r="D89" s="298"/>
      <c r="E89" s="298"/>
      <c r="F89" s="298"/>
      <c r="G89" s="298"/>
      <c r="H89" s="298"/>
      <c r="I89" s="105">
        <v>262500</v>
      </c>
      <c r="J89" s="208">
        <f>SUM(J90:J92)</f>
        <v>69676.92</v>
      </c>
      <c r="K89" s="26"/>
      <c r="L89" s="6"/>
    </row>
    <row r="90" spans="1:14" s="39" customFormat="1" ht="31.15" customHeight="1" x14ac:dyDescent="0.55000000000000004">
      <c r="A90" s="292" t="s">
        <v>180</v>
      </c>
      <c r="B90" s="293"/>
      <c r="C90" s="128">
        <v>98000</v>
      </c>
      <c r="D90" s="152">
        <v>18580.939999999999</v>
      </c>
      <c r="E90" s="87">
        <v>0</v>
      </c>
      <c r="F90" s="77">
        <v>0</v>
      </c>
      <c r="G90" s="201">
        <v>0</v>
      </c>
      <c r="H90" s="158">
        <v>0</v>
      </c>
      <c r="I90" s="109">
        <f>SUM(C90:G90)</f>
        <v>116580.94</v>
      </c>
      <c r="J90" s="182">
        <f>D90+F90+H90</f>
        <v>18580.939999999999</v>
      </c>
      <c r="K90" s="26"/>
      <c r="L90" s="6"/>
    </row>
    <row r="91" spans="1:14" s="39" customFormat="1" ht="31.15" customHeight="1" x14ac:dyDescent="0.55000000000000004">
      <c r="A91" s="295" t="s">
        <v>181</v>
      </c>
      <c r="B91" s="296"/>
      <c r="C91" s="118">
        <v>37200</v>
      </c>
      <c r="D91" s="157">
        <v>27811.39</v>
      </c>
      <c r="E91" s="85">
        <v>9300</v>
      </c>
      <c r="F91" s="160">
        <v>0</v>
      </c>
      <c r="G91" s="85">
        <v>7750</v>
      </c>
      <c r="H91" s="158">
        <v>0</v>
      </c>
      <c r="I91" s="109">
        <f>SUM(C91:H91)</f>
        <v>82061.39</v>
      </c>
      <c r="J91" s="182">
        <f>D91+F91+H91</f>
        <v>27811.39</v>
      </c>
      <c r="K91" s="26"/>
      <c r="L91" s="6"/>
    </row>
    <row r="92" spans="1:14" s="39" customFormat="1" ht="31.15" customHeight="1" thickBot="1" x14ac:dyDescent="0.6">
      <c r="A92" s="296" t="s">
        <v>182</v>
      </c>
      <c r="B92" s="296"/>
      <c r="C92" s="140">
        <v>75600</v>
      </c>
      <c r="D92" s="159">
        <v>23284.59</v>
      </c>
      <c r="E92" s="95">
        <v>18900</v>
      </c>
      <c r="F92" s="66">
        <v>0</v>
      </c>
      <c r="G92" s="95">
        <v>15750</v>
      </c>
      <c r="H92" s="81">
        <v>0</v>
      </c>
      <c r="I92" s="104">
        <f>SUM(C92:H92)</f>
        <v>133534.59</v>
      </c>
      <c r="J92" s="209">
        <f>D92+F92+H92</f>
        <v>23284.59</v>
      </c>
      <c r="K92" s="26"/>
      <c r="L92" s="6"/>
    </row>
    <row r="93" spans="1:14" ht="31.15" customHeight="1" thickBot="1" x14ac:dyDescent="0.6">
      <c r="A93" s="285" t="s">
        <v>115</v>
      </c>
      <c r="B93" s="286"/>
      <c r="C93" s="127">
        <f>SUM(C87:C92)</f>
        <v>522800</v>
      </c>
      <c r="D93" s="242">
        <f>SUM(D87:D88,D90:D92)</f>
        <v>255256.34</v>
      </c>
      <c r="E93" s="43">
        <f>SUM(E87:E92)</f>
        <v>136200</v>
      </c>
      <c r="F93" s="243">
        <f>SUM(F87:F92)</f>
        <v>28342.99</v>
      </c>
      <c r="G93" s="43">
        <f>SUM(G87:G92)</f>
        <v>199877</v>
      </c>
      <c r="H93" s="244">
        <f>SUM(H87:H88,H90:H92)</f>
        <v>124661.67</v>
      </c>
      <c r="I93" s="105">
        <f>SUM(I87:I89)</f>
        <v>1197461.08</v>
      </c>
      <c r="J93" s="208">
        <f>SUM(J87:J89)</f>
        <v>408261</v>
      </c>
      <c r="K93" s="26"/>
      <c r="L93" s="6"/>
    </row>
    <row r="94" spans="1:14" ht="29.5" customHeight="1" thickBot="1" x14ac:dyDescent="0.6">
      <c r="A94" s="283" t="s">
        <v>40</v>
      </c>
      <c r="B94" s="284"/>
      <c r="C94" s="127">
        <f>C93+C86</f>
        <v>2271775.7000000002</v>
      </c>
      <c r="D94" s="248">
        <f>D93+D86</f>
        <v>465975.9</v>
      </c>
      <c r="E94" s="43">
        <f>E93+E86</f>
        <v>545046.73</v>
      </c>
      <c r="F94" s="249">
        <f>F93+F86</f>
        <v>68782.990000000005</v>
      </c>
      <c r="G94" s="43">
        <f t="shared" ref="G94:I94" si="32">G93+G86</f>
        <v>424205.61</v>
      </c>
      <c r="H94" s="250">
        <f>H93+H86</f>
        <v>159642.16999999998</v>
      </c>
      <c r="I94" s="105">
        <f t="shared" si="32"/>
        <v>3865752.1799999997</v>
      </c>
      <c r="J94" s="208">
        <f t="shared" ref="J94" si="33">J93+J86</f>
        <v>694401.06</v>
      </c>
      <c r="K94" s="35"/>
      <c r="L94" s="8"/>
    </row>
    <row r="95" spans="1:14" ht="25.9" customHeight="1" thickBot="1" x14ac:dyDescent="0.6">
      <c r="A95" s="287" t="s">
        <v>41</v>
      </c>
      <c r="B95" s="288"/>
      <c r="C95" s="142">
        <f>C94*7%</f>
        <v>159024.29900000003</v>
      </c>
      <c r="D95" s="173">
        <v>38153.269999999997</v>
      </c>
      <c r="E95" s="251">
        <f>E94*7%</f>
        <v>38153.271100000005</v>
      </c>
      <c r="F95" s="66">
        <v>26288.92</v>
      </c>
      <c r="G95" s="95">
        <f>G94*7%</f>
        <v>29694.3927</v>
      </c>
      <c r="H95" s="81">
        <v>11174.95</v>
      </c>
      <c r="I95" s="104">
        <f>I94*7%</f>
        <v>270602.65260000003</v>
      </c>
      <c r="J95" s="209">
        <f>J94*7%</f>
        <v>48608.07420000001</v>
      </c>
      <c r="K95" s="26"/>
      <c r="L95" s="6"/>
    </row>
    <row r="96" spans="1:14" ht="40.15" customHeight="1" thickBot="1" x14ac:dyDescent="0.6">
      <c r="A96" s="289" t="s">
        <v>42</v>
      </c>
      <c r="B96" s="290"/>
      <c r="C96" s="141">
        <f>C94+C95</f>
        <v>2430799.9990000003</v>
      </c>
      <c r="D96" s="245">
        <f>D94+D95</f>
        <v>504129.17000000004</v>
      </c>
      <c r="E96" s="97">
        <f t="shared" ref="E96" si="34">E94+E95</f>
        <v>583200.00109999999</v>
      </c>
      <c r="F96" s="246">
        <f>F94+F95</f>
        <v>95071.91</v>
      </c>
      <c r="G96" s="97">
        <f>G94+G95</f>
        <v>453900.00270000001</v>
      </c>
      <c r="H96" s="247">
        <f>H95+H94</f>
        <v>170817.12</v>
      </c>
      <c r="I96" s="110">
        <f>SUM(C96:H96)</f>
        <v>4237918.2028000001</v>
      </c>
      <c r="J96" s="252">
        <f>SUM(D96:H96)</f>
        <v>1807118.2037999998</v>
      </c>
      <c r="K96" s="35"/>
      <c r="L96" s="8"/>
    </row>
    <row r="97" spans="1:11" s="2" customFormat="1" ht="15" x14ac:dyDescent="0.55000000000000004">
      <c r="A97" s="299"/>
      <c r="B97" s="2" t="s">
        <v>191</v>
      </c>
      <c r="C97" s="143"/>
      <c r="D97" s="300">
        <f>D96/C96</f>
        <v>0.20739228657536296</v>
      </c>
      <c r="E97" s="143"/>
      <c r="F97" s="300">
        <f>F96/E96</f>
        <v>0.16301767801899958</v>
      </c>
      <c r="G97" s="143"/>
      <c r="H97" s="300">
        <f>H96/G96</f>
        <v>0.37633205328024555</v>
      </c>
      <c r="I97" s="301"/>
      <c r="J97" s="302"/>
      <c r="K97" s="299"/>
    </row>
    <row r="99" spans="1:11" x14ac:dyDescent="0.55000000000000004">
      <c r="C99" s="174"/>
      <c r="D99" s="174"/>
      <c r="E99" s="174"/>
      <c r="F99" s="174"/>
      <c r="G99" s="174"/>
      <c r="H99" s="174"/>
    </row>
    <row r="100" spans="1:11" x14ac:dyDescent="0.55000000000000004">
      <c r="G100" s="174"/>
      <c r="H100" s="174"/>
    </row>
    <row r="102" spans="1:11" ht="25.5" customHeight="1" x14ac:dyDescent="0.55000000000000004">
      <c r="C102" s="174"/>
      <c r="D102" s="174"/>
    </row>
    <row r="103" spans="1:11" x14ac:dyDescent="0.55000000000000004">
      <c r="C103" s="174"/>
      <c r="D103" s="174"/>
      <c r="G103" s="174"/>
      <c r="H103" s="174"/>
    </row>
    <row r="106" spans="1:11" x14ac:dyDescent="0.55000000000000004">
      <c r="G106" s="144"/>
      <c r="H106" s="144"/>
      <c r="I106" s="175"/>
      <c r="J106" s="3"/>
      <c r="K106" s="1"/>
    </row>
    <row r="107" spans="1:11" x14ac:dyDescent="0.55000000000000004">
      <c r="G107" s="144"/>
      <c r="H107" s="144"/>
      <c r="I107" s="175"/>
      <c r="J107" s="3"/>
      <c r="K107" s="1"/>
    </row>
    <row r="108" spans="1:11" x14ac:dyDescent="0.55000000000000004">
      <c r="G108" s="144"/>
      <c r="H108" s="144"/>
      <c r="I108" s="175"/>
      <c r="J108" s="3"/>
      <c r="K108" s="1"/>
    </row>
    <row r="109" spans="1:11" x14ac:dyDescent="0.55000000000000004">
      <c r="G109" s="144"/>
      <c r="H109" s="144"/>
      <c r="I109" s="175"/>
      <c r="J109" s="3"/>
      <c r="K109" s="1"/>
    </row>
    <row r="110" spans="1:11" x14ac:dyDescent="0.55000000000000004">
      <c r="G110" s="144"/>
      <c r="H110" s="144"/>
      <c r="I110" s="175"/>
      <c r="J110" s="3"/>
      <c r="K110" s="1"/>
    </row>
    <row r="111" spans="1:11" x14ac:dyDescent="0.55000000000000004">
      <c r="G111" s="144"/>
      <c r="H111" s="144"/>
      <c r="I111" s="175"/>
      <c r="J111" s="3"/>
      <c r="K111" s="1"/>
    </row>
    <row r="112" spans="1:11" x14ac:dyDescent="0.55000000000000004">
      <c r="G112" s="144"/>
      <c r="H112" s="144"/>
      <c r="I112" s="175"/>
      <c r="J112" s="3"/>
      <c r="K112" s="1"/>
    </row>
    <row r="113" spans="7:11" x14ac:dyDescent="0.55000000000000004">
      <c r="G113" s="144"/>
      <c r="H113" s="144"/>
      <c r="I113" s="175"/>
      <c r="J113" s="3"/>
      <c r="K113" s="1"/>
    </row>
    <row r="114" spans="7:11" x14ac:dyDescent="0.55000000000000004">
      <c r="G114" s="144"/>
      <c r="H114" s="144"/>
      <c r="I114" s="175"/>
      <c r="J114" s="3"/>
      <c r="K114" s="1"/>
    </row>
    <row r="115" spans="7:11" x14ac:dyDescent="0.55000000000000004">
      <c r="G115" s="144"/>
      <c r="H115" s="144"/>
      <c r="I115" s="175"/>
      <c r="J115" s="3"/>
      <c r="K115" s="1"/>
    </row>
    <row r="116" spans="7:11" x14ac:dyDescent="0.55000000000000004">
      <c r="G116" s="144"/>
      <c r="H116" s="144"/>
      <c r="I116" s="175"/>
      <c r="J116" s="3"/>
      <c r="K116" s="1"/>
    </row>
  </sheetData>
  <mergeCells count="25">
    <mergeCell ref="A94:B94"/>
    <mergeCell ref="A93:B93"/>
    <mergeCell ref="A95:B95"/>
    <mergeCell ref="A96:B96"/>
    <mergeCell ref="A85:B85"/>
    <mergeCell ref="A86:B86"/>
    <mergeCell ref="A87:B87"/>
    <mergeCell ref="A88:B88"/>
    <mergeCell ref="A90:B90"/>
    <mergeCell ref="A91:B91"/>
    <mergeCell ref="A92:B92"/>
    <mergeCell ref="A89:H89"/>
    <mergeCell ref="A63:K63"/>
    <mergeCell ref="A1:L1"/>
    <mergeCell ref="A3:L3"/>
    <mergeCell ref="A5:L5"/>
    <mergeCell ref="A7:A8"/>
    <mergeCell ref="B7:B8"/>
    <mergeCell ref="K7:K8"/>
    <mergeCell ref="L7:L8"/>
    <mergeCell ref="A9:L9"/>
    <mergeCell ref="A32:L32"/>
    <mergeCell ref="A31:B31"/>
    <mergeCell ref="A62:B62"/>
    <mergeCell ref="C7:J7"/>
  </mergeCells>
  <pageMargins left="0.7" right="0.7" top="0.75" bottom="0.75" header="0.3" footer="0.3"/>
  <pageSetup scale="74" orientation="landscape" r:id="rId1"/>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D927-B24C-460E-8260-EBFE620DF7CE}">
  <dimension ref="A1:N116"/>
  <sheetViews>
    <sheetView topLeftCell="B19" zoomScale="70" zoomScaleNormal="70" workbookViewId="0">
      <selection activeCell="D23" sqref="D23"/>
    </sheetView>
  </sheetViews>
  <sheetFormatPr baseColWidth="10" defaultColWidth="8.83984375" defaultRowHeight="14.1" x14ac:dyDescent="0.55000000000000004"/>
  <cols>
    <col min="1" max="1" width="20" style="3" customWidth="1"/>
    <col min="2" max="2" width="64.15625" style="39" customWidth="1"/>
    <col min="3" max="8" width="24.68359375" style="48" customWidth="1"/>
    <col min="9" max="9" width="25.578125" style="144" customWidth="1"/>
    <col min="10" max="10" width="25.578125" style="64" customWidth="1"/>
    <col min="11" max="11" width="25" style="3" customWidth="1"/>
    <col min="12" max="12" width="45.41796875" style="39" customWidth="1"/>
    <col min="13" max="13" width="22.68359375" style="39" customWidth="1"/>
    <col min="14" max="16" width="28.68359375" style="39" customWidth="1"/>
    <col min="17" max="17" width="34.15625" style="39" customWidth="1"/>
    <col min="18" max="16384" width="8.83984375" style="39"/>
  </cols>
  <sheetData>
    <row r="1" spans="1:12" ht="40.9" customHeight="1" thickBot="1" x14ac:dyDescent="0.6">
      <c r="A1" s="264" t="s">
        <v>0</v>
      </c>
      <c r="B1" s="265"/>
      <c r="C1" s="265"/>
      <c r="D1" s="265"/>
      <c r="E1" s="265"/>
      <c r="F1" s="265"/>
      <c r="G1" s="265"/>
      <c r="H1" s="265"/>
      <c r="I1" s="265"/>
      <c r="J1" s="265"/>
      <c r="K1" s="265"/>
      <c r="L1" s="266"/>
    </row>
    <row r="2" spans="1:12" ht="15" x14ac:dyDescent="0.55000000000000004">
      <c r="A2" s="21"/>
      <c r="B2" s="2"/>
      <c r="C2" s="143"/>
      <c r="D2" s="143"/>
      <c r="E2" s="143"/>
      <c r="F2" s="143"/>
      <c r="G2" s="143"/>
      <c r="H2" s="143"/>
    </row>
    <row r="3" spans="1:12" ht="26.5" customHeight="1" x14ac:dyDescent="0.55000000000000004">
      <c r="A3" s="267" t="s">
        <v>45</v>
      </c>
      <c r="B3" s="267"/>
      <c r="C3" s="267"/>
      <c r="D3" s="267"/>
      <c r="E3" s="267"/>
      <c r="F3" s="267"/>
      <c r="G3" s="267"/>
      <c r="H3" s="267"/>
      <c r="I3" s="267"/>
      <c r="J3" s="267"/>
      <c r="K3" s="267"/>
      <c r="L3" s="267"/>
    </row>
    <row r="4" spans="1:12" x14ac:dyDescent="0.55000000000000004">
      <c r="B4" s="4"/>
      <c r="C4" s="145"/>
      <c r="D4" s="145"/>
      <c r="E4" s="145"/>
      <c r="F4" s="145"/>
      <c r="G4" s="145"/>
      <c r="H4" s="145"/>
      <c r="I4" s="146"/>
      <c r="J4" s="65"/>
      <c r="L4" s="4"/>
    </row>
    <row r="5" spans="1:12" ht="33.6" customHeight="1" x14ac:dyDescent="0.55000000000000004">
      <c r="A5" s="267" t="s">
        <v>46</v>
      </c>
      <c r="B5" s="267"/>
      <c r="C5" s="267"/>
      <c r="D5" s="267"/>
      <c r="E5" s="267"/>
      <c r="F5" s="267"/>
      <c r="G5" s="267"/>
      <c r="H5" s="267"/>
      <c r="I5" s="267"/>
      <c r="J5" s="267"/>
      <c r="K5" s="267"/>
      <c r="L5" s="267"/>
    </row>
    <row r="6" spans="1:12" ht="14.4" thickBot="1" x14ac:dyDescent="0.6"/>
    <row r="7" spans="1:12" ht="138.75" customHeight="1" thickBot="1" x14ac:dyDescent="0.6">
      <c r="A7" s="268" t="s">
        <v>1</v>
      </c>
      <c r="B7" s="270" t="s">
        <v>2</v>
      </c>
      <c r="C7" s="280" t="s">
        <v>144</v>
      </c>
      <c r="D7" s="281"/>
      <c r="E7" s="281"/>
      <c r="F7" s="281"/>
      <c r="G7" s="281"/>
      <c r="H7" s="281"/>
      <c r="I7" s="281"/>
      <c r="J7" s="282"/>
      <c r="K7" s="272" t="s">
        <v>43</v>
      </c>
      <c r="L7" s="272" t="s">
        <v>44</v>
      </c>
    </row>
    <row r="8" spans="1:12" ht="48" customHeight="1" thickBot="1" x14ac:dyDescent="0.6">
      <c r="A8" s="269"/>
      <c r="B8" s="271"/>
      <c r="C8" s="82" t="s">
        <v>183</v>
      </c>
      <c r="D8" s="147" t="s">
        <v>184</v>
      </c>
      <c r="E8" s="82" t="s">
        <v>185</v>
      </c>
      <c r="F8" s="148" t="s">
        <v>186</v>
      </c>
      <c r="G8" s="99" t="s">
        <v>187</v>
      </c>
      <c r="H8" s="148" t="s">
        <v>188</v>
      </c>
      <c r="I8" s="82" t="s">
        <v>189</v>
      </c>
      <c r="J8" s="176" t="s">
        <v>190</v>
      </c>
      <c r="K8" s="273"/>
      <c r="L8" s="273"/>
    </row>
    <row r="9" spans="1:12" ht="37.15" customHeight="1" thickBot="1" x14ac:dyDescent="0.6">
      <c r="A9" s="274" t="s">
        <v>145</v>
      </c>
      <c r="B9" s="275"/>
      <c r="C9" s="275"/>
      <c r="D9" s="275"/>
      <c r="E9" s="275"/>
      <c r="F9" s="275"/>
      <c r="G9" s="275"/>
      <c r="H9" s="275"/>
      <c r="I9" s="275"/>
      <c r="J9" s="275"/>
      <c r="K9" s="275"/>
      <c r="L9" s="276"/>
    </row>
    <row r="10" spans="1:12" ht="98.5" customHeight="1" thickBot="1" x14ac:dyDescent="0.6">
      <c r="A10" s="197" t="s">
        <v>3</v>
      </c>
      <c r="B10" s="198" t="s">
        <v>146</v>
      </c>
      <c r="C10" s="116">
        <f>SUM(C11:C15)</f>
        <v>170000</v>
      </c>
      <c r="D10" s="224">
        <f t="shared" ref="D10:J10" si="0">SUM(D11:D15)</f>
        <v>125448.45</v>
      </c>
      <c r="E10" s="83">
        <f t="shared" si="0"/>
        <v>0</v>
      </c>
      <c r="F10" s="224">
        <f t="shared" si="0"/>
        <v>0</v>
      </c>
      <c r="G10" s="83">
        <f t="shared" si="0"/>
        <v>0</v>
      </c>
      <c r="H10" s="224">
        <f t="shared" si="0"/>
        <v>0</v>
      </c>
      <c r="I10" s="177">
        <f t="shared" si="0"/>
        <v>295448.45</v>
      </c>
      <c r="J10" s="181">
        <f t="shared" si="0"/>
        <v>125448.45</v>
      </c>
      <c r="K10" s="5"/>
      <c r="L10" s="14"/>
    </row>
    <row r="11" spans="1:12" ht="78" customHeight="1" x14ac:dyDescent="0.55000000000000004">
      <c r="A11" s="22" t="s">
        <v>4</v>
      </c>
      <c r="B11" s="111" t="s">
        <v>158</v>
      </c>
      <c r="C11" s="117">
        <v>40000</v>
      </c>
      <c r="D11" s="257">
        <v>56403.199999999997</v>
      </c>
      <c r="E11" s="84">
        <v>0</v>
      </c>
      <c r="F11" s="150">
        <v>0</v>
      </c>
      <c r="G11" s="254">
        <v>0</v>
      </c>
      <c r="H11" s="151">
        <v>0</v>
      </c>
      <c r="I11" s="178">
        <f>SUM(C11:H11)</f>
        <v>96403.199999999997</v>
      </c>
      <c r="J11" s="182">
        <f>D11+F11+H11</f>
        <v>56403.199999999997</v>
      </c>
      <c r="K11" s="42"/>
      <c r="L11" s="13"/>
    </row>
    <row r="12" spans="1:12" ht="57" customHeight="1" x14ac:dyDescent="0.55000000000000004">
      <c r="A12" s="23" t="s">
        <v>5</v>
      </c>
      <c r="B12" s="112" t="s">
        <v>159</v>
      </c>
      <c r="C12" s="118">
        <v>20000</v>
      </c>
      <c r="D12" s="152">
        <v>0</v>
      </c>
      <c r="E12" s="84">
        <v>0</v>
      </c>
      <c r="F12" s="150">
        <v>0</v>
      </c>
      <c r="G12" s="84">
        <v>0</v>
      </c>
      <c r="H12" s="151">
        <v>0</v>
      </c>
      <c r="I12" s="179">
        <f t="shared" ref="I12:I15" si="1">SUM(C12:G12)</f>
        <v>20000</v>
      </c>
      <c r="J12" s="182">
        <f t="shared" ref="J12:J15" si="2">D12+F12+H12</f>
        <v>0</v>
      </c>
      <c r="K12" s="26"/>
      <c r="L12" s="10"/>
    </row>
    <row r="13" spans="1:12" ht="60" customHeight="1" x14ac:dyDescent="0.55000000000000004">
      <c r="A13" s="23" t="s">
        <v>6</v>
      </c>
      <c r="B13" s="39" t="s">
        <v>160</v>
      </c>
      <c r="C13" s="118">
        <v>20000</v>
      </c>
      <c r="D13" s="152">
        <v>0</v>
      </c>
      <c r="E13" s="84">
        <v>0</v>
      </c>
      <c r="F13" s="150">
        <v>0</v>
      </c>
      <c r="G13" s="84">
        <v>0</v>
      </c>
      <c r="H13" s="151">
        <v>0</v>
      </c>
      <c r="I13" s="179">
        <f t="shared" si="1"/>
        <v>20000</v>
      </c>
      <c r="J13" s="182">
        <f t="shared" si="2"/>
        <v>0</v>
      </c>
      <c r="K13" s="26"/>
      <c r="L13" s="10"/>
    </row>
    <row r="14" spans="1:12" ht="48" customHeight="1" x14ac:dyDescent="0.55000000000000004">
      <c r="A14" s="23" t="s">
        <v>49</v>
      </c>
      <c r="B14" s="113" t="s">
        <v>50</v>
      </c>
      <c r="C14" s="119">
        <v>70000</v>
      </c>
      <c r="D14" s="50">
        <v>69045.25</v>
      </c>
      <c r="E14" s="84">
        <v>0</v>
      </c>
      <c r="F14" s="150">
        <v>0</v>
      </c>
      <c r="G14" s="84">
        <v>0</v>
      </c>
      <c r="H14" s="151">
        <v>0</v>
      </c>
      <c r="I14" s="179">
        <f t="shared" si="1"/>
        <v>139045.25</v>
      </c>
      <c r="J14" s="182">
        <f t="shared" si="2"/>
        <v>69045.25</v>
      </c>
      <c r="K14" s="27"/>
      <c r="L14" s="11"/>
    </row>
    <row r="15" spans="1:12" ht="48" customHeight="1" thickBot="1" x14ac:dyDescent="0.6">
      <c r="A15" s="41" t="s">
        <v>48</v>
      </c>
      <c r="B15" s="114" t="s">
        <v>47</v>
      </c>
      <c r="C15" s="120">
        <v>20000</v>
      </c>
      <c r="D15" s="72">
        <v>0</v>
      </c>
      <c r="E15" s="84">
        <v>0</v>
      </c>
      <c r="F15" s="150">
        <v>0</v>
      </c>
      <c r="G15" s="255">
        <v>0</v>
      </c>
      <c r="H15" s="153">
        <v>0</v>
      </c>
      <c r="I15" s="180">
        <f t="shared" si="1"/>
        <v>20000</v>
      </c>
      <c r="J15" s="182">
        <f t="shared" si="2"/>
        <v>0</v>
      </c>
      <c r="K15" s="28"/>
      <c r="L15" s="12"/>
    </row>
    <row r="16" spans="1:12" ht="53.5" customHeight="1" thickBot="1" x14ac:dyDescent="0.6">
      <c r="A16" s="197" t="s">
        <v>7</v>
      </c>
      <c r="B16" s="199" t="s">
        <v>51</v>
      </c>
      <c r="C16" s="116">
        <f>SUM(C17:C20)</f>
        <v>200000</v>
      </c>
      <c r="D16" s="224">
        <f t="shared" ref="D16:J16" si="3">SUM(D17:D20)</f>
        <v>64689.440000000002</v>
      </c>
      <c r="E16" s="83">
        <f t="shared" si="3"/>
        <v>73000</v>
      </c>
      <c r="F16" s="224">
        <f t="shared" si="3"/>
        <v>3175</v>
      </c>
      <c r="G16" s="83">
        <f t="shared" si="3"/>
        <v>0</v>
      </c>
      <c r="H16" s="224">
        <f t="shared" si="3"/>
        <v>0</v>
      </c>
      <c r="I16" s="177">
        <f t="shared" si="3"/>
        <v>340864.44</v>
      </c>
      <c r="J16" s="181">
        <f t="shared" si="3"/>
        <v>67864.44</v>
      </c>
      <c r="K16" s="29"/>
      <c r="L16" s="16"/>
    </row>
    <row r="17" spans="1:12" ht="63" customHeight="1" x14ac:dyDescent="0.55000000000000004">
      <c r="A17" s="22" t="s">
        <v>8</v>
      </c>
      <c r="B17" s="115" t="s">
        <v>52</v>
      </c>
      <c r="C17" s="86">
        <v>50000</v>
      </c>
      <c r="D17" s="258">
        <f>7558.55+11840+10769.27</f>
        <v>30167.82</v>
      </c>
      <c r="E17" s="86">
        <v>28000</v>
      </c>
      <c r="F17" s="50">
        <v>0</v>
      </c>
      <c r="G17" s="86">
        <v>0</v>
      </c>
      <c r="H17" s="50">
        <v>0</v>
      </c>
      <c r="I17" s="187">
        <f>SUM(C17:H17)</f>
        <v>108167.82</v>
      </c>
      <c r="J17" s="182">
        <f>D17+F17+H17</f>
        <v>30167.82</v>
      </c>
      <c r="K17" s="30"/>
      <c r="L17" s="15"/>
    </row>
    <row r="18" spans="1:12" ht="27.6" customHeight="1" x14ac:dyDescent="0.55000000000000004">
      <c r="A18" s="23" t="s">
        <v>9</v>
      </c>
      <c r="B18" s="113" t="s">
        <v>70</v>
      </c>
      <c r="C18" s="184">
        <v>30000</v>
      </c>
      <c r="D18" s="185">
        <v>583.15</v>
      </c>
      <c r="E18" s="184">
        <v>23000</v>
      </c>
      <c r="F18" s="185">
        <v>3175</v>
      </c>
      <c r="G18" s="184">
        <v>0</v>
      </c>
      <c r="H18" s="185">
        <v>0</v>
      </c>
      <c r="I18" s="188">
        <f>SUM(C18:H18)</f>
        <v>56758.15</v>
      </c>
      <c r="J18" s="182">
        <f t="shared" ref="J18:J20" si="4">D18+F18+H18</f>
        <v>3758.15</v>
      </c>
      <c r="K18" s="27"/>
      <c r="L18" s="11"/>
    </row>
    <row r="19" spans="1:12" ht="96.75" customHeight="1" x14ac:dyDescent="0.55000000000000004">
      <c r="A19" s="23" t="s">
        <v>10</v>
      </c>
      <c r="B19" s="39" t="s">
        <v>161</v>
      </c>
      <c r="C19" s="184">
        <v>50000</v>
      </c>
      <c r="D19" s="185">
        <v>18863.38</v>
      </c>
      <c r="E19" s="184">
        <v>0</v>
      </c>
      <c r="F19" s="185">
        <v>0</v>
      </c>
      <c r="G19" s="184">
        <v>0</v>
      </c>
      <c r="H19" s="185">
        <v>0</v>
      </c>
      <c r="I19" s="188">
        <f>SUM(C19:H19)</f>
        <v>68863.38</v>
      </c>
      <c r="J19" s="182">
        <f t="shared" si="4"/>
        <v>18863.38</v>
      </c>
      <c r="K19" s="27"/>
      <c r="L19" s="11"/>
    </row>
    <row r="20" spans="1:12" ht="49.15" customHeight="1" thickBot="1" x14ac:dyDescent="0.6">
      <c r="A20" s="186" t="s">
        <v>54</v>
      </c>
      <c r="B20" s="134" t="s">
        <v>53</v>
      </c>
      <c r="C20" s="89">
        <v>70000</v>
      </c>
      <c r="D20" s="259">
        <f>15075.09</f>
        <v>15075.09</v>
      </c>
      <c r="E20" s="89">
        <v>22000</v>
      </c>
      <c r="F20" s="74">
        <v>0</v>
      </c>
      <c r="G20" s="89">
        <v>0</v>
      </c>
      <c r="H20" s="74">
        <v>0</v>
      </c>
      <c r="I20" s="189">
        <f>SUM(C20:H20)</f>
        <v>107075.09</v>
      </c>
      <c r="J20" s="182">
        <f t="shared" si="4"/>
        <v>15075.09</v>
      </c>
      <c r="K20" s="28"/>
      <c r="L20" s="12"/>
    </row>
    <row r="21" spans="1:12" ht="73.150000000000006" customHeight="1" thickBot="1" x14ac:dyDescent="0.6">
      <c r="A21" s="197" t="s">
        <v>11</v>
      </c>
      <c r="B21" s="199" t="s">
        <v>55</v>
      </c>
      <c r="C21" s="83">
        <f>SUM(C22:C25)</f>
        <v>120000</v>
      </c>
      <c r="D21" s="224">
        <f t="shared" ref="D21:J21" si="5">SUM(D22:D25)</f>
        <v>28921.85</v>
      </c>
      <c r="E21" s="83">
        <f t="shared" si="5"/>
        <v>48000</v>
      </c>
      <c r="F21" s="224">
        <f t="shared" si="5"/>
        <v>15820</v>
      </c>
      <c r="G21" s="83">
        <f t="shared" si="5"/>
        <v>0</v>
      </c>
      <c r="H21" s="224">
        <f t="shared" si="5"/>
        <v>0</v>
      </c>
      <c r="I21" s="177">
        <f t="shared" si="5"/>
        <v>212741.85</v>
      </c>
      <c r="J21" s="181">
        <f t="shared" si="5"/>
        <v>44741.85</v>
      </c>
      <c r="K21" s="29"/>
      <c r="L21" s="16"/>
    </row>
    <row r="22" spans="1:12" ht="82.15" customHeight="1" x14ac:dyDescent="0.55000000000000004">
      <c r="A22" s="22" t="s">
        <v>12</v>
      </c>
      <c r="B22" s="115" t="s">
        <v>56</v>
      </c>
      <c r="C22" s="86">
        <v>45000</v>
      </c>
      <c r="D22" s="50">
        <v>15321.85</v>
      </c>
      <c r="E22" s="86">
        <v>25000</v>
      </c>
      <c r="F22" s="50">
        <v>10520</v>
      </c>
      <c r="G22" s="86">
        <v>0</v>
      </c>
      <c r="H22" s="50">
        <v>0</v>
      </c>
      <c r="I22" s="187">
        <f>SUM(C22:H22)</f>
        <v>95841.85</v>
      </c>
      <c r="J22" s="182">
        <f>D22+F22+H22</f>
        <v>25841.85</v>
      </c>
      <c r="K22" s="30"/>
      <c r="L22" s="15"/>
    </row>
    <row r="23" spans="1:12" ht="42.3" x14ac:dyDescent="0.55000000000000004">
      <c r="A23" s="23" t="s">
        <v>13</v>
      </c>
      <c r="B23" s="113" t="s">
        <v>57</v>
      </c>
      <c r="C23" s="184">
        <v>45000</v>
      </c>
      <c r="D23" s="260">
        <v>13600</v>
      </c>
      <c r="E23" s="184">
        <v>23000</v>
      </c>
      <c r="F23" s="185">
        <v>5300</v>
      </c>
      <c r="G23" s="184">
        <v>0</v>
      </c>
      <c r="H23" s="185">
        <v>0</v>
      </c>
      <c r="I23" s="188">
        <f>SUM(C23:H23)</f>
        <v>86900</v>
      </c>
      <c r="J23" s="183">
        <f>D23+F23+H23</f>
        <v>18900</v>
      </c>
      <c r="K23" s="27"/>
      <c r="L23" s="11"/>
    </row>
    <row r="24" spans="1:12" ht="38.5" customHeight="1" x14ac:dyDescent="0.55000000000000004">
      <c r="A24" s="23" t="s">
        <v>14</v>
      </c>
      <c r="B24" s="113" t="s">
        <v>58</v>
      </c>
      <c r="C24" s="184">
        <v>20000</v>
      </c>
      <c r="D24" s="185"/>
      <c r="E24" s="184">
        <v>0</v>
      </c>
      <c r="F24" s="185">
        <v>0</v>
      </c>
      <c r="G24" s="184">
        <v>0</v>
      </c>
      <c r="H24" s="185">
        <v>0</v>
      </c>
      <c r="I24" s="188">
        <f>SUM(C24:H24)</f>
        <v>20000</v>
      </c>
      <c r="J24" s="183">
        <f t="shared" ref="J24:J25" si="6">D24+F24+H24</f>
        <v>0</v>
      </c>
      <c r="K24" s="27"/>
      <c r="L24" s="11"/>
    </row>
    <row r="25" spans="1:12" ht="28.5" thickBot="1" x14ac:dyDescent="0.6">
      <c r="A25" s="186" t="s">
        <v>59</v>
      </c>
      <c r="B25" s="134" t="s">
        <v>162</v>
      </c>
      <c r="C25" s="89">
        <v>10000</v>
      </c>
      <c r="D25" s="74"/>
      <c r="E25" s="89">
        <v>0</v>
      </c>
      <c r="F25" s="74">
        <v>0</v>
      </c>
      <c r="G25" s="89">
        <v>0</v>
      </c>
      <c r="H25" s="74">
        <v>0</v>
      </c>
      <c r="I25" s="189">
        <f>SUM(C25:H25)</f>
        <v>10000</v>
      </c>
      <c r="J25" s="183">
        <f t="shared" si="6"/>
        <v>0</v>
      </c>
      <c r="K25" s="28"/>
      <c r="L25" s="12"/>
    </row>
    <row r="26" spans="1:12" ht="27.9" thickBot="1" x14ac:dyDescent="0.6">
      <c r="A26" s="197" t="s">
        <v>60</v>
      </c>
      <c r="B26" s="199" t="s">
        <v>65</v>
      </c>
      <c r="C26" s="116">
        <f>SUM(C27:C30)</f>
        <v>95000</v>
      </c>
      <c r="D26" s="223">
        <f t="shared" ref="D26:J26" si="7">SUM(D27:D30)</f>
        <v>0</v>
      </c>
      <c r="E26" s="116">
        <f t="shared" si="7"/>
        <v>0</v>
      </c>
      <c r="F26" s="223">
        <f t="shared" si="7"/>
        <v>0</v>
      </c>
      <c r="G26" s="116">
        <f t="shared" si="7"/>
        <v>0</v>
      </c>
      <c r="H26" s="223">
        <f t="shared" si="7"/>
        <v>0</v>
      </c>
      <c r="I26" s="190">
        <f t="shared" si="7"/>
        <v>95000</v>
      </c>
      <c r="J26" s="181">
        <f t="shared" si="7"/>
        <v>0</v>
      </c>
      <c r="K26" s="29"/>
      <c r="L26" s="16"/>
    </row>
    <row r="27" spans="1:12" ht="38.5" customHeight="1" x14ac:dyDescent="0.55000000000000004">
      <c r="A27" s="22" t="s">
        <v>61</v>
      </c>
      <c r="B27" s="115" t="s">
        <v>66</v>
      </c>
      <c r="C27" s="121">
        <v>30000</v>
      </c>
      <c r="D27" s="50"/>
      <c r="E27" s="86">
        <v>0</v>
      </c>
      <c r="F27" s="63">
        <v>0</v>
      </c>
      <c r="G27" s="192">
        <v>0</v>
      </c>
      <c r="H27" s="79">
        <v>0</v>
      </c>
      <c r="I27" s="101">
        <f>SUM(C27:H27)</f>
        <v>30000</v>
      </c>
      <c r="J27" s="193"/>
      <c r="K27" s="30"/>
      <c r="L27" s="15"/>
    </row>
    <row r="28" spans="1:12" ht="34.15" customHeight="1" x14ac:dyDescent="0.55000000000000004">
      <c r="A28" s="23" t="s">
        <v>62</v>
      </c>
      <c r="B28" s="113" t="s">
        <v>67</v>
      </c>
      <c r="C28" s="119">
        <v>35000</v>
      </c>
      <c r="D28" s="50"/>
      <c r="E28" s="86">
        <v>0</v>
      </c>
      <c r="F28" s="63">
        <v>0</v>
      </c>
      <c r="G28" s="184">
        <v>0</v>
      </c>
      <c r="H28" s="79">
        <v>0</v>
      </c>
      <c r="I28" s="102">
        <f>SUM(C28:H28)</f>
        <v>35000</v>
      </c>
      <c r="J28" s="194"/>
      <c r="K28" s="27"/>
      <c r="L28" s="11"/>
    </row>
    <row r="29" spans="1:12" ht="42.6" customHeight="1" x14ac:dyDescent="0.55000000000000004">
      <c r="A29" s="23" t="s">
        <v>63</v>
      </c>
      <c r="B29" s="113" t="s">
        <v>68</v>
      </c>
      <c r="C29" s="119">
        <v>20000</v>
      </c>
      <c r="D29" s="50"/>
      <c r="E29" s="86">
        <v>0</v>
      </c>
      <c r="F29" s="63">
        <v>0</v>
      </c>
      <c r="G29" s="184">
        <v>0</v>
      </c>
      <c r="H29" s="79">
        <v>0</v>
      </c>
      <c r="I29" s="102">
        <f>SUM(C29:H29)</f>
        <v>20000</v>
      </c>
      <c r="J29" s="194"/>
      <c r="K29" s="27"/>
      <c r="L29" s="11"/>
    </row>
    <row r="30" spans="1:12" ht="48" customHeight="1" thickBot="1" x14ac:dyDescent="0.6">
      <c r="A30" s="41" t="s">
        <v>64</v>
      </c>
      <c r="B30" s="114" t="s">
        <v>69</v>
      </c>
      <c r="C30" s="120">
        <v>10000</v>
      </c>
      <c r="D30" s="154"/>
      <c r="E30" s="122">
        <v>0</v>
      </c>
      <c r="F30" s="155">
        <v>0</v>
      </c>
      <c r="G30" s="184">
        <v>0</v>
      </c>
      <c r="H30" s="156">
        <v>0</v>
      </c>
      <c r="I30" s="103">
        <f>SUM(C30:H30)</f>
        <v>10000</v>
      </c>
      <c r="J30" s="195"/>
      <c r="K30" s="28"/>
      <c r="L30" s="12"/>
    </row>
    <row r="31" spans="1:12" ht="29.5" customHeight="1" thickBot="1" x14ac:dyDescent="0.6">
      <c r="A31" s="278" t="s">
        <v>15</v>
      </c>
      <c r="B31" s="279"/>
      <c r="C31" s="96">
        <f>SUM(C26,C21,C16,C10)</f>
        <v>585000</v>
      </c>
      <c r="D31" s="222">
        <f t="shared" ref="D31:J31" si="8">SUM(D26,D21,D16,D10)</f>
        <v>219059.74</v>
      </c>
      <c r="E31" s="96">
        <f t="shared" si="8"/>
        <v>121000</v>
      </c>
      <c r="F31" s="222">
        <f t="shared" si="8"/>
        <v>18995</v>
      </c>
      <c r="G31" s="96">
        <f t="shared" si="8"/>
        <v>0</v>
      </c>
      <c r="H31" s="222">
        <f t="shared" si="8"/>
        <v>0</v>
      </c>
      <c r="I31" s="96">
        <f t="shared" si="8"/>
        <v>944054.74</v>
      </c>
      <c r="J31" s="196">
        <f t="shared" si="8"/>
        <v>238054.74</v>
      </c>
      <c r="K31" s="45"/>
      <c r="L31" s="44"/>
    </row>
    <row r="32" spans="1:12" ht="32.5" customHeight="1" thickBot="1" x14ac:dyDescent="0.6">
      <c r="A32" s="277" t="s">
        <v>71</v>
      </c>
      <c r="B32" s="277"/>
      <c r="C32" s="277"/>
      <c r="D32" s="277"/>
      <c r="E32" s="277"/>
      <c r="F32" s="277"/>
      <c r="G32" s="277"/>
      <c r="H32" s="277"/>
      <c r="I32" s="277"/>
      <c r="J32" s="277"/>
      <c r="K32" s="277"/>
      <c r="L32" s="277"/>
    </row>
    <row r="33" spans="1:13" ht="81.599999999999994" customHeight="1" thickBot="1" x14ac:dyDescent="0.6">
      <c r="A33" s="197" t="s">
        <v>16</v>
      </c>
      <c r="B33" s="199" t="s">
        <v>142</v>
      </c>
      <c r="C33" s="127">
        <f t="shared" ref="C33:J33" si="9">SUM(C34:C37)</f>
        <v>0</v>
      </c>
      <c r="D33" s="220">
        <f t="shared" si="9"/>
        <v>0</v>
      </c>
      <c r="E33" s="43">
        <f t="shared" si="9"/>
        <v>100000</v>
      </c>
      <c r="F33" s="220">
        <f t="shared" si="9"/>
        <v>21445</v>
      </c>
      <c r="G33" s="43">
        <f t="shared" si="9"/>
        <v>0</v>
      </c>
      <c r="H33" s="220">
        <f t="shared" si="9"/>
        <v>0</v>
      </c>
      <c r="I33" s="202">
        <f t="shared" si="9"/>
        <v>121445</v>
      </c>
      <c r="J33" s="208">
        <f t="shared" si="9"/>
        <v>21445</v>
      </c>
      <c r="K33" s="5"/>
      <c r="L33" s="14"/>
    </row>
    <row r="34" spans="1:13" ht="40.9" customHeight="1" x14ac:dyDescent="0.55000000000000004">
      <c r="A34" s="22" t="s">
        <v>17</v>
      </c>
      <c r="B34" s="123" t="s">
        <v>163</v>
      </c>
      <c r="C34" s="128">
        <v>0</v>
      </c>
      <c r="D34" s="152"/>
      <c r="E34" s="87">
        <v>25000</v>
      </c>
      <c r="F34" s="152">
        <f>3940+6028+3110+1593</f>
        <v>14671</v>
      </c>
      <c r="G34" s="201">
        <v>0</v>
      </c>
      <c r="H34" s="158">
        <v>0</v>
      </c>
      <c r="I34" s="213">
        <f>SUM(C34:H34)</f>
        <v>39671</v>
      </c>
      <c r="J34" s="182">
        <f>D34+F34+H34</f>
        <v>14671</v>
      </c>
      <c r="K34" s="42"/>
      <c r="L34" s="13"/>
    </row>
    <row r="35" spans="1:13" ht="43.15" customHeight="1" x14ac:dyDescent="0.55000000000000004">
      <c r="A35" s="22" t="s">
        <v>18</v>
      </c>
      <c r="B35" s="113" t="s">
        <v>175</v>
      </c>
      <c r="C35" s="128">
        <v>0</v>
      </c>
      <c r="D35" s="157"/>
      <c r="E35" s="95">
        <v>25000</v>
      </c>
      <c r="F35" s="157">
        <v>0</v>
      </c>
      <c r="G35" s="87">
        <v>0</v>
      </c>
      <c r="H35" s="158">
        <v>0</v>
      </c>
      <c r="I35" s="179">
        <f>SUM(C35:H35)</f>
        <v>25000</v>
      </c>
      <c r="J35" s="183">
        <f>D35+F35+H35</f>
        <v>0</v>
      </c>
      <c r="K35" s="37"/>
      <c r="L35" s="38"/>
    </row>
    <row r="36" spans="1:13" ht="67.900000000000006" customHeight="1" x14ac:dyDescent="0.55000000000000004">
      <c r="A36" s="22" t="s">
        <v>133</v>
      </c>
      <c r="B36" s="115" t="s">
        <v>176</v>
      </c>
      <c r="C36" s="129">
        <v>0</v>
      </c>
      <c r="D36" s="77"/>
      <c r="E36" s="85">
        <v>30000</v>
      </c>
      <c r="F36" s="157">
        <f>2492+4282</f>
        <v>6774</v>
      </c>
      <c r="G36" s="87">
        <v>0</v>
      </c>
      <c r="H36" s="158">
        <v>0</v>
      </c>
      <c r="I36" s="179">
        <f>SUM(C36:H36)</f>
        <v>36774</v>
      </c>
      <c r="J36" s="183">
        <f t="shared" ref="J36:J37" si="10">D36+F36+H36</f>
        <v>6774</v>
      </c>
      <c r="K36" s="37"/>
      <c r="L36" s="38"/>
    </row>
    <row r="37" spans="1:13" ht="39.6" customHeight="1" thickBot="1" x14ac:dyDescent="0.6">
      <c r="A37" s="186" t="s">
        <v>134</v>
      </c>
      <c r="B37" s="39" t="s">
        <v>177</v>
      </c>
      <c r="C37" s="140">
        <v>0</v>
      </c>
      <c r="D37" s="159"/>
      <c r="E37" s="95">
        <v>20000</v>
      </c>
      <c r="F37" s="170">
        <v>0</v>
      </c>
      <c r="G37" s="98">
        <v>0</v>
      </c>
      <c r="H37" s="81">
        <v>0</v>
      </c>
      <c r="I37" s="214">
        <f>SUM(C37:H37)</f>
        <v>20000</v>
      </c>
      <c r="J37" s="191">
        <f t="shared" si="10"/>
        <v>0</v>
      </c>
      <c r="K37" s="31"/>
      <c r="L37" s="17"/>
      <c r="M37" s="36"/>
    </row>
    <row r="38" spans="1:13" ht="69" customHeight="1" thickBot="1" x14ac:dyDescent="0.6">
      <c r="A38" s="197" t="s">
        <v>19</v>
      </c>
      <c r="B38" s="199" t="s">
        <v>110</v>
      </c>
      <c r="C38" s="127">
        <f t="shared" ref="C38:J38" si="11">SUM(C39:C41)</f>
        <v>0</v>
      </c>
      <c r="D38" s="220">
        <f t="shared" si="11"/>
        <v>0</v>
      </c>
      <c r="E38" s="43">
        <f t="shared" si="11"/>
        <v>187846.73</v>
      </c>
      <c r="F38" s="220">
        <f t="shared" si="11"/>
        <v>0</v>
      </c>
      <c r="G38" s="43">
        <f t="shared" si="11"/>
        <v>0</v>
      </c>
      <c r="H38" s="220">
        <f t="shared" si="11"/>
        <v>0</v>
      </c>
      <c r="I38" s="202">
        <f t="shared" si="11"/>
        <v>187846.73</v>
      </c>
      <c r="J38" s="208">
        <f t="shared" si="11"/>
        <v>0</v>
      </c>
      <c r="K38" s="32"/>
      <c r="L38" s="18"/>
    </row>
    <row r="39" spans="1:13" ht="27.6" customHeight="1" x14ac:dyDescent="0.55000000000000004">
      <c r="A39" s="22" t="s">
        <v>20</v>
      </c>
      <c r="B39" s="115" t="s">
        <v>72</v>
      </c>
      <c r="C39" s="128">
        <v>0</v>
      </c>
      <c r="D39" s="152"/>
      <c r="E39" s="87">
        <v>75000</v>
      </c>
      <c r="F39" s="77">
        <v>0</v>
      </c>
      <c r="G39" s="201">
        <v>0</v>
      </c>
      <c r="H39" s="158">
        <v>0</v>
      </c>
      <c r="I39" s="178">
        <f>SUM(C39:H39)</f>
        <v>75000</v>
      </c>
      <c r="J39" s="182">
        <f>D39+F39+H39</f>
        <v>0</v>
      </c>
      <c r="K39" s="42"/>
      <c r="L39" s="13"/>
    </row>
    <row r="40" spans="1:13" ht="42" customHeight="1" x14ac:dyDescent="0.55000000000000004">
      <c r="A40" s="23" t="s">
        <v>21</v>
      </c>
      <c r="B40" s="113" t="s">
        <v>165</v>
      </c>
      <c r="C40" s="128">
        <v>0</v>
      </c>
      <c r="D40" s="152"/>
      <c r="E40" s="85">
        <v>50846.73</v>
      </c>
      <c r="F40" s="77">
        <v>0</v>
      </c>
      <c r="G40" s="87">
        <v>0</v>
      </c>
      <c r="H40" s="158">
        <v>0</v>
      </c>
      <c r="I40" s="179">
        <f>SUM(C40:H40)</f>
        <v>50846.73</v>
      </c>
      <c r="J40" s="183">
        <f>D40+F40+H40</f>
        <v>0</v>
      </c>
      <c r="K40" s="26"/>
      <c r="L40" s="10"/>
    </row>
    <row r="41" spans="1:13" ht="42.6" thickBot="1" x14ac:dyDescent="0.6">
      <c r="A41" s="41" t="s">
        <v>22</v>
      </c>
      <c r="B41" s="114" t="s">
        <v>164</v>
      </c>
      <c r="C41" s="128">
        <v>0</v>
      </c>
      <c r="D41" s="159"/>
      <c r="E41" s="90">
        <v>62000</v>
      </c>
      <c r="F41" s="66">
        <v>0</v>
      </c>
      <c r="G41" s="98">
        <v>0</v>
      </c>
      <c r="H41" s="81">
        <v>0</v>
      </c>
      <c r="I41" s="180">
        <f>SUM(C41:H41)</f>
        <v>62000</v>
      </c>
      <c r="J41" s="183">
        <f>D41+F41+H41</f>
        <v>0</v>
      </c>
      <c r="K41" s="31"/>
      <c r="L41" s="17"/>
    </row>
    <row r="42" spans="1:13" s="48" customFormat="1" ht="60" customHeight="1" thickBot="1" x14ac:dyDescent="0.6">
      <c r="A42" s="197" t="s">
        <v>23</v>
      </c>
      <c r="B42" s="199" t="s">
        <v>111</v>
      </c>
      <c r="C42" s="130">
        <f t="shared" ref="C42:J42" si="12">SUM(C43:C49)</f>
        <v>0</v>
      </c>
      <c r="D42" s="221">
        <f t="shared" si="12"/>
        <v>0</v>
      </c>
      <c r="E42" s="130">
        <f t="shared" si="12"/>
        <v>0</v>
      </c>
      <c r="F42" s="221">
        <f t="shared" si="12"/>
        <v>0</v>
      </c>
      <c r="G42" s="130">
        <f t="shared" si="12"/>
        <v>139978.60999999999</v>
      </c>
      <c r="H42" s="221">
        <f t="shared" si="12"/>
        <v>22637.97</v>
      </c>
      <c r="I42" s="130">
        <f t="shared" si="12"/>
        <v>162616.58000000002</v>
      </c>
      <c r="J42" s="208">
        <f t="shared" si="12"/>
        <v>22637.97</v>
      </c>
      <c r="K42" s="46"/>
      <c r="L42" s="47"/>
    </row>
    <row r="43" spans="1:13" s="48" customFormat="1" ht="28.2" x14ac:dyDescent="0.55000000000000004">
      <c r="A43" s="49" t="s">
        <v>166</v>
      </c>
      <c r="B43" s="124" t="s">
        <v>153</v>
      </c>
      <c r="C43" s="121">
        <v>0</v>
      </c>
      <c r="D43" s="50">
        <v>0</v>
      </c>
      <c r="E43" s="86">
        <v>0</v>
      </c>
      <c r="F43" s="63"/>
      <c r="G43" s="192">
        <v>5000</v>
      </c>
      <c r="H43" s="78">
        <v>5226</v>
      </c>
      <c r="I43" s="203">
        <f t="shared" ref="I43:I49" si="13">SUM(C43:H43)</f>
        <v>10226</v>
      </c>
      <c r="J43" s="210">
        <f>D43+F43+H43</f>
        <v>5226</v>
      </c>
      <c r="K43" s="67" t="s">
        <v>154</v>
      </c>
      <c r="L43" s="52"/>
    </row>
    <row r="44" spans="1:13" s="48" customFormat="1" x14ac:dyDescent="0.55000000000000004">
      <c r="A44" s="49" t="s">
        <v>167</v>
      </c>
      <c r="B44" s="124" t="s">
        <v>155</v>
      </c>
      <c r="C44" s="121">
        <v>0</v>
      </c>
      <c r="D44" s="50">
        <v>0</v>
      </c>
      <c r="E44" s="86">
        <v>0</v>
      </c>
      <c r="F44" s="63"/>
      <c r="G44" s="86">
        <v>31200</v>
      </c>
      <c r="H44" s="79">
        <v>6443.85</v>
      </c>
      <c r="I44" s="204">
        <f t="shared" si="13"/>
        <v>37643.85</v>
      </c>
      <c r="J44" s="212">
        <f>D44+F44+H44</f>
        <v>6443.85</v>
      </c>
      <c r="K44" s="51"/>
      <c r="L44" s="52"/>
    </row>
    <row r="45" spans="1:13" s="48" customFormat="1" ht="28.2" x14ac:dyDescent="0.55000000000000004">
      <c r="A45" s="49" t="s">
        <v>24</v>
      </c>
      <c r="B45" s="124" t="s">
        <v>77</v>
      </c>
      <c r="C45" s="121">
        <v>0</v>
      </c>
      <c r="D45" s="50">
        <v>0</v>
      </c>
      <c r="E45" s="86">
        <v>0</v>
      </c>
      <c r="F45" s="63"/>
      <c r="G45" s="86">
        <v>40000</v>
      </c>
      <c r="H45" s="79">
        <v>10968.12</v>
      </c>
      <c r="I45" s="205">
        <f t="shared" si="13"/>
        <v>50968.12</v>
      </c>
      <c r="J45" s="211">
        <f t="shared" ref="J45:J50" si="14">D45+F45+H45</f>
        <v>10968.12</v>
      </c>
      <c r="K45" s="51"/>
      <c r="L45" s="52"/>
    </row>
    <row r="46" spans="1:13" s="48" customFormat="1" ht="22.15" customHeight="1" x14ac:dyDescent="0.55000000000000004">
      <c r="A46" s="53" t="s">
        <v>25</v>
      </c>
      <c r="B46" s="125" t="s">
        <v>78</v>
      </c>
      <c r="C46" s="121">
        <v>0</v>
      </c>
      <c r="D46" s="50">
        <v>0</v>
      </c>
      <c r="E46" s="86">
        <v>0</v>
      </c>
      <c r="F46" s="63"/>
      <c r="G46" s="86">
        <v>25000</v>
      </c>
      <c r="H46" s="79">
        <v>0</v>
      </c>
      <c r="I46" s="204">
        <f t="shared" si="13"/>
        <v>25000</v>
      </c>
      <c r="J46" s="211">
        <f t="shared" si="14"/>
        <v>0</v>
      </c>
      <c r="K46" s="54"/>
      <c r="L46" s="55"/>
    </row>
    <row r="47" spans="1:13" s="48" customFormat="1" ht="19.149999999999999" customHeight="1" x14ac:dyDescent="0.55000000000000004">
      <c r="A47" s="53" t="s">
        <v>26</v>
      </c>
      <c r="B47" s="125" t="s">
        <v>79</v>
      </c>
      <c r="C47" s="121">
        <v>0</v>
      </c>
      <c r="D47" s="50">
        <v>0</v>
      </c>
      <c r="E47" s="86">
        <v>0</v>
      </c>
      <c r="F47" s="63"/>
      <c r="G47" s="86">
        <v>15000</v>
      </c>
      <c r="H47" s="79">
        <v>0</v>
      </c>
      <c r="I47" s="204">
        <f t="shared" si="13"/>
        <v>15000</v>
      </c>
      <c r="J47" s="211">
        <f t="shared" si="14"/>
        <v>0</v>
      </c>
      <c r="K47" s="54"/>
      <c r="L47" s="55"/>
    </row>
    <row r="48" spans="1:13" s="48" customFormat="1" ht="26.5" customHeight="1" x14ac:dyDescent="0.55000000000000004">
      <c r="A48" s="53" t="s">
        <v>136</v>
      </c>
      <c r="B48" s="125" t="s">
        <v>82</v>
      </c>
      <c r="C48" s="121">
        <v>0</v>
      </c>
      <c r="D48" s="50">
        <v>0</v>
      </c>
      <c r="E48" s="86"/>
      <c r="F48" s="63"/>
      <c r="G48" s="86">
        <v>8778.61</v>
      </c>
      <c r="H48" s="79">
        <v>0</v>
      </c>
      <c r="I48" s="204">
        <f t="shared" si="13"/>
        <v>8778.61</v>
      </c>
      <c r="J48" s="211">
        <f t="shared" si="14"/>
        <v>0</v>
      </c>
      <c r="K48" s="54"/>
      <c r="L48" s="55"/>
    </row>
    <row r="49" spans="1:14" s="48" customFormat="1" ht="14.4" thickBot="1" x14ac:dyDescent="0.6">
      <c r="A49" s="71" t="s">
        <v>137</v>
      </c>
      <c r="B49" s="126" t="s">
        <v>83</v>
      </c>
      <c r="C49" s="131">
        <v>0</v>
      </c>
      <c r="D49" s="50">
        <v>0</v>
      </c>
      <c r="E49" s="88">
        <v>0</v>
      </c>
      <c r="F49" s="68"/>
      <c r="G49" s="88">
        <v>15000</v>
      </c>
      <c r="H49" s="78">
        <v>0</v>
      </c>
      <c r="I49" s="206">
        <f t="shared" si="13"/>
        <v>15000</v>
      </c>
      <c r="J49" s="211">
        <f t="shared" si="14"/>
        <v>0</v>
      </c>
      <c r="K49" s="56"/>
      <c r="L49" s="57"/>
    </row>
    <row r="50" spans="1:14" s="48" customFormat="1" ht="33" customHeight="1" thickBot="1" x14ac:dyDescent="0.6">
      <c r="A50" s="73" t="s">
        <v>156</v>
      </c>
      <c r="B50" s="126" t="s">
        <v>157</v>
      </c>
      <c r="C50" s="132"/>
      <c r="D50" s="50">
        <v>0</v>
      </c>
      <c r="E50" s="89"/>
      <c r="F50" s="75"/>
      <c r="G50" s="200">
        <v>30000</v>
      </c>
      <c r="H50" s="80">
        <v>0</v>
      </c>
      <c r="I50" s="207">
        <f>G50</f>
        <v>30000</v>
      </c>
      <c r="J50" s="211">
        <f t="shared" si="14"/>
        <v>0</v>
      </c>
      <c r="K50" s="69"/>
      <c r="L50" s="70"/>
    </row>
    <row r="51" spans="1:14" ht="51" customHeight="1" thickBot="1" x14ac:dyDescent="0.6">
      <c r="A51" s="197" t="s">
        <v>73</v>
      </c>
      <c r="B51" s="199" t="s">
        <v>112</v>
      </c>
      <c r="C51" s="130">
        <f t="shared" ref="C51:J51" si="15">SUM(C52:C56)</f>
        <v>0</v>
      </c>
      <c r="D51" s="221">
        <f t="shared" si="15"/>
        <v>0</v>
      </c>
      <c r="E51" s="130">
        <f t="shared" si="15"/>
        <v>0</v>
      </c>
      <c r="F51" s="221">
        <f t="shared" si="15"/>
        <v>0</v>
      </c>
      <c r="G51" s="130">
        <f t="shared" si="15"/>
        <v>84350</v>
      </c>
      <c r="H51" s="221">
        <f t="shared" si="15"/>
        <v>12342.53</v>
      </c>
      <c r="I51" s="130">
        <f t="shared" si="15"/>
        <v>96692.53</v>
      </c>
      <c r="J51" s="208">
        <f t="shared" si="15"/>
        <v>12342.53</v>
      </c>
      <c r="K51" s="32"/>
      <c r="L51" s="18"/>
    </row>
    <row r="52" spans="1:14" ht="34.15" customHeight="1" x14ac:dyDescent="0.55000000000000004">
      <c r="A52" s="22" t="s">
        <v>74</v>
      </c>
      <c r="B52" s="115" t="s">
        <v>89</v>
      </c>
      <c r="C52" s="128">
        <v>0</v>
      </c>
      <c r="D52" s="152"/>
      <c r="E52" s="87">
        <v>0</v>
      </c>
      <c r="F52" s="77"/>
      <c r="G52" s="201">
        <v>15000</v>
      </c>
      <c r="H52" s="158">
        <v>2685.5</v>
      </c>
      <c r="I52" s="178">
        <f>SUM(C52:H52)</f>
        <v>17685.5</v>
      </c>
      <c r="J52" s="182">
        <f>D52+F52+H52</f>
        <v>2685.5</v>
      </c>
      <c r="K52" s="42"/>
      <c r="L52" s="13"/>
      <c r="M52" s="36"/>
    </row>
    <row r="53" spans="1:14" ht="35.5" customHeight="1" x14ac:dyDescent="0.55000000000000004">
      <c r="A53" s="23" t="s">
        <v>75</v>
      </c>
      <c r="B53" s="113" t="s">
        <v>90</v>
      </c>
      <c r="C53" s="128">
        <v>0</v>
      </c>
      <c r="D53" s="152"/>
      <c r="E53" s="87">
        <v>0</v>
      </c>
      <c r="F53" s="77"/>
      <c r="G53" s="87">
        <v>15000</v>
      </c>
      <c r="H53" s="158">
        <v>3425.5</v>
      </c>
      <c r="I53" s="179">
        <f>SUM(C53:H53)</f>
        <v>18425.5</v>
      </c>
      <c r="J53" s="183">
        <f>D53+F53+H53</f>
        <v>3425.5</v>
      </c>
      <c r="K53" s="26"/>
      <c r="L53" s="10"/>
    </row>
    <row r="54" spans="1:14" ht="45" customHeight="1" x14ac:dyDescent="0.55000000000000004">
      <c r="A54" s="23" t="s">
        <v>76</v>
      </c>
      <c r="B54" s="113" t="s">
        <v>91</v>
      </c>
      <c r="C54" s="128">
        <v>0</v>
      </c>
      <c r="D54" s="152"/>
      <c r="E54" s="87">
        <v>0</v>
      </c>
      <c r="F54" s="77"/>
      <c r="G54" s="87">
        <v>24350</v>
      </c>
      <c r="H54" s="158">
        <v>2077.5300000000002</v>
      </c>
      <c r="I54" s="179">
        <f>SUM(C54:H54)</f>
        <v>26427.53</v>
      </c>
      <c r="J54" s="183">
        <f t="shared" ref="J54:J56" si="16">D54+F54+H54</f>
        <v>2077.5300000000002</v>
      </c>
      <c r="K54" s="26"/>
      <c r="L54" s="10"/>
    </row>
    <row r="55" spans="1:14" ht="25.15" customHeight="1" x14ac:dyDescent="0.55000000000000004">
      <c r="A55" s="23" t="s">
        <v>80</v>
      </c>
      <c r="B55" s="113" t="s">
        <v>92</v>
      </c>
      <c r="C55" s="128">
        <v>0</v>
      </c>
      <c r="D55" s="152"/>
      <c r="E55" s="87">
        <v>0</v>
      </c>
      <c r="F55" s="77"/>
      <c r="G55" s="87">
        <v>10000</v>
      </c>
      <c r="H55" s="158">
        <v>1084</v>
      </c>
      <c r="I55" s="179">
        <f>SUM(C55:H55)</f>
        <v>11084</v>
      </c>
      <c r="J55" s="183">
        <f t="shared" si="16"/>
        <v>1084</v>
      </c>
      <c r="K55" s="26"/>
      <c r="L55" s="10"/>
    </row>
    <row r="56" spans="1:14" ht="42" customHeight="1" thickBot="1" x14ac:dyDescent="0.6">
      <c r="A56" s="41" t="s">
        <v>81</v>
      </c>
      <c r="B56" s="114" t="s">
        <v>93</v>
      </c>
      <c r="C56" s="128">
        <v>0</v>
      </c>
      <c r="D56" s="152"/>
      <c r="E56" s="87">
        <v>0</v>
      </c>
      <c r="F56" s="77"/>
      <c r="G56" s="98">
        <v>20000</v>
      </c>
      <c r="H56" s="81">
        <v>3070</v>
      </c>
      <c r="I56" s="180">
        <f>SUM(C56:H56)</f>
        <v>23070</v>
      </c>
      <c r="J56" s="183">
        <f t="shared" si="16"/>
        <v>3070</v>
      </c>
      <c r="K56" s="31"/>
      <c r="L56" s="17"/>
    </row>
    <row r="57" spans="1:14" ht="60" customHeight="1" thickBot="1" x14ac:dyDescent="0.6">
      <c r="A57" s="197" t="s">
        <v>84</v>
      </c>
      <c r="B57" s="199" t="s">
        <v>113</v>
      </c>
      <c r="C57" s="127">
        <f>SUM(C58:C61)</f>
        <v>75000</v>
      </c>
      <c r="D57" s="218">
        <f t="shared" ref="D57:J57" si="17">SUM(D58:D61)</f>
        <v>45950.17</v>
      </c>
      <c r="E57" s="127">
        <f t="shared" si="17"/>
        <v>0</v>
      </c>
      <c r="F57" s="218">
        <f t="shared" si="17"/>
        <v>0</v>
      </c>
      <c r="G57" s="127">
        <f t="shared" si="17"/>
        <v>0</v>
      </c>
      <c r="H57" s="218">
        <f t="shared" si="17"/>
        <v>0</v>
      </c>
      <c r="I57" s="130">
        <f t="shared" si="17"/>
        <v>120950.17</v>
      </c>
      <c r="J57" s="208">
        <f t="shared" si="17"/>
        <v>45950.17</v>
      </c>
      <c r="K57" s="32"/>
      <c r="L57" s="18"/>
      <c r="M57" s="36"/>
    </row>
    <row r="58" spans="1:14" ht="49.15" customHeight="1" x14ac:dyDescent="0.55000000000000004">
      <c r="A58" s="22" t="s">
        <v>85</v>
      </c>
      <c r="B58" s="115" t="s">
        <v>94</v>
      </c>
      <c r="C58" s="128">
        <v>25000</v>
      </c>
      <c r="D58" s="152">
        <v>45950.17</v>
      </c>
      <c r="E58" s="87">
        <v>0</v>
      </c>
      <c r="F58" s="77"/>
      <c r="G58" s="201">
        <v>0</v>
      </c>
      <c r="H58" s="158"/>
      <c r="I58" s="178">
        <f t="shared" ref="I58:I61" si="18">SUM(C58:G58)</f>
        <v>70950.17</v>
      </c>
      <c r="J58" s="182">
        <f>D58+F58+H58</f>
        <v>45950.17</v>
      </c>
      <c r="K58" s="42"/>
      <c r="L58" s="13"/>
    </row>
    <row r="59" spans="1:14" ht="49.15" customHeight="1" x14ac:dyDescent="0.55000000000000004">
      <c r="A59" s="23" t="s">
        <v>86</v>
      </c>
      <c r="B59" s="113" t="s">
        <v>95</v>
      </c>
      <c r="C59" s="118">
        <v>20000</v>
      </c>
      <c r="D59" s="152"/>
      <c r="E59" s="87">
        <v>0</v>
      </c>
      <c r="F59" s="77"/>
      <c r="G59" s="87">
        <v>0</v>
      </c>
      <c r="H59" s="158"/>
      <c r="I59" s="179">
        <f t="shared" si="18"/>
        <v>20000</v>
      </c>
      <c r="J59" s="183">
        <f>D59+F59+H59</f>
        <v>0</v>
      </c>
      <c r="K59" s="26"/>
      <c r="L59" s="10"/>
    </row>
    <row r="60" spans="1:14" ht="34.15" customHeight="1" x14ac:dyDescent="0.55000000000000004">
      <c r="A60" s="23" t="s">
        <v>87</v>
      </c>
      <c r="B60" s="113" t="s">
        <v>96</v>
      </c>
      <c r="C60" s="118">
        <v>10000</v>
      </c>
      <c r="D60" s="152"/>
      <c r="E60" s="87">
        <v>0</v>
      </c>
      <c r="F60" s="77"/>
      <c r="G60" s="87">
        <v>0</v>
      </c>
      <c r="H60" s="158"/>
      <c r="I60" s="179">
        <f t="shared" si="18"/>
        <v>10000</v>
      </c>
      <c r="J60" s="183">
        <f t="shared" ref="J60:J61" si="19">D60+F60+H60</f>
        <v>0</v>
      </c>
      <c r="K60" s="26"/>
      <c r="L60" s="10"/>
      <c r="N60" s="36"/>
    </row>
    <row r="61" spans="1:14" ht="30" customHeight="1" thickBot="1" x14ac:dyDescent="0.6">
      <c r="A61" s="186" t="s">
        <v>88</v>
      </c>
      <c r="B61" s="134" t="s">
        <v>97</v>
      </c>
      <c r="C61" s="139">
        <v>20000</v>
      </c>
      <c r="D61" s="159"/>
      <c r="E61" s="95">
        <v>0</v>
      </c>
      <c r="F61" s="66"/>
      <c r="G61" s="95">
        <v>0</v>
      </c>
      <c r="H61" s="81"/>
      <c r="I61" s="214">
        <f t="shared" si="18"/>
        <v>20000</v>
      </c>
      <c r="J61" s="191">
        <f t="shared" si="19"/>
        <v>0</v>
      </c>
      <c r="K61" s="31"/>
      <c r="L61" s="17"/>
    </row>
    <row r="62" spans="1:14" ht="25.9" customHeight="1" thickBot="1" x14ac:dyDescent="0.6">
      <c r="A62" s="278" t="s">
        <v>27</v>
      </c>
      <c r="B62" s="279"/>
      <c r="C62" s="43">
        <f>C57+C51+C42+C38+C33</f>
        <v>75000</v>
      </c>
      <c r="D62" s="220">
        <f t="shared" ref="D62:J62" si="20">D57+D51+D42+D38+D33</f>
        <v>45950.17</v>
      </c>
      <c r="E62" s="43">
        <f t="shared" si="20"/>
        <v>287846.73</v>
      </c>
      <c r="F62" s="220">
        <f t="shared" si="20"/>
        <v>21445</v>
      </c>
      <c r="G62" s="43">
        <f t="shared" si="20"/>
        <v>224328.61</v>
      </c>
      <c r="H62" s="220">
        <f t="shared" si="20"/>
        <v>34980.5</v>
      </c>
      <c r="I62" s="202">
        <f t="shared" si="20"/>
        <v>689551.01</v>
      </c>
      <c r="J62" s="208">
        <f t="shared" si="20"/>
        <v>102375.67</v>
      </c>
      <c r="K62" s="45"/>
      <c r="L62" s="44"/>
    </row>
    <row r="63" spans="1:14" ht="37.15" customHeight="1" thickBot="1" x14ac:dyDescent="0.6">
      <c r="A63" s="261" t="s">
        <v>147</v>
      </c>
      <c r="B63" s="262"/>
      <c r="C63" s="262"/>
      <c r="D63" s="262"/>
      <c r="E63" s="262"/>
      <c r="F63" s="262"/>
      <c r="G63" s="262"/>
      <c r="H63" s="262"/>
      <c r="I63" s="262"/>
      <c r="J63" s="262"/>
      <c r="K63" s="263"/>
      <c r="L63" s="40"/>
    </row>
    <row r="64" spans="1:14" ht="89.5" customHeight="1" thickBot="1" x14ac:dyDescent="0.6">
      <c r="A64" s="197" t="s">
        <v>28</v>
      </c>
      <c r="B64" s="199" t="s">
        <v>135</v>
      </c>
      <c r="C64" s="127">
        <f>SUM(C65:C66)</f>
        <v>0</v>
      </c>
      <c r="D64" s="220">
        <f t="shared" ref="D64:J64" si="21">SUM(D65:D66)</f>
        <v>0</v>
      </c>
      <c r="E64" s="43">
        <f t="shared" si="21"/>
        <v>0</v>
      </c>
      <c r="F64" s="220">
        <f t="shared" si="21"/>
        <v>0</v>
      </c>
      <c r="G64" s="43">
        <f t="shared" si="21"/>
        <v>0</v>
      </c>
      <c r="H64" s="220">
        <f t="shared" si="21"/>
        <v>0</v>
      </c>
      <c r="I64" s="202">
        <f t="shared" si="21"/>
        <v>0</v>
      </c>
      <c r="J64" s="208">
        <f t="shared" si="21"/>
        <v>0</v>
      </c>
      <c r="K64" s="60"/>
      <c r="L64" s="40"/>
    </row>
    <row r="65" spans="1:12" ht="96.6" customHeight="1" x14ac:dyDescent="0.55000000000000004">
      <c r="A65" s="61" t="s">
        <v>29</v>
      </c>
      <c r="B65" s="133" t="s">
        <v>168</v>
      </c>
      <c r="C65" s="229">
        <v>0</v>
      </c>
      <c r="D65" s="230"/>
      <c r="E65" s="201" t="s">
        <v>143</v>
      </c>
      <c r="F65" s="231"/>
      <c r="G65" s="232">
        <v>0</v>
      </c>
      <c r="H65" s="233"/>
      <c r="I65" s="225">
        <f t="shared" ref="I65:I79" si="22">SUM(C65:G65)</f>
        <v>0</v>
      </c>
      <c r="J65" s="234">
        <f>D65+F65+H65</f>
        <v>0</v>
      </c>
      <c r="K65" s="235"/>
      <c r="L65" s="40"/>
    </row>
    <row r="66" spans="1:12" ht="151.15" customHeight="1" thickBot="1" x14ac:dyDescent="0.6">
      <c r="A66" s="62" t="s">
        <v>30</v>
      </c>
      <c r="B66" s="76" t="s">
        <v>169</v>
      </c>
      <c r="C66" s="140">
        <v>0</v>
      </c>
      <c r="D66" s="159"/>
      <c r="E66" s="95" t="s">
        <v>143</v>
      </c>
      <c r="F66" s="66"/>
      <c r="G66" s="100">
        <v>0</v>
      </c>
      <c r="H66" s="81"/>
      <c r="I66" s="236">
        <f t="shared" si="22"/>
        <v>0</v>
      </c>
      <c r="J66" s="227">
        <f>D66+F66+H66</f>
        <v>0</v>
      </c>
      <c r="K66" s="58"/>
      <c r="L66" s="40"/>
    </row>
    <row r="67" spans="1:12" ht="81" customHeight="1" thickBot="1" x14ac:dyDescent="0.6">
      <c r="A67" s="197" t="s">
        <v>31</v>
      </c>
      <c r="B67" s="215" t="s">
        <v>148</v>
      </c>
      <c r="C67" s="135">
        <f>SUM(C68:C72)</f>
        <v>693975.7</v>
      </c>
      <c r="D67" s="219">
        <f t="shared" ref="D67:J67" si="23">SUM(D68:D72)</f>
        <v>9492.7099999999991</v>
      </c>
      <c r="E67" s="135">
        <f t="shared" si="23"/>
        <v>0</v>
      </c>
      <c r="F67" s="219">
        <f t="shared" si="23"/>
        <v>0</v>
      </c>
      <c r="G67" s="135">
        <f t="shared" si="23"/>
        <v>0</v>
      </c>
      <c r="H67" s="219">
        <f t="shared" si="23"/>
        <v>0</v>
      </c>
      <c r="I67" s="226">
        <f t="shared" si="23"/>
        <v>703468.41</v>
      </c>
      <c r="J67" s="228">
        <f t="shared" si="23"/>
        <v>9492.7099999999991</v>
      </c>
      <c r="K67" s="42"/>
      <c r="L67" s="6"/>
    </row>
    <row r="68" spans="1:12" ht="45" customHeight="1" x14ac:dyDescent="0.55000000000000004">
      <c r="A68" s="61" t="s">
        <v>32</v>
      </c>
      <c r="B68" s="115" t="s">
        <v>98</v>
      </c>
      <c r="C68" s="136">
        <v>7975.7</v>
      </c>
      <c r="D68" s="161">
        <v>3782.34</v>
      </c>
      <c r="E68" s="91">
        <v>0</v>
      </c>
      <c r="F68" s="162">
        <v>0</v>
      </c>
      <c r="G68" s="237">
        <v>0</v>
      </c>
      <c r="H68" s="163">
        <v>0</v>
      </c>
      <c r="I68" s="106">
        <f>SUM(C68:H68)</f>
        <v>11758.04</v>
      </c>
      <c r="J68" s="239">
        <f>D68+F68+H68</f>
        <v>3782.34</v>
      </c>
      <c r="K68" s="34">
        <v>0.5</v>
      </c>
      <c r="L68" s="7" t="s">
        <v>120</v>
      </c>
    </row>
    <row r="69" spans="1:12" ht="75" customHeight="1" x14ac:dyDescent="0.55000000000000004">
      <c r="A69" s="59" t="s">
        <v>33</v>
      </c>
      <c r="B69" s="113" t="s">
        <v>149</v>
      </c>
      <c r="C69" s="137">
        <v>400000</v>
      </c>
      <c r="D69" s="164">
        <v>0</v>
      </c>
      <c r="E69" s="92">
        <v>0</v>
      </c>
      <c r="F69" s="165">
        <v>0</v>
      </c>
      <c r="G69" s="92">
        <v>0</v>
      </c>
      <c r="H69" s="166">
        <v>0</v>
      </c>
      <c r="I69" s="107">
        <f>SUM(C69:H69)</f>
        <v>400000</v>
      </c>
      <c r="J69" s="240">
        <f>D69+F69+H69</f>
        <v>0</v>
      </c>
      <c r="K69" s="34">
        <v>0.5</v>
      </c>
      <c r="L69" s="7" t="s">
        <v>121</v>
      </c>
    </row>
    <row r="70" spans="1:12" ht="45.6" customHeight="1" x14ac:dyDescent="0.55000000000000004">
      <c r="A70" s="59" t="s">
        <v>34</v>
      </c>
      <c r="B70" s="113" t="s">
        <v>150</v>
      </c>
      <c r="C70" s="137">
        <v>111000</v>
      </c>
      <c r="D70" s="164">
        <v>0</v>
      </c>
      <c r="E70" s="92">
        <v>0</v>
      </c>
      <c r="F70" s="165">
        <v>0</v>
      </c>
      <c r="G70" s="92">
        <v>0</v>
      </c>
      <c r="H70" s="166">
        <v>0</v>
      </c>
      <c r="I70" s="107">
        <f t="shared" si="22"/>
        <v>111000</v>
      </c>
      <c r="J70" s="240">
        <f t="shared" ref="J70:J72" si="24">D70+F70+H70</f>
        <v>0</v>
      </c>
      <c r="K70" s="34">
        <v>0.5</v>
      </c>
      <c r="L70" s="7" t="s">
        <v>122</v>
      </c>
    </row>
    <row r="71" spans="1:12" ht="57.6" customHeight="1" x14ac:dyDescent="0.55000000000000004">
      <c r="A71" s="59" t="s">
        <v>103</v>
      </c>
      <c r="B71" s="113" t="s">
        <v>99</v>
      </c>
      <c r="C71" s="137">
        <v>60000</v>
      </c>
      <c r="D71" s="164">
        <v>0</v>
      </c>
      <c r="E71" s="92">
        <v>0</v>
      </c>
      <c r="F71" s="165">
        <v>0</v>
      </c>
      <c r="G71" s="92">
        <v>0</v>
      </c>
      <c r="H71" s="166">
        <v>0</v>
      </c>
      <c r="I71" s="107">
        <f t="shared" si="22"/>
        <v>60000</v>
      </c>
      <c r="J71" s="240">
        <f t="shared" si="24"/>
        <v>0</v>
      </c>
      <c r="K71" s="34">
        <v>0.35</v>
      </c>
      <c r="L71" s="7" t="s">
        <v>123</v>
      </c>
    </row>
    <row r="72" spans="1:12" ht="47.5" customHeight="1" thickBot="1" x14ac:dyDescent="0.6">
      <c r="A72" s="62" t="s">
        <v>104</v>
      </c>
      <c r="B72" s="134" t="s">
        <v>100</v>
      </c>
      <c r="C72" s="138">
        <v>115000</v>
      </c>
      <c r="D72" s="167">
        <v>5710.37</v>
      </c>
      <c r="E72" s="93">
        <v>0</v>
      </c>
      <c r="F72" s="165">
        <v>0</v>
      </c>
      <c r="G72" s="92">
        <v>0</v>
      </c>
      <c r="H72" s="166">
        <v>0</v>
      </c>
      <c r="I72" s="108">
        <f t="shared" si="22"/>
        <v>120710.37</v>
      </c>
      <c r="J72" s="240">
        <f t="shared" si="24"/>
        <v>5710.37</v>
      </c>
      <c r="K72" s="34">
        <v>0.6</v>
      </c>
      <c r="L72" s="9" t="s">
        <v>124</v>
      </c>
    </row>
    <row r="73" spans="1:12" ht="45.6" customHeight="1" thickBot="1" x14ac:dyDescent="0.6">
      <c r="A73" s="197" t="s">
        <v>35</v>
      </c>
      <c r="B73" s="215" t="s">
        <v>151</v>
      </c>
      <c r="C73" s="135">
        <f>SUM(C74:C79)</f>
        <v>300000</v>
      </c>
      <c r="D73" s="256">
        <f t="shared" ref="D73:J73" si="25">SUM(D74:D79)</f>
        <v>0</v>
      </c>
      <c r="E73" s="135">
        <f t="shared" si="25"/>
        <v>0</v>
      </c>
      <c r="F73" s="256">
        <f t="shared" si="25"/>
        <v>0</v>
      </c>
      <c r="G73" s="135">
        <f t="shared" si="25"/>
        <v>0</v>
      </c>
      <c r="H73" s="256">
        <f t="shared" si="25"/>
        <v>0</v>
      </c>
      <c r="I73" s="135">
        <f t="shared" si="25"/>
        <v>300000</v>
      </c>
      <c r="J73" s="228">
        <f t="shared" si="25"/>
        <v>0</v>
      </c>
      <c r="K73" s="26"/>
      <c r="L73" s="6"/>
    </row>
    <row r="74" spans="1:12" ht="39.6" customHeight="1" x14ac:dyDescent="0.55000000000000004">
      <c r="A74" s="61" t="s">
        <v>36</v>
      </c>
      <c r="B74" s="115" t="s">
        <v>101</v>
      </c>
      <c r="C74" s="136">
        <v>15000</v>
      </c>
      <c r="D74" s="161">
        <v>0</v>
      </c>
      <c r="E74" s="91">
        <v>0</v>
      </c>
      <c r="F74" s="162">
        <v>0</v>
      </c>
      <c r="G74" s="237">
        <v>0</v>
      </c>
      <c r="H74" s="163">
        <v>0</v>
      </c>
      <c r="I74" s="106">
        <f>SUM(C74:H74)</f>
        <v>15000</v>
      </c>
      <c r="J74" s="241">
        <f>D74+F74+H74</f>
        <v>0</v>
      </c>
      <c r="K74" s="34">
        <v>0.5</v>
      </c>
      <c r="L74" s="6" t="s">
        <v>125</v>
      </c>
    </row>
    <row r="75" spans="1:12" ht="43.9" customHeight="1" x14ac:dyDescent="0.55000000000000004">
      <c r="A75" s="59" t="s">
        <v>37</v>
      </c>
      <c r="B75" s="39" t="s">
        <v>170</v>
      </c>
      <c r="C75" s="137">
        <v>25000</v>
      </c>
      <c r="D75" s="164">
        <v>0</v>
      </c>
      <c r="E75" s="92">
        <v>0</v>
      </c>
      <c r="F75" s="165">
        <v>0</v>
      </c>
      <c r="G75" s="92">
        <v>0</v>
      </c>
      <c r="H75" s="166">
        <v>0</v>
      </c>
      <c r="I75" s="107">
        <f>SUM(C75:H75)</f>
        <v>25000</v>
      </c>
      <c r="J75" s="240">
        <f>D75+F75+H75</f>
        <v>0</v>
      </c>
      <c r="K75" s="34">
        <v>0.5</v>
      </c>
      <c r="L75" s="6" t="s">
        <v>126</v>
      </c>
    </row>
    <row r="76" spans="1:12" ht="42" customHeight="1" x14ac:dyDescent="0.55000000000000004">
      <c r="A76" s="59" t="s">
        <v>38</v>
      </c>
      <c r="B76" s="113" t="s">
        <v>102</v>
      </c>
      <c r="C76" s="137">
        <v>45000</v>
      </c>
      <c r="D76" s="164">
        <v>0</v>
      </c>
      <c r="E76" s="92">
        <v>0</v>
      </c>
      <c r="F76" s="165">
        <v>0</v>
      </c>
      <c r="G76" s="92">
        <v>0</v>
      </c>
      <c r="H76" s="166">
        <v>0</v>
      </c>
      <c r="I76" s="107">
        <f t="shared" si="22"/>
        <v>45000</v>
      </c>
      <c r="J76" s="240">
        <f t="shared" ref="J76:J79" si="26">D76+F76+H76</f>
        <v>0</v>
      </c>
      <c r="K76" s="34">
        <v>0.4</v>
      </c>
      <c r="L76" s="6" t="s">
        <v>127</v>
      </c>
    </row>
    <row r="77" spans="1:12" ht="39.6" customHeight="1" x14ac:dyDescent="0.55000000000000004">
      <c r="A77" s="59" t="s">
        <v>109</v>
      </c>
      <c r="B77" s="113" t="s">
        <v>105</v>
      </c>
      <c r="C77" s="137">
        <v>30000</v>
      </c>
      <c r="D77" s="164">
        <v>0</v>
      </c>
      <c r="E77" s="92">
        <v>0</v>
      </c>
      <c r="F77" s="165">
        <v>0</v>
      </c>
      <c r="G77" s="92">
        <v>0</v>
      </c>
      <c r="H77" s="166">
        <v>0</v>
      </c>
      <c r="I77" s="107">
        <f t="shared" si="22"/>
        <v>30000</v>
      </c>
      <c r="J77" s="240">
        <f t="shared" si="26"/>
        <v>0</v>
      </c>
      <c r="K77" s="34">
        <v>0.8</v>
      </c>
      <c r="L77" s="6" t="s">
        <v>128</v>
      </c>
    </row>
    <row r="78" spans="1:12" ht="40.9" customHeight="1" x14ac:dyDescent="0.55000000000000004">
      <c r="A78" s="59" t="s">
        <v>138</v>
      </c>
      <c r="B78" s="113" t="s">
        <v>107</v>
      </c>
      <c r="C78" s="137">
        <v>60000</v>
      </c>
      <c r="D78" s="164">
        <v>0</v>
      </c>
      <c r="E78" s="92">
        <v>0</v>
      </c>
      <c r="F78" s="165">
        <v>0</v>
      </c>
      <c r="G78" s="92">
        <v>0</v>
      </c>
      <c r="H78" s="166">
        <v>0</v>
      </c>
      <c r="I78" s="107">
        <f t="shared" si="22"/>
        <v>60000</v>
      </c>
      <c r="J78" s="240">
        <f t="shared" si="26"/>
        <v>0</v>
      </c>
      <c r="K78" s="34">
        <v>0.8</v>
      </c>
      <c r="L78" s="6" t="s">
        <v>129</v>
      </c>
    </row>
    <row r="79" spans="1:12" ht="36" customHeight="1" thickBot="1" x14ac:dyDescent="0.6">
      <c r="A79" s="62" t="s">
        <v>119</v>
      </c>
      <c r="B79" s="134" t="s">
        <v>106</v>
      </c>
      <c r="C79" s="138">
        <v>125000</v>
      </c>
      <c r="D79" s="164">
        <v>0</v>
      </c>
      <c r="E79" s="93">
        <v>0</v>
      </c>
      <c r="F79" s="165">
        <v>0</v>
      </c>
      <c r="G79" s="238">
        <v>0</v>
      </c>
      <c r="H79" s="166">
        <v>0</v>
      </c>
      <c r="I79" s="108">
        <f t="shared" si="22"/>
        <v>125000</v>
      </c>
      <c r="J79" s="240">
        <f t="shared" si="26"/>
        <v>0</v>
      </c>
      <c r="K79" s="34">
        <v>0.6</v>
      </c>
      <c r="L79" s="6" t="s">
        <v>130</v>
      </c>
    </row>
    <row r="80" spans="1:12" ht="61.9" customHeight="1" thickBot="1" x14ac:dyDescent="0.6">
      <c r="A80" s="197" t="s">
        <v>139</v>
      </c>
      <c r="B80" s="216" t="s">
        <v>152</v>
      </c>
      <c r="C80" s="135">
        <f>SUM(C81:C84)</f>
        <v>95000</v>
      </c>
      <c r="D80" s="219">
        <f t="shared" ref="D80:J80" si="27">SUM(D81:D84)</f>
        <v>0</v>
      </c>
      <c r="E80" s="135">
        <f t="shared" si="27"/>
        <v>0</v>
      </c>
      <c r="F80" s="219">
        <f t="shared" si="27"/>
        <v>0</v>
      </c>
      <c r="G80" s="135">
        <f t="shared" si="27"/>
        <v>0</v>
      </c>
      <c r="H80" s="219">
        <f t="shared" si="27"/>
        <v>0</v>
      </c>
      <c r="I80" s="135">
        <f t="shared" si="27"/>
        <v>95000</v>
      </c>
      <c r="J80" s="228">
        <f t="shared" si="27"/>
        <v>0</v>
      </c>
      <c r="K80" s="26"/>
      <c r="L80" s="6"/>
    </row>
    <row r="81" spans="1:14" ht="24" customHeight="1" x14ac:dyDescent="0.55000000000000004">
      <c r="A81" s="61" t="s">
        <v>140</v>
      </c>
      <c r="B81" s="115" t="s">
        <v>116</v>
      </c>
      <c r="C81" s="136">
        <v>10000</v>
      </c>
      <c r="D81" s="161">
        <v>0</v>
      </c>
      <c r="E81" s="91">
        <v>0</v>
      </c>
      <c r="F81" s="162">
        <v>0</v>
      </c>
      <c r="G81" s="237">
        <v>0</v>
      </c>
      <c r="H81" s="163">
        <v>0</v>
      </c>
      <c r="I81" s="106">
        <f>SUM(C81:H81)</f>
        <v>10000</v>
      </c>
      <c r="J81" s="241">
        <f>D81+F81+H81</f>
        <v>0</v>
      </c>
      <c r="K81" s="34">
        <v>0.6</v>
      </c>
      <c r="L81" s="6" t="s">
        <v>125</v>
      </c>
    </row>
    <row r="82" spans="1:14" ht="43.9" customHeight="1" x14ac:dyDescent="0.55000000000000004">
      <c r="A82" s="59" t="s">
        <v>141</v>
      </c>
      <c r="B82" s="113" t="s">
        <v>108</v>
      </c>
      <c r="C82" s="137">
        <v>15000</v>
      </c>
      <c r="D82" s="164">
        <v>0</v>
      </c>
      <c r="E82" s="92">
        <v>0</v>
      </c>
      <c r="F82" s="165">
        <v>0</v>
      </c>
      <c r="G82" s="92">
        <v>0</v>
      </c>
      <c r="H82" s="166">
        <v>0</v>
      </c>
      <c r="I82" s="107">
        <f>SUM(C82:H82)</f>
        <v>15000</v>
      </c>
      <c r="J82" s="240">
        <f>D82+F82+H82</f>
        <v>0</v>
      </c>
      <c r="K82" s="34">
        <v>0.5</v>
      </c>
      <c r="L82" s="6" t="s">
        <v>131</v>
      </c>
    </row>
    <row r="83" spans="1:14" ht="30.6" x14ac:dyDescent="0.55000000000000004">
      <c r="A83" s="59" t="s">
        <v>173</v>
      </c>
      <c r="B83" s="113" t="s">
        <v>117</v>
      </c>
      <c r="C83" s="137">
        <v>5000</v>
      </c>
      <c r="D83" s="164">
        <v>0</v>
      </c>
      <c r="E83" s="92">
        <v>0</v>
      </c>
      <c r="F83" s="165">
        <v>0</v>
      </c>
      <c r="G83" s="92">
        <v>0</v>
      </c>
      <c r="H83" s="166">
        <v>0</v>
      </c>
      <c r="I83" s="107">
        <f>SUM(C83:H83)</f>
        <v>5000</v>
      </c>
      <c r="J83" s="240">
        <f t="shared" ref="J83:J84" si="28">D83+F83+H83</f>
        <v>0</v>
      </c>
      <c r="K83" s="34">
        <v>0.5</v>
      </c>
      <c r="L83" s="6" t="s">
        <v>132</v>
      </c>
    </row>
    <row r="84" spans="1:14" ht="64.900000000000006" customHeight="1" thickBot="1" x14ac:dyDescent="0.6">
      <c r="A84" s="62" t="s">
        <v>174</v>
      </c>
      <c r="B84" s="134" t="s">
        <v>171</v>
      </c>
      <c r="C84" s="138">
        <v>65000</v>
      </c>
      <c r="D84" s="167">
        <v>0</v>
      </c>
      <c r="E84" s="93">
        <v>0</v>
      </c>
      <c r="F84" s="168">
        <v>0</v>
      </c>
      <c r="G84" s="238">
        <v>0</v>
      </c>
      <c r="H84" s="169">
        <v>0</v>
      </c>
      <c r="I84" s="108">
        <f>SUM(C84:H84)</f>
        <v>65000</v>
      </c>
      <c r="J84" s="240">
        <f t="shared" si="28"/>
        <v>0</v>
      </c>
      <c r="K84" s="34">
        <v>0.6</v>
      </c>
      <c r="L84" s="6" t="s">
        <v>172</v>
      </c>
      <c r="N84" s="36"/>
    </row>
    <row r="85" spans="1:14" ht="31.15" customHeight="1" thickBot="1" x14ac:dyDescent="0.6">
      <c r="A85" s="278" t="s">
        <v>39</v>
      </c>
      <c r="B85" s="291"/>
      <c r="C85" s="127">
        <f>C80+C73+C67</f>
        <v>1088975.7</v>
      </c>
      <c r="D85" s="218">
        <f t="shared" ref="D85:J85" si="29">D80+D73+D67</f>
        <v>9492.7099999999991</v>
      </c>
      <c r="E85" s="127">
        <f t="shared" si="29"/>
        <v>0</v>
      </c>
      <c r="F85" s="218">
        <f t="shared" si="29"/>
        <v>0</v>
      </c>
      <c r="G85" s="127">
        <f t="shared" si="29"/>
        <v>0</v>
      </c>
      <c r="H85" s="218">
        <f t="shared" si="29"/>
        <v>0</v>
      </c>
      <c r="I85" s="127">
        <f t="shared" si="29"/>
        <v>1098468.4100000001</v>
      </c>
      <c r="J85" s="208">
        <f t="shared" si="29"/>
        <v>9492.7099999999991</v>
      </c>
      <c r="K85" s="35"/>
      <c r="L85" s="8"/>
    </row>
    <row r="86" spans="1:14" ht="34.9" customHeight="1" thickBot="1" x14ac:dyDescent="0.6">
      <c r="A86" s="285" t="s">
        <v>118</v>
      </c>
      <c r="B86" s="286"/>
      <c r="C86" s="127">
        <f>C85+C62+C31</f>
        <v>1748975.7</v>
      </c>
      <c r="D86" s="217">
        <f t="shared" ref="D86:J86" si="30">D85+D62+D31</f>
        <v>274502.62</v>
      </c>
      <c r="E86" s="127">
        <f t="shared" si="30"/>
        <v>408846.73</v>
      </c>
      <c r="F86" s="217">
        <f t="shared" si="30"/>
        <v>40440</v>
      </c>
      <c r="G86" s="127">
        <f t="shared" si="30"/>
        <v>224328.61</v>
      </c>
      <c r="H86" s="217">
        <f t="shared" si="30"/>
        <v>34980.5</v>
      </c>
      <c r="I86" s="130">
        <f t="shared" si="30"/>
        <v>2732074.16</v>
      </c>
      <c r="J86" s="208">
        <f t="shared" si="30"/>
        <v>349923.12</v>
      </c>
      <c r="K86" s="35"/>
      <c r="L86" s="8"/>
    </row>
    <row r="87" spans="1:14" ht="39" customHeight="1" x14ac:dyDescent="0.55000000000000004">
      <c r="A87" s="292" t="s">
        <v>114</v>
      </c>
      <c r="B87" s="293"/>
      <c r="C87" s="128">
        <v>300000</v>
      </c>
      <c r="D87" s="152">
        <v>185579.42</v>
      </c>
      <c r="E87" s="87">
        <v>105000</v>
      </c>
      <c r="F87" s="77">
        <v>28342.99</v>
      </c>
      <c r="G87" s="201">
        <v>173877</v>
      </c>
      <c r="H87" s="158">
        <v>121937.67</v>
      </c>
      <c r="I87" s="178">
        <f>SUM(C87:H87)</f>
        <v>914737.08000000007</v>
      </c>
      <c r="J87" s="182">
        <f>D87+F87+H87</f>
        <v>335860.08</v>
      </c>
      <c r="K87" s="35"/>
      <c r="L87" s="8"/>
    </row>
    <row r="88" spans="1:14" ht="45" customHeight="1" thickBot="1" x14ac:dyDescent="0.6">
      <c r="A88" s="294" t="s">
        <v>179</v>
      </c>
      <c r="B88" s="295"/>
      <c r="C88" s="139">
        <v>12000</v>
      </c>
      <c r="D88" s="170">
        <v>0</v>
      </c>
      <c r="E88" s="94">
        <v>3000</v>
      </c>
      <c r="F88" s="171">
        <v>0</v>
      </c>
      <c r="G88" s="94">
        <v>2500</v>
      </c>
      <c r="H88" s="172">
        <v>2724</v>
      </c>
      <c r="I88" s="214">
        <f>SUM(C88:H88)</f>
        <v>20224</v>
      </c>
      <c r="J88" s="191">
        <f>D88+F88+H88</f>
        <v>2724</v>
      </c>
      <c r="K88" s="35"/>
      <c r="L88" s="8"/>
    </row>
    <row r="89" spans="1:14" ht="31.15" customHeight="1" thickBot="1" x14ac:dyDescent="0.6">
      <c r="A89" s="297" t="s">
        <v>178</v>
      </c>
      <c r="B89" s="298"/>
      <c r="C89" s="298"/>
      <c r="D89" s="298"/>
      <c r="E89" s="298"/>
      <c r="F89" s="298"/>
      <c r="G89" s="298"/>
      <c r="H89" s="298"/>
      <c r="I89" s="105">
        <v>262500</v>
      </c>
      <c r="J89" s="208">
        <f>SUM(J90:J92)</f>
        <v>69676.92</v>
      </c>
      <c r="K89" s="26"/>
      <c r="L89" s="6"/>
    </row>
    <row r="90" spans="1:14" ht="31.15" customHeight="1" x14ac:dyDescent="0.55000000000000004">
      <c r="A90" s="292" t="s">
        <v>180</v>
      </c>
      <c r="B90" s="293"/>
      <c r="C90" s="128">
        <v>98000</v>
      </c>
      <c r="D90" s="152">
        <v>18580.939999999999</v>
      </c>
      <c r="E90" s="87">
        <v>0</v>
      </c>
      <c r="F90" s="77">
        <v>0</v>
      </c>
      <c r="G90" s="201">
        <v>0</v>
      </c>
      <c r="H90" s="158">
        <v>0</v>
      </c>
      <c r="I90" s="109">
        <f>SUM(C90:G90)</f>
        <v>116580.94</v>
      </c>
      <c r="J90" s="182">
        <f>D90+F90+H90</f>
        <v>18580.939999999999</v>
      </c>
      <c r="K90" s="26"/>
      <c r="L90" s="6"/>
    </row>
    <row r="91" spans="1:14" ht="31.15" customHeight="1" x14ac:dyDescent="0.55000000000000004">
      <c r="A91" s="295" t="s">
        <v>181</v>
      </c>
      <c r="B91" s="296"/>
      <c r="C91" s="118">
        <v>37200</v>
      </c>
      <c r="D91" s="157">
        <v>27811.39</v>
      </c>
      <c r="E91" s="85">
        <v>9300</v>
      </c>
      <c r="F91" s="160">
        <v>0</v>
      </c>
      <c r="G91" s="85">
        <v>7750</v>
      </c>
      <c r="H91" s="158">
        <v>0</v>
      </c>
      <c r="I91" s="109">
        <f>SUM(C91:H91)</f>
        <v>82061.39</v>
      </c>
      <c r="J91" s="182">
        <f>D91+F91+H91</f>
        <v>27811.39</v>
      </c>
      <c r="K91" s="26"/>
      <c r="L91" s="6"/>
    </row>
    <row r="92" spans="1:14" ht="31.15" customHeight="1" thickBot="1" x14ac:dyDescent="0.6">
      <c r="A92" s="296" t="s">
        <v>182</v>
      </c>
      <c r="B92" s="296"/>
      <c r="C92" s="140">
        <v>75600</v>
      </c>
      <c r="D92" s="159">
        <v>23284.59</v>
      </c>
      <c r="E92" s="95">
        <v>18900</v>
      </c>
      <c r="F92" s="66">
        <v>0</v>
      </c>
      <c r="G92" s="95">
        <v>15750</v>
      </c>
      <c r="H92" s="81">
        <v>0</v>
      </c>
      <c r="I92" s="104">
        <f>SUM(C92:H92)</f>
        <v>133534.59</v>
      </c>
      <c r="J92" s="209">
        <f>D92+F92+H92</f>
        <v>23284.59</v>
      </c>
      <c r="K92" s="26"/>
      <c r="L92" s="6"/>
    </row>
    <row r="93" spans="1:14" ht="31.15" customHeight="1" thickBot="1" x14ac:dyDescent="0.6">
      <c r="A93" s="285" t="s">
        <v>115</v>
      </c>
      <c r="B93" s="286"/>
      <c r="C93" s="127">
        <f>SUM(C87:C92)</f>
        <v>522800</v>
      </c>
      <c r="D93" s="242">
        <f>SUM(D87:D88,D90:D92)</f>
        <v>255256.34</v>
      </c>
      <c r="E93" s="43">
        <f>SUM(E87:E92)</f>
        <v>136200</v>
      </c>
      <c r="F93" s="243">
        <f>SUM(F87:F92)</f>
        <v>28342.99</v>
      </c>
      <c r="G93" s="43">
        <f>SUM(G87:G92)</f>
        <v>199877</v>
      </c>
      <c r="H93" s="244">
        <f>SUM(H87:H88,H90:H92)</f>
        <v>124661.67</v>
      </c>
      <c r="I93" s="105">
        <f>SUM(I87:I89)</f>
        <v>1197461.08</v>
      </c>
      <c r="J93" s="208">
        <f>SUM(J87:J89)</f>
        <v>408261</v>
      </c>
      <c r="K93" s="26"/>
      <c r="L93" s="6"/>
    </row>
    <row r="94" spans="1:14" ht="29.5" customHeight="1" thickBot="1" x14ac:dyDescent="0.6">
      <c r="A94" s="283" t="s">
        <v>40</v>
      </c>
      <c r="B94" s="284"/>
      <c r="C94" s="127">
        <f>C93+C86</f>
        <v>2271775.7000000002</v>
      </c>
      <c r="D94" s="248">
        <f>D93+D86</f>
        <v>529758.96</v>
      </c>
      <c r="E94" s="43">
        <f>E93+E86</f>
        <v>545046.73</v>
      </c>
      <c r="F94" s="249">
        <f>F93+F86</f>
        <v>68782.990000000005</v>
      </c>
      <c r="G94" s="43">
        <f t="shared" ref="G94:J94" si="31">G93+G86</f>
        <v>424205.61</v>
      </c>
      <c r="H94" s="250">
        <f>H93+H86</f>
        <v>159642.16999999998</v>
      </c>
      <c r="I94" s="105">
        <f t="shared" si="31"/>
        <v>3929535.24</v>
      </c>
      <c r="J94" s="208">
        <f t="shared" si="31"/>
        <v>758184.12</v>
      </c>
      <c r="K94" s="35"/>
      <c r="L94" s="8"/>
    </row>
    <row r="95" spans="1:14" ht="25.9" customHeight="1" thickBot="1" x14ac:dyDescent="0.6">
      <c r="A95" s="287" t="s">
        <v>41</v>
      </c>
      <c r="B95" s="288"/>
      <c r="C95" s="142">
        <f>C94*7%</f>
        <v>159024.29900000003</v>
      </c>
      <c r="D95" s="173">
        <v>38153.269999999997</v>
      </c>
      <c r="E95" s="251">
        <f>E94*7%</f>
        <v>38153.271100000005</v>
      </c>
      <c r="F95" s="66">
        <v>26288.92</v>
      </c>
      <c r="G95" s="95">
        <f>G94*7%</f>
        <v>29694.3927</v>
      </c>
      <c r="H95" s="81">
        <v>11174.95</v>
      </c>
      <c r="I95" s="104">
        <f>I94*7%</f>
        <v>275067.46680000005</v>
      </c>
      <c r="J95" s="209">
        <f>J94*7%</f>
        <v>53072.888400000003</v>
      </c>
      <c r="K95" s="26"/>
      <c r="L95" s="6"/>
    </row>
    <row r="96" spans="1:14" ht="40.15" customHeight="1" thickBot="1" x14ac:dyDescent="0.6">
      <c r="A96" s="289" t="s">
        <v>42</v>
      </c>
      <c r="B96" s="290"/>
      <c r="C96" s="141">
        <f>C94+C95</f>
        <v>2430799.9990000003</v>
      </c>
      <c r="D96" s="245">
        <f>D94+D95</f>
        <v>567912.23</v>
      </c>
      <c r="E96" s="97">
        <f t="shared" ref="E96" si="32">E94+E95</f>
        <v>583200.00109999999</v>
      </c>
      <c r="F96" s="246">
        <f>F94+F95</f>
        <v>95071.91</v>
      </c>
      <c r="G96" s="97">
        <f>G94+G95</f>
        <v>453900.00270000001</v>
      </c>
      <c r="H96" s="247">
        <f>H95+H94</f>
        <v>170817.12</v>
      </c>
      <c r="I96" s="110">
        <f>SUM(C96:H96)</f>
        <v>4301701.2628000006</v>
      </c>
      <c r="J96" s="252">
        <f>SUM(D96:H96)</f>
        <v>1870901.2637999998</v>
      </c>
      <c r="K96" s="35"/>
      <c r="L96" s="8"/>
    </row>
    <row r="97" spans="3:11" x14ac:dyDescent="0.55000000000000004">
      <c r="D97" s="253">
        <f>D96/C96</f>
        <v>0.23363182089584983</v>
      </c>
      <c r="F97" s="253">
        <f>F96/E96</f>
        <v>0.16301767801899958</v>
      </c>
      <c r="H97" s="253">
        <f>H96/G96</f>
        <v>0.37633205328024555</v>
      </c>
    </row>
    <row r="99" spans="3:11" x14ac:dyDescent="0.55000000000000004">
      <c r="C99" s="174"/>
      <c r="D99" s="174"/>
      <c r="E99" s="174"/>
      <c r="F99" s="174"/>
      <c r="G99" s="174"/>
      <c r="H99" s="174"/>
    </row>
    <row r="100" spans="3:11" x14ac:dyDescent="0.55000000000000004">
      <c r="G100" s="174"/>
      <c r="H100" s="174"/>
    </row>
    <row r="102" spans="3:11" ht="25.5" customHeight="1" x14ac:dyDescent="0.55000000000000004">
      <c r="C102" s="174"/>
      <c r="D102" s="174"/>
    </row>
    <row r="103" spans="3:11" x14ac:dyDescent="0.55000000000000004">
      <c r="C103" s="174"/>
      <c r="D103" s="174"/>
      <c r="G103" s="174"/>
      <c r="H103" s="174"/>
    </row>
    <row r="106" spans="3:11" x14ac:dyDescent="0.55000000000000004">
      <c r="G106" s="144"/>
      <c r="H106" s="144"/>
      <c r="I106" s="175"/>
      <c r="J106" s="3"/>
      <c r="K106" s="39"/>
    </row>
    <row r="107" spans="3:11" x14ac:dyDescent="0.55000000000000004">
      <c r="G107" s="144"/>
      <c r="H107" s="144"/>
      <c r="I107" s="175"/>
      <c r="J107" s="3"/>
      <c r="K107" s="39"/>
    </row>
    <row r="108" spans="3:11" x14ac:dyDescent="0.55000000000000004">
      <c r="G108" s="144"/>
      <c r="H108" s="144"/>
      <c r="I108" s="175"/>
      <c r="J108" s="3"/>
      <c r="K108" s="39"/>
    </row>
    <row r="109" spans="3:11" x14ac:dyDescent="0.55000000000000004">
      <c r="G109" s="144"/>
      <c r="H109" s="144"/>
      <c r="I109" s="175"/>
      <c r="J109" s="3"/>
      <c r="K109" s="39"/>
    </row>
    <row r="110" spans="3:11" x14ac:dyDescent="0.55000000000000004">
      <c r="G110" s="144"/>
      <c r="H110" s="144"/>
      <c r="I110" s="175"/>
      <c r="J110" s="3"/>
      <c r="K110" s="39"/>
    </row>
    <row r="111" spans="3:11" x14ac:dyDescent="0.55000000000000004">
      <c r="G111" s="144"/>
      <c r="H111" s="144"/>
      <c r="I111" s="175"/>
      <c r="J111" s="3"/>
      <c r="K111" s="39"/>
    </row>
    <row r="112" spans="3:11" x14ac:dyDescent="0.55000000000000004">
      <c r="G112" s="144"/>
      <c r="H112" s="144"/>
      <c r="I112" s="175"/>
      <c r="J112" s="3"/>
      <c r="K112" s="39"/>
    </row>
    <row r="113" spans="7:11" x14ac:dyDescent="0.55000000000000004">
      <c r="G113" s="144"/>
      <c r="H113" s="144"/>
      <c r="I113" s="175"/>
      <c r="J113" s="3"/>
      <c r="K113" s="39"/>
    </row>
    <row r="114" spans="7:11" x14ac:dyDescent="0.55000000000000004">
      <c r="G114" s="144"/>
      <c r="H114" s="144"/>
      <c r="I114" s="175"/>
      <c r="J114" s="3"/>
      <c r="K114" s="39"/>
    </row>
    <row r="115" spans="7:11" x14ac:dyDescent="0.55000000000000004">
      <c r="G115" s="144"/>
      <c r="H115" s="144"/>
      <c r="I115" s="175"/>
      <c r="J115" s="3"/>
      <c r="K115" s="39"/>
    </row>
    <row r="116" spans="7:11" x14ac:dyDescent="0.55000000000000004">
      <c r="G116" s="144"/>
      <c r="H116" s="144"/>
      <c r="I116" s="175"/>
      <c r="J116" s="3"/>
      <c r="K116" s="39"/>
    </row>
  </sheetData>
  <mergeCells count="25">
    <mergeCell ref="A1:L1"/>
    <mergeCell ref="A3:L3"/>
    <mergeCell ref="A5:L5"/>
    <mergeCell ref="A7:A8"/>
    <mergeCell ref="B7:B8"/>
    <mergeCell ref="C7:J7"/>
    <mergeCell ref="K7:K8"/>
    <mergeCell ref="L7:L8"/>
    <mergeCell ref="A91:B91"/>
    <mergeCell ref="A9:L9"/>
    <mergeCell ref="A31:B31"/>
    <mergeCell ref="A32:L32"/>
    <mergeCell ref="A62:B62"/>
    <mergeCell ref="A63:K63"/>
    <mergeCell ref="A85:B85"/>
    <mergeCell ref="A86:B86"/>
    <mergeCell ref="A87:B87"/>
    <mergeCell ref="A88:B88"/>
    <mergeCell ref="A89:H89"/>
    <mergeCell ref="A90:B90"/>
    <mergeCell ref="A92:B92"/>
    <mergeCell ref="A93:B93"/>
    <mergeCell ref="A94:B94"/>
    <mergeCell ref="A95:B95"/>
    <mergeCell ref="A96:B9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VO</vt:lpstr>
      <vt:lpstr>VN 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Judith Suminwa Tuluka</cp:lastModifiedBy>
  <cp:lastPrinted>2018-06-19T11:01:07Z</cp:lastPrinted>
  <dcterms:created xsi:type="dcterms:W3CDTF">2017-11-15T21:17:43Z</dcterms:created>
  <dcterms:modified xsi:type="dcterms:W3CDTF">2019-12-06T14:51:26Z</dcterms:modified>
</cp:coreProperties>
</file>