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66925"/>
  <mc:AlternateContent xmlns:mc="http://schemas.openxmlformats.org/markup-compatibility/2006">
    <mc:Choice Requires="x15">
      <x15ac:absPath xmlns:x15ac="http://schemas.microsoft.com/office/spreadsheetml/2010/11/ac" url="C:\Users\rodika.goci\OneDrive - United Nations Development Programme\RYCO Project documents\PROGRAMME\Project narrative, budget and agreement\PROJECT AMMENDED\Ammended budget\"/>
    </mc:Choice>
  </mc:AlternateContent>
  <xr:revisionPtr revIDLastSave="14" documentId="11_92F3384366D4B07EF291D69A802ECC0640C3EC64" xr6:coauthVersionLast="41" xr6:coauthVersionMax="41" xr10:uidLastSave="{89FF69FC-321E-4746-A221-73AF12159544}"/>
  <bookViews>
    <workbookView xWindow="-108" yWindow="-108" windowWidth="20376" windowHeight="12240" xr2:uid="{00000000-000D-0000-FFFF-FFFF00000000}"/>
  </bookViews>
  <sheets>
    <sheet name="Sheet1" sheetId="1" r:id="rId1"/>
    <sheet name="Sheet2" sheetId="2"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2" l="1"/>
  <c r="F32" i="1" l="1"/>
  <c r="F24" i="1"/>
  <c r="F26" i="1"/>
  <c r="F18" i="1"/>
  <c r="F19" i="1"/>
  <c r="F20" i="1"/>
  <c r="F21" i="1"/>
  <c r="F36" i="1" s="1"/>
  <c r="F10" i="1"/>
  <c r="F11" i="1"/>
  <c r="F12" i="1"/>
  <c r="F13" i="1"/>
  <c r="F14" i="1"/>
  <c r="E15" i="1"/>
  <c r="F15" i="1"/>
  <c r="F16" i="1"/>
  <c r="C32" i="1"/>
  <c r="C25" i="1"/>
  <c r="C26" i="1"/>
  <c r="C21" i="1"/>
  <c r="C16" i="1"/>
  <c r="C36" i="1"/>
  <c r="C37" i="1"/>
  <c r="C38" i="1"/>
  <c r="D32" i="1"/>
  <c r="E32" i="1"/>
  <c r="E26" i="1"/>
  <c r="E21" i="1"/>
  <c r="E16" i="1"/>
  <c r="E36" i="1"/>
  <c r="E37" i="1" s="1"/>
  <c r="E38" i="1" s="1"/>
  <c r="D26" i="1"/>
  <c r="D21" i="1"/>
  <c r="D36" i="1" s="1"/>
  <c r="D37" i="1" s="1"/>
  <c r="D38" i="1" s="1"/>
  <c r="D16" i="1"/>
  <c r="F35" i="1"/>
  <c r="I13" i="2"/>
  <c r="J13" i="2"/>
  <c r="I11" i="2"/>
  <c r="H11" i="2"/>
  <c r="I12" i="2"/>
  <c r="H12" i="2"/>
  <c r="I8" i="2"/>
  <c r="H8" i="2"/>
  <c r="J11" i="2"/>
  <c r="J8" i="2"/>
  <c r="G16" i="1"/>
  <c r="C15" i="2"/>
  <c r="D15" i="2"/>
  <c r="E15" i="2"/>
  <c r="F15" i="2"/>
  <c r="G15" i="2"/>
  <c r="H15" i="2"/>
  <c r="I15" i="2"/>
  <c r="I16" i="2"/>
  <c r="I17" i="2"/>
  <c r="J15" i="2"/>
  <c r="B15" i="2"/>
  <c r="B16" i="2"/>
  <c r="B17" i="2"/>
  <c r="H16" i="2"/>
  <c r="J16" i="2"/>
  <c r="J17" i="2"/>
  <c r="C16" i="2"/>
  <c r="D16" i="2"/>
  <c r="E16" i="2"/>
  <c r="E17" i="2"/>
  <c r="F16" i="2"/>
  <c r="F17" i="2"/>
  <c r="G16" i="2"/>
  <c r="C17" i="2"/>
  <c r="D17" i="2"/>
  <c r="G17" i="2"/>
  <c r="H17" i="2"/>
  <c r="F38" i="1" l="1"/>
  <c r="G21" i="1"/>
</calcChain>
</file>

<file path=xl/sharedStrings.xml><?xml version="1.0" encoding="utf-8"?>
<sst xmlns="http://schemas.openxmlformats.org/spreadsheetml/2006/main" count="91" uniqueCount="86">
  <si>
    <t>Annex D - PBF project budget</t>
  </si>
  <si>
    <t>Note: If this is a budget revision, insert extra columns to show budget changes.</t>
  </si>
  <si>
    <t>Table 1 - PBF project budget by Outcome, output and activity</t>
  </si>
  <si>
    <t>Outcome/ Output number</t>
  </si>
  <si>
    <t>Outcome/ output/ activity formulation:</t>
  </si>
  <si>
    <t>Budget Recipient Agency, UNDP (including RYCO)</t>
  </si>
  <si>
    <t xml:space="preserve">Budget Recipient Agency, UNFPA </t>
  </si>
  <si>
    <t xml:space="preserve">Budget Recipient Agency, UNICEF </t>
  </si>
  <si>
    <t>Percent of budget for each output reserved for direct action on gender equality (if any):</t>
  </si>
  <si>
    <t>% GEN</t>
  </si>
  <si>
    <t>Level of expenditure/ commitments in USD (to provide at time of project progress reporting):</t>
  </si>
  <si>
    <t>Any remarks (e.g. on types of inputs provided or budget justification, for example if high TA or travel costs)</t>
  </si>
  <si>
    <t xml:space="preserve">Project Outcome – Social Cohesion and Reconciliation – as measured by increasing embracing of diversity, attitudes of tolerance and reduced prejudice and discrimination by youth – is enhanced across the Western Balkans. </t>
  </si>
  <si>
    <t xml:space="preserve">Output 1: Capacities of schools (as a target group defined by RYCO) to access and use RYCOs resources to organize / undertake intercultural dialogue in the WB6, are strengthened. </t>
  </si>
  <si>
    <t>Activity 1.1</t>
  </si>
  <si>
    <t>Document and share best practices in working with inclusive education and peace building transformative pedagogies in the region</t>
  </si>
  <si>
    <t>Activity 1.2</t>
  </si>
  <si>
    <t>Develop, in a participatory way, and apply a methodology on peacebuilding, conflict resolution and intercultural dialogue in schools via U-report platform;</t>
  </si>
  <si>
    <t>Activity 1.3</t>
  </si>
  <si>
    <t xml:space="preserve">Schools receive mentoring and small grants for networking at regional level </t>
  </si>
  <si>
    <t>Activity 1.4</t>
  </si>
  <si>
    <t>Organize study visits to reflect together an advanced model of an education system offering intercultural learning</t>
  </si>
  <si>
    <t>Activity 1.5</t>
  </si>
  <si>
    <t>Innovative ideas (using technology and virtual space) around intercultural learning and dialogue are tested and shared.</t>
  </si>
  <si>
    <t>Activity 1.6</t>
  </si>
  <si>
    <t xml:space="preserve">Consultants to support programme and others </t>
  </si>
  <si>
    <t>Total Output 1</t>
  </si>
  <si>
    <t xml:space="preserve">Output 2: Capacities of youth groups and grassroots organizations to access and use RYCOs resources to engage in peacebuilding and social cohesion activities in the WB6, are strengthened. </t>
  </si>
  <si>
    <t>Activity 2.1</t>
  </si>
  <si>
    <t>Strengthen capacities of grassroot vulnerable young people from WB6 on inclusiveness, peacebuilding, tolerance, and anti-discrimination</t>
  </si>
  <si>
    <t>Activity 2.2</t>
  </si>
  <si>
    <t>Support (through small grants and mentoring) best innovative ideas from grassroot young people / organizations (inclusive of Roma/Egyptians and LGBTI) involving peers from WB6</t>
  </si>
  <si>
    <t>Activity 2.3</t>
  </si>
  <si>
    <t>Develop a social media and TV advocacy and communications campaign featuring best practices, the knowledge, experiences, insights, human stories and emerging discourses on the role of vulnerable young people in peacebuilding and reconciliation, linked to relevant SDG targets</t>
  </si>
  <si>
    <t>Total Output 2</t>
  </si>
  <si>
    <t xml:space="preserve">Output 3: RYCOs institutional capacities to enhance sustainable regional cooperation, peacebuilding and reconciliation amongst youth, through the small grants facility, are strengthened. </t>
  </si>
  <si>
    <t>Activity 3.1</t>
  </si>
  <si>
    <t xml:space="preserve">Strengthen and operationalize RYCOs Small Grants Facility  
</t>
  </si>
  <si>
    <t>Activity 3.2</t>
  </si>
  <si>
    <t xml:space="preserve">Consolidate RYCOs Small Grants Facility with additional financial resources </t>
  </si>
  <si>
    <t>40% of 600 000</t>
  </si>
  <si>
    <t>Activity 3.3</t>
  </si>
  <si>
    <t xml:space="preserve"> Design RYCOs monitoring and evaluation system and strengthen institutional capacities to conduct M&amp;E</t>
  </si>
  <si>
    <t>Total Output 3</t>
  </si>
  <si>
    <t>Activity 4.1</t>
  </si>
  <si>
    <t> Gender disaggregated data, gender-balanced respondent pool, gender-sensitive analysis of data </t>
  </si>
  <si>
    <t>Activity 4.2</t>
  </si>
  <si>
    <t>Activity 4.3</t>
  </si>
  <si>
    <t> Gender dimension mainstreamed across advocacy, and specific messages focusing on gender equality </t>
  </si>
  <si>
    <t>Regional YPS Specialist P3 and other staff time</t>
  </si>
  <si>
    <t>Total Output 4</t>
  </si>
  <si>
    <t>Project personnel costs if not included in activities above</t>
  </si>
  <si>
    <t>Project operational costs if not included in activities above</t>
  </si>
  <si>
    <t>Project M&amp;E budget</t>
  </si>
  <si>
    <t xml:space="preserve"> </t>
  </si>
  <si>
    <t>M&amp;E</t>
  </si>
  <si>
    <t>SUB-TOTAL PROJECT BUDGET:</t>
  </si>
  <si>
    <t>Gender</t>
  </si>
  <si>
    <t>Indirect support costs (7%):</t>
  </si>
  <si>
    <t>TOTAL PROJECT BUDGET:</t>
  </si>
  <si>
    <t>Table 2 - PBF project budget by UN cost category</t>
  </si>
  <si>
    <t>PBF Budget</t>
  </si>
  <si>
    <t>Categories</t>
  </si>
  <si>
    <t>Amount Recipient Agency, UNDP (including RYCO)</t>
  </si>
  <si>
    <t>Amount Recipient Agency, UNFPA</t>
  </si>
  <si>
    <t>Amount Recipient Agency, UNICEF</t>
  </si>
  <si>
    <t>Total Tranche 1</t>
  </si>
  <si>
    <t>Total Tranche 2</t>
  </si>
  <si>
    <t>Project TOTAL</t>
  </si>
  <si>
    <t>Tranche 1</t>
  </si>
  <si>
    <t>Tranche 2</t>
  </si>
  <si>
    <t>1.Staff and other personnel</t>
  </si>
  <si>
    <t>2. Supplies, Commodities, Materials</t>
  </si>
  <si>
    <t>3. Equipment, Vehicles &amp; Furniture (including Depreciation)</t>
  </si>
  <si>
    <t>4. Contractual Services</t>
  </si>
  <si>
    <t>5. Travel</t>
  </si>
  <si>
    <t xml:space="preserve">6. Transfer and Grants to Counterparts </t>
  </si>
  <si>
    <t>7. General Operating and Other Costs</t>
  </si>
  <si>
    <t xml:space="preserve">Sub-Total Project Costs </t>
  </si>
  <si>
    <t>8. Indirect Support Costs 7%</t>
  </si>
  <si>
    <t>TOTAL</t>
  </si>
  <si>
    <t> Trainings gender-balanced, dealing with conflict and gender-sensitivity, gender roles and gender mainstreaming, selection of youth organisations for capacity-building and  includes those working on gender equality, SGBV, transitional justice  </t>
  </si>
  <si>
    <t>Design methodology for and implement regional youth perceptions action research and analyze results.</t>
  </si>
  <si>
    <t xml:space="preserve">Local and regional trainings on leadership, peacebuilding, advocacy and conflict-sensitive research for young activists to empower youth to be actors of change in the region, and to provide structured opportunities for networking across conflict divides </t>
  </si>
  <si>
    <t xml:space="preserve">Output 4: Opportunities for youth from diverse backgrounds to identify common peace and security priorities and enter in constructive dialogue with their peers across divides will be created, confidence in and dialogue with decision-makers will be enhanced, and youth capacities to become actors for change will be strengthened. </t>
  </si>
  <si>
    <t>National and regional youth consultations to formulate common messages for sustaining peace, enter into dialogue with decision-makers and create tools, events and products for advocacy and policy and programming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</si>
</sst>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 #,##0.00_-;_-* &quot;-&quot;??_-;_-@_-"/>
  </numFmts>
  <fonts count="18"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
      <sz val="11"/>
      <name val="Times New Roman"/>
      <family val="1"/>
    </font>
    <font>
      <sz val="8"/>
      <name val="Calibri"/>
      <family val="2"/>
      <scheme val="minor"/>
    </font>
    <font>
      <b/>
      <sz val="11"/>
      <color rgb="FFFF0000"/>
      <name val="Times New Roman"/>
      <family val="1"/>
    </font>
    <font>
      <sz val="11"/>
      <color rgb="FFFF0000"/>
      <name val="Times New Roman"/>
      <family val="1"/>
    </font>
    <font>
      <sz val="10"/>
      <color rgb="FFFF0000"/>
      <name val="Times New Roman"/>
      <family val="1"/>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66FF"/>
        <bgColor indexed="64"/>
      </patternFill>
    </fill>
    <fill>
      <patternFill patternType="solid">
        <fgColor theme="2" tint="-9.9978637043366805E-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6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44" fontId="8" fillId="0" borderId="1" xfId="2" applyFont="1" applyBorder="1" applyAlignment="1">
      <alignment vertical="center" wrapText="1"/>
    </xf>
    <xf numFmtId="44" fontId="10" fillId="0" borderId="1" xfId="2" applyFont="1" applyBorder="1" applyAlignment="1">
      <alignment vertical="center" wrapText="1"/>
    </xf>
    <xf numFmtId="44" fontId="2" fillId="0" borderId="1" xfId="2" applyFont="1" applyBorder="1" applyAlignment="1">
      <alignment vertical="center" wrapText="1"/>
    </xf>
    <xf numFmtId="44" fontId="1" fillId="0" borderId="1" xfId="2" applyFont="1" applyBorder="1" applyAlignment="1">
      <alignment vertical="center" wrapText="1"/>
    </xf>
    <xf numFmtId="0" fontId="0" fillId="0" borderId="0" xfId="0" applyAlignment="1">
      <alignment wrapText="1"/>
    </xf>
    <xf numFmtId="0" fontId="0" fillId="0" borderId="1" xfId="0" applyBorder="1" applyAlignment="1">
      <alignment wrapText="1"/>
    </xf>
    <xf numFmtId="43" fontId="0" fillId="0" borderId="0" xfId="1" applyFont="1"/>
    <xf numFmtId="43" fontId="0" fillId="0" borderId="1" xfId="1" applyFont="1" applyBorder="1"/>
    <xf numFmtId="0" fontId="4" fillId="3" borderId="1" xfId="0" applyFont="1" applyFill="1" applyBorder="1"/>
    <xf numFmtId="43" fontId="4" fillId="3" borderId="1" xfId="1" applyFont="1" applyFill="1" applyBorder="1"/>
    <xf numFmtId="0" fontId="4" fillId="3" borderId="1" xfId="0" applyFont="1" applyFill="1" applyBorder="1" applyAlignment="1">
      <alignment wrapText="1"/>
    </xf>
    <xf numFmtId="0" fontId="4" fillId="2" borderId="1" xfId="0" applyFont="1" applyFill="1" applyBorder="1" applyAlignment="1">
      <alignment horizontal="center" wrapText="1"/>
    </xf>
    <xf numFmtId="0" fontId="8" fillId="4" borderId="1" xfId="0" applyFont="1" applyFill="1" applyBorder="1" applyAlignment="1">
      <alignment horizontal="center" vertical="center" wrapText="1"/>
    </xf>
    <xf numFmtId="9" fontId="8" fillId="4" borderId="1" xfId="2" applyNumberFormat="1" applyFont="1" applyFill="1" applyBorder="1" applyAlignment="1">
      <alignment vertical="center" wrapText="1"/>
    </xf>
    <xf numFmtId="0" fontId="9" fillId="0" borderId="3" xfId="0" applyFont="1" applyBorder="1" applyAlignment="1">
      <alignment vertical="center" wrapText="1"/>
    </xf>
    <xf numFmtId="0" fontId="0" fillId="0" borderId="1" xfId="0" applyBorder="1"/>
    <xf numFmtId="9" fontId="10" fillId="4" borderId="1" xfId="3" applyFont="1" applyFill="1" applyBorder="1" applyAlignment="1">
      <alignment vertical="center" wrapText="1"/>
    </xf>
    <xf numFmtId="43" fontId="0" fillId="0" borderId="0" xfId="0" applyNumberFormat="1"/>
    <xf numFmtId="0" fontId="8" fillId="0" borderId="2" xfId="0" applyFont="1" applyBorder="1" applyAlignment="1">
      <alignment vertical="center" wrapText="1"/>
    </xf>
    <xf numFmtId="43" fontId="0" fillId="0" borderId="1" xfId="1" applyFont="1" applyFill="1" applyBorder="1"/>
    <xf numFmtId="43" fontId="4" fillId="5" borderId="1" xfId="1" applyFont="1" applyFill="1" applyBorder="1"/>
    <xf numFmtId="0" fontId="8" fillId="0" borderId="1" xfId="0" applyFont="1" applyFill="1" applyBorder="1" applyAlignment="1">
      <alignment horizontal="center" vertical="center" wrapText="1"/>
    </xf>
    <xf numFmtId="44" fontId="8" fillId="0" borderId="1" xfId="2" applyFont="1" applyFill="1" applyBorder="1" applyAlignment="1">
      <alignment vertical="center" wrapText="1"/>
    </xf>
    <xf numFmtId="44" fontId="11" fillId="0" borderId="1" xfId="2" applyFont="1" applyFill="1" applyBorder="1" applyAlignment="1">
      <alignment vertical="center" wrapText="1"/>
    </xf>
    <xf numFmtId="44" fontId="10" fillId="0" borderId="1" xfId="2" applyFont="1" applyFill="1" applyBorder="1" applyAlignment="1">
      <alignment vertical="center" wrapText="1"/>
    </xf>
    <xf numFmtId="10" fontId="1" fillId="0" borderId="1" xfId="2" applyNumberFormat="1" applyFont="1" applyBorder="1" applyAlignment="1">
      <alignment vertical="center" wrapText="1"/>
    </xf>
    <xf numFmtId="44" fontId="0" fillId="0" borderId="1" xfId="0" applyNumberFormat="1" applyBorder="1"/>
    <xf numFmtId="0" fontId="14" fillId="0" borderId="1" xfId="0" applyFont="1" applyBorder="1" applyAlignment="1">
      <alignment vertical="center" wrapText="1"/>
    </xf>
    <xf numFmtId="0" fontId="15" fillId="0" borderId="3" xfId="0" applyFont="1" applyBorder="1" applyAlignment="1">
      <alignment horizontal="left" vertical="center" wrapText="1"/>
    </xf>
    <xf numFmtId="44" fontId="14" fillId="0" borderId="1" xfId="2" applyFont="1" applyBorder="1" applyAlignment="1">
      <alignment vertical="center" wrapText="1"/>
    </xf>
    <xf numFmtId="44" fontId="13" fillId="0" borderId="1" xfId="2" applyFont="1" applyBorder="1" applyAlignment="1">
      <alignment vertical="center" wrapText="1"/>
    </xf>
    <xf numFmtId="44" fontId="14" fillId="0" borderId="1" xfId="2" applyFont="1" applyFill="1" applyBorder="1" applyAlignment="1">
      <alignment vertical="center" wrapText="1"/>
    </xf>
    <xf numFmtId="9" fontId="14" fillId="0" borderId="1" xfId="2" applyNumberFormat="1" applyFont="1" applyBorder="1" applyAlignment="1">
      <alignment vertical="center" wrapText="1"/>
    </xf>
    <xf numFmtId="0" fontId="15" fillId="0" borderId="3" xfId="0" applyFont="1" applyBorder="1" applyAlignment="1">
      <alignment horizontal="left" vertical="top" wrapText="1"/>
    </xf>
    <xf numFmtId="44" fontId="14" fillId="6" borderId="1" xfId="2" applyFont="1" applyFill="1" applyBorder="1" applyAlignment="1">
      <alignment vertical="center" wrapText="1"/>
    </xf>
    <xf numFmtId="9" fontId="14" fillId="6" borderId="1" xfId="2" applyNumberFormat="1" applyFont="1" applyFill="1" applyBorder="1" applyAlignment="1">
      <alignment vertical="center" wrapText="1"/>
    </xf>
    <xf numFmtId="0" fontId="13" fillId="0" borderId="2" xfId="0" applyFont="1" applyBorder="1" applyAlignment="1">
      <alignment horizontal="center" vertical="center" wrapText="1"/>
    </xf>
    <xf numFmtId="0" fontId="15" fillId="0" borderId="1" xfId="0" applyFont="1" applyBorder="1" applyAlignment="1">
      <alignment horizontal="left" vertical="center" wrapText="1"/>
    </xf>
    <xf numFmtId="44" fontId="13" fillId="0" borderId="1" xfId="2" applyFont="1" applyFill="1" applyBorder="1" applyAlignment="1">
      <alignment vertical="center" wrapText="1"/>
    </xf>
    <xf numFmtId="9" fontId="13" fillId="4" borderId="1" xfId="2" applyNumberFormat="1" applyFont="1" applyFill="1" applyBorder="1" applyAlignment="1">
      <alignment vertical="center" wrapText="1"/>
    </xf>
    <xf numFmtId="164" fontId="0" fillId="0" borderId="0" xfId="0" applyNumberForma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xf>
    <xf numFmtId="0" fontId="4" fillId="2" borderId="1" xfId="0" applyFont="1" applyFill="1" applyBorder="1" applyAlignment="1">
      <alignment horizontal="center" vertical="center" wrapText="1"/>
    </xf>
  </cellXfs>
  <cellStyles count="6">
    <cellStyle name="Comma" xfId="1" builtinId="3"/>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view="pageBreakPreview" topLeftCell="A25" zoomScale="75" zoomScaleSheetLayoutView="75" workbookViewId="0">
      <selection activeCell="E16" sqref="E16"/>
    </sheetView>
  </sheetViews>
  <sheetFormatPr defaultColWidth="8.77734375" defaultRowHeight="14.4" x14ac:dyDescent="0.3"/>
  <cols>
    <col min="1" max="1" width="17.44140625" customWidth="1"/>
    <col min="2" max="2" width="24.44140625" customWidth="1"/>
    <col min="3" max="3" width="25" customWidth="1"/>
    <col min="4" max="4" width="22.44140625" customWidth="1"/>
    <col min="5" max="5" width="21.44140625" customWidth="1"/>
    <col min="6" max="6" width="22.33203125" customWidth="1"/>
    <col min="7" max="7" width="9.33203125" customWidth="1"/>
    <col min="8" max="8" width="22.109375" customWidth="1"/>
    <col min="9" max="9" width="26.6640625" customWidth="1"/>
    <col min="10" max="10" width="22.44140625" customWidth="1"/>
    <col min="11" max="13" width="28.44140625" customWidth="1"/>
    <col min="14" max="14" width="34.109375" customWidth="1"/>
  </cols>
  <sheetData>
    <row r="1" spans="1:9" ht="21" x14ac:dyDescent="0.4">
      <c r="A1" s="4" t="s">
        <v>0</v>
      </c>
      <c r="B1" s="3"/>
      <c r="C1" s="3"/>
      <c r="D1" s="3"/>
    </row>
    <row r="2" spans="1:9" ht="15.6" x14ac:dyDescent="0.3">
      <c r="A2" s="1"/>
      <c r="B2" s="1"/>
      <c r="C2" s="1"/>
      <c r="D2" s="1"/>
    </row>
    <row r="3" spans="1:9" ht="15.6" x14ac:dyDescent="0.3">
      <c r="A3" s="1" t="s">
        <v>1</v>
      </c>
      <c r="B3" s="1"/>
      <c r="C3" s="1"/>
      <c r="D3" s="1"/>
    </row>
    <row r="5" spans="1:9" ht="15.6" x14ac:dyDescent="0.3">
      <c r="A5" s="1" t="s">
        <v>2</v>
      </c>
    </row>
    <row r="7" spans="1:9" ht="55.2" x14ac:dyDescent="0.3">
      <c r="A7" s="5" t="s">
        <v>3</v>
      </c>
      <c r="B7" s="5" t="s">
        <v>4</v>
      </c>
      <c r="C7" s="5" t="s">
        <v>5</v>
      </c>
      <c r="D7" s="5" t="s">
        <v>6</v>
      </c>
      <c r="E7" s="31" t="s">
        <v>7</v>
      </c>
      <c r="F7" s="5" t="s">
        <v>8</v>
      </c>
      <c r="G7" s="22" t="s">
        <v>9</v>
      </c>
      <c r="H7" s="5" t="s">
        <v>10</v>
      </c>
      <c r="I7" s="5" t="s">
        <v>11</v>
      </c>
    </row>
    <row r="8" spans="1:9" ht="39.75" customHeight="1" x14ac:dyDescent="0.3">
      <c r="A8" s="55" t="s">
        <v>12</v>
      </c>
      <c r="B8" s="55"/>
      <c r="C8" s="55"/>
      <c r="D8" s="55"/>
      <c r="E8" s="55"/>
      <c r="F8" s="55"/>
      <c r="G8" s="55"/>
      <c r="H8" s="55"/>
      <c r="I8" s="55"/>
    </row>
    <row r="9" spans="1:9" ht="29.25" customHeight="1" x14ac:dyDescent="0.3">
      <c r="A9" s="56" t="s">
        <v>13</v>
      </c>
      <c r="B9" s="56"/>
      <c r="C9" s="56"/>
      <c r="D9" s="56"/>
      <c r="E9" s="56"/>
      <c r="F9" s="56"/>
      <c r="G9" s="56"/>
      <c r="H9" s="56"/>
      <c r="I9" s="56"/>
    </row>
    <row r="10" spans="1:9" ht="66" x14ac:dyDescent="0.3">
      <c r="A10" s="6" t="s">
        <v>14</v>
      </c>
      <c r="B10" s="7" t="s">
        <v>15</v>
      </c>
      <c r="C10" s="10">
        <v>0</v>
      </c>
      <c r="D10" s="10">
        <v>0</v>
      </c>
      <c r="E10" s="32">
        <v>29000</v>
      </c>
      <c r="F10" s="10">
        <f>E10*0.5</f>
        <v>14500</v>
      </c>
      <c r="G10" s="10"/>
      <c r="H10" s="10"/>
      <c r="I10" s="10"/>
    </row>
    <row r="11" spans="1:9" ht="79.2" x14ac:dyDescent="0.3">
      <c r="A11" s="6" t="s">
        <v>16</v>
      </c>
      <c r="B11" s="7" t="s">
        <v>17</v>
      </c>
      <c r="C11" s="10">
        <v>0</v>
      </c>
      <c r="D11" s="10">
        <v>0</v>
      </c>
      <c r="E11" s="32">
        <v>115000</v>
      </c>
      <c r="F11" s="10">
        <f t="shared" ref="F11:F15" si="0">E11*0.5</f>
        <v>57500</v>
      </c>
      <c r="G11" s="10"/>
      <c r="H11" s="10"/>
      <c r="I11" s="10"/>
    </row>
    <row r="12" spans="1:9" ht="39.6" x14ac:dyDescent="0.3">
      <c r="A12" s="6" t="s">
        <v>18</v>
      </c>
      <c r="B12" s="7" t="s">
        <v>19</v>
      </c>
      <c r="C12" s="10">
        <v>0</v>
      </c>
      <c r="D12" s="10">
        <v>0</v>
      </c>
      <c r="E12" s="33">
        <v>50000</v>
      </c>
      <c r="F12" s="10">
        <f t="shared" si="0"/>
        <v>25000</v>
      </c>
      <c r="G12" s="10"/>
      <c r="H12" s="10"/>
      <c r="I12" s="10"/>
    </row>
    <row r="13" spans="1:9" ht="52.5" customHeight="1" x14ac:dyDescent="0.3">
      <c r="A13" s="6" t="s">
        <v>20</v>
      </c>
      <c r="B13" s="7" t="s">
        <v>21</v>
      </c>
      <c r="C13" s="10">
        <v>0</v>
      </c>
      <c r="D13" s="10">
        <v>0</v>
      </c>
      <c r="E13" s="32">
        <v>50000</v>
      </c>
      <c r="F13" s="10">
        <f>E13*0.6</f>
        <v>30000</v>
      </c>
      <c r="G13" s="10"/>
      <c r="H13" s="10"/>
      <c r="I13" s="10"/>
    </row>
    <row r="14" spans="1:9" ht="66" x14ac:dyDescent="0.3">
      <c r="A14" s="6" t="s">
        <v>22</v>
      </c>
      <c r="B14" s="7" t="s">
        <v>23</v>
      </c>
      <c r="C14" s="10">
        <v>0</v>
      </c>
      <c r="D14" s="10">
        <v>0</v>
      </c>
      <c r="E14" s="32">
        <v>67000</v>
      </c>
      <c r="F14" s="10">
        <f>E14*0.6</f>
        <v>40200</v>
      </c>
      <c r="G14" s="10"/>
      <c r="H14" s="10"/>
      <c r="I14" s="10"/>
    </row>
    <row r="15" spans="1:9" ht="26.4" x14ac:dyDescent="0.3">
      <c r="A15" s="28" t="s">
        <v>24</v>
      </c>
      <c r="B15" s="24" t="s">
        <v>25</v>
      </c>
      <c r="C15" s="10"/>
      <c r="D15" s="10"/>
      <c r="E15" s="32">
        <f>84000-45000</f>
        <v>39000</v>
      </c>
      <c r="F15" s="10">
        <f t="shared" si="0"/>
        <v>19500</v>
      </c>
      <c r="G15" s="10"/>
      <c r="H15" s="10"/>
      <c r="I15" s="10"/>
    </row>
    <row r="16" spans="1:9" x14ac:dyDescent="0.3">
      <c r="A16" s="53" t="s">
        <v>26</v>
      </c>
      <c r="B16" s="54"/>
      <c r="C16" s="11">
        <f>SUM(C10:C14)</f>
        <v>0</v>
      </c>
      <c r="D16" s="11">
        <f>SUM(D10:D14)</f>
        <v>0</v>
      </c>
      <c r="E16" s="34">
        <f>SUM(E10:E15)</f>
        <v>350000</v>
      </c>
      <c r="F16" s="11">
        <f>SUM(F10:F15)</f>
        <v>186700</v>
      </c>
      <c r="G16" s="26">
        <f>(F16)/E16</f>
        <v>0.53342857142857147</v>
      </c>
      <c r="H16" s="10"/>
      <c r="I16" s="10"/>
    </row>
    <row r="17" spans="1:9" ht="39.75" customHeight="1" x14ac:dyDescent="0.3">
      <c r="A17" s="56" t="s">
        <v>27</v>
      </c>
      <c r="B17" s="56"/>
      <c r="C17" s="56"/>
      <c r="D17" s="56"/>
      <c r="E17" s="56"/>
      <c r="F17" s="56"/>
      <c r="G17" s="56"/>
      <c r="H17" s="56"/>
      <c r="I17" s="56"/>
    </row>
    <row r="18" spans="1:9" ht="79.2" x14ac:dyDescent="0.3">
      <c r="A18" s="6" t="s">
        <v>28</v>
      </c>
      <c r="B18" s="7" t="s">
        <v>29</v>
      </c>
      <c r="C18" s="10">
        <v>0</v>
      </c>
      <c r="D18" s="10">
        <v>149000</v>
      </c>
      <c r="E18" s="10">
        <v>0</v>
      </c>
      <c r="F18" s="10">
        <f>D18*0.6</f>
        <v>89400</v>
      </c>
      <c r="G18" s="10"/>
      <c r="H18" s="10"/>
      <c r="I18" s="10"/>
    </row>
    <row r="19" spans="1:9" ht="92.4" x14ac:dyDescent="0.3">
      <c r="A19" s="6" t="s">
        <v>30</v>
      </c>
      <c r="B19" s="7" t="s">
        <v>31</v>
      </c>
      <c r="C19" s="10">
        <v>0</v>
      </c>
      <c r="D19" s="10">
        <v>99000</v>
      </c>
      <c r="E19" s="10">
        <v>0</v>
      </c>
      <c r="F19" s="10">
        <f>D19*0.6</f>
        <v>59400</v>
      </c>
      <c r="G19" s="10"/>
      <c r="H19" s="10"/>
      <c r="I19" s="10"/>
    </row>
    <row r="20" spans="1:9" ht="145.19999999999999" x14ac:dyDescent="0.3">
      <c r="A20" s="6" t="s">
        <v>32</v>
      </c>
      <c r="B20" s="24" t="s">
        <v>33</v>
      </c>
      <c r="C20" s="10">
        <v>0</v>
      </c>
      <c r="D20" s="10">
        <v>139000</v>
      </c>
      <c r="E20" s="10">
        <v>0</v>
      </c>
      <c r="F20" s="10">
        <f>D20*0.5</f>
        <v>69500</v>
      </c>
      <c r="G20" s="10"/>
      <c r="H20" s="10"/>
      <c r="I20" s="10"/>
    </row>
    <row r="21" spans="1:9" x14ac:dyDescent="0.3">
      <c r="A21" s="53" t="s">
        <v>34</v>
      </c>
      <c r="B21" s="54"/>
      <c r="C21" s="11">
        <f>SUM(C18:C19)</f>
        <v>0</v>
      </c>
      <c r="D21" s="11">
        <f>SUM(D18:D20)</f>
        <v>387000</v>
      </c>
      <c r="E21" s="11">
        <f t="shared" ref="E21" si="1">SUM(E18:E19)</f>
        <v>0</v>
      </c>
      <c r="F21" s="11">
        <f>SUM(F18:F20)</f>
        <v>218300</v>
      </c>
      <c r="G21" s="26">
        <f>(F21)/D21</f>
        <v>0.56408268733850131</v>
      </c>
      <c r="H21" s="10"/>
      <c r="I21" s="10"/>
    </row>
    <row r="22" spans="1:9" ht="23.25" customHeight="1" x14ac:dyDescent="0.3">
      <c r="A22" s="56" t="s">
        <v>35</v>
      </c>
      <c r="B22" s="56"/>
      <c r="C22" s="56"/>
      <c r="D22" s="56"/>
      <c r="E22" s="56"/>
      <c r="F22" s="56"/>
      <c r="G22" s="56"/>
      <c r="H22" s="56"/>
      <c r="I22" s="56"/>
    </row>
    <row r="23" spans="1:9" ht="111.75" customHeight="1" x14ac:dyDescent="0.3">
      <c r="A23" s="6" t="s">
        <v>36</v>
      </c>
      <c r="B23" s="7" t="s">
        <v>37</v>
      </c>
      <c r="C23" s="10">
        <v>142000</v>
      </c>
      <c r="D23" s="10">
        <v>0</v>
      </c>
      <c r="E23" s="10">
        <v>0</v>
      </c>
      <c r="F23" s="10">
        <v>0</v>
      </c>
      <c r="G23" s="25"/>
      <c r="H23" s="10"/>
      <c r="I23" s="10"/>
    </row>
    <row r="24" spans="1:9" ht="59.25" customHeight="1" x14ac:dyDescent="0.3">
      <c r="A24" s="6" t="s">
        <v>38</v>
      </c>
      <c r="B24" s="7" t="s">
        <v>39</v>
      </c>
      <c r="C24" s="10">
        <v>600000</v>
      </c>
      <c r="D24" s="10">
        <v>0</v>
      </c>
      <c r="E24" s="10">
        <v>0</v>
      </c>
      <c r="F24" s="10">
        <f>C24*0.4</f>
        <v>240000</v>
      </c>
      <c r="G24" s="23" t="s">
        <v>40</v>
      </c>
      <c r="H24" s="10"/>
      <c r="I24" s="10"/>
    </row>
    <row r="25" spans="1:9" ht="59.25" customHeight="1" x14ac:dyDescent="0.3">
      <c r="A25" s="6" t="s">
        <v>41</v>
      </c>
      <c r="B25" s="7" t="s">
        <v>42</v>
      </c>
      <c r="C25" s="10">
        <f>520000-60000</f>
        <v>460000</v>
      </c>
      <c r="D25" s="10">
        <v>0</v>
      </c>
      <c r="E25" s="10">
        <v>0</v>
      </c>
      <c r="F25" s="10">
        <v>0</v>
      </c>
      <c r="H25" s="10"/>
      <c r="I25" s="10"/>
    </row>
    <row r="26" spans="1:9" x14ac:dyDescent="0.3">
      <c r="A26" s="53" t="s">
        <v>43</v>
      </c>
      <c r="B26" s="54"/>
      <c r="C26" s="11">
        <f>SUM(C23:C25)</f>
        <v>1202000</v>
      </c>
      <c r="D26" s="11">
        <f t="shared" ref="D26:F26" si="2">SUM(D23:D25)</f>
        <v>0</v>
      </c>
      <c r="E26" s="11">
        <f t="shared" si="2"/>
        <v>0</v>
      </c>
      <c r="F26" s="11">
        <f t="shared" si="2"/>
        <v>240000</v>
      </c>
      <c r="G26" s="11"/>
      <c r="H26" s="10"/>
      <c r="I26" s="10"/>
    </row>
    <row r="27" spans="1:9" ht="27.75" customHeight="1" x14ac:dyDescent="0.3">
      <c r="A27" s="57" t="s">
        <v>84</v>
      </c>
      <c r="B27" s="57"/>
      <c r="C27" s="57"/>
      <c r="D27" s="57"/>
      <c r="E27" s="57"/>
      <c r="F27" s="57"/>
      <c r="G27" s="57"/>
      <c r="H27" s="57"/>
      <c r="I27" s="57"/>
    </row>
    <row r="28" spans="1:9" ht="57.75" customHeight="1" x14ac:dyDescent="0.3">
      <c r="A28" s="37" t="s">
        <v>44</v>
      </c>
      <c r="B28" s="38" t="s">
        <v>82</v>
      </c>
      <c r="C28" s="39">
        <v>266000</v>
      </c>
      <c r="D28" s="40"/>
      <c r="E28" s="41"/>
      <c r="F28" s="39">
        <v>79800</v>
      </c>
      <c r="G28" s="42">
        <v>0.3</v>
      </c>
      <c r="H28" s="39"/>
      <c r="I28" s="39" t="s">
        <v>45</v>
      </c>
    </row>
    <row r="29" spans="1:9" ht="129.75" customHeight="1" x14ac:dyDescent="0.3">
      <c r="A29" s="37" t="s">
        <v>46</v>
      </c>
      <c r="B29" s="43" t="s">
        <v>83</v>
      </c>
      <c r="C29" s="39">
        <v>95000</v>
      </c>
      <c r="D29" s="39">
        <v>69000</v>
      </c>
      <c r="E29" s="44"/>
      <c r="F29" s="39">
        <v>57400</v>
      </c>
      <c r="G29" s="45">
        <v>0.35</v>
      </c>
      <c r="H29" s="39"/>
      <c r="I29" s="39" t="s">
        <v>81</v>
      </c>
    </row>
    <row r="30" spans="1:9" ht="118.8" x14ac:dyDescent="0.3">
      <c r="A30" s="37" t="s">
        <v>47</v>
      </c>
      <c r="B30" s="38" t="s">
        <v>85</v>
      </c>
      <c r="C30" s="39">
        <v>116500</v>
      </c>
      <c r="D30" s="39">
        <v>60000</v>
      </c>
      <c r="E30" s="40"/>
      <c r="F30" s="39">
        <v>52950</v>
      </c>
      <c r="G30" s="45">
        <v>0.3</v>
      </c>
      <c r="H30" s="39"/>
      <c r="I30" s="39" t="s">
        <v>48</v>
      </c>
    </row>
    <row r="31" spans="1:9" ht="26.4" x14ac:dyDescent="0.3">
      <c r="A31" s="46"/>
      <c r="B31" s="47" t="s">
        <v>49</v>
      </c>
      <c r="C31" s="39">
        <v>153000</v>
      </c>
      <c r="D31" s="40"/>
      <c r="E31" s="40"/>
      <c r="F31" s="39">
        <v>38250</v>
      </c>
      <c r="G31" s="45">
        <v>0.25</v>
      </c>
      <c r="H31" s="39"/>
      <c r="I31" s="39"/>
    </row>
    <row r="32" spans="1:9" x14ac:dyDescent="0.3">
      <c r="A32" s="58" t="s">
        <v>50</v>
      </c>
      <c r="B32" s="59"/>
      <c r="C32" s="40">
        <f>SUM(C28:C31)</f>
        <v>630500</v>
      </c>
      <c r="D32" s="40">
        <f>SUM(D28:D31)</f>
        <v>129000</v>
      </c>
      <c r="E32" s="48">
        <f>SUM(E28:E31)</f>
        <v>0</v>
      </c>
      <c r="F32" s="40">
        <f>SUM(F28:F31)</f>
        <v>228400</v>
      </c>
      <c r="G32" s="49">
        <v>0.3</v>
      </c>
      <c r="H32" s="39"/>
      <c r="I32" s="39"/>
    </row>
    <row r="33" spans="1:9" ht="39.6" x14ac:dyDescent="0.3">
      <c r="A33" s="7" t="s">
        <v>51</v>
      </c>
      <c r="B33" s="8"/>
      <c r="C33" s="12"/>
      <c r="D33" s="12"/>
      <c r="E33" s="12"/>
      <c r="F33" s="12"/>
      <c r="G33" s="12"/>
      <c r="H33" s="12"/>
      <c r="I33" s="12"/>
    </row>
    <row r="34" spans="1:9" ht="39.6" x14ac:dyDescent="0.3">
      <c r="A34" s="7" t="s">
        <v>52</v>
      </c>
      <c r="B34" s="8"/>
      <c r="C34" s="12"/>
      <c r="D34" s="12"/>
      <c r="E34" s="12"/>
      <c r="F34" s="12"/>
      <c r="G34" s="12"/>
      <c r="H34" s="12"/>
      <c r="I34" s="12"/>
    </row>
    <row r="35" spans="1:9" ht="15.6" x14ac:dyDescent="0.3">
      <c r="A35" s="7" t="s">
        <v>53</v>
      </c>
      <c r="B35" s="9" t="s">
        <v>54</v>
      </c>
      <c r="C35" s="10">
        <v>60000</v>
      </c>
      <c r="D35" s="10"/>
      <c r="E35" s="10">
        <v>45000</v>
      </c>
      <c r="F35" s="12">
        <f>SUM(C35:E35)</f>
        <v>105000</v>
      </c>
      <c r="G35" s="35">
        <v>7.3400000000000007E-2</v>
      </c>
      <c r="H35" s="25"/>
      <c r="I35" s="13" t="s">
        <v>55</v>
      </c>
    </row>
    <row r="36" spans="1:9" ht="15.75" customHeight="1" x14ac:dyDescent="0.3">
      <c r="A36" s="53" t="s">
        <v>56</v>
      </c>
      <c r="B36" s="54"/>
      <c r="C36" s="11">
        <f>C35+C32+C26+C21+C16</f>
        <v>1892500</v>
      </c>
      <c r="D36" s="11">
        <f>D35+D32+D26+D21+D16</f>
        <v>516000</v>
      </c>
      <c r="E36" s="11">
        <f>E35+E32+E26+E21+E16</f>
        <v>395000</v>
      </c>
      <c r="F36" s="12">
        <f>F32+F26+F21+F16</f>
        <v>873400</v>
      </c>
      <c r="G36" s="35">
        <v>0.30349999999999999</v>
      </c>
      <c r="H36" s="36"/>
      <c r="I36" s="13" t="s">
        <v>57</v>
      </c>
    </row>
    <row r="37" spans="1:9" ht="15.75" customHeight="1" x14ac:dyDescent="0.3">
      <c r="A37" s="51" t="s">
        <v>58</v>
      </c>
      <c r="B37" s="52"/>
      <c r="C37" s="10">
        <f>C36*0.07</f>
        <v>132475</v>
      </c>
      <c r="D37" s="10">
        <f t="shared" ref="D37:E37" si="3">D36*0.07</f>
        <v>36120</v>
      </c>
      <c r="E37" s="10">
        <f t="shared" si="3"/>
        <v>27650.000000000004</v>
      </c>
      <c r="F37" s="13"/>
      <c r="G37" s="13"/>
      <c r="H37" s="13"/>
      <c r="I37" s="13"/>
    </row>
    <row r="38" spans="1:9" ht="15.75" customHeight="1" x14ac:dyDescent="0.3">
      <c r="A38" s="53" t="s">
        <v>59</v>
      </c>
      <c r="B38" s="54"/>
      <c r="C38" s="11">
        <f>SUM(C36:C37)</f>
        <v>2024975</v>
      </c>
      <c r="D38" s="11">
        <f t="shared" ref="D38:E38" si="4">SUM(D36:D37)</f>
        <v>552120</v>
      </c>
      <c r="E38" s="11">
        <f t="shared" si="4"/>
        <v>422650</v>
      </c>
      <c r="F38" s="12">
        <f>E38+D38+C38</f>
        <v>2999745</v>
      </c>
      <c r="G38" s="12"/>
      <c r="H38" s="12"/>
      <c r="I38" s="12"/>
    </row>
    <row r="40" spans="1:9" x14ac:dyDescent="0.3">
      <c r="C40" s="50"/>
    </row>
    <row r="44" spans="1:9" ht="25.5" customHeight="1" x14ac:dyDescent="0.3"/>
  </sheetData>
  <mergeCells count="12">
    <mergeCell ref="A37:B37"/>
    <mergeCell ref="A38:B38"/>
    <mergeCell ref="A8:I8"/>
    <mergeCell ref="A22:I22"/>
    <mergeCell ref="A16:B16"/>
    <mergeCell ref="A21:B21"/>
    <mergeCell ref="A26:B26"/>
    <mergeCell ref="A9:I9"/>
    <mergeCell ref="A17:I17"/>
    <mergeCell ref="A36:B36"/>
    <mergeCell ref="A27:I27"/>
    <mergeCell ref="A32:B32"/>
  </mergeCells>
  <phoneticPr fontId="12" type="noConversion"/>
  <pageMargins left="0.7" right="0.7" top="0.75" bottom="0.75" header="0.3" footer="0.3"/>
  <pageSetup scale="74" orientation="landscape" horizontalDpi="4294967295" verticalDpi="4294967295"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
  <sheetViews>
    <sheetView topLeftCell="A4" workbookViewId="0">
      <selection activeCell="L8" sqref="L8"/>
    </sheetView>
  </sheetViews>
  <sheetFormatPr defaultColWidth="8.77734375" defaultRowHeight="14.4" x14ac:dyDescent="0.3"/>
  <cols>
    <col min="1" max="1" width="19.44140625" customWidth="1"/>
    <col min="2" max="3" width="13.44140625" bestFit="1" customWidth="1"/>
    <col min="4" max="4" width="11.44140625" bestFit="1" customWidth="1"/>
    <col min="5" max="5" width="13.44140625" bestFit="1" customWidth="1"/>
    <col min="6" max="7" width="11.44140625" bestFit="1" customWidth="1"/>
    <col min="8" max="8" width="13.44140625" bestFit="1" customWidth="1"/>
    <col min="9" max="9" width="12.77734375" customWidth="1"/>
    <col min="10" max="10" width="13.44140625" bestFit="1" customWidth="1"/>
    <col min="12" max="12" width="11.109375" bestFit="1" customWidth="1"/>
  </cols>
  <sheetData>
    <row r="1" spans="1:12" ht="15.6" x14ac:dyDescent="0.3">
      <c r="A1" s="1" t="s">
        <v>60</v>
      </c>
      <c r="B1" s="1"/>
      <c r="C1" s="1"/>
      <c r="D1" s="1"/>
    </row>
    <row r="2" spans="1:12" x14ac:dyDescent="0.3">
      <c r="A2" s="2"/>
      <c r="B2" s="2"/>
      <c r="C2" s="2"/>
      <c r="D2" s="2"/>
    </row>
    <row r="3" spans="1:12" x14ac:dyDescent="0.3">
      <c r="A3" s="2" t="s">
        <v>1</v>
      </c>
      <c r="B3" s="2"/>
      <c r="C3" s="2"/>
      <c r="D3" s="2"/>
    </row>
    <row r="5" spans="1:12" x14ac:dyDescent="0.3">
      <c r="A5" s="61" t="s">
        <v>61</v>
      </c>
      <c r="B5" s="61"/>
      <c r="C5" s="61"/>
      <c r="D5" s="61"/>
      <c r="E5" s="61"/>
      <c r="F5" s="61"/>
      <c r="G5" s="61"/>
      <c r="H5" s="61"/>
      <c r="I5" s="61"/>
      <c r="J5" s="61"/>
    </row>
    <row r="6" spans="1:12" ht="52.5" customHeight="1" x14ac:dyDescent="0.3">
      <c r="A6" s="60" t="s">
        <v>62</v>
      </c>
      <c r="B6" s="62" t="s">
        <v>63</v>
      </c>
      <c r="C6" s="62"/>
      <c r="D6" s="62" t="s">
        <v>64</v>
      </c>
      <c r="E6" s="62"/>
      <c r="F6" s="62" t="s">
        <v>65</v>
      </c>
      <c r="G6" s="62"/>
      <c r="H6" s="62" t="s">
        <v>66</v>
      </c>
      <c r="I6" s="62" t="s">
        <v>67</v>
      </c>
      <c r="J6" s="62" t="s">
        <v>68</v>
      </c>
      <c r="K6" s="14"/>
    </row>
    <row r="7" spans="1:12" x14ac:dyDescent="0.3">
      <c r="A7" s="60"/>
      <c r="B7" s="21" t="s">
        <v>69</v>
      </c>
      <c r="C7" s="21" t="s">
        <v>70</v>
      </c>
      <c r="D7" s="21" t="s">
        <v>69</v>
      </c>
      <c r="E7" s="21" t="s">
        <v>70</v>
      </c>
      <c r="F7" s="21" t="s">
        <v>69</v>
      </c>
      <c r="G7" s="21" t="s">
        <v>70</v>
      </c>
      <c r="H7" s="62"/>
      <c r="I7" s="62"/>
      <c r="J7" s="62"/>
      <c r="K7" s="14"/>
    </row>
    <row r="8" spans="1:12" ht="28.8" x14ac:dyDescent="0.3">
      <c r="A8" s="15" t="s">
        <v>71</v>
      </c>
      <c r="B8" s="17">
        <v>298800</v>
      </c>
      <c r="C8" s="17">
        <v>117800</v>
      </c>
      <c r="D8" s="17">
        <v>65500</v>
      </c>
      <c r="E8" s="17">
        <v>53500</v>
      </c>
      <c r="F8" s="29">
        <v>63000</v>
      </c>
      <c r="G8" s="29">
        <v>39000</v>
      </c>
      <c r="H8" s="17">
        <f>B8+D8+F8</f>
        <v>427300</v>
      </c>
      <c r="I8" s="17">
        <f>C8+E8+G8</f>
        <v>210300</v>
      </c>
      <c r="J8" s="17">
        <f>H8+I8</f>
        <v>637600</v>
      </c>
      <c r="K8" s="27"/>
      <c r="L8" s="27">
        <f>D8+E8</f>
        <v>119000</v>
      </c>
    </row>
    <row r="9" spans="1:12" ht="43.2" x14ac:dyDescent="0.3">
      <c r="A9" s="15" t="s">
        <v>72</v>
      </c>
      <c r="B9" s="17">
        <v>0</v>
      </c>
      <c r="C9" s="17">
        <v>0</v>
      </c>
      <c r="D9" s="17">
        <v>0</v>
      </c>
      <c r="E9" s="17">
        <v>0</v>
      </c>
      <c r="F9" s="29">
        <v>0</v>
      </c>
      <c r="G9" s="29">
        <v>0</v>
      </c>
      <c r="H9" s="17">
        <v>0</v>
      </c>
      <c r="I9" s="17">
        <v>0</v>
      </c>
      <c r="J9" s="17">
        <v>0</v>
      </c>
    </row>
    <row r="10" spans="1:12" ht="43.2" x14ac:dyDescent="0.3">
      <c r="A10" s="15" t="s">
        <v>73</v>
      </c>
      <c r="B10" s="17">
        <v>26400</v>
      </c>
      <c r="C10" s="17">
        <v>0</v>
      </c>
      <c r="D10" s="17">
        <v>0</v>
      </c>
      <c r="E10" s="17">
        <v>0</v>
      </c>
      <c r="F10" s="29">
        <v>0</v>
      </c>
      <c r="G10" s="29">
        <v>0</v>
      </c>
      <c r="H10" s="17">
        <v>26400</v>
      </c>
      <c r="I10" s="17">
        <v>0</v>
      </c>
      <c r="J10" s="17">
        <v>26400</v>
      </c>
    </row>
    <row r="11" spans="1:12" ht="28.8" x14ac:dyDescent="0.3">
      <c r="A11" s="15" t="s">
        <v>74</v>
      </c>
      <c r="B11" s="17">
        <v>120000</v>
      </c>
      <c r="C11" s="17">
        <v>35000</v>
      </c>
      <c r="D11" s="17">
        <v>139000</v>
      </c>
      <c r="E11" s="17">
        <v>114000</v>
      </c>
      <c r="F11" s="29">
        <v>115000</v>
      </c>
      <c r="G11" s="29">
        <v>103000</v>
      </c>
      <c r="H11" s="17">
        <f>B11+D11+F11</f>
        <v>374000</v>
      </c>
      <c r="I11" s="17">
        <f>C11+E11+G11</f>
        <v>252000</v>
      </c>
      <c r="J11" s="17">
        <f>H11+I11</f>
        <v>626000</v>
      </c>
    </row>
    <row r="12" spans="1:12" x14ac:dyDescent="0.3">
      <c r="A12" s="15" t="s">
        <v>75</v>
      </c>
      <c r="B12" s="17">
        <v>10000</v>
      </c>
      <c r="C12" s="17">
        <v>5000</v>
      </c>
      <c r="D12" s="17">
        <v>10000</v>
      </c>
      <c r="E12" s="17">
        <v>5000</v>
      </c>
      <c r="F12" s="29">
        <v>7000</v>
      </c>
      <c r="G12" s="29">
        <v>8000</v>
      </c>
      <c r="H12" s="17">
        <f>B12+D12+F12</f>
        <v>27000</v>
      </c>
      <c r="I12" s="17">
        <f>C12+E12+G12</f>
        <v>18000</v>
      </c>
      <c r="J12" s="17">
        <v>45000</v>
      </c>
    </row>
    <row r="13" spans="1:12" ht="28.8" x14ac:dyDescent="0.3">
      <c r="A13" s="15" t="s">
        <v>76</v>
      </c>
      <c r="B13" s="17">
        <v>600000</v>
      </c>
      <c r="C13" s="17">
        <v>0</v>
      </c>
      <c r="D13" s="17">
        <v>0</v>
      </c>
      <c r="E13" s="17">
        <v>0</v>
      </c>
      <c r="F13" s="29">
        <v>0</v>
      </c>
      <c r="G13" s="29">
        <v>60000</v>
      </c>
      <c r="H13" s="17">
        <v>600000</v>
      </c>
      <c r="I13" s="17">
        <f>C13+E13+G13</f>
        <v>60000</v>
      </c>
      <c r="J13" s="17">
        <f>H13+I13</f>
        <v>660000</v>
      </c>
    </row>
    <row r="14" spans="1:12" ht="28.8" x14ac:dyDescent="0.3">
      <c r="A14" s="15" t="s">
        <v>77</v>
      </c>
      <c r="B14" s="17">
        <v>30000</v>
      </c>
      <c r="C14" s="17">
        <v>19000</v>
      </c>
      <c r="D14" s="17">
        <v>0</v>
      </c>
      <c r="E14" s="17">
        <v>0</v>
      </c>
      <c r="F14" s="29">
        <v>0</v>
      </c>
      <c r="G14" s="29">
        <v>0</v>
      </c>
      <c r="H14" s="17">
        <v>30000</v>
      </c>
      <c r="I14" s="17">
        <v>19000</v>
      </c>
      <c r="J14" s="17">
        <v>49000</v>
      </c>
    </row>
    <row r="15" spans="1:12" ht="28.8" x14ac:dyDescent="0.3">
      <c r="A15" s="20" t="s">
        <v>78</v>
      </c>
      <c r="B15" s="19">
        <f>SUM(B8:B14)</f>
        <v>1085200</v>
      </c>
      <c r="C15" s="19">
        <f t="shared" ref="C15:J15" si="0">SUM(C8:C14)</f>
        <v>176800</v>
      </c>
      <c r="D15" s="19">
        <f t="shared" si="0"/>
        <v>214500</v>
      </c>
      <c r="E15" s="19">
        <f t="shared" si="0"/>
        <v>172500</v>
      </c>
      <c r="F15" s="30">
        <f t="shared" si="0"/>
        <v>185000</v>
      </c>
      <c r="G15" s="30">
        <f t="shared" si="0"/>
        <v>210000</v>
      </c>
      <c r="H15" s="19">
        <f t="shared" si="0"/>
        <v>1484700</v>
      </c>
      <c r="I15" s="19">
        <f t="shared" si="0"/>
        <v>559300</v>
      </c>
      <c r="J15" s="19">
        <f t="shared" si="0"/>
        <v>2044000</v>
      </c>
    </row>
    <row r="16" spans="1:12" ht="28.8" x14ac:dyDescent="0.3">
      <c r="A16" s="15" t="s">
        <v>79</v>
      </c>
      <c r="B16" s="17">
        <f>B15*0.07</f>
        <v>75964</v>
      </c>
      <c r="C16" s="17">
        <f t="shared" ref="C16:G16" si="1">C15*0.07</f>
        <v>12376.000000000002</v>
      </c>
      <c r="D16" s="17">
        <f t="shared" si="1"/>
        <v>15015.000000000002</v>
      </c>
      <c r="E16" s="17">
        <f t="shared" si="1"/>
        <v>12075.000000000002</v>
      </c>
      <c r="F16" s="29">
        <f t="shared" si="1"/>
        <v>12950.000000000002</v>
      </c>
      <c r="G16" s="29">
        <f t="shared" si="1"/>
        <v>14700.000000000002</v>
      </c>
      <c r="H16" s="17">
        <f t="shared" ref="H16" si="2">H15*0.07</f>
        <v>103929.00000000001</v>
      </c>
      <c r="I16" s="17">
        <f t="shared" ref="I16" si="3">I15*0.07</f>
        <v>39151.000000000007</v>
      </c>
      <c r="J16" s="17">
        <f t="shared" ref="J16" si="4">J15*0.07</f>
        <v>143080</v>
      </c>
    </row>
    <row r="17" spans="1:10" x14ac:dyDescent="0.3">
      <c r="A17" s="18" t="s">
        <v>80</v>
      </c>
      <c r="B17" s="19">
        <f>SUM(B15:B16)</f>
        <v>1161164</v>
      </c>
      <c r="C17" s="19">
        <f t="shared" ref="C17:G17" si="5">SUM(C15:C16)</f>
        <v>189176</v>
      </c>
      <c r="D17" s="19">
        <f t="shared" si="5"/>
        <v>229515</v>
      </c>
      <c r="E17" s="19">
        <f t="shared" si="5"/>
        <v>184575</v>
      </c>
      <c r="F17" s="30">
        <f t="shared" si="5"/>
        <v>197950</v>
      </c>
      <c r="G17" s="30">
        <f t="shared" si="5"/>
        <v>224700</v>
      </c>
      <c r="H17" s="19">
        <f>SUM(H15:H16)</f>
        <v>1588629</v>
      </c>
      <c r="I17" s="19">
        <f t="shared" ref="I17:J17" si="6">SUM(I15:I16)</f>
        <v>598451</v>
      </c>
      <c r="J17" s="19">
        <f t="shared" si="6"/>
        <v>2187080</v>
      </c>
    </row>
    <row r="18" spans="1:10" x14ac:dyDescent="0.3">
      <c r="C18" s="16"/>
      <c r="D18" s="16"/>
      <c r="E18" s="16"/>
    </row>
    <row r="19" spans="1:10" x14ac:dyDescent="0.3">
      <c r="C19" s="16"/>
      <c r="D19" s="16"/>
      <c r="E19" s="16"/>
      <c r="J19" s="16"/>
    </row>
    <row r="20" spans="1:10" x14ac:dyDescent="0.3">
      <c r="C20" s="16"/>
      <c r="D20" s="16"/>
      <c r="E20" s="16"/>
    </row>
    <row r="21" spans="1:10" x14ac:dyDescent="0.3">
      <c r="C21" s="16"/>
      <c r="D21" s="16"/>
      <c r="E21" s="16"/>
    </row>
    <row r="22" spans="1:10" x14ac:dyDescent="0.3">
      <c r="C22" s="16"/>
      <c r="D22" s="16"/>
      <c r="E22" s="16"/>
    </row>
    <row r="29" spans="1:10" ht="15.6" x14ac:dyDescent="0.3">
      <c r="J29" s="12"/>
    </row>
  </sheetData>
  <mergeCells count="8">
    <mergeCell ref="A6:A7"/>
    <mergeCell ref="A5:J5"/>
    <mergeCell ref="B6:C6"/>
    <mergeCell ref="D6:E6"/>
    <mergeCell ref="F6:G6"/>
    <mergeCell ref="H6:H7"/>
    <mergeCell ref="I6:I7"/>
    <mergeCell ref="J6:J7"/>
  </mergeCells>
  <pageMargins left="0.7" right="0.7" top="0.75" bottom="0.75" header="0.3" footer="0.3"/>
  <pageSetup scale="77"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rodika.goci</cp:lastModifiedBy>
  <cp:revision/>
  <dcterms:created xsi:type="dcterms:W3CDTF">2017-11-15T21:17:43Z</dcterms:created>
  <dcterms:modified xsi:type="dcterms:W3CDTF">2019-12-17T14:16:10Z</dcterms:modified>
  <cp:category/>
  <cp:contentStatus/>
</cp:coreProperties>
</file>