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.mutai\Desktop\"/>
    </mc:Choice>
  </mc:AlternateContent>
  <xr:revisionPtr revIDLastSave="0" documentId="10_ncr:100000_{EDF5DF51-E6D5-495F-8F05-F2B8C10E1097}" xr6:coauthVersionLast="31" xr6:coauthVersionMax="31" xr10:uidLastSave="{00000000-0000-0000-0000-000000000000}"/>
  <bookViews>
    <workbookView xWindow="0" yWindow="0" windowWidth="19200" windowHeight="6336" xr2:uid="{C1DC45B9-BF76-492E-BA06-E190C3505998}"/>
  </bookViews>
  <sheets>
    <sheet name="Report on Outputs" sheetId="1" r:id="rId1"/>
    <sheet name="Cost Allocations to RUNOs" sheetId="2" r:id="rId2"/>
  </sheets>
  <definedNames>
    <definedName name="_xlnm.Print_Area" localSheetId="1">'Cost Allocations to RUNOs'!$B$1:$I$18</definedName>
    <definedName name="_xlnm.Print_Area" localSheetId="0">'Report on Outputs'!$B$1:$J$26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H15" i="2"/>
  <c r="E14" i="2"/>
  <c r="D14" i="2"/>
  <c r="D16" i="2" s="1"/>
  <c r="C14" i="2"/>
  <c r="C15" i="2" s="1"/>
  <c r="H13" i="2"/>
  <c r="G13" i="2"/>
  <c r="I13" i="2" s="1"/>
  <c r="I12" i="2"/>
  <c r="H12" i="2"/>
  <c r="G12" i="2"/>
  <c r="H11" i="2"/>
  <c r="I11" i="2" s="1"/>
  <c r="G11" i="2"/>
  <c r="H10" i="2"/>
  <c r="G10" i="2"/>
  <c r="I10" i="2" s="1"/>
  <c r="H9" i="2"/>
  <c r="G9" i="2"/>
  <c r="I9" i="2" s="1"/>
  <c r="I8" i="2"/>
  <c r="H8" i="2"/>
  <c r="G8" i="2"/>
  <c r="H7" i="2"/>
  <c r="I7" i="2" s="1"/>
  <c r="I14" i="2" s="1"/>
  <c r="G7" i="2"/>
  <c r="G14" i="2" s="1"/>
  <c r="H22" i="1"/>
  <c r="E22" i="1"/>
  <c r="D22" i="1"/>
  <c r="I21" i="1"/>
  <c r="G20" i="1"/>
  <c r="I20" i="1" s="1"/>
  <c r="G19" i="1"/>
  <c r="I19" i="1" s="1"/>
  <c r="G18" i="1"/>
  <c r="E18" i="1"/>
  <c r="D18" i="1"/>
  <c r="I16" i="1"/>
  <c r="D14" i="1"/>
  <c r="I14" i="1" s="1"/>
  <c r="H12" i="1"/>
  <c r="G12" i="1"/>
  <c r="E12" i="1"/>
  <c r="D10" i="1"/>
  <c r="I10" i="1" s="1"/>
  <c r="I8" i="1"/>
  <c r="D6" i="1"/>
  <c r="D12" i="1" s="1"/>
  <c r="I18" i="1" l="1"/>
  <c r="E23" i="1"/>
  <c r="E24" i="1" s="1"/>
  <c r="G15" i="2"/>
  <c r="C16" i="2"/>
  <c r="H14" i="2"/>
  <c r="H16" i="2" s="1"/>
  <c r="D23" i="1"/>
  <c r="D24" i="1" s="1"/>
  <c r="G22" i="1"/>
  <c r="G23" i="1" s="1"/>
  <c r="I6" i="1"/>
  <c r="I12" i="1"/>
  <c r="H23" i="1"/>
  <c r="H24" i="1" s="1"/>
  <c r="I23" i="1" l="1"/>
  <c r="G16" i="2"/>
  <c r="I15" i="2"/>
  <c r="I16" i="2" s="1"/>
  <c r="G24" i="1"/>
  <c r="I24" i="1" s="1"/>
</calcChain>
</file>

<file path=xl/sharedStrings.xml><?xml version="1.0" encoding="utf-8"?>
<sst xmlns="http://schemas.openxmlformats.org/spreadsheetml/2006/main" count="77" uniqueCount="67">
  <si>
    <t>Annex D - PBF project budget</t>
  </si>
  <si>
    <t>Note: If this is a budget revision, insert extra columns to show budget changes.</t>
  </si>
  <si>
    <t>Table 1 - PBF project budget by Outcome, output and activity</t>
  </si>
  <si>
    <t>Outcome/ Output number</t>
  </si>
  <si>
    <t>Outcome/ output/ activity formulation:</t>
  </si>
  <si>
    <t>Percent of budget for each output reserved for direct action on gender eqaulity (if any):</t>
  </si>
  <si>
    <t>% Utilization</t>
  </si>
  <si>
    <t>Any remarks (e.g. on types of inputs provided or budget justification, for example if high TA or travel costs)</t>
  </si>
  <si>
    <t>OUTCOME 1: Political dialogue, peace advocacy and violence prevention enhanced</t>
  </si>
  <si>
    <t xml:space="preserve">Output 1.1: </t>
  </si>
  <si>
    <t>Political Parties and Aspirants develop and commit to peaceful and violence-free elections</t>
  </si>
  <si>
    <t>N/A</t>
  </si>
  <si>
    <t>Activity 1.1.1:</t>
  </si>
  <si>
    <t>Political parties and Aspirants Commit to Dialogue</t>
  </si>
  <si>
    <t xml:space="preserve">Output 1.2: </t>
  </si>
  <si>
    <t>Sustained non-violence campaigns conducted and messages on human rights and peaceful elections promoted across Sierra Leone</t>
  </si>
  <si>
    <t>Activity 1.2.1:</t>
  </si>
  <si>
    <t>Peace Advocacy and peaceful communication</t>
  </si>
  <si>
    <t xml:space="preserve">Output 1.3: </t>
  </si>
  <si>
    <t>Access to justice for rights holders, including women and vulnerable groups who may become victims of election-related offences enhanced</t>
  </si>
  <si>
    <t>Activity 1.3.1:</t>
  </si>
  <si>
    <t>Access to Justice</t>
  </si>
  <si>
    <t>TOTAL $ FOR OUTCOME 1:</t>
  </si>
  <si>
    <t>OUTCOME 2: Public security, civil protection, human rights promotion, and peaceful response capacities sustained.</t>
  </si>
  <si>
    <t>Output 2.1:</t>
  </si>
  <si>
    <t>The National and Community based Early Warning and Response System strengthened</t>
  </si>
  <si>
    <t>Activity 2.1.1:</t>
  </si>
  <si>
    <t xml:space="preserve"> Early Warning early response</t>
  </si>
  <si>
    <t>Output 2.2:</t>
  </si>
  <si>
    <t>Capacity of the Sierra Leone Police (SLP) for conflict prevention and, peaceful management of violence improved</t>
  </si>
  <si>
    <t>Activity 2.2.1:</t>
  </si>
  <si>
    <t>Election Security for Peaceful Response</t>
  </si>
  <si>
    <t>TOTAL $ FOR OUTCOME 2:</t>
  </si>
  <si>
    <t>Project personnel costs if not included in activities above</t>
  </si>
  <si>
    <t>Project operational costs if not included in activities above</t>
  </si>
  <si>
    <t>Project M&amp;E budget</t>
  </si>
  <si>
    <t xml:space="preserve"> </t>
  </si>
  <si>
    <t>SUB-TOTAL PROJECT BUDGET CP &amp; M PROJECT:</t>
  </si>
  <si>
    <t>Indirect support costs (7%):</t>
  </si>
  <si>
    <t>TOTAL PROJECT BUDGET - CP &amp; M PROJECT:</t>
  </si>
  <si>
    <t>Table 2 - PBF project budget by UN cost category</t>
  </si>
  <si>
    <t>CATEGORIES</t>
  </si>
  <si>
    <t>Amount Recipient
Agency: UNDP</t>
  </si>
  <si>
    <t>Amount Recipient  Agency: OHCHR</t>
  </si>
  <si>
    <t>Total tranche 1</t>
  </si>
  <si>
    <t>Total tranche 2</t>
  </si>
  <si>
    <t>PROJECT TOTAL</t>
  </si>
  <si>
    <t>Tranche 1 (70%)</t>
  </si>
  <si>
    <t>Tranche 2 (30%)</t>
  </si>
  <si>
    <t>Tranche 1 (100%)</t>
  </si>
  <si>
    <t>Tranche 2 (0%)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</si>
  <si>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</si>
  <si>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</si>
  <si>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</si>
  <si>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</si>
  <si>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</si>
  <si>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</si>
  <si>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</si>
  <si>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</si>
  <si>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</si>
  <si>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</t>
  </si>
  <si>
    <r>
      <t xml:space="preserve">Budget by recipient organization in USD - </t>
    </r>
    <r>
      <rPr>
        <b/>
        <sz val="11"/>
        <color indexed="10"/>
        <rFont val="Times New Roman"/>
        <family val="1"/>
      </rPr>
      <t>UNDP</t>
    </r>
  </si>
  <si>
    <r>
      <t xml:space="preserve">Budget by recipient organization in USD - </t>
    </r>
    <r>
      <rPr>
        <b/>
        <sz val="11"/>
        <color indexed="10"/>
        <rFont val="Times New Roman"/>
        <family val="1"/>
      </rPr>
      <t>UNOHCR</t>
    </r>
  </si>
  <si>
    <r>
      <t xml:space="preserve">Level of expenditure/ commitments in USD (to provide at time of project progress reporting): </t>
    </r>
    <r>
      <rPr>
        <b/>
        <sz val="11"/>
        <color indexed="8"/>
        <rFont val="Times New Roman"/>
        <family val="1"/>
      </rPr>
      <t>UNDP</t>
    </r>
  </si>
  <si>
    <r>
      <t xml:space="preserve">Level of expenditure/ commitments in USD (to provide at time of project progress reporting): </t>
    </r>
    <r>
      <rPr>
        <b/>
        <sz val="11"/>
        <color indexed="8"/>
        <rFont val="Times New Roman"/>
        <family val="1"/>
      </rPr>
      <t>UNOHCHR</t>
    </r>
  </si>
  <si>
    <t>OHCHR expenditures reported to MPTF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</si>
  <si>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 xml:space="preserve">
- % Utilization  for UNDP is calculated based on contribution received from 1st and 2nd tranches.
- UNDP indicative figures were generated from Account Activity Analysis (AAA) report as of 10 November 2018
- UNDP personnel and staffing costs are NOT reported on from the Outputs
- OHCHR expenditures are reported directly to MPTF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</si>
</sst>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1" fillId="0" borderId="0" xfId="1" applyNumberFormat="1" applyFont="1"/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1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/>
    <xf numFmtId="0" fontId="9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6" fillId="0" borderId="6" xfId="1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3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64" fontId="6" fillId="2" borderId="6" xfId="1" applyNumberFormat="1" applyFont="1" applyFill="1" applyBorder="1" applyAlignment="1">
      <alignment vertical="center" wrapText="1"/>
    </xf>
    <xf numFmtId="164" fontId="9" fillId="0" borderId="6" xfId="1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9" fillId="3" borderId="6" xfId="1" applyNumberFormat="1" applyFont="1" applyFill="1" applyBorder="1" applyAlignment="1">
      <alignment vertical="center" wrapText="1"/>
    </xf>
    <xf numFmtId="43" fontId="9" fillId="3" borderId="6" xfId="1" applyFont="1" applyFill="1" applyBorder="1" applyAlignment="1">
      <alignment vertical="center" wrapText="1"/>
    </xf>
    <xf numFmtId="164" fontId="6" fillId="4" borderId="6" xfId="1" applyNumberFormat="1" applyFont="1" applyFill="1" applyBorder="1" applyAlignment="1">
      <alignment vertical="center" wrapText="1"/>
    </xf>
    <xf numFmtId="9" fontId="6" fillId="4" borderId="6" xfId="3" applyFont="1" applyFill="1" applyBorder="1" applyAlignment="1">
      <alignment vertical="center" wrapText="1"/>
    </xf>
    <xf numFmtId="0" fontId="3" fillId="2" borderId="0" xfId="0" applyFont="1" applyFill="1"/>
    <xf numFmtId="0" fontId="4" fillId="2" borderId="0" xfId="0" applyFont="1" applyFill="1"/>
    <xf numFmtId="164" fontId="1" fillId="2" borderId="0" xfId="1" applyNumberFormat="1" applyFont="1" applyFill="1"/>
    <xf numFmtId="0" fontId="0" fillId="2" borderId="0" xfId="0" applyFill="1"/>
    <xf numFmtId="0" fontId="5" fillId="2" borderId="0" xfId="0" applyFont="1" applyFill="1"/>
    <xf numFmtId="0" fontId="0" fillId="2" borderId="0" xfId="0" applyFont="1" applyFill="1"/>
    <xf numFmtId="0" fontId="11" fillId="2" borderId="0" xfId="0" applyFont="1" applyFill="1"/>
    <xf numFmtId="41" fontId="11" fillId="2" borderId="0" xfId="2" applyFont="1" applyFill="1"/>
    <xf numFmtId="41" fontId="6" fillId="2" borderId="0" xfId="2" applyFont="1" applyFill="1"/>
    <xf numFmtId="0" fontId="6" fillId="2" borderId="0" xfId="0" applyFont="1" applyFill="1"/>
    <xf numFmtId="164" fontId="6" fillId="2" borderId="0" xfId="1" applyNumberFormat="1" applyFont="1" applyFill="1"/>
    <xf numFmtId="0" fontId="9" fillId="2" borderId="0" xfId="0" applyFont="1" applyFill="1"/>
    <xf numFmtId="41" fontId="9" fillId="2" borderId="0" xfId="2" applyFont="1" applyFill="1"/>
    <xf numFmtId="0" fontId="6" fillId="2" borderId="0" xfId="0" applyFont="1" applyFill="1" applyAlignment="1">
      <alignment vertical="center"/>
    </xf>
    <xf numFmtId="164" fontId="6" fillId="2" borderId="0" xfId="1" applyNumberFormat="1" applyFont="1" applyFill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12" fillId="6" borderId="12" xfId="2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vertical="center"/>
    </xf>
    <xf numFmtId="164" fontId="13" fillId="0" borderId="0" xfId="1" applyNumberFormat="1" applyFont="1" applyAlignment="1">
      <alignment vertical="center"/>
    </xf>
    <xf numFmtId="0" fontId="14" fillId="0" borderId="11" xfId="0" applyFont="1" applyBorder="1" applyAlignment="1">
      <alignment vertical="center" wrapText="1"/>
    </xf>
    <xf numFmtId="41" fontId="15" fillId="0" borderId="6" xfId="2" applyFont="1" applyBorder="1" applyAlignment="1">
      <alignment horizontal="center" vertical="center"/>
    </xf>
    <xf numFmtId="41" fontId="15" fillId="0" borderId="6" xfId="2" applyFont="1" applyBorder="1" applyAlignment="1">
      <alignment horizontal="center" vertical="center" wrapText="1"/>
    </xf>
    <xf numFmtId="41" fontId="14" fillId="0" borderId="12" xfId="2" applyFont="1" applyBorder="1" applyAlignment="1">
      <alignment horizontal="right" vertical="center" wrapText="1"/>
    </xf>
    <xf numFmtId="164" fontId="6" fillId="0" borderId="0" xfId="1" applyNumberFormat="1" applyFont="1"/>
    <xf numFmtId="0" fontId="6" fillId="0" borderId="0" xfId="0" applyFont="1"/>
    <xf numFmtId="41" fontId="14" fillId="0" borderId="12" xfId="2" applyFont="1" applyBorder="1" applyAlignment="1">
      <alignment horizontal="center" vertical="center" wrapText="1"/>
    </xf>
    <xf numFmtId="41" fontId="6" fillId="0" borderId="0" xfId="0" applyNumberFormat="1" applyFont="1"/>
    <xf numFmtId="0" fontId="12" fillId="7" borderId="11" xfId="0" applyFont="1" applyFill="1" applyBorder="1" applyAlignment="1">
      <alignment vertical="center" wrapText="1"/>
    </xf>
    <xf numFmtId="41" fontId="12" fillId="7" borderId="12" xfId="2" applyFont="1" applyFill="1" applyBorder="1" applyAlignment="1">
      <alignment horizontal="right" vertical="center" wrapText="1"/>
    </xf>
    <xf numFmtId="41" fontId="14" fillId="7" borderId="12" xfId="2" applyFont="1" applyFill="1" applyBorder="1" applyAlignment="1">
      <alignment horizontal="right" vertical="center" wrapText="1"/>
    </xf>
    <xf numFmtId="43" fontId="15" fillId="0" borderId="6" xfId="2" applyNumberFormat="1" applyFont="1" applyBorder="1" applyAlignment="1">
      <alignment horizontal="center" vertical="center"/>
    </xf>
    <xf numFmtId="41" fontId="6" fillId="0" borderId="0" xfId="2" applyFont="1"/>
    <xf numFmtId="0" fontId="9" fillId="4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41" fontId="12" fillId="5" borderId="8" xfId="2" applyFont="1" applyFill="1" applyBorder="1" applyAlignment="1">
      <alignment horizontal="center" vertical="center" wrapText="1"/>
    </xf>
    <xf numFmtId="41" fontId="12" fillId="5" borderId="11" xfId="2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41" fontId="12" fillId="5" borderId="9" xfId="2" applyFont="1" applyFill="1" applyBorder="1" applyAlignment="1">
      <alignment horizontal="center" vertical="center" wrapText="1"/>
    </xf>
    <xf numFmtId="41" fontId="12" fillId="5" borderId="10" xfId="2" applyFont="1" applyFill="1" applyBorder="1" applyAlignment="1">
      <alignment horizontal="center" vertical="center" wrapText="1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8C74A-9242-4E6A-95B9-0015B92ADDAD}">
  <sheetPr>
    <pageSetUpPr fitToPage="1"/>
  </sheetPr>
  <dimension ref="B1:J40"/>
  <sheetViews>
    <sheetView tabSelected="1" view="pageBreakPreview" topLeftCell="B20" zoomScaleNormal="100" zoomScaleSheetLayoutView="100" workbookViewId="0">
      <selection activeCell="B29" sqref="B29"/>
    </sheetView>
  </sheetViews>
  <sheetFormatPr defaultRowHeight="14.4" x14ac:dyDescent="0.3"/>
  <cols>
    <col min="1" max="1" width="1.33203125" customWidth="1"/>
    <col min="2" max="2" width="33" customWidth="1"/>
    <col min="3" max="3" width="38.44140625" customWidth="1"/>
    <col min="4" max="4" width="15.33203125" style="1" customWidth="1"/>
    <col min="5" max="5" width="17.33203125" style="1" bestFit="1" customWidth="1"/>
    <col min="6" max="6" width="17.5546875" bestFit="1" customWidth="1"/>
    <col min="7" max="7" width="20.6640625" style="1" bestFit="1" customWidth="1"/>
    <col min="8" max="8" width="20.6640625" style="1" customWidth="1"/>
    <col min="9" max="9" width="9.6640625" bestFit="1" customWidth="1"/>
    <col min="10" max="10" width="22.33203125" bestFit="1" customWidth="1"/>
    <col min="11" max="11" width="22.6640625" customWidth="1"/>
    <col min="12" max="14" width="28.6640625" customWidth="1"/>
    <col min="15" max="15" width="34.109375" customWidth="1"/>
  </cols>
  <sheetData>
    <row r="1" spans="2:10" s="27" customFormat="1" ht="21" x14ac:dyDescent="0.4">
      <c r="B1" s="24" t="s">
        <v>0</v>
      </c>
      <c r="C1" s="25"/>
      <c r="D1" s="26"/>
      <c r="E1" s="26"/>
      <c r="G1" s="26"/>
      <c r="H1" s="26"/>
    </row>
    <row r="2" spans="2:10" s="27" customFormat="1" ht="15.6" x14ac:dyDescent="0.3">
      <c r="B2" s="28" t="s">
        <v>1</v>
      </c>
      <c r="C2" s="28"/>
      <c r="D2" s="26"/>
      <c r="E2" s="26"/>
      <c r="G2" s="26"/>
      <c r="H2" s="26"/>
    </row>
    <row r="3" spans="2:10" s="27" customFormat="1" ht="16.2" thickBot="1" x14ac:dyDescent="0.35">
      <c r="B3" s="28" t="s">
        <v>2</v>
      </c>
      <c r="D3" s="26"/>
      <c r="E3" s="26"/>
      <c r="G3" s="26"/>
      <c r="H3" s="26"/>
    </row>
    <row r="4" spans="2:10" s="7" customFormat="1" ht="69.599999999999994" thickBot="1" x14ac:dyDescent="0.35">
      <c r="B4" s="3" t="s">
        <v>3</v>
      </c>
      <c r="C4" s="4" t="s">
        <v>4</v>
      </c>
      <c r="D4" s="5" t="s">
        <v>61</v>
      </c>
      <c r="E4" s="5" t="s">
        <v>62</v>
      </c>
      <c r="F4" s="4" t="s">
        <v>5</v>
      </c>
      <c r="G4" s="5" t="s">
        <v>63</v>
      </c>
      <c r="H4" s="5" t="s">
        <v>64</v>
      </c>
      <c r="I4" s="6" t="s">
        <v>6</v>
      </c>
      <c r="J4" s="4" t="s">
        <v>7</v>
      </c>
    </row>
    <row r="5" spans="2:10" s="7" customFormat="1" ht="15" thickBot="1" x14ac:dyDescent="0.35">
      <c r="B5" s="60" t="s">
        <v>8</v>
      </c>
      <c r="C5" s="61"/>
      <c r="D5" s="61"/>
      <c r="E5" s="61"/>
      <c r="F5" s="61"/>
      <c r="G5" s="61"/>
      <c r="H5" s="61"/>
      <c r="I5" s="61"/>
      <c r="J5" s="62"/>
    </row>
    <row r="6" spans="2:10" s="7" customFormat="1" ht="42" thickBot="1" x14ac:dyDescent="0.35">
      <c r="B6" s="8" t="s">
        <v>9</v>
      </c>
      <c r="C6" s="9" t="s">
        <v>10</v>
      </c>
      <c r="D6" s="10">
        <f>328934-350+23</f>
        <v>328607</v>
      </c>
      <c r="E6" s="10"/>
      <c r="F6" s="11" t="s">
        <v>11</v>
      </c>
      <c r="G6" s="10">
        <v>300143.12</v>
      </c>
      <c r="H6" s="10"/>
      <c r="I6" s="12">
        <f>(G6+H6)/(D6+E6)</f>
        <v>0.91338017753730139</v>
      </c>
      <c r="J6" s="9"/>
    </row>
    <row r="7" spans="2:10" s="7" customFormat="1" ht="28.2" thickBot="1" x14ac:dyDescent="0.35">
      <c r="B7" s="13" t="s">
        <v>12</v>
      </c>
      <c r="C7" s="14" t="s">
        <v>13</v>
      </c>
      <c r="D7" s="10"/>
      <c r="E7" s="10"/>
      <c r="F7" s="11"/>
      <c r="G7" s="10"/>
      <c r="H7" s="10"/>
      <c r="I7" s="9"/>
      <c r="J7" s="9"/>
    </row>
    <row r="8" spans="2:10" s="7" customFormat="1" ht="42" thickBot="1" x14ac:dyDescent="0.35">
      <c r="B8" s="8" t="s">
        <v>14</v>
      </c>
      <c r="C8" s="9" t="s">
        <v>15</v>
      </c>
      <c r="D8" s="10">
        <v>492000</v>
      </c>
      <c r="E8" s="15">
        <v>220000</v>
      </c>
      <c r="F8" s="11" t="s">
        <v>11</v>
      </c>
      <c r="G8" s="10">
        <v>563423.12</v>
      </c>
      <c r="H8" s="10"/>
      <c r="I8" s="12">
        <f>(G8+H8)/(D8+E8)</f>
        <v>0.79132460674157301</v>
      </c>
      <c r="J8" s="9" t="s">
        <v>65</v>
      </c>
    </row>
    <row r="9" spans="2:10" s="7" customFormat="1" ht="28.2" thickBot="1" x14ac:dyDescent="0.35">
      <c r="B9" s="13" t="s">
        <v>16</v>
      </c>
      <c r="C9" s="14" t="s">
        <v>17</v>
      </c>
      <c r="D9" s="10"/>
      <c r="E9" s="10"/>
      <c r="F9" s="11"/>
      <c r="G9" s="10"/>
      <c r="H9" s="10"/>
      <c r="I9" s="9"/>
      <c r="J9" s="9"/>
    </row>
    <row r="10" spans="2:10" s="7" customFormat="1" ht="55.8" thickBot="1" x14ac:dyDescent="0.35">
      <c r="B10" s="8" t="s">
        <v>18</v>
      </c>
      <c r="C10" s="9" t="s">
        <v>19</v>
      </c>
      <c r="D10" s="10">
        <f>195000+50000</f>
        <v>245000</v>
      </c>
      <c r="E10" s="10"/>
      <c r="F10" s="11" t="s">
        <v>11</v>
      </c>
      <c r="G10" s="10">
        <v>227610.31</v>
      </c>
      <c r="H10" s="10"/>
      <c r="I10" s="12">
        <f>(G10+H10)/(D10+E10)</f>
        <v>0.9290216734693878</v>
      </c>
      <c r="J10" s="9"/>
    </row>
    <row r="11" spans="2:10" s="7" customFormat="1" ht="15" thickBot="1" x14ac:dyDescent="0.35">
      <c r="B11" s="13" t="s">
        <v>20</v>
      </c>
      <c r="C11" s="14" t="s">
        <v>21</v>
      </c>
      <c r="D11" s="10"/>
      <c r="E11" s="10"/>
      <c r="F11" s="11"/>
      <c r="G11" s="10"/>
      <c r="H11" s="10"/>
      <c r="I11" s="9"/>
      <c r="J11" s="9"/>
    </row>
    <row r="12" spans="2:10" s="2" customFormat="1" ht="15" thickBot="1" x14ac:dyDescent="0.35">
      <c r="B12" s="63" t="s">
        <v>22</v>
      </c>
      <c r="C12" s="64"/>
      <c r="D12" s="16">
        <f>D6+D8+D10</f>
        <v>1065607</v>
      </c>
      <c r="E12" s="16">
        <f>E6+E8+E10</f>
        <v>220000</v>
      </c>
      <c r="F12" s="16"/>
      <c r="G12" s="16">
        <f>G6+G8+G10</f>
        <v>1091176.55</v>
      </c>
      <c r="H12" s="16">
        <f>H6+H8+H10</f>
        <v>0</v>
      </c>
      <c r="I12" s="12">
        <f>(G12+H12)/(D12+E12)</f>
        <v>0.84876369683736952</v>
      </c>
      <c r="J12" s="17"/>
    </row>
    <row r="13" spans="2:10" s="7" customFormat="1" ht="15" thickBot="1" x14ac:dyDescent="0.35">
      <c r="B13" s="60" t="s">
        <v>23</v>
      </c>
      <c r="C13" s="61"/>
      <c r="D13" s="65"/>
      <c r="E13" s="65"/>
      <c r="F13" s="65"/>
      <c r="G13" s="65"/>
      <c r="H13" s="65"/>
      <c r="I13" s="65"/>
      <c r="J13" s="66"/>
    </row>
    <row r="14" spans="2:10" s="7" customFormat="1" ht="28.2" thickBot="1" x14ac:dyDescent="0.35">
      <c r="B14" s="8" t="s">
        <v>24</v>
      </c>
      <c r="C14" s="9" t="s">
        <v>25</v>
      </c>
      <c r="D14" s="10">
        <f>290000+200000</f>
        <v>490000</v>
      </c>
      <c r="E14" s="10"/>
      <c r="F14" s="11" t="s">
        <v>11</v>
      </c>
      <c r="G14" s="10">
        <v>463751.72</v>
      </c>
      <c r="H14" s="10"/>
      <c r="I14" s="12">
        <f>(G14+H14)/(D14+E14)</f>
        <v>0.94643208163265302</v>
      </c>
      <c r="J14" s="9"/>
    </row>
    <row r="15" spans="2:10" s="7" customFormat="1" ht="15" thickBot="1" x14ac:dyDescent="0.35">
      <c r="B15" s="13" t="s">
        <v>26</v>
      </c>
      <c r="C15" s="14" t="s">
        <v>27</v>
      </c>
      <c r="D15" s="10"/>
      <c r="E15" s="10"/>
      <c r="F15" s="11" t="s">
        <v>11</v>
      </c>
      <c r="G15" s="10"/>
      <c r="H15" s="10"/>
      <c r="I15" s="9"/>
      <c r="J15" s="9"/>
    </row>
    <row r="16" spans="2:10" s="7" customFormat="1" ht="42" thickBot="1" x14ac:dyDescent="0.35">
      <c r="B16" s="8" t="s">
        <v>28</v>
      </c>
      <c r="C16" s="9" t="s">
        <v>29</v>
      </c>
      <c r="D16" s="10">
        <v>336800</v>
      </c>
      <c r="E16" s="10"/>
      <c r="F16" s="11" t="s">
        <v>11</v>
      </c>
      <c r="G16" s="10">
        <v>232094.81</v>
      </c>
      <c r="H16" s="10"/>
      <c r="I16" s="12">
        <f>(G16+H16)/(D16+E16)</f>
        <v>0.68911760688836099</v>
      </c>
      <c r="J16" s="9"/>
    </row>
    <row r="17" spans="2:10" s="7" customFormat="1" ht="15" thickBot="1" x14ac:dyDescent="0.35">
      <c r="B17" s="13" t="s">
        <v>30</v>
      </c>
      <c r="C17" s="14" t="s">
        <v>31</v>
      </c>
      <c r="D17" s="10"/>
      <c r="E17" s="10"/>
      <c r="F17" s="11" t="s">
        <v>11</v>
      </c>
      <c r="G17" s="10"/>
      <c r="H17" s="10"/>
      <c r="I17" s="9"/>
      <c r="J17" s="9"/>
    </row>
    <row r="18" spans="2:10" s="2" customFormat="1" ht="15" thickBot="1" x14ac:dyDescent="0.35">
      <c r="B18" s="63" t="s">
        <v>32</v>
      </c>
      <c r="C18" s="64"/>
      <c r="D18" s="16">
        <f>D14+D16</f>
        <v>826800</v>
      </c>
      <c r="E18" s="16">
        <f>E14+E16</f>
        <v>0</v>
      </c>
      <c r="F18" s="16"/>
      <c r="G18" s="16">
        <f>G14+G16</f>
        <v>695846.53</v>
      </c>
      <c r="H18" s="16"/>
      <c r="I18" s="12">
        <f>(G18+H18)/(D18+E18)</f>
        <v>0.84161409046927915</v>
      </c>
      <c r="J18" s="17"/>
    </row>
    <row r="19" spans="2:10" s="7" customFormat="1" ht="28.2" thickBot="1" x14ac:dyDescent="0.35">
      <c r="B19" s="3" t="s">
        <v>33</v>
      </c>
      <c r="C19" s="18"/>
      <c r="D19" s="19">
        <v>370000</v>
      </c>
      <c r="E19" s="10"/>
      <c r="F19" s="11" t="s">
        <v>11</v>
      </c>
      <c r="G19" s="19">
        <f>266355.94-40000</f>
        <v>226355.94</v>
      </c>
      <c r="H19" s="10"/>
      <c r="I19" s="12">
        <f>(G19+H19)/(D19+E19)</f>
        <v>0.61177281081081081</v>
      </c>
      <c r="J19" s="18"/>
    </row>
    <row r="20" spans="2:10" s="7" customFormat="1" ht="28.2" thickBot="1" x14ac:dyDescent="0.35">
      <c r="B20" s="3" t="s">
        <v>34</v>
      </c>
      <c r="C20" s="18"/>
      <c r="D20" s="19">
        <v>191142.9</v>
      </c>
      <c r="E20" s="10"/>
      <c r="F20" s="11" t="s">
        <v>11</v>
      </c>
      <c r="G20" s="19">
        <f>182638.12-50000</f>
        <v>132638.12</v>
      </c>
      <c r="H20" s="10"/>
      <c r="I20" s="12">
        <f>(G20+H20)/(D20+E20)</f>
        <v>0.69392124949448819</v>
      </c>
      <c r="J20" s="18"/>
    </row>
    <row r="21" spans="2:10" s="7" customFormat="1" ht="15" thickBot="1" x14ac:dyDescent="0.35">
      <c r="B21" s="13" t="s">
        <v>35</v>
      </c>
      <c r="C21" s="9" t="s">
        <v>36</v>
      </c>
      <c r="D21" s="10">
        <v>130000</v>
      </c>
      <c r="E21" s="10"/>
      <c r="F21" s="11" t="s">
        <v>11</v>
      </c>
      <c r="G21" s="10"/>
      <c r="H21" s="10"/>
      <c r="I21" s="12">
        <f>(G21+H21)/(D21+E21)</f>
        <v>0</v>
      </c>
      <c r="J21" s="9"/>
    </row>
    <row r="22" spans="2:10" s="7" customFormat="1" ht="15" thickBot="1" x14ac:dyDescent="0.35">
      <c r="B22" s="67" t="s">
        <v>37</v>
      </c>
      <c r="C22" s="68"/>
      <c r="D22" s="20">
        <f>D19+D20+D21</f>
        <v>691142.9</v>
      </c>
      <c r="E22" s="21">
        <f>E19+E20</f>
        <v>0</v>
      </c>
      <c r="F22" s="20"/>
      <c r="G22" s="20">
        <f>G19+G20</f>
        <v>358994.06</v>
      </c>
      <c r="H22" s="20">
        <f>H19+H20</f>
        <v>0</v>
      </c>
      <c r="I22" s="20"/>
      <c r="J22" s="20"/>
    </row>
    <row r="23" spans="2:10" s="7" customFormat="1" ht="15" thickBot="1" x14ac:dyDescent="0.35">
      <c r="B23" s="69" t="s">
        <v>38</v>
      </c>
      <c r="C23" s="70"/>
      <c r="D23" s="10">
        <f>(D12+D18+D22)*7%</f>
        <v>180848.49300000002</v>
      </c>
      <c r="E23" s="10">
        <f>(E12+E18+E22)*7%</f>
        <v>15400.000000000002</v>
      </c>
      <c r="F23" s="10"/>
      <c r="G23" s="10">
        <f>(G12+G18+G22)*7%</f>
        <v>150221.19980000003</v>
      </c>
      <c r="H23" s="10">
        <f>(H12+H18+H22)*7%</f>
        <v>0</v>
      </c>
      <c r="I23" s="12">
        <f>(G23+H23)/(D23+E23)</f>
        <v>0.76546422091506205</v>
      </c>
      <c r="J23" s="10"/>
    </row>
    <row r="24" spans="2:10" s="7" customFormat="1" ht="15" thickBot="1" x14ac:dyDescent="0.35">
      <c r="B24" s="58" t="s">
        <v>39</v>
      </c>
      <c r="C24" s="59"/>
      <c r="D24" s="22">
        <f>D12+D18+D22+D23</f>
        <v>2764398.3930000002</v>
      </c>
      <c r="E24" s="22">
        <f>E12+E18+E22+E23</f>
        <v>235400</v>
      </c>
      <c r="F24" s="22"/>
      <c r="G24" s="22">
        <f>G12+G18+G22+G23</f>
        <v>2296238.3398000002</v>
      </c>
      <c r="H24" s="22">
        <f>H12+H18+H22+H23</f>
        <v>0</v>
      </c>
      <c r="I24" s="23">
        <f>(G24+H24)/(D24+E24)</f>
        <v>0.76546422091506205</v>
      </c>
      <c r="J24" s="22"/>
    </row>
    <row r="25" spans="2:10" s="29" customFormat="1" ht="68.400000000000006" customHeight="1" x14ac:dyDescent="0.3">
      <c r="B25" s="71" t="s">
        <v>66</v>
      </c>
      <c r="C25" s="71"/>
      <c r="D25" s="71"/>
      <c r="E25" s="71"/>
      <c r="F25" s="71"/>
      <c r="G25" s="71"/>
      <c r="H25" s="71"/>
      <c r="I25" s="71"/>
      <c r="J25" s="71"/>
    </row>
    <row r="26" spans="2:10" s="27" customFormat="1" x14ac:dyDescent="0.3">
      <c r="B26" s="72"/>
      <c r="C26" s="72"/>
      <c r="D26" s="72"/>
      <c r="E26" s="72"/>
      <c r="F26" s="72"/>
      <c r="G26" s="72"/>
      <c r="H26" s="72"/>
      <c r="I26" s="72"/>
      <c r="J26" s="72"/>
    </row>
    <row r="27" spans="2:10" s="27" customFormat="1" x14ac:dyDescent="0.3">
      <c r="B27" s="72"/>
      <c r="C27" s="72"/>
      <c r="D27" s="72"/>
      <c r="E27" s="72"/>
      <c r="F27" s="72"/>
      <c r="G27" s="72"/>
      <c r="H27" s="72"/>
      <c r="I27" s="72"/>
      <c r="J27" s="72"/>
    </row>
    <row r="28" spans="2:10" s="27" customFormat="1" x14ac:dyDescent="0.3">
      <c r="B28" s="72"/>
      <c r="C28" s="72"/>
      <c r="D28" s="72"/>
      <c r="E28" s="72"/>
      <c r="F28" s="72"/>
      <c r="G28" s="72"/>
      <c r="H28" s="72"/>
      <c r="I28" s="72"/>
      <c r="J28" s="72"/>
    </row>
    <row r="29" spans="2:10" s="27" customFormat="1" x14ac:dyDescent="0.3">
      <c r="D29" s="26"/>
      <c r="E29" s="26"/>
      <c r="G29" s="26"/>
      <c r="H29" s="26"/>
    </row>
    <row r="30" spans="2:10" s="27" customFormat="1" x14ac:dyDescent="0.3">
      <c r="D30" s="26"/>
      <c r="E30" s="26"/>
      <c r="G30" s="26"/>
      <c r="H30" s="26"/>
    </row>
    <row r="31" spans="2:10" s="27" customFormat="1" x14ac:dyDescent="0.3">
      <c r="D31" s="26"/>
      <c r="E31" s="26"/>
      <c r="G31" s="26"/>
      <c r="H31" s="26"/>
    </row>
    <row r="32" spans="2:10" s="27" customFormat="1" x14ac:dyDescent="0.3">
      <c r="D32" s="26"/>
      <c r="E32" s="26"/>
      <c r="G32" s="26"/>
      <c r="H32" s="26"/>
    </row>
    <row r="33" spans="4:8" s="27" customFormat="1" x14ac:dyDescent="0.3">
      <c r="D33" s="26"/>
      <c r="E33" s="26"/>
      <c r="G33" s="26"/>
      <c r="H33" s="26"/>
    </row>
    <row r="34" spans="4:8" s="27" customFormat="1" x14ac:dyDescent="0.3">
      <c r="D34" s="26"/>
      <c r="E34" s="26"/>
      <c r="G34" s="26"/>
      <c r="H34" s="26"/>
    </row>
    <row r="35" spans="4:8" s="27" customFormat="1" x14ac:dyDescent="0.3">
      <c r="D35" s="26"/>
      <c r="E35" s="26"/>
      <c r="G35" s="26"/>
      <c r="H35" s="26"/>
    </row>
    <row r="36" spans="4:8" s="27" customFormat="1" x14ac:dyDescent="0.3">
      <c r="D36" s="26"/>
      <c r="E36" s="26"/>
      <c r="G36" s="26"/>
      <c r="H36" s="26"/>
    </row>
    <row r="37" spans="4:8" s="27" customFormat="1" x14ac:dyDescent="0.3">
      <c r="D37" s="26"/>
      <c r="E37" s="26"/>
      <c r="G37" s="26"/>
      <c r="H37" s="26"/>
    </row>
    <row r="38" spans="4:8" s="27" customFormat="1" x14ac:dyDescent="0.3">
      <c r="D38" s="26"/>
      <c r="E38" s="26"/>
      <c r="G38" s="26"/>
      <c r="H38" s="26"/>
    </row>
    <row r="39" spans="4:8" s="27" customFormat="1" x14ac:dyDescent="0.3">
      <c r="D39" s="26"/>
      <c r="E39" s="26"/>
      <c r="G39" s="26"/>
      <c r="H39" s="26"/>
    </row>
    <row r="40" spans="4:8" s="27" customFormat="1" x14ac:dyDescent="0.3">
      <c r="D40" s="26"/>
      <c r="E40" s="26"/>
      <c r="G40" s="26"/>
      <c r="H40" s="26"/>
    </row>
  </sheetData>
  <mergeCells count="8">
    <mergeCell ref="B25:J28"/>
    <mergeCell ref="B24:C24"/>
    <mergeCell ref="B5:J5"/>
    <mergeCell ref="B12:C12"/>
    <mergeCell ref="B13:J13"/>
    <mergeCell ref="B18:C18"/>
    <mergeCell ref="B22:C22"/>
    <mergeCell ref="B23:C23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D28D-AE27-4BF2-87C1-4196C2CFBFBC}">
  <dimension ref="B1:V18"/>
  <sheetViews>
    <sheetView view="pageBreakPreview" topLeftCell="A4" zoomScaleNormal="100" zoomScaleSheetLayoutView="100" workbookViewId="0">
      <selection activeCell="Q7" sqref="Q7"/>
    </sheetView>
  </sheetViews>
  <sheetFormatPr defaultRowHeight="13.8" x14ac:dyDescent="0.25"/>
  <cols>
    <col min="1" max="1" width="3.33203125" style="50" customWidth="1"/>
    <col min="2" max="2" width="21.88671875" style="50" customWidth="1"/>
    <col min="3" max="3" width="11.33203125" style="57" bestFit="1" customWidth="1"/>
    <col min="4" max="4" width="10.5546875" style="57" bestFit="1" customWidth="1"/>
    <col min="5" max="5" width="10" style="57" bestFit="1" customWidth="1"/>
    <col min="6" max="6" width="8.6640625" style="57" customWidth="1"/>
    <col min="7" max="7" width="9.88671875" style="57" customWidth="1"/>
    <col min="8" max="8" width="8.6640625" style="57" customWidth="1"/>
    <col min="9" max="9" width="9.6640625" style="57" customWidth="1"/>
    <col min="10" max="10" width="3.5546875" style="33" customWidth="1"/>
    <col min="11" max="14" width="8.88671875" style="33"/>
    <col min="15" max="15" width="11.5546875" style="34" bestFit="1" customWidth="1"/>
    <col min="16" max="17" width="11.5546875" style="49" customWidth="1"/>
    <col min="18" max="18" width="9.33203125" style="49" bestFit="1" customWidth="1"/>
    <col min="19" max="19" width="9" style="49" bestFit="1" customWidth="1"/>
    <col min="20" max="20" width="13.33203125" style="49" bestFit="1" customWidth="1"/>
    <col min="21" max="16384" width="8.88671875" style="50"/>
  </cols>
  <sheetData>
    <row r="1" spans="2:22" s="33" customFormat="1" ht="15.6" x14ac:dyDescent="0.3">
      <c r="B1" s="30" t="s">
        <v>40</v>
      </c>
      <c r="C1" s="31"/>
      <c r="D1" s="31"/>
      <c r="E1" s="31"/>
      <c r="F1" s="32"/>
      <c r="G1" s="32"/>
      <c r="H1" s="32"/>
      <c r="I1" s="32"/>
      <c r="O1" s="34"/>
      <c r="P1" s="34"/>
      <c r="Q1" s="34"/>
      <c r="R1" s="34"/>
      <c r="S1" s="34"/>
      <c r="T1" s="34"/>
    </row>
    <row r="2" spans="2:22" s="33" customFormat="1" x14ac:dyDescent="0.25">
      <c r="B2" s="35"/>
      <c r="C2" s="36"/>
      <c r="D2" s="36"/>
      <c r="E2" s="36"/>
      <c r="F2" s="32"/>
      <c r="G2" s="32"/>
      <c r="H2" s="32"/>
      <c r="I2" s="32"/>
      <c r="O2" s="34"/>
      <c r="P2" s="34"/>
      <c r="Q2" s="34"/>
      <c r="R2" s="34"/>
      <c r="S2" s="34"/>
      <c r="T2" s="34"/>
    </row>
    <row r="3" spans="2:22" s="33" customFormat="1" x14ac:dyDescent="0.25">
      <c r="B3" s="35" t="s">
        <v>1</v>
      </c>
      <c r="C3" s="36"/>
      <c r="D3" s="36"/>
      <c r="E3" s="36"/>
      <c r="F3" s="32"/>
      <c r="G3" s="32"/>
      <c r="H3" s="32"/>
      <c r="I3" s="32"/>
      <c r="O3" s="34"/>
      <c r="P3" s="34"/>
      <c r="Q3" s="34"/>
      <c r="R3" s="34"/>
      <c r="S3" s="34"/>
      <c r="T3" s="34"/>
    </row>
    <row r="4" spans="2:22" s="33" customFormat="1" ht="14.4" thickBot="1" x14ac:dyDescent="0.3">
      <c r="C4" s="32"/>
      <c r="D4" s="32"/>
      <c r="E4" s="32"/>
      <c r="F4" s="32"/>
      <c r="G4" s="32"/>
      <c r="H4" s="32"/>
      <c r="I4" s="32"/>
      <c r="O4" s="34"/>
      <c r="P4" s="34"/>
      <c r="Q4" s="34"/>
      <c r="R4" s="34"/>
      <c r="S4" s="34"/>
      <c r="T4" s="34"/>
    </row>
    <row r="5" spans="2:22" s="41" customFormat="1" ht="30" customHeight="1" thickBot="1" x14ac:dyDescent="0.35">
      <c r="B5" s="75" t="s">
        <v>41</v>
      </c>
      <c r="C5" s="77" t="s">
        <v>42</v>
      </c>
      <c r="D5" s="78"/>
      <c r="E5" s="77" t="s">
        <v>43</v>
      </c>
      <c r="F5" s="78"/>
      <c r="G5" s="73" t="s">
        <v>44</v>
      </c>
      <c r="H5" s="73" t="s">
        <v>45</v>
      </c>
      <c r="I5" s="73" t="s">
        <v>46</v>
      </c>
      <c r="J5" s="37"/>
      <c r="K5" s="37"/>
      <c r="L5" s="37"/>
      <c r="M5" s="37"/>
      <c r="N5" s="37"/>
      <c r="O5" s="38"/>
      <c r="P5" s="39"/>
      <c r="Q5" s="39"/>
      <c r="R5" s="40"/>
      <c r="S5" s="40"/>
      <c r="T5" s="40"/>
    </row>
    <row r="6" spans="2:22" s="41" customFormat="1" ht="27" thickBot="1" x14ac:dyDescent="0.35">
      <c r="B6" s="76"/>
      <c r="C6" s="42" t="s">
        <v>47</v>
      </c>
      <c r="D6" s="42" t="s">
        <v>48</v>
      </c>
      <c r="E6" s="42" t="s">
        <v>49</v>
      </c>
      <c r="F6" s="42" t="s">
        <v>50</v>
      </c>
      <c r="G6" s="74"/>
      <c r="H6" s="74"/>
      <c r="I6" s="74"/>
      <c r="J6" s="37"/>
      <c r="K6" s="37"/>
      <c r="L6" s="37"/>
      <c r="M6" s="37"/>
      <c r="N6" s="37"/>
      <c r="O6" s="43"/>
      <c r="P6" s="40"/>
      <c r="Q6" s="44"/>
      <c r="R6" s="40"/>
      <c r="S6" s="40"/>
      <c r="T6" s="40"/>
    </row>
    <row r="7" spans="2:22" ht="27" thickBot="1" x14ac:dyDescent="0.3">
      <c r="B7" s="45" t="s">
        <v>51</v>
      </c>
      <c r="C7" s="46">
        <v>329000</v>
      </c>
      <c r="D7" s="47">
        <v>141000</v>
      </c>
      <c r="E7" s="48">
        <v>220000</v>
      </c>
      <c r="F7" s="48"/>
      <c r="G7" s="48">
        <f>C7+E7</f>
        <v>549000</v>
      </c>
      <c r="H7" s="48">
        <f>D7+F7</f>
        <v>141000</v>
      </c>
      <c r="I7" s="48">
        <f>SUM(G7:H7)</f>
        <v>690000</v>
      </c>
      <c r="Q7" s="44"/>
      <c r="T7" s="40"/>
    </row>
    <row r="8" spans="2:22" ht="27" thickBot="1" x14ac:dyDescent="0.3">
      <c r="B8" s="45" t="s">
        <v>52</v>
      </c>
      <c r="C8" s="46">
        <v>90160</v>
      </c>
      <c r="D8" s="47">
        <v>38640</v>
      </c>
      <c r="E8" s="51"/>
      <c r="F8" s="48"/>
      <c r="G8" s="48">
        <f t="shared" ref="G8:H15" si="0">C8+E8</f>
        <v>90160</v>
      </c>
      <c r="H8" s="48">
        <f t="shared" si="0"/>
        <v>38640</v>
      </c>
      <c r="I8" s="48">
        <f t="shared" ref="I8:I15" si="1">SUM(G8:H8)</f>
        <v>128800</v>
      </c>
      <c r="Q8" s="44"/>
      <c r="T8" s="40"/>
    </row>
    <row r="9" spans="2:22" ht="40.200000000000003" thickBot="1" x14ac:dyDescent="0.3">
      <c r="B9" s="45" t="s">
        <v>53</v>
      </c>
      <c r="C9" s="46">
        <v>88853.799999999988</v>
      </c>
      <c r="D9" s="47">
        <v>38080.200000000012</v>
      </c>
      <c r="E9" s="48"/>
      <c r="F9" s="48"/>
      <c r="G9" s="48">
        <f t="shared" si="0"/>
        <v>88853.799999999988</v>
      </c>
      <c r="H9" s="48">
        <f t="shared" si="0"/>
        <v>38080.200000000012</v>
      </c>
      <c r="I9" s="48">
        <f t="shared" si="1"/>
        <v>126934</v>
      </c>
      <c r="Q9" s="44"/>
      <c r="T9" s="40"/>
    </row>
    <row r="10" spans="2:22" ht="14.4" thickBot="1" x14ac:dyDescent="0.3">
      <c r="B10" s="45" t="s">
        <v>54</v>
      </c>
      <c r="C10" s="46">
        <v>267400</v>
      </c>
      <c r="D10" s="47">
        <v>114600</v>
      </c>
      <c r="E10" s="48"/>
      <c r="F10" s="48"/>
      <c r="G10" s="48">
        <f t="shared" si="0"/>
        <v>267400</v>
      </c>
      <c r="H10" s="48">
        <f t="shared" si="0"/>
        <v>114600</v>
      </c>
      <c r="I10" s="48">
        <f t="shared" si="1"/>
        <v>382000</v>
      </c>
      <c r="Q10" s="44"/>
      <c r="T10" s="40"/>
    </row>
    <row r="11" spans="2:22" ht="14.4" thickBot="1" x14ac:dyDescent="0.3">
      <c r="B11" s="45" t="s">
        <v>55</v>
      </c>
      <c r="C11" s="46">
        <v>191100</v>
      </c>
      <c r="D11" s="47">
        <v>81900</v>
      </c>
      <c r="E11" s="48"/>
      <c r="F11" s="48"/>
      <c r="G11" s="48">
        <f t="shared" si="0"/>
        <v>191100</v>
      </c>
      <c r="H11" s="48">
        <f t="shared" si="0"/>
        <v>81900</v>
      </c>
      <c r="I11" s="48">
        <f t="shared" si="1"/>
        <v>273000</v>
      </c>
      <c r="Q11" s="44"/>
      <c r="T11" s="40"/>
    </row>
    <row r="12" spans="2:22" ht="27" thickBot="1" x14ac:dyDescent="0.3">
      <c r="B12" s="45" t="s">
        <v>56</v>
      </c>
      <c r="C12" s="46">
        <v>718900</v>
      </c>
      <c r="D12" s="47">
        <v>308100</v>
      </c>
      <c r="E12" s="48"/>
      <c r="F12" s="48"/>
      <c r="G12" s="48">
        <f t="shared" si="0"/>
        <v>718900</v>
      </c>
      <c r="H12" s="48">
        <f t="shared" si="0"/>
        <v>308100</v>
      </c>
      <c r="I12" s="48">
        <f t="shared" si="1"/>
        <v>1027000</v>
      </c>
      <c r="V12" s="52"/>
    </row>
    <row r="13" spans="2:22" ht="27" thickBot="1" x14ac:dyDescent="0.3">
      <c r="B13" s="45" t="s">
        <v>57</v>
      </c>
      <c r="C13" s="46">
        <v>123071.03479999999</v>
      </c>
      <c r="D13" s="47">
        <v>52744.729200000002</v>
      </c>
      <c r="E13" s="48"/>
      <c r="F13" s="48"/>
      <c r="G13" s="48">
        <f t="shared" si="0"/>
        <v>123071.03479999999</v>
      </c>
      <c r="H13" s="48">
        <f t="shared" si="0"/>
        <v>52744.729200000002</v>
      </c>
      <c r="I13" s="48">
        <f t="shared" si="1"/>
        <v>175815.764</v>
      </c>
    </row>
    <row r="14" spans="2:22" ht="14.4" thickBot="1" x14ac:dyDescent="0.3">
      <c r="B14" s="53" t="s">
        <v>58</v>
      </c>
      <c r="C14" s="54">
        <f>SUM(C7:C13)</f>
        <v>1808484.8348000001</v>
      </c>
      <c r="D14" s="54">
        <f>SUM(D7:D13)</f>
        <v>775064.9291999999</v>
      </c>
      <c r="E14" s="54">
        <f>SUM(E7:E13)</f>
        <v>220000</v>
      </c>
      <c r="F14" s="55"/>
      <c r="G14" s="54">
        <f>SUM(G7:G13)</f>
        <v>2028484.8348000001</v>
      </c>
      <c r="H14" s="54">
        <f>SUM(H7:H13)</f>
        <v>775064.9291999999</v>
      </c>
      <c r="I14" s="54">
        <f>SUM(I7:I13)</f>
        <v>2803549.764</v>
      </c>
    </row>
    <row r="15" spans="2:22" ht="27" thickBot="1" x14ac:dyDescent="0.3">
      <c r="B15" s="45" t="s">
        <v>59</v>
      </c>
      <c r="C15" s="56">
        <f>C14*7%</f>
        <v>126593.93843600001</v>
      </c>
      <c r="D15" s="47">
        <v>54254.55</v>
      </c>
      <c r="E15" s="48">
        <v>15400</v>
      </c>
      <c r="F15" s="48"/>
      <c r="G15" s="48">
        <f>C15+E15</f>
        <v>141993.93843600003</v>
      </c>
      <c r="H15" s="48">
        <f t="shared" si="0"/>
        <v>54254.55</v>
      </c>
      <c r="I15" s="48">
        <f t="shared" si="1"/>
        <v>196248.48843600001</v>
      </c>
    </row>
    <row r="16" spans="2:22" ht="14.4" thickBot="1" x14ac:dyDescent="0.3">
      <c r="B16" s="53" t="s">
        <v>60</v>
      </c>
      <c r="C16" s="54">
        <f t="shared" ref="C16:I16" si="2">C15+C14</f>
        <v>1935078.773236</v>
      </c>
      <c r="D16" s="54">
        <f t="shared" si="2"/>
        <v>829319.47919999994</v>
      </c>
      <c r="E16" s="54">
        <f t="shared" si="2"/>
        <v>235400</v>
      </c>
      <c r="F16" s="54">
        <f t="shared" si="2"/>
        <v>0</v>
      </c>
      <c r="G16" s="54">
        <f t="shared" si="2"/>
        <v>2170478.773236</v>
      </c>
      <c r="H16" s="54">
        <f t="shared" si="2"/>
        <v>829319.47919999994</v>
      </c>
      <c r="I16" s="54">
        <f t="shared" si="2"/>
        <v>2999798.2524359999</v>
      </c>
    </row>
    <row r="17" spans="3:20" s="33" customFormat="1" x14ac:dyDescent="0.25">
      <c r="C17" s="32"/>
      <c r="D17" s="32"/>
      <c r="E17" s="32"/>
      <c r="F17" s="32"/>
      <c r="G17" s="32"/>
      <c r="H17" s="32"/>
      <c r="I17" s="32"/>
      <c r="O17" s="34"/>
      <c r="P17" s="34"/>
      <c r="Q17" s="34"/>
      <c r="R17" s="34"/>
      <c r="S17" s="34"/>
      <c r="T17" s="34"/>
    </row>
    <row r="18" spans="3:20" s="33" customFormat="1" x14ac:dyDescent="0.25">
      <c r="C18" s="32"/>
      <c r="D18" s="32"/>
      <c r="E18" s="32"/>
      <c r="F18" s="32"/>
      <c r="G18" s="32"/>
      <c r="H18" s="32"/>
      <c r="I18" s="32"/>
      <c r="O18" s="34"/>
      <c r="P18" s="34"/>
      <c r="Q18" s="34"/>
      <c r="R18" s="34"/>
      <c r="S18" s="34"/>
      <c r="T18" s="34"/>
    </row>
  </sheetData>
  <mergeCells count="6">
    <mergeCell ref="I5:I6"/>
    <mergeCell ref="B5:B6"/>
    <mergeCell ref="C5:D5"/>
    <mergeCell ref="E5:F5"/>
    <mergeCell ref="G5:G6"/>
    <mergeCell ref="H5:H6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 on Outputs</vt:lpstr>
      <vt:lpstr>Cost Allocations to RUNOs</vt:lpstr>
      <vt:lpstr>'Cost Allocations to RUNOs'!Print_Area</vt:lpstr>
      <vt:lpstr>'Report on Outputs'!Print_Area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Consolidated</dc:creator>
  <cp:lastModifiedBy>Consolidated</cp:lastModifiedBy>
  <cp:lastPrinted>2018-11-15T10:50:47Z</cp:lastPrinted>
  <dcterms:created xsi:type="dcterms:W3CDTF">2018-11-15T10:18:22Z</dcterms:created>
  <dcterms:modified xsi:type="dcterms:W3CDTF">2018-11-15T22:49:17Z</dcterms:modified>
</cp:coreProperties>
</file>