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phen.liston\Documents\UN\Bougainville PBF 2\Second Tranche\"/>
    </mc:Choice>
  </mc:AlternateContent>
  <bookViews>
    <workbookView xWindow="20925" yWindow="345" windowWidth="12420" windowHeight="14790"/>
  </bookViews>
  <sheets>
    <sheet name="Budget_by Activities_Tab" sheetId="1" r:id="rId1"/>
    <sheet name="Budget_by Accounts_Tab" sheetId="2" r:id="rId2"/>
  </sheets>
  <definedNames>
    <definedName name="_xlnm.Print_Area" localSheetId="1">'Budget_by Accounts_Tab'!$A$1:$AJ$18</definedName>
    <definedName name="_xlnm.Print_Area" localSheetId="0">'Budget_by Activities_Tab'!$A$1:$Z$99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J12" i="1"/>
  <c r="J22" i="1"/>
  <c r="C83" i="1"/>
  <c r="C80" i="1"/>
  <c r="P40" i="1"/>
  <c r="C93" i="1" l="1"/>
  <c r="V44" i="1" l="1"/>
  <c r="V37" i="1"/>
  <c r="K12" i="1" l="1"/>
  <c r="K11" i="1"/>
  <c r="Y16" i="2" l="1"/>
  <c r="P13" i="2"/>
  <c r="P16" i="2"/>
  <c r="AG16" i="2"/>
  <c r="S15" i="2"/>
  <c r="C8" i="2"/>
  <c r="E74" i="1"/>
  <c r="O74" i="1"/>
  <c r="C76" i="1"/>
  <c r="C75" i="1"/>
  <c r="D69" i="1"/>
  <c r="C71" i="1"/>
  <c r="X65" i="1"/>
  <c r="X62" i="1"/>
  <c r="X61" i="1"/>
  <c r="H61" i="1"/>
  <c r="I61" i="1" s="1"/>
  <c r="K61" i="1" s="1"/>
  <c r="Y61" i="1" s="1"/>
  <c r="I60" i="1"/>
  <c r="I62" i="1"/>
  <c r="I59" i="1"/>
  <c r="Y67" i="1"/>
  <c r="X67" i="1"/>
  <c r="M69" i="1"/>
  <c r="N69" i="1"/>
  <c r="O69" i="1"/>
  <c r="P69" i="1"/>
  <c r="Q69" i="1"/>
  <c r="R69" i="1"/>
  <c r="S69" i="1"/>
  <c r="T69" i="1"/>
  <c r="U69" i="1"/>
  <c r="V69" i="1"/>
  <c r="W69" i="1"/>
  <c r="L69" i="1"/>
  <c r="H68" i="1"/>
  <c r="E69" i="1"/>
  <c r="H66" i="1"/>
  <c r="H67" i="1"/>
  <c r="H65" i="1"/>
  <c r="E68" i="1"/>
  <c r="E66" i="1"/>
  <c r="E67" i="1"/>
  <c r="E65" i="1"/>
  <c r="E63" i="1"/>
  <c r="E60" i="1"/>
  <c r="E61" i="1"/>
  <c r="E62" i="1"/>
  <c r="E59" i="1"/>
  <c r="H60" i="1"/>
  <c r="H62" i="1"/>
  <c r="H59" i="1"/>
  <c r="H63" i="1" s="1"/>
  <c r="C47" i="1"/>
  <c r="C29" i="1"/>
  <c r="X53" i="1"/>
  <c r="Y53" i="1"/>
  <c r="X54" i="1"/>
  <c r="Y54" i="1"/>
  <c r="X55" i="1"/>
  <c r="X56" i="1"/>
  <c r="Y56" i="1"/>
  <c r="X60" i="1"/>
  <c r="X59" i="1"/>
  <c r="X66" i="1"/>
  <c r="X68" i="1" s="1"/>
  <c r="Y65" i="1"/>
  <c r="Y52" i="1"/>
  <c r="X52" i="1"/>
  <c r="H57" i="1"/>
  <c r="H69" i="1" s="1"/>
  <c r="H56" i="1"/>
  <c r="I56" i="1" s="1"/>
  <c r="K56" i="1" s="1"/>
  <c r="K66" i="1"/>
  <c r="Y66" i="1" s="1"/>
  <c r="K67" i="1"/>
  <c r="K65" i="1"/>
  <c r="K60" i="1"/>
  <c r="Y60" i="1" s="1"/>
  <c r="K62" i="1"/>
  <c r="Y62" i="1" s="1"/>
  <c r="K59" i="1"/>
  <c r="Y59" i="1" s="1"/>
  <c r="O68" i="1"/>
  <c r="P68" i="1"/>
  <c r="Q68" i="1"/>
  <c r="R68" i="1"/>
  <c r="S68" i="1"/>
  <c r="T68" i="1"/>
  <c r="U68" i="1"/>
  <c r="V68" i="1"/>
  <c r="W68" i="1"/>
  <c r="N66" i="1"/>
  <c r="O66" i="1" s="1"/>
  <c r="Q66" i="1" s="1"/>
  <c r="T66" i="1"/>
  <c r="U66" i="1" s="1"/>
  <c r="W66" i="1" s="1"/>
  <c r="N67" i="1"/>
  <c r="O67" i="1"/>
  <c r="Q67" i="1" s="1"/>
  <c r="T67" i="1"/>
  <c r="U67" i="1"/>
  <c r="W67" i="1"/>
  <c r="T65" i="1"/>
  <c r="U65" i="1" s="1"/>
  <c r="W65" i="1" s="1"/>
  <c r="O65" i="1"/>
  <c r="Q65" i="1" s="1"/>
  <c r="N65" i="1"/>
  <c r="M63" i="1"/>
  <c r="N63" i="1"/>
  <c r="O63" i="1"/>
  <c r="P63" i="1"/>
  <c r="Q63" i="1"/>
  <c r="R63" i="1"/>
  <c r="S63" i="1"/>
  <c r="T63" i="1"/>
  <c r="U63" i="1"/>
  <c r="V63" i="1"/>
  <c r="W63" i="1"/>
  <c r="N60" i="1"/>
  <c r="O60" i="1"/>
  <c r="Q60" i="1"/>
  <c r="T60" i="1"/>
  <c r="U60" i="1" s="1"/>
  <c r="W60" i="1" s="1"/>
  <c r="N61" i="1"/>
  <c r="O61" i="1"/>
  <c r="Q61" i="1" s="1"/>
  <c r="T61" i="1"/>
  <c r="U61" i="1"/>
  <c r="W61" i="1"/>
  <c r="N62" i="1"/>
  <c r="O62" i="1"/>
  <c r="Q62" i="1"/>
  <c r="T62" i="1"/>
  <c r="U62" i="1" s="1"/>
  <c r="W62" i="1" s="1"/>
  <c r="T59" i="1"/>
  <c r="U59" i="1" s="1"/>
  <c r="W59" i="1" s="1"/>
  <c r="N59" i="1"/>
  <c r="O59" i="1" s="1"/>
  <c r="Q59" i="1" s="1"/>
  <c r="P57" i="1"/>
  <c r="R57" i="1"/>
  <c r="S57" i="1"/>
  <c r="T57" i="1"/>
  <c r="U57" i="1"/>
  <c r="V57" i="1"/>
  <c r="W57" i="1"/>
  <c r="N53" i="1"/>
  <c r="O53" i="1" s="1"/>
  <c r="Q53" i="1" s="1"/>
  <c r="T53" i="1"/>
  <c r="U53" i="1"/>
  <c r="W53" i="1" s="1"/>
  <c r="N54" i="1"/>
  <c r="O54" i="1"/>
  <c r="Q54" i="1"/>
  <c r="T54" i="1"/>
  <c r="U54" i="1"/>
  <c r="W54" i="1"/>
  <c r="N55" i="1"/>
  <c r="O55" i="1" s="1"/>
  <c r="Q55" i="1" s="1"/>
  <c r="T55" i="1"/>
  <c r="U55" i="1"/>
  <c r="W55" i="1" s="1"/>
  <c r="N56" i="1"/>
  <c r="O56" i="1" s="1"/>
  <c r="T56" i="1"/>
  <c r="U56" i="1"/>
  <c r="W56" i="1"/>
  <c r="T52" i="1"/>
  <c r="U52" i="1" s="1"/>
  <c r="W52" i="1" s="1"/>
  <c r="N52" i="1"/>
  <c r="O52" i="1" s="1"/>
  <c r="Q52" i="1" s="1"/>
  <c r="E53" i="1"/>
  <c r="E54" i="1"/>
  <c r="E55" i="1"/>
  <c r="E56" i="1"/>
  <c r="H53" i="1"/>
  <c r="I53" i="1" s="1"/>
  <c r="K53" i="1" s="1"/>
  <c r="H54" i="1"/>
  <c r="I54" i="1" s="1"/>
  <c r="K54" i="1" s="1"/>
  <c r="H55" i="1"/>
  <c r="I55" i="1" s="1"/>
  <c r="K55" i="1" s="1"/>
  <c r="Y55" i="1" s="1"/>
  <c r="H52" i="1"/>
  <c r="I52" i="1" s="1"/>
  <c r="K52" i="1" s="1"/>
  <c r="E52" i="1"/>
  <c r="Y43" i="1"/>
  <c r="X44" i="1"/>
  <c r="X43" i="1"/>
  <c r="Y38" i="1"/>
  <c r="Y39" i="1"/>
  <c r="X38" i="1"/>
  <c r="X39" i="1"/>
  <c r="X40" i="1"/>
  <c r="X37" i="1"/>
  <c r="X34" i="1"/>
  <c r="X35" i="1" s="1"/>
  <c r="R46" i="1"/>
  <c r="I46" i="1"/>
  <c r="G46" i="1"/>
  <c r="H46" i="1"/>
  <c r="F46" i="1"/>
  <c r="N44" i="1"/>
  <c r="O44" i="1" s="1"/>
  <c r="Q44" i="1" s="1"/>
  <c r="N43" i="1"/>
  <c r="O43" i="1" s="1"/>
  <c r="Q43" i="1" s="1"/>
  <c r="Q40" i="1"/>
  <c r="T44" i="1"/>
  <c r="U44" i="1"/>
  <c r="W44" i="1" s="1"/>
  <c r="Y44" i="1" s="1"/>
  <c r="T43" i="1"/>
  <c r="U43" i="1" s="1"/>
  <c r="W43" i="1" s="1"/>
  <c r="D46" i="1"/>
  <c r="Y40" i="1" l="1"/>
  <c r="Q41" i="1"/>
  <c r="K68" i="1"/>
  <c r="Y68" i="1"/>
  <c r="X63" i="1"/>
  <c r="K63" i="1"/>
  <c r="O57" i="1"/>
  <c r="Q56" i="1"/>
  <c r="Q57" i="1" s="1"/>
  <c r="K57" i="1"/>
  <c r="E57" i="1"/>
  <c r="P41" i="1"/>
  <c r="E38" i="1"/>
  <c r="H39" i="1"/>
  <c r="N38" i="1"/>
  <c r="N39" i="1"/>
  <c r="N40" i="1"/>
  <c r="N37" i="1"/>
  <c r="K69" i="1" l="1"/>
  <c r="C73" i="1" s="1"/>
  <c r="E35" i="1"/>
  <c r="F28" i="1"/>
  <c r="W38" i="1"/>
  <c r="W39" i="1"/>
  <c r="W40" i="1"/>
  <c r="W34" i="1"/>
  <c r="Q34" i="1"/>
  <c r="W26" i="1"/>
  <c r="Q26" i="1"/>
  <c r="Q25" i="1"/>
  <c r="W25" i="1"/>
  <c r="W17" i="1"/>
  <c r="W18" i="1"/>
  <c r="W19" i="1"/>
  <c r="W20" i="1"/>
  <c r="W22" i="1"/>
  <c r="Q17" i="1"/>
  <c r="Q18" i="1"/>
  <c r="Q19" i="1"/>
  <c r="Q20" i="1"/>
  <c r="Q21" i="1"/>
  <c r="Q22" i="1"/>
  <c r="Q16" i="1"/>
  <c r="W16" i="1"/>
  <c r="W12" i="1"/>
  <c r="W13" i="1"/>
  <c r="Q12" i="1"/>
  <c r="Q13" i="1"/>
  <c r="Q11" i="1"/>
  <c r="W11" i="1"/>
  <c r="U45" i="1"/>
  <c r="U46" i="1" s="1"/>
  <c r="T38" i="1"/>
  <c r="U38" i="1"/>
  <c r="T39" i="1"/>
  <c r="U39" i="1"/>
  <c r="T40" i="1"/>
  <c r="U40" i="1"/>
  <c r="T37" i="1"/>
  <c r="U37" i="1" s="1"/>
  <c r="U41" i="1" s="1"/>
  <c r="H44" i="1"/>
  <c r="I44" i="1"/>
  <c r="K44" i="1" s="1"/>
  <c r="H43" i="1"/>
  <c r="I43" i="1" s="1"/>
  <c r="K43" i="1" s="1"/>
  <c r="O38" i="1"/>
  <c r="Q38" i="1" s="1"/>
  <c r="O39" i="1"/>
  <c r="Q39" i="1" s="1"/>
  <c r="O40" i="1"/>
  <c r="O37" i="1"/>
  <c r="Q37" i="1" s="1"/>
  <c r="I39" i="1"/>
  <c r="I40" i="1"/>
  <c r="I37" i="1"/>
  <c r="E39" i="1"/>
  <c r="E40" i="1"/>
  <c r="E44" i="1"/>
  <c r="E43" i="1"/>
  <c r="E45" i="1" s="1"/>
  <c r="E46" i="1" s="1"/>
  <c r="E37" i="1"/>
  <c r="E34" i="1"/>
  <c r="W37" i="1" l="1"/>
  <c r="Y37" i="1" s="1"/>
  <c r="E41" i="1"/>
  <c r="O41" i="1"/>
  <c r="O46" i="1" s="1"/>
  <c r="H34" i="1" l="1"/>
  <c r="H35" i="1" s="1"/>
  <c r="E14" i="1"/>
  <c r="E23" i="1"/>
  <c r="E28" i="1"/>
  <c r="E27" i="1"/>
  <c r="E26" i="1"/>
  <c r="E25" i="1"/>
  <c r="E17" i="1"/>
  <c r="E18" i="1"/>
  <c r="E19" i="1"/>
  <c r="E20" i="1"/>
  <c r="E21" i="1"/>
  <c r="E22" i="1"/>
  <c r="E16" i="1"/>
  <c r="E12" i="1"/>
  <c r="E13" i="1"/>
  <c r="E11" i="1"/>
  <c r="X21" i="1"/>
  <c r="X26" i="1"/>
  <c r="Y26" i="1"/>
  <c r="X25" i="1"/>
  <c r="Y17" i="1"/>
  <c r="Y18" i="1"/>
  <c r="Y20" i="1"/>
  <c r="X17" i="1"/>
  <c r="X18" i="1"/>
  <c r="X19" i="1"/>
  <c r="X20" i="1"/>
  <c r="X22" i="1"/>
  <c r="X16" i="1"/>
  <c r="X13" i="1"/>
  <c r="I26" i="1"/>
  <c r="K38" i="1"/>
  <c r="K39" i="1"/>
  <c r="K40" i="1"/>
  <c r="K37" i="1"/>
  <c r="H41" i="1"/>
  <c r="H38" i="1"/>
  <c r="I38" i="1" s="1"/>
  <c r="H40" i="1"/>
  <c r="H37" i="1"/>
  <c r="U35" i="1"/>
  <c r="O35" i="1"/>
  <c r="T34" i="1"/>
  <c r="U34" i="1" s="1"/>
  <c r="N34" i="1"/>
  <c r="O34" i="1" s="1"/>
  <c r="J35" i="1"/>
  <c r="J46" i="1" s="1"/>
  <c r="H27" i="1"/>
  <c r="H28" i="1" s="1"/>
  <c r="H74" i="1" s="1"/>
  <c r="H26" i="1"/>
  <c r="H25" i="1"/>
  <c r="I25" i="1" s="1"/>
  <c r="K25" i="1" s="1"/>
  <c r="Y25" i="1" s="1"/>
  <c r="K26" i="1"/>
  <c r="T26" i="1"/>
  <c r="U26" i="1"/>
  <c r="U27" i="1" s="1"/>
  <c r="O27" i="1"/>
  <c r="N26" i="1"/>
  <c r="O26" i="1" s="1"/>
  <c r="T25" i="1"/>
  <c r="U25" i="1" s="1"/>
  <c r="O25" i="1"/>
  <c r="N25" i="1"/>
  <c r="U17" i="1"/>
  <c r="U18" i="1"/>
  <c r="U19" i="1"/>
  <c r="U20" i="1"/>
  <c r="U22" i="1"/>
  <c r="U16" i="1"/>
  <c r="U14" i="1"/>
  <c r="U12" i="1"/>
  <c r="U13" i="1"/>
  <c r="U11" i="1"/>
  <c r="P14" i="1"/>
  <c r="O17" i="1"/>
  <c r="O18" i="1"/>
  <c r="O23" i="1" s="1"/>
  <c r="O28" i="1" s="1"/>
  <c r="O19" i="1"/>
  <c r="O20" i="1"/>
  <c r="O21" i="1"/>
  <c r="O22" i="1"/>
  <c r="O16" i="1"/>
  <c r="O14" i="1"/>
  <c r="O12" i="1"/>
  <c r="O13" i="1"/>
  <c r="O11" i="1"/>
  <c r="H17" i="1"/>
  <c r="I17" i="1" s="1"/>
  <c r="K17" i="1" s="1"/>
  <c r="H18" i="1"/>
  <c r="H19" i="1"/>
  <c r="I19" i="1" s="1"/>
  <c r="K19" i="1" s="1"/>
  <c r="Y19" i="1" s="1"/>
  <c r="H20" i="1"/>
  <c r="I20" i="1" s="1"/>
  <c r="K20" i="1" s="1"/>
  <c r="H21" i="1"/>
  <c r="I21" i="1" s="1"/>
  <c r="K21" i="1" s="1"/>
  <c r="H22" i="1"/>
  <c r="H16" i="1"/>
  <c r="I16" i="1" s="1"/>
  <c r="K16" i="1" s="1"/>
  <c r="Y16" i="1" s="1"/>
  <c r="I18" i="1"/>
  <c r="K18" i="1" s="1"/>
  <c r="I22" i="1"/>
  <c r="K22" i="1" s="1"/>
  <c r="Y22" i="1" s="1"/>
  <c r="T17" i="1"/>
  <c r="T18" i="1"/>
  <c r="T19" i="1"/>
  <c r="T20" i="1"/>
  <c r="T21" i="1"/>
  <c r="U21" i="1" s="1"/>
  <c r="W21" i="1" s="1"/>
  <c r="Y21" i="1" s="1"/>
  <c r="T22" i="1"/>
  <c r="N17" i="1"/>
  <c r="N18" i="1"/>
  <c r="N19" i="1"/>
  <c r="N20" i="1"/>
  <c r="N21" i="1"/>
  <c r="N22" i="1"/>
  <c r="T16" i="1"/>
  <c r="N16" i="1"/>
  <c r="T11" i="1"/>
  <c r="T12" i="1"/>
  <c r="T13" i="1"/>
  <c r="X12" i="1"/>
  <c r="X11" i="1"/>
  <c r="K13" i="1"/>
  <c r="Y13" i="1" s="1"/>
  <c r="I13" i="1"/>
  <c r="I11" i="1"/>
  <c r="H11" i="1"/>
  <c r="N13" i="1"/>
  <c r="N12" i="1"/>
  <c r="N11" i="1"/>
  <c r="H12" i="1"/>
  <c r="I12" i="1" s="1"/>
  <c r="K41" i="1" l="1"/>
  <c r="I34" i="1"/>
  <c r="X23" i="1"/>
  <c r="X14" i="1"/>
  <c r="K27" i="1"/>
  <c r="U23" i="1"/>
  <c r="U28" i="1"/>
  <c r="U74" i="1" s="1"/>
  <c r="H23" i="1"/>
  <c r="Q14" i="1"/>
  <c r="Y12" i="1"/>
  <c r="Y11" i="1"/>
  <c r="K23" i="1"/>
  <c r="N14" i="1"/>
  <c r="Y15" i="2"/>
  <c r="Y17" i="2"/>
  <c r="F27" i="1"/>
  <c r="AH8" i="2"/>
  <c r="AG8" i="2"/>
  <c r="AF8" i="2"/>
  <c r="AI16" i="2"/>
  <c r="AI9" i="2"/>
  <c r="AI10" i="2"/>
  <c r="AI11" i="2"/>
  <c r="AI12" i="2"/>
  <c r="AI13" i="2"/>
  <c r="AI14" i="2"/>
  <c r="AI8" i="2"/>
  <c r="C79" i="1" s="1"/>
  <c r="L15" i="2"/>
  <c r="U15" i="2"/>
  <c r="U17" i="2" s="1"/>
  <c r="Z17" i="2"/>
  <c r="Z15" i="2"/>
  <c r="Q15" i="2"/>
  <c r="C82" i="1" l="1"/>
  <c r="C84" i="1" s="1"/>
  <c r="C92" i="1"/>
  <c r="K34" i="1"/>
  <c r="I35" i="1"/>
  <c r="AI15" i="2"/>
  <c r="AI17" i="2" s="1"/>
  <c r="K35" i="1" l="1"/>
  <c r="K46" i="1" s="1"/>
  <c r="Y34" i="1"/>
  <c r="F8" i="2"/>
  <c r="L14" i="2" l="1"/>
  <c r="L13" i="2"/>
  <c r="L12" i="2"/>
  <c r="L11" i="2"/>
  <c r="L10" i="2"/>
  <c r="Q17" i="2"/>
  <c r="X45" i="1" l="1"/>
  <c r="C96" i="1"/>
  <c r="C94" i="1"/>
  <c r="E14" i="2" l="1"/>
  <c r="G16" i="2"/>
  <c r="G13" i="1"/>
  <c r="H13" i="1" l="1"/>
  <c r="X27" i="1"/>
  <c r="X28" i="1" s="1"/>
  <c r="K14" i="1" l="1"/>
  <c r="K28" i="1" s="1"/>
  <c r="K74" i="1" s="1"/>
  <c r="H14" i="1"/>
  <c r="H15" i="2"/>
  <c r="H17" i="2" s="1"/>
  <c r="Y14" i="1" l="1"/>
  <c r="AE8" i="2"/>
  <c r="AD8" i="2"/>
  <c r="AH16" i="2"/>
  <c r="AH10" i="2"/>
  <c r="AH11" i="2"/>
  <c r="AH12" i="2"/>
  <c r="AH13" i="2"/>
  <c r="AH14" i="2"/>
  <c r="AH9" i="2"/>
  <c r="AF16" i="2"/>
  <c r="X8" i="2"/>
  <c r="Y8" i="2"/>
  <c r="AA8" i="2" s="1"/>
  <c r="X9" i="2"/>
  <c r="Y9" i="2" s="1"/>
  <c r="X10" i="2"/>
  <c r="Y10" i="2" s="1"/>
  <c r="AA10" i="2" s="1"/>
  <c r="X11" i="2"/>
  <c r="Y11" i="2"/>
  <c r="AA11" i="2" s="1"/>
  <c r="X12" i="2"/>
  <c r="Y12" i="2" s="1"/>
  <c r="AA12" i="2" s="1"/>
  <c r="X13" i="2"/>
  <c r="Y13" i="2" s="1"/>
  <c r="AA13" i="2" s="1"/>
  <c r="X14" i="2"/>
  <c r="Y14" i="2"/>
  <c r="AA14" i="2" s="1"/>
  <c r="X16" i="2"/>
  <c r="AA16" i="2"/>
  <c r="O8" i="2"/>
  <c r="P8" i="2" s="1"/>
  <c r="R8" i="2" s="1"/>
  <c r="O16" i="2"/>
  <c r="R16" i="2"/>
  <c r="O9" i="2"/>
  <c r="P9" i="2" s="1"/>
  <c r="R9" i="2" s="1"/>
  <c r="O10" i="2"/>
  <c r="P10" i="2" s="1"/>
  <c r="R10" i="2" s="1"/>
  <c r="O11" i="2"/>
  <c r="P11" i="2" s="1"/>
  <c r="R11" i="2" s="1"/>
  <c r="O12" i="2"/>
  <c r="P12" i="2" s="1"/>
  <c r="R12" i="2" s="1"/>
  <c r="O13" i="2"/>
  <c r="R13" i="2" s="1"/>
  <c r="O14" i="2"/>
  <c r="P14" i="2" s="1"/>
  <c r="R14" i="2" s="1"/>
  <c r="F16" i="2"/>
  <c r="I16" i="2"/>
  <c r="C16" i="2"/>
  <c r="E15" i="2"/>
  <c r="D15" i="2"/>
  <c r="G8" i="2"/>
  <c r="C14" i="2"/>
  <c r="C13" i="2"/>
  <c r="C12" i="2"/>
  <c r="C11" i="2"/>
  <c r="C10" i="2"/>
  <c r="C9" i="2"/>
  <c r="K15" i="2"/>
  <c r="K17" i="2" s="1"/>
  <c r="J15" i="2"/>
  <c r="J17" i="2" s="1"/>
  <c r="Y63" i="1"/>
  <c r="Y57" i="1"/>
  <c r="X57" i="1"/>
  <c r="X69" i="1" s="1"/>
  <c r="Y45" i="1"/>
  <c r="Y41" i="1"/>
  <c r="X41" i="1"/>
  <c r="X46" i="1" s="1"/>
  <c r="Y35" i="1"/>
  <c r="Y27" i="1"/>
  <c r="Y23" i="1"/>
  <c r="X74" i="1" l="1"/>
  <c r="AJ16" i="2"/>
  <c r="Y69" i="1"/>
  <c r="Y46" i="1"/>
  <c r="Y28" i="1"/>
  <c r="AG13" i="2"/>
  <c r="AH15" i="2"/>
  <c r="AH17" i="2" s="1"/>
  <c r="C15" i="2"/>
  <c r="C17" i="2" s="1"/>
  <c r="AA9" i="2"/>
  <c r="AA15" i="2" s="1"/>
  <c r="AA17" i="2" s="1"/>
  <c r="X15" i="2"/>
  <c r="X17" i="2" s="1"/>
  <c r="P15" i="2"/>
  <c r="P17" i="2" s="1"/>
  <c r="I8" i="2"/>
  <c r="AJ8" i="2" s="1"/>
  <c r="R15" i="2"/>
  <c r="R17" i="2" s="1"/>
  <c r="O15" i="2"/>
  <c r="O17" i="2" s="1"/>
  <c r="W45" i="1"/>
  <c r="V45" i="1"/>
  <c r="W41" i="1"/>
  <c r="W46" i="1" s="1"/>
  <c r="V41" i="1"/>
  <c r="W35" i="1"/>
  <c r="V35" i="1"/>
  <c r="W27" i="1"/>
  <c r="V27" i="1"/>
  <c r="W23" i="1"/>
  <c r="V23" i="1"/>
  <c r="W14" i="1"/>
  <c r="V14" i="1"/>
  <c r="P45" i="1"/>
  <c r="Q46" i="1"/>
  <c r="Q35" i="1"/>
  <c r="P35" i="1"/>
  <c r="Q27" i="1"/>
  <c r="P27" i="1"/>
  <c r="Q23" i="1"/>
  <c r="P23" i="1"/>
  <c r="J68" i="1"/>
  <c r="I68" i="1"/>
  <c r="J63" i="1"/>
  <c r="I63" i="1"/>
  <c r="J57" i="1"/>
  <c r="J69" i="1" s="1"/>
  <c r="I57" i="1"/>
  <c r="I45" i="1"/>
  <c r="I41" i="1"/>
  <c r="J41" i="1"/>
  <c r="I27" i="1"/>
  <c r="I28" i="1" s="1"/>
  <c r="J27" i="1"/>
  <c r="J23" i="1"/>
  <c r="I23" i="1"/>
  <c r="I14" i="1"/>
  <c r="J14" i="1"/>
  <c r="J28" i="1" l="1"/>
  <c r="C49" i="1"/>
  <c r="V46" i="1"/>
  <c r="Y74" i="1"/>
  <c r="W28" i="1"/>
  <c r="P28" i="1"/>
  <c r="Q28" i="1"/>
  <c r="P46" i="1"/>
  <c r="I69" i="1"/>
  <c r="V28" i="1"/>
  <c r="W15" i="2"/>
  <c r="W17" i="2" s="1"/>
  <c r="V15" i="2"/>
  <c r="AF12" i="2"/>
  <c r="AF9" i="2"/>
  <c r="AB15" i="2"/>
  <c r="AB17" i="2" s="1"/>
  <c r="M15" i="2"/>
  <c r="M17" i="2" s="1"/>
  <c r="F9" i="2"/>
  <c r="F10" i="2"/>
  <c r="F11" i="2"/>
  <c r="F12" i="2"/>
  <c r="F13" i="2"/>
  <c r="F14" i="2"/>
  <c r="F14" i="1"/>
  <c r="F23" i="1"/>
  <c r="S23" i="1"/>
  <c r="M41" i="1"/>
  <c r="M46" i="1" s="1"/>
  <c r="S41" i="1"/>
  <c r="S45" i="1"/>
  <c r="S46" i="1" s="1"/>
  <c r="F41" i="1"/>
  <c r="F57" i="1"/>
  <c r="F63" i="1"/>
  <c r="F68" i="1"/>
  <c r="L8" i="2"/>
  <c r="L9" i="2"/>
  <c r="U11" i="2"/>
  <c r="U12" i="2"/>
  <c r="U13" i="2"/>
  <c r="L16" i="2"/>
  <c r="U16" i="2"/>
  <c r="AE13" i="2"/>
  <c r="AE11" i="2"/>
  <c r="AE10" i="2"/>
  <c r="AE9" i="2"/>
  <c r="AE12" i="2"/>
  <c r="AE14" i="2"/>
  <c r="AE16" i="2"/>
  <c r="S17" i="2"/>
  <c r="U8" i="2"/>
  <c r="U9" i="2"/>
  <c r="U10" i="2"/>
  <c r="U14" i="2"/>
  <c r="AF10" i="2"/>
  <c r="AF11" i="2"/>
  <c r="AF13" i="2"/>
  <c r="AF14" i="2"/>
  <c r="AC15" i="2"/>
  <c r="AC17" i="2" s="1"/>
  <c r="T15" i="2"/>
  <c r="T17" i="2" s="1"/>
  <c r="N15" i="2"/>
  <c r="N17" i="2" s="1"/>
  <c r="E17" i="2"/>
  <c r="F35" i="1"/>
  <c r="F45" i="1"/>
  <c r="G14" i="1"/>
  <c r="G23" i="1"/>
  <c r="G27" i="1"/>
  <c r="G28" i="1" s="1"/>
  <c r="G35" i="1"/>
  <c r="G41" i="1"/>
  <c r="G57" i="1"/>
  <c r="G69" i="1" s="1"/>
  <c r="C72" i="1" s="1"/>
  <c r="C90" i="1" s="1"/>
  <c r="G63" i="1"/>
  <c r="G68" i="1"/>
  <c r="L14" i="1"/>
  <c r="L23" i="1"/>
  <c r="L27" i="1"/>
  <c r="L35" i="1"/>
  <c r="L41" i="1"/>
  <c r="L45" i="1"/>
  <c r="L57" i="1"/>
  <c r="L63" i="1"/>
  <c r="L68" i="1"/>
  <c r="M14" i="1"/>
  <c r="M23" i="1"/>
  <c r="M27" i="1"/>
  <c r="M35" i="1"/>
  <c r="M45" i="1"/>
  <c r="M57" i="1"/>
  <c r="M68" i="1"/>
  <c r="N23" i="1"/>
  <c r="N28" i="1" s="1"/>
  <c r="N27" i="1"/>
  <c r="N35" i="1"/>
  <c r="N41" i="1"/>
  <c r="N46" i="1" s="1"/>
  <c r="N57" i="1"/>
  <c r="N68" i="1"/>
  <c r="R14" i="1"/>
  <c r="R23" i="1"/>
  <c r="R27" i="1"/>
  <c r="R35" i="1"/>
  <c r="R41" i="1"/>
  <c r="R45" i="1"/>
  <c r="S14" i="1"/>
  <c r="S27" i="1"/>
  <c r="S35" i="1"/>
  <c r="T14" i="1"/>
  <c r="T23" i="1"/>
  <c r="T27" i="1"/>
  <c r="T35" i="1"/>
  <c r="T41" i="1"/>
  <c r="T45" i="1"/>
  <c r="T46" i="1" s="1"/>
  <c r="D14" i="1"/>
  <c r="D28" i="1" s="1"/>
  <c r="D23" i="1"/>
  <c r="D27" i="1"/>
  <c r="D35" i="1"/>
  <c r="D41" i="1"/>
  <c r="D45" i="1"/>
  <c r="D57" i="1"/>
  <c r="D63" i="1"/>
  <c r="D68" i="1"/>
  <c r="C48" i="1" l="1"/>
  <c r="C31" i="1"/>
  <c r="W74" i="1"/>
  <c r="J74" i="1"/>
  <c r="P74" i="1"/>
  <c r="R28" i="1"/>
  <c r="L28" i="1"/>
  <c r="Q74" i="1"/>
  <c r="T28" i="1"/>
  <c r="L46" i="1"/>
  <c r="F69" i="1"/>
  <c r="V74" i="1"/>
  <c r="S28" i="1"/>
  <c r="C30" i="1" s="1"/>
  <c r="M28" i="1"/>
  <c r="I74" i="1"/>
  <c r="G14" i="2"/>
  <c r="AG14" i="2" s="1"/>
  <c r="G10" i="2"/>
  <c r="AG10" i="2" s="1"/>
  <c r="G13" i="2"/>
  <c r="G12" i="2"/>
  <c r="AG12" i="2" s="1"/>
  <c r="G11" i="2"/>
  <c r="AG11" i="2" s="1"/>
  <c r="AD9" i="2"/>
  <c r="G9" i="2"/>
  <c r="AG9" i="2" s="1"/>
  <c r="F15" i="2"/>
  <c r="F17" i="2" s="1"/>
  <c r="AD12" i="2"/>
  <c r="AD11" i="2"/>
  <c r="D17" i="2"/>
  <c r="L17" i="2"/>
  <c r="AD13" i="2"/>
  <c r="AD10" i="2"/>
  <c r="AD14" i="2"/>
  <c r="AF15" i="2"/>
  <c r="AF17" i="2" s="1"/>
  <c r="AE15" i="2"/>
  <c r="AE17" i="2" s="1"/>
  <c r="AD16" i="2"/>
  <c r="V17" i="2"/>
  <c r="C77" i="1" l="1"/>
  <c r="C88" i="1"/>
  <c r="C89" i="1"/>
  <c r="N74" i="1"/>
  <c r="D74" i="1"/>
  <c r="R74" i="1"/>
  <c r="S74" i="1"/>
  <c r="L74" i="1"/>
  <c r="M74" i="1"/>
  <c r="F74" i="1"/>
  <c r="T74" i="1"/>
  <c r="AG15" i="2"/>
  <c r="AG17" i="2" s="1"/>
  <c r="I12" i="2"/>
  <c r="AJ12" i="2" s="1"/>
  <c r="I10" i="2"/>
  <c r="AJ10" i="2" s="1"/>
  <c r="I11" i="2"/>
  <c r="AJ11" i="2" s="1"/>
  <c r="I13" i="2"/>
  <c r="AJ13" i="2" s="1"/>
  <c r="I14" i="2"/>
  <c r="AJ14" i="2" s="1"/>
  <c r="I9" i="2"/>
  <c r="G15" i="2"/>
  <c r="G17" i="2" s="1"/>
  <c r="AD15" i="2"/>
  <c r="AD17" i="2" s="1"/>
  <c r="G74" i="1"/>
  <c r="C91" i="1" l="1"/>
  <c r="C95" i="1" s="1"/>
  <c r="C97" i="1" s="1"/>
  <c r="I15" i="2"/>
  <c r="I17" i="2" s="1"/>
  <c r="AJ9" i="2"/>
  <c r="AJ15" i="2" s="1"/>
  <c r="AJ17" i="2" s="1"/>
</calcChain>
</file>

<file path=xl/comments1.xml><?xml version="1.0" encoding="utf-8"?>
<comments xmlns="http://schemas.openxmlformats.org/spreadsheetml/2006/main">
  <authors>
    <author>tc={5A39FD6B-121A-4F21-A473-BC4C4559AFFF}</author>
    <author>tc={F1479FB5-3B4D-4263-B6AC-EB83E533B27C}</author>
    <author>tc={CB6AA3D9-0CB6-4432-B4F1-D58DCE056EAF}</author>
    <author>tc={75477147-EEF1-4A6C-8DEF-0BC7E73A3A90}</author>
    <author>tc={4E45923B-1E94-43A8-B009-7CEA522B761C}</author>
    <author>tc={1CA8C095-A768-4305-B340-1312DD65E231}</author>
    <author>tc={03E9E109-DFA0-4995-BD81-0D3B31EAFB4A}</author>
    <author>tc={B52D38E2-777E-4A36-A4C6-104CE452D71C}</author>
  </authors>
  <commentList>
    <comment ref="J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Charged Cost Reversal of 1752.93+1092.55+1154.2 to this Activity Line</t>
        </r>
      </text>
    </comment>
    <comment ref="G1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Charged a Cost reversal of 17084.75 to the initial expense of $0.00</t>
        </r>
      </text>
    </comment>
    <comment ref="G2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cost reversal of 11,171 to initial expense for this line of 2613.54</t>
        </r>
      </text>
    </comment>
    <comment ref="D3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GYPI additional funding of $30,000 added to this line for Communications Consultant (Nick Turner)</t>
        </r>
      </text>
    </comment>
    <comment ref="G38"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cost reversal of 34,150.88 to the initial expense of $0.00 for this activity line
Reply:
    This amount is the UNW's contribution to Nick's consultancy</t>
        </r>
      </text>
    </comment>
    <comment ref="J38"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cost reversal of $1,752.93 to the initial expense of $24,342 for this activity line</t>
        </r>
      </text>
    </comment>
    <comment ref="J5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cost reversal of 19,908.36 to an initial cost of 1,210 for this activity line. 9,908 has been removed and charged to acitivty 3.3.2</t>
        </r>
      </text>
    </comment>
    <comment ref="G59"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cost reversal of $11,024.37 to an initial costing of $3,636.63 for this activity line</t>
        </r>
      </text>
    </comment>
  </commentList>
</comments>
</file>

<file path=xl/comments2.xml><?xml version="1.0" encoding="utf-8"?>
<comments xmlns="http://schemas.openxmlformats.org/spreadsheetml/2006/main">
  <authors>
    <author>tc={FB007943-B380-4504-81BA-60DA491620FB}</author>
    <author>tc={20B4A4E5-6926-405A-A540-A83CA009F109}</author>
    <author>tc={39637465-E0F8-48DE-81A7-63F427736132}</author>
  </authors>
  <commentList>
    <comment ref="J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this column when finalizing doc for sending off</t>
        </r>
      </text>
    </comment>
    <comment ref="S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this column when finalizing doc for sending off</t>
        </r>
      </text>
    </comment>
    <comment ref="AB7"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this column when finalizing doc for sending off</t>
        </r>
      </text>
    </comment>
  </commentList>
</comments>
</file>

<file path=xl/sharedStrings.xml><?xml version="1.0" encoding="utf-8"?>
<sst xmlns="http://schemas.openxmlformats.org/spreadsheetml/2006/main" count="235" uniqueCount="170">
  <si>
    <t>Annex D - PBF project budget</t>
  </si>
  <si>
    <t>Outcome/ Output number</t>
  </si>
  <si>
    <t>Outcome/ output/ activity formulation:</t>
  </si>
  <si>
    <t>Activity 1.1.1:</t>
  </si>
  <si>
    <t>Activity 1.1.2:</t>
  </si>
  <si>
    <t>Activity 1.2.1:</t>
  </si>
  <si>
    <t>Activity 1.2.2:</t>
  </si>
  <si>
    <t>Activity 1.2.3:</t>
  </si>
  <si>
    <t>Activity 1.3.1:</t>
  </si>
  <si>
    <t>Activity 1.3.2:</t>
  </si>
  <si>
    <t>Activity 2.2.1:</t>
  </si>
  <si>
    <t>Activity 2.2.2:</t>
  </si>
  <si>
    <t>Activity 2.3.1:</t>
  </si>
  <si>
    <t>Activity 2.3.2:</t>
  </si>
  <si>
    <t>Activity 3.1.1:</t>
  </si>
  <si>
    <t>Activity 3.1.2:</t>
  </si>
  <si>
    <t>Activity 3.1.3:</t>
  </si>
  <si>
    <t>Activity 3.2.1:</t>
  </si>
  <si>
    <t>Activity 3.2.2:</t>
  </si>
  <si>
    <t>Activity 3.2.3:</t>
  </si>
  <si>
    <t>Activity 3.3.1:</t>
  </si>
  <si>
    <t>Table 2 - Project budget by UN cost category</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</si>
  <si>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</si>
  <si>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</si>
  <si>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</si>
  <si>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</si>
  <si>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</si>
  <si>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</si>
  <si>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</si>
  <si>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</si>
  <si>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</si>
  <si>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</si>
  <si>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</si>
  <si>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</si>
  <si>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</si>
  <si>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</si>
  <si>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Table 1 - Project budget by Outcome, output and activity</t>
  </si>
  <si>
    <t xml:space="preserve">Supporting inter-governmental dialogue and decision-making between GoPNG and ABG (JTT and JSB meetings) </t>
  </si>
  <si>
    <t xml:space="preserve">Strengthening the offices of the national and ABG Chief Secretaries to promote intergovernmental dialogue through existing structures such as the JSB and following up of JSB resolutions </t>
  </si>
  <si>
    <t>Supporting the Parliamentary Partnership Agreement between the National Parliament and the BHoR</t>
  </si>
  <si>
    <t xml:space="preserve">Strengthening Parliamentary Committee structures of the National Parliament and BHoR to perform scrutiny and oversight functions of the implementation of Bougainville Peace Agreement </t>
  </si>
  <si>
    <t>Activity 1.2.4:</t>
  </si>
  <si>
    <t>Activity 1.2.5:</t>
  </si>
  <si>
    <t>Activity 1.2.6:</t>
  </si>
  <si>
    <t xml:space="preserve">Technical and logistical support to the National Parliament Bipartisan Committee on Bougainville Affairs to effectively raise awareness on the Bougainville referendum in the National Parliament </t>
  </si>
  <si>
    <t xml:space="preserve">Provision of technical and logistics support to the Peace Implementation Forum regular meetings, including in the regions </t>
  </si>
  <si>
    <t xml:space="preserve">Providing technical and logistical support to NCOBA under the Department of PM and NEC to effectively perform its coordination roles on Bougainville issues especially the referendum </t>
  </si>
  <si>
    <t xml:space="preserve">Provide support for the implementation of joint weapons disposal communication strategy </t>
  </si>
  <si>
    <t>Activity 3.1.4:</t>
  </si>
  <si>
    <t>Activity 3.1.5:</t>
  </si>
  <si>
    <t>Conduct follow up consultations following the staging of the Veterans Summit</t>
  </si>
  <si>
    <t>Support deployment of EOD teams for destruction of ammunition and explosives, and joint verification teams</t>
  </si>
  <si>
    <t>Support to the development and implementation of a factional unification strategy</t>
  </si>
  <si>
    <t>Activity 3.2.4:</t>
  </si>
  <si>
    <t>Support the implementation of MoUs between various factions and the ABG</t>
  </si>
  <si>
    <t>Support to the Veterans Summit </t>
  </si>
  <si>
    <t>Travel, Workshop, DSA, Consultancy</t>
  </si>
  <si>
    <t xml:space="preserve">Travel, Workshop, DSA, </t>
  </si>
  <si>
    <t xml:space="preserve">Travel, Workshop, DSA, Catering </t>
  </si>
  <si>
    <t xml:space="preserve">Travel, Workshop, DSA, Catering, Consultancy </t>
  </si>
  <si>
    <t>Travel, Workshop, DSA, Catering</t>
  </si>
  <si>
    <t>Contratual, Materials, Workshop, travel and DSA</t>
  </si>
  <si>
    <t>Contratual, Materials, Workshop, travel and DSA,</t>
  </si>
  <si>
    <t>Contratual, Materials, Workshop, travel and DSA, Consultancy</t>
  </si>
  <si>
    <t>Contratual, Materials, Printing Workshop, travel and DSA</t>
  </si>
  <si>
    <t>Amount Recipient  Agency (UNDP)</t>
  </si>
  <si>
    <t>Contratual, Materials, Workshop, travel and DSA, Consultancy, Grant, LOA</t>
  </si>
  <si>
    <t>Travel, Workshop, DSA,  meetings, Consultancy</t>
  </si>
  <si>
    <t>Provision of technical and logistical support to the Second Joint Review of Bougainville's Autonomy Arrangements</t>
  </si>
  <si>
    <t>Consultancy, Workshop, Travel, Meeting</t>
  </si>
  <si>
    <t>Technical and logistical support to the ABG, including the Office of the Chief Secretary and the Department of Peace Agreement Implementation for coordination of referendum planning with national government</t>
  </si>
  <si>
    <t>Technical support provided to the two governments through the deployment of a weapons disposal expert</t>
  </si>
  <si>
    <t>Provide support to national reconciliation efforts as per JSB resolution of December 2017</t>
  </si>
  <si>
    <t>Activity 3.3.2:</t>
  </si>
  <si>
    <t>Activity 3.3.3:</t>
  </si>
  <si>
    <t>Support dialogue to the community disarmament initiatives</t>
  </si>
  <si>
    <t>Materials, workshop, travel, DSA</t>
  </si>
  <si>
    <t>GA/LOA</t>
  </si>
  <si>
    <t>Contratual, Materials, Workshop, travel and DSA, Training, consultancy</t>
  </si>
  <si>
    <t>Contratual, Materials, Workshop, travel and DSA, consultancy</t>
  </si>
  <si>
    <t>Travel, DSA, Catering, Materials, printing, consultancy</t>
  </si>
  <si>
    <t>TA, Travel, Workshop, DSA, Consultancy</t>
  </si>
  <si>
    <t>Technical support, training, facilitation of dialogues led by variuos FBOs, leaders and CBOs, Travel, DSA, Catering, Materials, Consultancy</t>
  </si>
  <si>
    <t>Activity 2.1.1</t>
  </si>
  <si>
    <t>Technical support</t>
  </si>
  <si>
    <t>Activity 2.2.3</t>
  </si>
  <si>
    <t>Activity 2.2.4</t>
  </si>
  <si>
    <t>Activity 1.2.7:</t>
  </si>
  <si>
    <t>Activity 1.1.3:</t>
  </si>
  <si>
    <t xml:space="preserve">Strengthening capacities of the BHoR Parliamentary Committees to promote regional parliamentary dialogues with community governments based on standing orders and resolutions of BHoR especially on the Bougainville Peace Agreement </t>
  </si>
  <si>
    <t>Assist in developing joint messages</t>
  </si>
  <si>
    <t>Promotion of knwoledge of the BPA through community theatre, scenario building and local stories</t>
  </si>
  <si>
    <t xml:space="preserve">Follow-up/monitoring of all referendum readnisses interventions at community level by Community Governments </t>
  </si>
  <si>
    <t>Provide support towards increasing understanding of the peace process to the wider PNG community through community dialogue and awareness sessions</t>
  </si>
  <si>
    <t>Strengthen media reporting on Bougainville, including training on conflict sensitive reporting</t>
  </si>
  <si>
    <t>Support to the establishment of a gender-sensitive Joint Secretariat on Weapons Disposal</t>
  </si>
  <si>
    <t>Build the capacity of relevant stakeholders on weapons disposal processes to include registration, collection storage and disposal</t>
  </si>
  <si>
    <t>Support dialogue to identify targeted community-based peace programmes at the community level</t>
  </si>
  <si>
    <t>Implementation of community-based peace programmes</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</si>
  <si>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</si>
  <si>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UNDP</t>
  </si>
  <si>
    <t>UNFPA</t>
  </si>
  <si>
    <t>Total per Output</t>
  </si>
  <si>
    <t>Total per Outcome</t>
  </si>
  <si>
    <t xml:space="preserve">Technical and logistical support to good governance awareness and capacity of ABG and support to political dialogue at constituency level through BHOR, BEC and Community governments  </t>
  </si>
  <si>
    <r>
      <rPr>
        <b/>
        <sz val="10"/>
        <color theme="1"/>
        <rFont val="Georgia"/>
        <family val="1"/>
      </rPr>
      <t xml:space="preserve">Output 1.1: </t>
    </r>
    <r>
      <rPr>
        <sz val="10"/>
        <color theme="1"/>
        <rFont val="Georgia"/>
        <family val="1"/>
      </rPr>
      <t xml:space="preserve"> JSB meets regularly and its resolutions are implemented jointly by the two governments</t>
    </r>
  </si>
  <si>
    <r>
      <rPr>
        <b/>
        <sz val="10"/>
        <color theme="1"/>
        <rFont val="Georgia"/>
        <family val="1"/>
      </rPr>
      <t xml:space="preserve">Output 1.2:  </t>
    </r>
    <r>
      <rPr>
        <sz val="10"/>
        <color rgb="FF000000"/>
        <rFont val="Georgia"/>
        <family val="1"/>
      </rPr>
      <t>The two parliaments make joint decisions on the BPA and the referendum processes, including on post-referendum</t>
    </r>
  </si>
  <si>
    <r>
      <rPr>
        <b/>
        <sz val="10"/>
        <color theme="1"/>
        <rFont val="Georgia"/>
        <family val="1"/>
      </rPr>
      <t>Output 1.3:</t>
    </r>
    <r>
      <rPr>
        <sz val="10"/>
        <color theme="1"/>
        <rFont val="Georgia"/>
        <family val="1"/>
      </rPr>
      <t xml:space="preserve"> Key government institutions with responsibilities for BPA implementation and coordination between the two governments are enabled to implement their functions effectively </t>
    </r>
  </si>
  <si>
    <r>
      <rPr>
        <b/>
        <sz val="10"/>
        <color theme="1"/>
        <rFont val="Georgia"/>
        <family val="1"/>
      </rPr>
      <t>Output 2.1:</t>
    </r>
    <r>
      <rPr>
        <sz val="10"/>
        <color theme="1"/>
        <rFont val="Georgia"/>
        <family val="1"/>
      </rPr>
      <t xml:space="preserve"> Both governments agree on joint messages on the BPA, including referendum, and facilitate their dissemination</t>
    </r>
  </si>
  <si>
    <r>
      <rPr>
        <b/>
        <sz val="10"/>
        <color theme="1"/>
        <rFont val="Georgia"/>
        <family val="1"/>
      </rPr>
      <t>Output 2.2:</t>
    </r>
    <r>
      <rPr>
        <sz val="10"/>
        <color theme="1"/>
        <rFont val="Georgia"/>
        <family val="1"/>
      </rPr>
      <t xml:space="preserve"> Innovative and community led dialogues about a peaceful future for Bougainville</t>
    </r>
  </si>
  <si>
    <r>
      <rPr>
        <b/>
        <sz val="10"/>
        <color theme="1"/>
        <rFont val="Georgia"/>
        <family val="1"/>
      </rPr>
      <t>Output 3.1</t>
    </r>
    <r>
      <rPr>
        <sz val="10"/>
        <color theme="1"/>
        <rFont val="Georgia"/>
        <family val="1"/>
      </rPr>
      <t xml:space="preserve">: </t>
    </r>
    <r>
      <rPr>
        <sz val="10"/>
        <color rgb="FF000000"/>
        <rFont val="Georgia"/>
        <family val="1"/>
      </rPr>
      <t>In partnership with DBPAI, implementation of the recommendations of the weapons disposal report by the UN, including support to the set up and operation of a Joint Secretariat, identification of remaining weapons and monitoring of collection</t>
    </r>
  </si>
  <si>
    <t>Technical support to political dialogue on post-referendum scenarios</t>
  </si>
  <si>
    <t>Expenditure</t>
  </si>
  <si>
    <t>Tranche 1 Expenditure</t>
  </si>
  <si>
    <t xml:space="preserve"> Materials, Workshop, travel and DSA</t>
  </si>
  <si>
    <t>UNWomen</t>
  </si>
  <si>
    <t>Project Budget</t>
  </si>
  <si>
    <t>Remarks</t>
  </si>
  <si>
    <t xml:space="preserve">TOTAL BUDGET FOR PBF 2: </t>
  </si>
  <si>
    <t xml:space="preserve">TOTAL $ FOR PBF 2 PROGRAMME </t>
  </si>
  <si>
    <t>Tranche 2 Expenditure</t>
  </si>
  <si>
    <t>Amount Recipient  Agency (UNFPA)</t>
  </si>
  <si>
    <t>Total Tranche 1 Expenditure</t>
  </si>
  <si>
    <t>Tranche 1 Balance</t>
  </si>
  <si>
    <t>Total tranche 1 Budget</t>
  </si>
  <si>
    <t>Total Budget</t>
  </si>
  <si>
    <t>Tranche 1 Budget</t>
  </si>
  <si>
    <t>Amount Recipient  Agency (UNW)</t>
  </si>
  <si>
    <t>Total PBF 2 Budget</t>
  </si>
  <si>
    <t xml:space="preserve">TOTAL PROGRAMME BUDGET FOR TRANCHE 1: </t>
  </si>
  <si>
    <t xml:space="preserve">TOTAL EXPENDITURE AGAINST TRANCHE 1 PROGRAMME BUDGET FOR OUTCOME 3: </t>
  </si>
  <si>
    <t xml:space="preserve">TOTAL EXPENDITURE AGAINST TRANCHE 1 PROGRAMME BUDGET FOR OUTCOME 2: </t>
  </si>
  <si>
    <t xml:space="preserve">TOTAL EXPENDITURE AGAINST TRANCHE 1 PROGRAMME BUDGET FOR OUTCOME 1: </t>
  </si>
  <si>
    <r>
      <t xml:space="preserve">OUTCOME 2: </t>
    </r>
    <r>
      <rPr>
        <sz val="11"/>
        <color theme="1"/>
        <rFont val="Georgia"/>
        <family val="1"/>
      </rPr>
      <t>Increased dialogue and awareness on the BPA, the referendum and post-referendum issues, ensuring that both the population in and outside of Bougainville is informed and feels included in the process</t>
    </r>
  </si>
  <si>
    <r>
      <t xml:space="preserve">OUTCOME 1: </t>
    </r>
    <r>
      <rPr>
        <sz val="11"/>
        <color theme="1"/>
        <rFont val="Georgia"/>
        <family val="1"/>
      </rPr>
      <t>Continued political dialogue between the two Governments and the two Parliaments ensures decisions around BPA implementation and referendum are progressed jointly</t>
    </r>
  </si>
  <si>
    <r>
      <rPr>
        <b/>
        <sz val="11"/>
        <color theme="1"/>
        <rFont val="Georgia"/>
        <family val="1"/>
      </rPr>
      <t>Outcome 3</t>
    </r>
    <r>
      <rPr>
        <sz val="11"/>
        <color theme="1"/>
        <rFont val="Georgia"/>
        <family val="1"/>
      </rPr>
      <t>: Weapons disposal is progressed as per the BPA through a joint ABG-GoPNG process whilst supporting factional unification and solutions to security concerns of outlier communities</t>
    </r>
  </si>
  <si>
    <r>
      <rPr>
        <b/>
        <sz val="10"/>
        <color theme="1"/>
        <rFont val="Georgia"/>
        <family val="1"/>
      </rPr>
      <t xml:space="preserve">Output 2.3: </t>
    </r>
    <r>
      <rPr>
        <sz val="10"/>
        <color theme="1"/>
        <rFont val="Georgia"/>
        <family val="1"/>
      </rPr>
      <t xml:space="preserve"> BPA dialogue and referendum awareness raising increases within Papua New Guinea </t>
    </r>
  </si>
  <si>
    <r>
      <rPr>
        <b/>
        <sz val="10"/>
        <color theme="1"/>
        <rFont val="Georgia"/>
        <family val="1"/>
      </rPr>
      <t>Output 3.2:</t>
    </r>
    <r>
      <rPr>
        <sz val="10"/>
        <color theme="1"/>
        <rFont val="Georgia"/>
        <family val="1"/>
      </rPr>
      <t xml:space="preserve"> Support to the factional unification in Bougainville, including bringing the remaining outliers on board with the BPA and helping to implement and monitor the MOUs between the factions and the ABG.</t>
    </r>
  </si>
  <si>
    <r>
      <rPr>
        <b/>
        <sz val="10"/>
        <color theme="1"/>
        <rFont val="Georgia"/>
        <family val="1"/>
      </rPr>
      <t>Output 3.3:</t>
    </r>
    <r>
      <rPr>
        <sz val="10"/>
        <color theme="1"/>
        <rFont val="Georgia"/>
        <family val="1"/>
      </rPr>
      <t xml:space="preserve">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r>
  </si>
  <si>
    <t>Tranche 1 Total Expenditure</t>
  </si>
  <si>
    <t>Tranche 1 Budget Balance</t>
  </si>
  <si>
    <t>Total tranche 1 Expenditure</t>
  </si>
  <si>
    <t>Total Tranche 1 Balance</t>
  </si>
  <si>
    <t>Project personnel:</t>
  </si>
  <si>
    <t>Project general operating costs:</t>
  </si>
  <si>
    <t>Monitoring and Evaluation cost</t>
  </si>
  <si>
    <t xml:space="preserve">SUB-TOTAL PROJECT BUDGET: </t>
  </si>
  <si>
    <t>Indirect support costs (7%):</t>
  </si>
  <si>
    <t>Summary</t>
  </si>
  <si>
    <t>Total of Programme Outcome 1</t>
  </si>
  <si>
    <t>Total of Programme Outcome 2</t>
  </si>
  <si>
    <t>Total of Programme Outcome 3</t>
  </si>
  <si>
    <t>Total Programme Budget (Outcome 1+2+3)</t>
  </si>
  <si>
    <t>Project Personnel</t>
  </si>
  <si>
    <t>Project General Operation Cost</t>
  </si>
  <si>
    <t>SUB-TOTAL PROJECT BUDGET</t>
  </si>
  <si>
    <t>Indirect support costs (7%)</t>
  </si>
  <si>
    <t>TOTAL PROJECT BUDGET</t>
  </si>
  <si>
    <t>Summary Budget</t>
  </si>
  <si>
    <t>Non-Programme Costing</t>
  </si>
  <si>
    <t>Project Summary per Activity Line</t>
  </si>
  <si>
    <t xml:space="preserve">TOTAL BALANCE REMAINING AGAINST TRANCHE 1 PROGRAMME BUDGET FOR OUTCOME 1: </t>
  </si>
  <si>
    <t xml:space="preserve">TOTAL PROGRAMME BUDGET UNDER TRANCHE 1 FOR OUTCOME 1: </t>
  </si>
  <si>
    <t>Project Tranche 1 Budget</t>
  </si>
  <si>
    <t xml:space="preserve">TOTAL PROGRAMME BUDGET UNDER TRANCHE 1 FOR OUTCOME 2: </t>
  </si>
  <si>
    <t xml:space="preserve">TOTAL BALANCE REMAINING AGAINST TRANCHE 1 PROGRAMME BUDGET FOR OUTCOME 2: </t>
  </si>
  <si>
    <t xml:space="preserve">TOTAL PROGRAMME BUDGET UNDER TRANCHE 1 FOR OUTCOME 3: </t>
  </si>
  <si>
    <t xml:space="preserve">TOTAL BALANCE REMAINING AGAINST TRANCHE 1 PROGRAMME BUDGET FOR OUTCOME 3: </t>
  </si>
  <si>
    <t>TOTAL EXPENDITURE AGAINST TRANCHE 1 PROGRAMME BUDGET:</t>
  </si>
  <si>
    <t>TOTAL Non-Programme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</si>
</sst>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_(&quot;$&quot;* #,##0_);_(&quot;$&quot;* \(#,##0\);_(&quot;$&quot;* &quot;-&quot;??_);_(@_)"/>
  </numFmts>
  <fonts count="19" x14ac:knownFonts="1">
    <font>
      <sz val="11"/>
      <color theme="1"/>
      <name val="Calibri"/>
      <family val="2"/>
      <scheme val="minor"/>
    </font>
    <font>
      <sz val="11"/>
      <color theme="1"/>
      <name val="Calibri"/>
      <family val="2"/>
      <scheme val="minor"/>
    </font>
    <font>
      <b/>
      <sz val="10"/>
      <color theme="1"/>
      <name val="Georgia"/>
      <family val="1"/>
    </font>
    <font>
      <sz val="10"/>
      <color theme="1"/>
      <name val="Georgia"/>
      <family val="1"/>
    </font>
    <font>
      <b/>
      <sz val="10"/>
      <color rgb="FFFF0000"/>
      <name val="Georgia"/>
      <family val="1"/>
    </font>
    <font>
      <sz val="10"/>
      <name val="Georgia"/>
      <family val="1"/>
    </font>
    <font>
      <sz val="10"/>
      <color rgb="FFFF0000"/>
      <name val="Georgia"/>
      <family val="1"/>
    </font>
    <font>
      <sz val="10"/>
      <color rgb="FF000000"/>
      <name val="Georgia"/>
      <family val="1"/>
    </font>
    <font>
      <b/>
      <sz val="11"/>
      <color theme="1"/>
      <name val="Garamond"/>
      <family val="1"/>
    </font>
    <font>
      <b/>
      <sz val="8"/>
      <color theme="1"/>
      <name val="Georgia"/>
      <family val="1"/>
    </font>
    <font>
      <sz val="8"/>
      <color theme="1"/>
      <name val="Georgia"/>
      <family val="1"/>
    </font>
    <font>
      <b/>
      <sz val="11"/>
      <color theme="1"/>
      <name val="Georgia"/>
      <family val="1"/>
    </font>
    <font>
      <sz val="11"/>
      <color theme="1"/>
      <name val="Georgia"/>
      <family val="1"/>
    </font>
    <font>
      <b/>
      <sz val="8"/>
      <color rgb="FFFF0000"/>
      <name val="Georgia"/>
      <family val="1"/>
    </font>
    <font>
      <sz val="8"/>
      <color rgb="FFFF0000"/>
      <name val="Georgia"/>
      <family val="1"/>
    </font>
    <font>
      <b/>
      <sz val="11"/>
      <color theme="1"/>
      <name val="Calibri"/>
      <family val="2"/>
      <scheme val="minor"/>
    </font>
    <font>
      <b/>
      <sz val="11"/>
      <color rgb="FFFF0000"/>
      <name val="Calibri"/>
      <family val="2"/>
      <scheme val="minor"/>
    </font>
    <font>
      <b/>
      <sz val="11"/>
      <color rgb="FFFF0000"/>
      <name val="Georgia"/>
      <family val="1"/>
    </font>
    <font>
      <b/>
      <sz val="12"/>
      <color theme="1"/>
      <name val="Calibri"/>
      <family val="2"/>
      <scheme val="minor"/>
    </font>
  </fonts>
  <fills count="2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cellStyleXfs>
  <cellXfs count="296">
    <xf numFmtId="0" fontId="0" fillId="0" borderId="0" xfId="0"/>
    <xf numFmtId="0" fontId="2"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167" fontId="3" fillId="0" borderId="0" xfId="2" applyFont="1" applyAlignment="1">
      <alignment vertical="top"/>
    </xf>
    <xf numFmtId="0" fontId="3"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164" fontId="3"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164" fontId="6" fillId="0" borderId="1" xfId="0" applyNumberFormat="1" applyFont="1" applyBorder="1" applyAlignment="1">
      <alignment horizontal="center" vertical="top" wrapText="1"/>
    </xf>
    <xf numFmtId="0" fontId="3" fillId="6" borderId="1" xfId="0" applyFont="1" applyFill="1" applyBorder="1" applyAlignment="1">
      <alignment horizontal="left" vertical="top" wrapText="1"/>
    </xf>
    <xf numFmtId="0" fontId="2" fillId="6" borderId="1" xfId="0" applyFont="1" applyFill="1" applyBorder="1" applyAlignment="1">
      <alignment vertical="top" wrapText="1"/>
    </xf>
    <xf numFmtId="0" fontId="3" fillId="6" borderId="0" xfId="0" applyFont="1" applyFill="1" applyAlignment="1">
      <alignment vertical="top"/>
    </xf>
    <xf numFmtId="167" fontId="3" fillId="6" borderId="0" xfId="2" applyFont="1" applyFill="1" applyAlignment="1">
      <alignment vertical="top"/>
    </xf>
    <xf numFmtId="0" fontId="7" fillId="0" borderId="1" xfId="0" applyFont="1" applyBorder="1" applyAlignment="1">
      <alignment vertical="top" wrapText="1"/>
    </xf>
    <xf numFmtId="164" fontId="3" fillId="0" borderId="0" xfId="0" applyNumberFormat="1" applyFont="1" applyAlignment="1">
      <alignment vertical="top"/>
    </xf>
    <xf numFmtId="164" fontId="3" fillId="6" borderId="3" xfId="0" applyNumberFormat="1" applyFont="1" applyFill="1" applyBorder="1" applyAlignment="1">
      <alignment horizontal="center" vertical="top" wrapText="1"/>
    </xf>
    <xf numFmtId="0" fontId="3" fillId="6" borderId="4" xfId="0" applyFont="1" applyFill="1" applyBorder="1" applyAlignment="1">
      <alignment horizontal="left" vertical="top" wrapText="1"/>
    </xf>
    <xf numFmtId="0" fontId="2" fillId="6" borderId="2" xfId="0" applyFont="1" applyFill="1" applyBorder="1" applyAlignment="1">
      <alignment vertical="top" wrapText="1"/>
    </xf>
    <xf numFmtId="0" fontId="2" fillId="0" borderId="1" xfId="0" applyFont="1" applyBorder="1" applyAlignment="1">
      <alignment horizontal="left" vertical="top" wrapText="1"/>
    </xf>
    <xf numFmtId="0" fontId="3" fillId="6" borderId="2" xfId="0" applyFont="1" applyFill="1" applyBorder="1" applyAlignment="1">
      <alignment horizontal="left" vertical="top" wrapText="1"/>
    </xf>
    <xf numFmtId="0" fontId="3" fillId="6" borderId="4" xfId="0" applyFont="1" applyFill="1" applyBorder="1" applyAlignment="1">
      <alignment vertical="top" wrapText="1"/>
    </xf>
    <xf numFmtId="164" fontId="3" fillId="6" borderId="0" xfId="0" applyNumberFormat="1" applyFont="1" applyFill="1" applyAlignment="1">
      <alignment vertical="top"/>
    </xf>
    <xf numFmtId="9" fontId="3" fillId="0" borderId="0" xfId="3" applyFont="1" applyAlignment="1">
      <alignment vertical="top"/>
    </xf>
    <xf numFmtId="167" fontId="4" fillId="0" borderId="0" xfId="2" applyFont="1" applyAlignment="1">
      <alignment vertical="top"/>
    </xf>
    <xf numFmtId="0" fontId="8" fillId="0" borderId="0" xfId="0" applyFont="1" applyAlignment="1">
      <alignment horizontal="center" vertical="top"/>
    </xf>
    <xf numFmtId="167" fontId="8" fillId="0" borderId="0" xfId="2" applyFont="1" applyAlignment="1">
      <alignment horizontal="center" vertical="top"/>
    </xf>
    <xf numFmtId="0" fontId="2" fillId="0" borderId="0" xfId="0" applyFont="1" applyAlignment="1">
      <alignment vertical="top" wrapText="1"/>
    </xf>
    <xf numFmtId="0" fontId="3" fillId="0" borderId="0" xfId="0" applyFont="1" applyAlignment="1">
      <alignment vertical="top" wrapText="1"/>
    </xf>
    <xf numFmtId="165" fontId="3" fillId="0" borderId="1" xfId="0" applyNumberFormat="1" applyFont="1" applyBorder="1" applyAlignment="1">
      <alignment horizontal="center" vertical="top" wrapText="1"/>
    </xf>
    <xf numFmtId="0" fontId="9" fillId="0" borderId="0" xfId="0" applyFont="1"/>
    <xf numFmtId="0" fontId="10" fillId="0" borderId="0" xfId="0" applyFont="1"/>
    <xf numFmtId="0" fontId="9" fillId="3" borderId="1" xfId="0" applyFont="1" applyFill="1" applyBorder="1" applyAlignment="1">
      <alignment horizontal="center" vertical="center" wrapText="1"/>
    </xf>
    <xf numFmtId="0" fontId="10" fillId="0" borderId="1" xfId="0" applyFont="1" applyBorder="1" applyAlignment="1">
      <alignment vertical="center" wrapText="1"/>
    </xf>
    <xf numFmtId="168" fontId="10" fillId="0" borderId="0" xfId="0" applyNumberFormat="1" applyFont="1"/>
    <xf numFmtId="166" fontId="10" fillId="0" borderId="0" xfId="1" applyFont="1"/>
    <xf numFmtId="167" fontId="10" fillId="0" borderId="0" xfId="2" applyFont="1"/>
    <xf numFmtId="167" fontId="10" fillId="0" borderId="0" xfId="0" applyNumberFormat="1" applyFont="1" applyFill="1"/>
    <xf numFmtId="167" fontId="10" fillId="0" borderId="0" xfId="0" applyNumberFormat="1" applyFont="1"/>
    <xf numFmtId="166" fontId="10" fillId="0" borderId="0" xfId="0" applyNumberFormat="1" applyFont="1"/>
    <xf numFmtId="0" fontId="10" fillId="0" borderId="0" xfId="0" applyFont="1" applyBorder="1"/>
    <xf numFmtId="0" fontId="9" fillId="4" borderId="1" xfId="0" applyFont="1" applyFill="1" applyBorder="1" applyAlignment="1">
      <alignment vertical="center" wrapText="1"/>
    </xf>
    <xf numFmtId="164" fontId="10" fillId="0" borderId="0" xfId="0" applyNumberFormat="1" applyFont="1"/>
    <xf numFmtId="168" fontId="10" fillId="0" borderId="0" xfId="0" applyNumberFormat="1" applyFont="1" applyFill="1" applyBorder="1" applyAlignment="1">
      <alignment horizontal="right" vertical="center" wrapText="1"/>
    </xf>
    <xf numFmtId="168" fontId="10" fillId="0" borderId="0" xfId="0" applyNumberFormat="1" applyFont="1" applyFill="1"/>
    <xf numFmtId="167" fontId="10" fillId="0" borderId="0" xfId="2" applyFont="1" applyFill="1"/>
    <xf numFmtId="0" fontId="10" fillId="0" borderId="0" xfId="0" applyFont="1" applyFill="1"/>
    <xf numFmtId="165" fontId="5" fillId="0" borderId="1" xfId="0" applyNumberFormat="1" applyFont="1" applyBorder="1" applyAlignment="1">
      <alignment horizontal="center" vertical="top" wrapText="1"/>
    </xf>
    <xf numFmtId="165" fontId="3" fillId="6" borderId="3"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horizontal="left" vertical="top" wrapText="1"/>
    </xf>
    <xf numFmtId="0" fontId="7" fillId="0" borderId="1" xfId="0" applyFont="1" applyFill="1" applyBorder="1" applyAlignment="1">
      <alignment vertical="top" wrapText="1"/>
    </xf>
    <xf numFmtId="167" fontId="3" fillId="0" borderId="0" xfId="2" applyFont="1" applyFill="1" applyAlignment="1">
      <alignment vertical="top"/>
    </xf>
    <xf numFmtId="0" fontId="3" fillId="0" borderId="1" xfId="0" applyFont="1" applyFill="1" applyBorder="1" applyAlignment="1">
      <alignment vertical="top" wrapText="1"/>
    </xf>
    <xf numFmtId="164" fontId="2" fillId="0" borderId="1" xfId="0" applyNumberFormat="1" applyFont="1" applyBorder="1" applyAlignment="1">
      <alignment horizontal="left" vertical="top" wrapText="1"/>
    </xf>
    <xf numFmtId="167" fontId="10" fillId="0" borderId="1" xfId="2" applyFont="1" applyBorder="1" applyAlignment="1">
      <alignment horizontal="right" vertical="center" wrapText="1"/>
    </xf>
    <xf numFmtId="167" fontId="10" fillId="5" borderId="1" xfId="2" applyFont="1" applyFill="1" applyBorder="1" applyAlignment="1">
      <alignment horizontal="right" vertical="center" wrapText="1"/>
    </xf>
    <xf numFmtId="167" fontId="10" fillId="4" borderId="1" xfId="2" applyFont="1" applyFill="1" applyBorder="1" applyAlignment="1">
      <alignment horizontal="right" vertical="center" wrapText="1"/>
    </xf>
    <xf numFmtId="167" fontId="10" fillId="5" borderId="2" xfId="2" applyFont="1" applyFill="1" applyBorder="1" applyAlignment="1">
      <alignment horizontal="right" vertical="center" wrapText="1"/>
    </xf>
    <xf numFmtId="167" fontId="9" fillId="4" borderId="1" xfId="2" applyFont="1" applyFill="1" applyBorder="1" applyAlignment="1">
      <alignment horizontal="right" vertical="center" wrapText="1"/>
    </xf>
    <xf numFmtId="167" fontId="10" fillId="9" borderId="1" xfId="2" applyFont="1" applyFill="1" applyBorder="1" applyAlignment="1">
      <alignment vertical="center" wrapText="1"/>
    </xf>
    <xf numFmtId="167" fontId="10" fillId="9" borderId="1" xfId="2" applyFont="1" applyFill="1" applyBorder="1" applyAlignment="1">
      <alignment horizontal="right" vertical="center" wrapText="1"/>
    </xf>
    <xf numFmtId="0" fontId="9" fillId="10"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167" fontId="10" fillId="14" borderId="1" xfId="2" applyFont="1" applyFill="1" applyBorder="1" applyAlignment="1">
      <alignment vertical="center" wrapText="1"/>
    </xf>
    <xf numFmtId="167" fontId="10" fillId="14" borderId="1" xfId="2" applyFont="1" applyFill="1" applyBorder="1" applyAlignment="1">
      <alignment horizontal="right" vertical="center" wrapText="1"/>
    </xf>
    <xf numFmtId="167" fontId="9" fillId="12" borderId="1" xfId="2" applyFont="1" applyFill="1" applyBorder="1" applyAlignment="1">
      <alignment vertical="center" wrapText="1"/>
    </xf>
    <xf numFmtId="167" fontId="10" fillId="12" borderId="1" xfId="2" applyFont="1" applyFill="1" applyBorder="1" applyAlignment="1">
      <alignment horizontal="right" vertical="center" wrapText="1"/>
    </xf>
    <xf numFmtId="167" fontId="9" fillId="11" borderId="1" xfId="2" applyFont="1" applyFill="1" applyBorder="1" applyAlignment="1">
      <alignment vertical="center" wrapText="1"/>
    </xf>
    <xf numFmtId="167" fontId="10" fillId="11" borderId="1" xfId="2" applyFont="1" applyFill="1" applyBorder="1" applyAlignment="1">
      <alignment horizontal="right" vertical="center" wrapText="1"/>
    </xf>
    <xf numFmtId="167" fontId="9" fillId="15" borderId="1" xfId="2" applyFont="1" applyFill="1" applyBorder="1" applyAlignment="1">
      <alignment vertical="center" wrapText="1"/>
    </xf>
    <xf numFmtId="167" fontId="10" fillId="15" borderId="1" xfId="2" applyFont="1" applyFill="1" applyBorder="1" applyAlignment="1">
      <alignment horizontal="right" vertical="center" wrapText="1"/>
    </xf>
    <xf numFmtId="0" fontId="9" fillId="16" borderId="1" xfId="0" applyFont="1" applyFill="1" applyBorder="1" applyAlignment="1">
      <alignment horizontal="center" vertical="center" wrapText="1"/>
    </xf>
    <xf numFmtId="167" fontId="10" fillId="17" borderId="1" xfId="2" applyFont="1" applyFill="1" applyBorder="1" applyAlignment="1">
      <alignment vertical="center" wrapText="1"/>
    </xf>
    <xf numFmtId="167" fontId="10" fillId="17" borderId="1" xfId="2" applyFont="1" applyFill="1" applyBorder="1" applyAlignment="1">
      <alignment horizontal="right"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3" fillId="10" borderId="10" xfId="0" applyFont="1" applyFill="1" applyBorder="1" applyAlignment="1">
      <alignment horizontal="left" vertical="top"/>
    </xf>
    <xf numFmtId="0" fontId="8" fillId="10" borderId="11" xfId="0" applyFont="1" applyFill="1" applyBorder="1" applyAlignment="1">
      <alignment horizontal="center" vertical="top" wrapText="1"/>
    </xf>
    <xf numFmtId="0" fontId="8" fillId="10" borderId="12" xfId="0" applyFont="1" applyFill="1" applyBorder="1" applyAlignment="1">
      <alignment horizontal="center" vertical="top" wrapText="1"/>
    </xf>
    <xf numFmtId="0" fontId="8" fillId="10" borderId="13" xfId="0" applyFont="1" applyFill="1" applyBorder="1" applyAlignment="1">
      <alignment horizontal="center" vertical="top" wrapText="1"/>
    </xf>
    <xf numFmtId="0" fontId="3" fillId="10" borderId="17" xfId="0" applyFont="1" applyFill="1" applyBorder="1" applyAlignment="1">
      <alignment horizontal="left" vertical="top"/>
    </xf>
    <xf numFmtId="0" fontId="13" fillId="10" borderId="1" xfId="0" applyFont="1" applyFill="1" applyBorder="1" applyAlignment="1">
      <alignment horizontal="center" vertical="center" wrapText="1"/>
    </xf>
    <xf numFmtId="167" fontId="14" fillId="9" borderId="1" xfId="2" applyFont="1" applyFill="1" applyBorder="1" applyAlignment="1">
      <alignment horizontal="right" vertical="center" wrapText="1"/>
    </xf>
    <xf numFmtId="167" fontId="14" fillId="11" borderId="1" xfId="2" applyFont="1" applyFill="1" applyBorder="1" applyAlignment="1">
      <alignment horizontal="right" vertical="center" wrapText="1"/>
    </xf>
    <xf numFmtId="0" fontId="13" fillId="13" borderId="1" xfId="0" applyFont="1" applyFill="1" applyBorder="1" applyAlignment="1">
      <alignment horizontal="center" vertical="center" wrapText="1"/>
    </xf>
    <xf numFmtId="167" fontId="14" fillId="14" borderId="1" xfId="2" applyFont="1" applyFill="1" applyBorder="1" applyAlignment="1">
      <alignment horizontal="right" vertical="center" wrapText="1"/>
    </xf>
    <xf numFmtId="167" fontId="14" fillId="12" borderId="1" xfId="2" applyFont="1" applyFill="1" applyBorder="1" applyAlignment="1">
      <alignment horizontal="right" vertical="center" wrapText="1"/>
    </xf>
    <xf numFmtId="0" fontId="13" fillId="16" borderId="1" xfId="0" applyFont="1" applyFill="1" applyBorder="1" applyAlignment="1">
      <alignment horizontal="center" vertical="center" wrapText="1"/>
    </xf>
    <xf numFmtId="167" fontId="14" fillId="17" borderId="1" xfId="2" applyFont="1" applyFill="1" applyBorder="1" applyAlignment="1">
      <alignment horizontal="right" vertical="center" wrapText="1"/>
    </xf>
    <xf numFmtId="167" fontId="14" fillId="15" borderId="1" xfId="2" applyFont="1" applyFill="1" applyBorder="1" applyAlignment="1">
      <alignment horizontal="right" vertical="center" wrapText="1"/>
    </xf>
    <xf numFmtId="0" fontId="3" fillId="0" borderId="0" xfId="0" applyFont="1" applyFill="1" applyAlignment="1">
      <alignment horizontal="left" vertical="top"/>
    </xf>
    <xf numFmtId="0" fontId="3" fillId="0" borderId="0" xfId="0" applyFont="1" applyFill="1" applyAlignment="1">
      <alignment vertical="top" wrapText="1"/>
    </xf>
    <xf numFmtId="0" fontId="3" fillId="0" borderId="0" xfId="0" applyFont="1" applyFill="1" applyAlignment="1">
      <alignment horizontal="center" vertical="top"/>
    </xf>
    <xf numFmtId="0" fontId="3" fillId="19" borderId="0" xfId="0" applyFont="1" applyFill="1" applyAlignment="1">
      <alignment vertical="top" wrapText="1"/>
    </xf>
    <xf numFmtId="0" fontId="3" fillId="19" borderId="0" xfId="0" applyFont="1" applyFill="1" applyAlignment="1">
      <alignment horizontal="center" vertical="top"/>
    </xf>
    <xf numFmtId="0" fontId="3" fillId="19" borderId="0" xfId="0" applyFont="1" applyFill="1" applyAlignment="1">
      <alignment vertical="top"/>
    </xf>
    <xf numFmtId="167" fontId="3" fillId="19" borderId="0" xfId="2" applyFont="1" applyFill="1" applyAlignment="1">
      <alignment vertical="top"/>
    </xf>
    <xf numFmtId="0" fontId="12" fillId="19" borderId="0" xfId="0" applyFont="1" applyFill="1" applyAlignment="1">
      <alignment horizontal="center" vertical="top"/>
    </xf>
    <xf numFmtId="0" fontId="12" fillId="19" borderId="0" xfId="0" applyFont="1" applyFill="1" applyAlignment="1">
      <alignment vertical="top" wrapText="1"/>
    </xf>
    <xf numFmtId="0" fontId="12" fillId="19" borderId="0" xfId="0" applyFont="1" applyFill="1" applyAlignment="1">
      <alignment vertical="top"/>
    </xf>
    <xf numFmtId="167" fontId="12" fillId="19" borderId="0" xfId="2" applyFont="1" applyFill="1" applyAlignment="1">
      <alignment vertical="top"/>
    </xf>
    <xf numFmtId="167" fontId="0" fillId="19" borderId="0" xfId="0" applyNumberFormat="1" applyFont="1" applyFill="1" applyAlignment="1">
      <alignment vertical="top" wrapText="1"/>
    </xf>
    <xf numFmtId="0" fontId="15" fillId="19" borderId="0" xfId="0" applyFont="1" applyFill="1" applyBorder="1" applyAlignment="1">
      <alignment vertical="top" wrapText="1"/>
    </xf>
    <xf numFmtId="0" fontId="0" fillId="19" borderId="1" xfId="0" applyFont="1" applyFill="1" applyBorder="1" applyAlignment="1">
      <alignment vertical="top"/>
    </xf>
    <xf numFmtId="164" fontId="0" fillId="19" borderId="1" xfId="0" applyNumberFormat="1" applyFont="1" applyFill="1" applyBorder="1" applyAlignment="1">
      <alignment horizontal="center" vertical="top"/>
    </xf>
    <xf numFmtId="0" fontId="15" fillId="19" borderId="1" xfId="0" applyFont="1" applyFill="1" applyBorder="1" applyAlignment="1">
      <alignment vertical="top"/>
    </xf>
    <xf numFmtId="164" fontId="15" fillId="19" borderId="1" xfId="0" applyNumberFormat="1" applyFont="1" applyFill="1" applyBorder="1" applyAlignment="1">
      <alignment horizontal="center" vertical="top"/>
    </xf>
    <xf numFmtId="165" fontId="16" fillId="19" borderId="1" xfId="0" applyNumberFormat="1" applyFont="1" applyFill="1" applyBorder="1" applyAlignment="1">
      <alignment horizontal="center" vertical="top"/>
    </xf>
    <xf numFmtId="165" fontId="3" fillId="0" borderId="1" xfId="0" applyNumberFormat="1" applyFont="1" applyFill="1" applyBorder="1" applyAlignment="1">
      <alignment horizontal="center" vertical="top" wrapText="1"/>
    </xf>
    <xf numFmtId="165" fontId="6" fillId="6" borderId="3" xfId="0" applyNumberFormat="1" applyFont="1" applyFill="1" applyBorder="1" applyAlignment="1">
      <alignment horizontal="center" vertical="top" wrapText="1"/>
    </xf>
    <xf numFmtId="164" fontId="4" fillId="0" borderId="1" xfId="0" applyNumberFormat="1" applyFont="1" applyBorder="1" applyAlignment="1">
      <alignment horizontal="left" vertical="top" wrapText="1"/>
    </xf>
    <xf numFmtId="0" fontId="2" fillId="7" borderId="6" xfId="0" applyFont="1" applyFill="1" applyBorder="1" applyAlignment="1">
      <alignment horizontal="left" vertical="top" wrapText="1"/>
    </xf>
    <xf numFmtId="0" fontId="15" fillId="20" borderId="29" xfId="0" applyFont="1" applyFill="1" applyBorder="1" applyAlignment="1">
      <alignment vertical="top" wrapText="1"/>
    </xf>
    <xf numFmtId="0" fontId="2" fillId="20" borderId="31" xfId="0" applyFont="1" applyFill="1" applyBorder="1" applyAlignment="1">
      <alignment horizontal="left" vertical="top" wrapText="1"/>
    </xf>
    <xf numFmtId="166" fontId="18" fillId="20" borderId="29" xfId="1" applyFont="1" applyFill="1" applyBorder="1" applyAlignment="1">
      <alignment vertical="top" wrapText="1"/>
    </xf>
    <xf numFmtId="164" fontId="3" fillId="0" borderId="0" xfId="0" applyNumberFormat="1" applyFont="1" applyFill="1" applyAlignment="1">
      <alignment horizontal="center" vertical="top"/>
    </xf>
    <xf numFmtId="0" fontId="8" fillId="10" borderId="34" xfId="0" applyFont="1" applyFill="1" applyBorder="1" applyAlignment="1">
      <alignment horizontal="center" vertical="top" wrapText="1"/>
    </xf>
    <xf numFmtId="165" fontId="3" fillId="0" borderId="4" xfId="0" applyNumberFormat="1" applyFont="1" applyBorder="1" applyAlignment="1">
      <alignment horizontal="center" vertical="top" wrapText="1"/>
    </xf>
    <xf numFmtId="0" fontId="3" fillId="10" borderId="35" xfId="0" applyFont="1" applyFill="1" applyBorder="1" applyAlignment="1">
      <alignment vertical="top" wrapText="1"/>
    </xf>
    <xf numFmtId="0" fontId="3" fillId="10" borderId="0" xfId="0" applyFont="1" applyFill="1" applyBorder="1" applyAlignment="1">
      <alignment vertical="top" wrapText="1"/>
    </xf>
    <xf numFmtId="165" fontId="6" fillId="0" borderId="1" xfId="0" applyNumberFormat="1" applyFont="1" applyBorder="1" applyAlignment="1">
      <alignment horizontal="center" vertical="top" wrapText="1"/>
    </xf>
    <xf numFmtId="165" fontId="6" fillId="6" borderId="1" xfId="0" applyNumberFormat="1" applyFont="1" applyFill="1" applyBorder="1" applyAlignment="1">
      <alignment horizontal="center" vertical="top" wrapText="1"/>
    </xf>
    <xf numFmtId="164" fontId="3" fillId="0" borderId="40" xfId="0" applyNumberFormat="1" applyFont="1" applyBorder="1" applyAlignment="1">
      <alignment horizontal="center" vertical="top" wrapText="1"/>
    </xf>
    <xf numFmtId="165" fontId="3" fillId="0" borderId="41" xfId="0" applyNumberFormat="1" applyFont="1" applyBorder="1" applyAlignment="1">
      <alignment horizontal="center" vertical="top" wrapText="1"/>
    </xf>
    <xf numFmtId="165" fontId="3" fillId="0" borderId="42" xfId="0" applyNumberFormat="1" applyFont="1" applyBorder="1" applyAlignment="1">
      <alignment horizontal="center" vertical="top" wrapText="1"/>
    </xf>
    <xf numFmtId="164" fontId="3" fillId="0" borderId="33" xfId="0" applyNumberFormat="1" applyFont="1" applyBorder="1" applyAlignment="1">
      <alignment horizontal="center" vertical="top" wrapText="1"/>
    </xf>
    <xf numFmtId="165" fontId="3" fillId="0" borderId="43" xfId="0" applyNumberFormat="1" applyFont="1" applyBorder="1" applyAlignment="1">
      <alignment horizontal="center" vertical="top" wrapText="1"/>
    </xf>
    <xf numFmtId="164" fontId="5" fillId="0" borderId="33" xfId="0" applyNumberFormat="1" applyFont="1" applyBorder="1" applyAlignment="1">
      <alignment horizontal="center" vertical="top" wrapText="1"/>
    </xf>
    <xf numFmtId="164" fontId="3" fillId="0" borderId="41" xfId="0" applyNumberFormat="1" applyFont="1" applyBorder="1" applyAlignment="1">
      <alignment horizontal="center" vertical="top" wrapText="1"/>
    </xf>
    <xf numFmtId="164" fontId="6" fillId="0" borderId="33" xfId="0" applyNumberFormat="1" applyFont="1" applyBorder="1" applyAlignment="1">
      <alignment horizontal="center" vertical="top" wrapText="1"/>
    </xf>
    <xf numFmtId="165" fontId="3" fillId="0" borderId="40" xfId="0" applyNumberFormat="1" applyFont="1" applyBorder="1" applyAlignment="1">
      <alignment horizontal="center" vertical="top" wrapText="1"/>
    </xf>
    <xf numFmtId="165" fontId="3" fillId="0" borderId="33" xfId="0" applyNumberFormat="1" applyFont="1" applyBorder="1" applyAlignment="1">
      <alignment horizontal="center" vertical="top" wrapText="1"/>
    </xf>
    <xf numFmtId="165" fontId="3" fillId="6" borderId="11" xfId="0" applyNumberFormat="1" applyFont="1" applyFill="1" applyBorder="1" applyAlignment="1">
      <alignment horizontal="center" vertical="top" wrapText="1"/>
    </xf>
    <xf numFmtId="165" fontId="5" fillId="0" borderId="41" xfId="0" applyNumberFormat="1" applyFont="1" applyBorder="1" applyAlignment="1">
      <alignment horizontal="center" vertical="top" wrapText="1"/>
    </xf>
    <xf numFmtId="164" fontId="3" fillId="6" borderId="44" xfId="0" applyNumberFormat="1" applyFont="1" applyFill="1" applyBorder="1" applyAlignment="1">
      <alignment horizontal="center" vertical="top" wrapText="1"/>
    </xf>
    <xf numFmtId="164" fontId="3" fillId="6" borderId="30" xfId="0" applyNumberFormat="1" applyFont="1" applyFill="1" applyBorder="1" applyAlignment="1">
      <alignment horizontal="center" vertical="top" wrapText="1"/>
    </xf>
    <xf numFmtId="164" fontId="3" fillId="6" borderId="19" xfId="0" applyNumberFormat="1" applyFont="1" applyFill="1" applyBorder="1" applyAlignment="1">
      <alignment horizontal="center" vertical="top" wrapText="1"/>
    </xf>
    <xf numFmtId="165" fontId="3" fillId="6" borderId="20" xfId="0" applyNumberFormat="1" applyFont="1" applyFill="1" applyBorder="1" applyAlignment="1">
      <alignment horizontal="center" vertical="top" wrapText="1"/>
    </xf>
    <xf numFmtId="165" fontId="3" fillId="6" borderId="30" xfId="0" applyNumberFormat="1" applyFont="1" applyFill="1" applyBorder="1" applyAlignment="1">
      <alignment horizontal="center" vertical="top" wrapText="1"/>
    </xf>
    <xf numFmtId="165" fontId="3" fillId="6" borderId="45" xfId="0" applyNumberFormat="1" applyFont="1" applyFill="1" applyBorder="1" applyAlignment="1">
      <alignment horizontal="center" vertical="top" wrapText="1"/>
    </xf>
    <xf numFmtId="164" fontId="3" fillId="0" borderId="8" xfId="0" applyNumberFormat="1" applyFont="1" applyBorder="1" applyAlignment="1">
      <alignment horizontal="center" vertical="top" wrapText="1"/>
    </xf>
    <xf numFmtId="165" fontId="3" fillId="6" borderId="27" xfId="0" applyNumberFormat="1" applyFont="1" applyFill="1" applyBorder="1" applyAlignment="1">
      <alignment horizontal="center" vertical="top" wrapText="1"/>
    </xf>
    <xf numFmtId="164" fontId="3" fillId="6" borderId="27" xfId="0" applyNumberFormat="1" applyFont="1" applyFill="1" applyBorder="1" applyAlignment="1">
      <alignment horizontal="center" vertical="top" wrapText="1"/>
    </xf>
    <xf numFmtId="0" fontId="3" fillId="6" borderId="6" xfId="0" applyFont="1" applyFill="1" applyBorder="1" applyAlignment="1">
      <alignment horizontal="left" vertical="top" wrapText="1"/>
    </xf>
    <xf numFmtId="0" fontId="2" fillId="6" borderId="6" xfId="0" applyFont="1" applyFill="1" applyBorder="1" applyAlignment="1">
      <alignment vertical="top" wrapText="1"/>
    </xf>
    <xf numFmtId="164" fontId="5" fillId="6" borderId="25" xfId="0" applyNumberFormat="1" applyFont="1" applyFill="1" applyBorder="1" applyAlignment="1">
      <alignment horizontal="center" vertical="top" wrapText="1"/>
    </xf>
    <xf numFmtId="164" fontId="5" fillId="6" borderId="48" xfId="0" applyNumberFormat="1" applyFont="1" applyFill="1" applyBorder="1" applyAlignment="1">
      <alignment horizontal="center" vertical="top" wrapText="1"/>
    </xf>
    <xf numFmtId="165" fontId="5" fillId="6" borderId="6" xfId="0" applyNumberFormat="1" applyFont="1" applyFill="1" applyBorder="1" applyAlignment="1">
      <alignment horizontal="center" vertical="top" wrapText="1"/>
    </xf>
    <xf numFmtId="164" fontId="5" fillId="6" borderId="6" xfId="0" applyNumberFormat="1" applyFont="1" applyFill="1" applyBorder="1" applyAlignment="1">
      <alignment horizontal="center" vertical="top" wrapText="1"/>
    </xf>
    <xf numFmtId="165" fontId="5" fillId="6" borderId="49" xfId="0" applyNumberFormat="1" applyFont="1" applyFill="1" applyBorder="1" applyAlignment="1">
      <alignment horizontal="center" vertical="top" wrapText="1"/>
    </xf>
    <xf numFmtId="165" fontId="5" fillId="6" borderId="23" xfId="0" applyNumberFormat="1" applyFont="1" applyFill="1" applyBorder="1" applyAlignment="1">
      <alignment horizontal="center" vertical="top" wrapText="1"/>
    </xf>
    <xf numFmtId="0" fontId="3" fillId="6" borderId="6" xfId="0" applyFont="1" applyFill="1" applyBorder="1" applyAlignment="1">
      <alignment vertical="top" wrapText="1"/>
    </xf>
    <xf numFmtId="0" fontId="3" fillId="0" borderId="5" xfId="0" applyFont="1" applyBorder="1" applyAlignment="1">
      <alignment horizontal="left" vertical="top" wrapText="1"/>
    </xf>
    <xf numFmtId="0" fontId="7" fillId="0" borderId="5" xfId="0" applyFont="1" applyBorder="1" applyAlignment="1">
      <alignment vertical="top" wrapText="1"/>
    </xf>
    <xf numFmtId="165" fontId="3" fillId="0" borderId="5" xfId="0" applyNumberFormat="1" applyFont="1" applyBorder="1" applyAlignment="1">
      <alignment horizontal="center" vertical="top" wrapText="1"/>
    </xf>
    <xf numFmtId="165" fontId="3" fillId="0" borderId="50" xfId="0" applyNumberFormat="1" applyFont="1" applyBorder="1" applyAlignment="1">
      <alignment horizontal="center" vertical="top" wrapText="1"/>
    </xf>
    <xf numFmtId="164" fontId="3" fillId="0" borderId="5" xfId="0" applyNumberFormat="1" applyFont="1" applyBorder="1" applyAlignment="1">
      <alignment horizontal="center" vertical="top" wrapText="1"/>
    </xf>
    <xf numFmtId="165" fontId="3" fillId="0" borderId="51" xfId="0" applyNumberFormat="1" applyFont="1" applyBorder="1" applyAlignment="1">
      <alignment horizontal="center" vertical="top" wrapText="1"/>
    </xf>
    <xf numFmtId="165" fontId="5" fillId="0" borderId="5" xfId="0" applyNumberFormat="1" applyFont="1" applyBorder="1" applyAlignment="1">
      <alignment horizontal="center" vertical="top" wrapText="1"/>
    </xf>
    <xf numFmtId="165" fontId="6" fillId="0" borderId="5" xfId="0" applyNumberFormat="1" applyFont="1" applyBorder="1" applyAlignment="1">
      <alignment horizontal="center" vertical="top" wrapText="1"/>
    </xf>
    <xf numFmtId="165" fontId="6" fillId="0" borderId="50" xfId="0" applyNumberFormat="1" applyFont="1" applyBorder="1" applyAlignment="1">
      <alignment horizontal="center" vertical="top" wrapText="1"/>
    </xf>
    <xf numFmtId="165" fontId="3" fillId="0" borderId="9" xfId="0" applyNumberFormat="1" applyFont="1" applyBorder="1" applyAlignment="1">
      <alignment horizontal="center" vertical="top" wrapText="1"/>
    </xf>
    <xf numFmtId="0" fontId="3" fillId="0" borderId="5" xfId="0" applyFont="1" applyBorder="1" applyAlignment="1">
      <alignment vertical="top" wrapText="1"/>
    </xf>
    <xf numFmtId="165" fontId="3" fillId="6" borderId="25" xfId="0" applyNumberFormat="1" applyFont="1" applyFill="1" applyBorder="1" applyAlignment="1">
      <alignment horizontal="center" vertical="top" wrapText="1"/>
    </xf>
    <xf numFmtId="165" fontId="3" fillId="6" borderId="48" xfId="0" applyNumberFormat="1" applyFont="1" applyFill="1" applyBorder="1" applyAlignment="1">
      <alignment horizontal="center" vertical="top" wrapText="1"/>
    </xf>
    <xf numFmtId="165" fontId="3" fillId="6" borderId="6" xfId="0" applyNumberFormat="1" applyFont="1" applyFill="1" applyBorder="1" applyAlignment="1">
      <alignment horizontal="center" vertical="top" wrapText="1"/>
    </xf>
    <xf numFmtId="165" fontId="3" fillId="6" borderId="49" xfId="0" applyNumberFormat="1" applyFont="1" applyFill="1" applyBorder="1" applyAlignment="1">
      <alignment horizontal="center" vertical="top" wrapText="1"/>
    </xf>
    <xf numFmtId="165" fontId="3" fillId="6" borderId="23" xfId="0" applyNumberFormat="1" applyFont="1" applyFill="1" applyBorder="1" applyAlignment="1">
      <alignment horizontal="center" vertical="top" wrapText="1"/>
    </xf>
    <xf numFmtId="165" fontId="6" fillId="6" borderId="6" xfId="0" applyNumberFormat="1" applyFont="1" applyFill="1" applyBorder="1" applyAlignment="1">
      <alignment horizontal="center" vertical="top" wrapText="1"/>
    </xf>
    <xf numFmtId="164" fontId="3" fillId="0" borderId="50" xfId="0" applyNumberFormat="1" applyFont="1" applyBorder="1" applyAlignment="1">
      <alignment horizontal="center" vertical="top" wrapText="1"/>
    </xf>
    <xf numFmtId="164" fontId="3" fillId="0" borderId="51" xfId="0" applyNumberFormat="1" applyFont="1" applyBorder="1" applyAlignment="1">
      <alignment horizontal="center" vertical="top" wrapText="1"/>
    </xf>
    <xf numFmtId="0" fontId="3" fillId="0" borderId="17" xfId="0" applyFont="1" applyBorder="1" applyAlignment="1">
      <alignment horizontal="center" vertical="top"/>
    </xf>
    <xf numFmtId="165" fontId="6" fillId="6" borderId="32" xfId="0" applyNumberFormat="1" applyFont="1" applyFill="1" applyBorder="1" applyAlignment="1">
      <alignment horizontal="center" vertical="top" wrapText="1"/>
    </xf>
    <xf numFmtId="0" fontId="3" fillId="6" borderId="12" xfId="0" applyFont="1" applyFill="1" applyBorder="1" applyAlignment="1">
      <alignment horizontal="left" vertical="top" wrapText="1"/>
    </xf>
    <xf numFmtId="164" fontId="3" fillId="6" borderId="8" xfId="0" applyNumberFormat="1" applyFont="1" applyFill="1" applyBorder="1" applyAlignment="1">
      <alignment horizontal="center" vertical="top" wrapText="1"/>
    </xf>
    <xf numFmtId="164" fontId="3" fillId="6" borderId="20" xfId="0" applyNumberFormat="1" applyFont="1" applyFill="1" applyBorder="1" applyAlignment="1">
      <alignment horizontal="center" vertical="top" wrapText="1"/>
    </xf>
    <xf numFmtId="0" fontId="3" fillId="6" borderId="25"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58" xfId="0" applyNumberFormat="1" applyFont="1" applyFill="1" applyBorder="1" applyAlignment="1">
      <alignment horizontal="center" vertical="top" wrapText="1"/>
    </xf>
    <xf numFmtId="164" fontId="3" fillId="6" borderId="49" xfId="0" applyNumberFormat="1" applyFont="1" applyFill="1" applyBorder="1" applyAlignment="1">
      <alignment horizontal="center" vertical="top" wrapText="1"/>
    </xf>
    <xf numFmtId="0" fontId="3" fillId="6" borderId="23" xfId="0" applyFont="1" applyFill="1" applyBorder="1" applyAlignment="1">
      <alignment horizontal="left" vertical="top" wrapText="1"/>
    </xf>
    <xf numFmtId="0" fontId="3" fillId="0" borderId="5" xfId="0" applyFont="1" applyFill="1" applyBorder="1" applyAlignment="1">
      <alignment horizontal="left" vertical="top" wrapText="1"/>
    </xf>
    <xf numFmtId="0" fontId="7" fillId="0" borderId="5" xfId="0" applyFont="1" applyFill="1" applyBorder="1" applyAlignment="1">
      <alignment vertical="top" wrapText="1"/>
    </xf>
    <xf numFmtId="164" fontId="3" fillId="0" borderId="5" xfId="0" applyNumberFormat="1" applyFont="1" applyFill="1" applyBorder="1" applyAlignment="1">
      <alignment horizontal="center" vertical="top" wrapText="1"/>
    </xf>
    <xf numFmtId="165" fontId="3" fillId="0" borderId="1" xfId="0" applyNumberFormat="1" applyFont="1" applyBorder="1" applyAlignment="1">
      <alignment horizontal="left" vertical="top" wrapText="1"/>
    </xf>
    <xf numFmtId="165" fontId="3" fillId="0" borderId="2" xfId="0" applyNumberFormat="1" applyFont="1" applyBorder="1" applyAlignment="1">
      <alignment horizontal="left" vertical="top" wrapText="1"/>
    </xf>
    <xf numFmtId="165" fontId="3" fillId="0" borderId="2" xfId="0" applyNumberFormat="1" applyFont="1" applyFill="1" applyBorder="1" applyAlignment="1">
      <alignment horizontal="center" vertical="top" wrapText="1"/>
    </xf>
    <xf numFmtId="165" fontId="3" fillId="0" borderId="4" xfId="0" applyNumberFormat="1" applyFont="1" applyFill="1" applyBorder="1" applyAlignment="1">
      <alignment horizontal="center" vertical="top" wrapText="1"/>
    </xf>
    <xf numFmtId="165" fontId="3" fillId="0" borderId="40" xfId="0" applyNumberFormat="1" applyFont="1" applyFill="1" applyBorder="1" applyAlignment="1">
      <alignment horizontal="center" vertical="top" wrapText="1"/>
    </xf>
    <xf numFmtId="165" fontId="3" fillId="0" borderId="41" xfId="0" applyNumberFormat="1" applyFont="1" applyFill="1" applyBorder="1" applyAlignment="1">
      <alignment horizontal="center" vertical="top" wrapText="1"/>
    </xf>
    <xf numFmtId="165" fontId="3" fillId="0" borderId="42" xfId="0" applyNumberFormat="1" applyFont="1" applyFill="1" applyBorder="1" applyAlignment="1">
      <alignment horizontal="center" vertical="top" wrapText="1"/>
    </xf>
    <xf numFmtId="165" fontId="3" fillId="0" borderId="43" xfId="0" applyNumberFormat="1"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164" fontId="3" fillId="6" borderId="45" xfId="0" applyNumberFormat="1" applyFont="1" applyFill="1" applyBorder="1" applyAlignment="1">
      <alignment horizontal="center" vertical="top" wrapText="1"/>
    </xf>
    <xf numFmtId="165" fontId="3" fillId="0" borderId="59" xfId="0" applyNumberFormat="1" applyFont="1" applyFill="1" applyBorder="1" applyAlignment="1">
      <alignment horizontal="center" vertical="top" wrapText="1"/>
    </xf>
    <xf numFmtId="165" fontId="3" fillId="0" borderId="22" xfId="0" applyNumberFormat="1" applyFont="1" applyBorder="1" applyAlignment="1">
      <alignment horizontal="center" vertical="top" wrapText="1"/>
    </xf>
    <xf numFmtId="165" fontId="3" fillId="0" borderId="20" xfId="0" applyNumberFormat="1" applyFont="1" applyBorder="1" applyAlignment="1">
      <alignment horizontal="center" vertical="top" wrapText="1"/>
    </xf>
    <xf numFmtId="164" fontId="3" fillId="6" borderId="36"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165" fontId="3" fillId="6" borderId="44" xfId="0" applyNumberFormat="1" applyFont="1" applyFill="1" applyBorder="1" applyAlignment="1">
      <alignment horizontal="center" vertical="top" wrapText="1"/>
    </xf>
    <xf numFmtId="165" fontId="3" fillId="0" borderId="60" xfId="0" applyNumberFormat="1" applyFont="1" applyFill="1" applyBorder="1" applyAlignment="1">
      <alignment horizontal="center" vertical="top" wrapText="1"/>
    </xf>
    <xf numFmtId="165" fontId="3" fillId="6" borderId="33" xfId="0" applyNumberFormat="1" applyFont="1" applyFill="1" applyBorder="1" applyAlignment="1">
      <alignment horizontal="center" vertical="top" wrapText="1"/>
    </xf>
    <xf numFmtId="0" fontId="3" fillId="21" borderId="0" xfId="0" applyFont="1" applyFill="1" applyBorder="1" applyAlignment="1">
      <alignment horizontal="center" vertical="top"/>
    </xf>
    <xf numFmtId="0" fontId="12" fillId="21" borderId="0" xfId="0" applyFont="1" applyFill="1" applyBorder="1" applyAlignment="1">
      <alignment horizontal="center" vertical="top"/>
    </xf>
    <xf numFmtId="0" fontId="2" fillId="20" borderId="28" xfId="0" applyFont="1" applyFill="1" applyBorder="1" applyAlignment="1">
      <alignment vertical="top" wrapText="1"/>
    </xf>
    <xf numFmtId="0" fontId="15" fillId="19" borderId="0" xfId="0" applyFont="1" applyFill="1" applyAlignment="1">
      <alignment horizontal="center" vertical="top"/>
    </xf>
    <xf numFmtId="0" fontId="15" fillId="19" borderId="2" xfId="0" applyFont="1" applyFill="1" applyBorder="1" applyAlignment="1">
      <alignment horizontal="center" vertical="top"/>
    </xf>
    <xf numFmtId="0" fontId="15" fillId="19" borderId="4" xfId="0" applyFont="1" applyFill="1" applyBorder="1" applyAlignment="1">
      <alignment horizontal="center" vertical="top"/>
    </xf>
    <xf numFmtId="0" fontId="11" fillId="18" borderId="26" xfId="0" applyFont="1" applyFill="1" applyBorder="1" applyAlignment="1">
      <alignment horizontal="left" vertical="top" wrapText="1"/>
    </xf>
    <xf numFmtId="0" fontId="11" fillId="18" borderId="0" xfId="0" applyFont="1" applyFill="1" applyBorder="1" applyAlignment="1">
      <alignment horizontal="left" vertical="top" wrapText="1"/>
    </xf>
    <xf numFmtId="0" fontId="11" fillId="18" borderId="24" xfId="0" applyFont="1" applyFill="1" applyBorder="1" applyAlignment="1">
      <alignment horizontal="left" vertical="top" wrapText="1"/>
    </xf>
    <xf numFmtId="165" fontId="2" fillId="8" borderId="2" xfId="0" applyNumberFormat="1" applyFont="1" applyFill="1" applyBorder="1" applyAlignment="1">
      <alignment horizontal="left" vertical="top" wrapText="1"/>
    </xf>
    <xf numFmtId="165" fontId="2" fillId="8" borderId="3" xfId="0" applyNumberFormat="1" applyFont="1" applyFill="1" applyBorder="1" applyAlignment="1">
      <alignment horizontal="left" vertical="top" wrapText="1"/>
    </xf>
    <xf numFmtId="165" fontId="2" fillId="8" borderId="8" xfId="0" applyNumberFormat="1" applyFont="1" applyFill="1" applyBorder="1" applyAlignment="1">
      <alignment horizontal="left" vertical="top" wrapText="1"/>
    </xf>
    <xf numFmtId="165" fontId="2" fillId="8" borderId="9" xfId="0" applyNumberFormat="1" applyFont="1" applyFill="1" applyBorder="1" applyAlignment="1">
      <alignment horizontal="left" vertical="top" wrapText="1"/>
    </xf>
    <xf numFmtId="0" fontId="11" fillId="18" borderId="6" xfId="0" applyFont="1" applyFill="1" applyBorder="1" applyAlignment="1">
      <alignment vertical="top" wrapText="1"/>
    </xf>
    <xf numFmtId="0" fontId="3" fillId="12" borderId="2" xfId="0" applyFont="1" applyFill="1" applyBorder="1" applyAlignment="1">
      <alignment horizontal="left" vertical="top" wrapText="1"/>
    </xf>
    <xf numFmtId="0" fontId="3" fillId="12" borderId="3" xfId="0" applyFont="1" applyFill="1" applyBorder="1" applyAlignment="1">
      <alignment horizontal="left" vertical="top" wrapText="1"/>
    </xf>
    <xf numFmtId="0" fontId="3" fillId="12" borderId="0" xfId="0" applyFont="1" applyFill="1" applyBorder="1" applyAlignment="1">
      <alignment horizontal="left" vertical="top" wrapText="1"/>
    </xf>
    <xf numFmtId="0" fontId="3" fillId="12" borderId="4" xfId="0" applyFont="1" applyFill="1" applyBorder="1" applyAlignment="1">
      <alignment horizontal="left" vertical="top" wrapText="1"/>
    </xf>
    <xf numFmtId="0" fontId="3" fillId="12" borderId="52" xfId="0" applyFont="1" applyFill="1" applyBorder="1" applyAlignment="1">
      <alignment horizontal="left" vertical="top" wrapText="1"/>
    </xf>
    <xf numFmtId="0" fontId="3" fillId="12" borderId="53" xfId="0" applyFont="1" applyFill="1" applyBorder="1" applyAlignment="1">
      <alignment horizontal="left" vertical="top" wrapText="1"/>
    </xf>
    <xf numFmtId="0" fontId="3" fillId="12" borderId="54" xfId="0" applyFont="1" applyFill="1" applyBorder="1" applyAlignment="1">
      <alignment horizontal="left" vertical="top" wrapText="1"/>
    </xf>
    <xf numFmtId="0" fontId="12" fillId="18" borderId="2" xfId="0" applyFont="1" applyFill="1" applyBorder="1" applyAlignment="1">
      <alignment horizontal="left" vertical="top" wrapText="1"/>
    </xf>
    <xf numFmtId="0" fontId="12" fillId="18" borderId="3" xfId="0" applyFont="1" applyFill="1" applyBorder="1" applyAlignment="1">
      <alignment horizontal="left" vertical="top" wrapText="1"/>
    </xf>
    <xf numFmtId="0" fontId="12" fillId="18" borderId="4" xfId="0" applyFont="1" applyFill="1" applyBorder="1" applyAlignment="1">
      <alignment horizontal="left" vertical="top" wrapText="1"/>
    </xf>
    <xf numFmtId="0" fontId="3" fillId="12" borderId="27" xfId="0" applyFont="1" applyFill="1" applyBorder="1" applyAlignment="1">
      <alignment horizontal="left" vertical="top" wrapText="1"/>
    </xf>
    <xf numFmtId="0" fontId="2" fillId="10" borderId="16" xfId="0" applyFont="1" applyFill="1" applyBorder="1" applyAlignment="1">
      <alignment horizontal="center" vertical="top"/>
    </xf>
    <xf numFmtId="0" fontId="2" fillId="10" borderId="22" xfId="0" applyFont="1" applyFill="1" applyBorder="1" applyAlignment="1">
      <alignment horizontal="center" vertical="top"/>
    </xf>
    <xf numFmtId="0" fontId="2" fillId="10" borderId="21" xfId="0" applyFont="1" applyFill="1" applyBorder="1" applyAlignment="1">
      <alignment horizontal="center" vertical="top"/>
    </xf>
    <xf numFmtId="0" fontId="2" fillId="10" borderId="2" xfId="0" applyFont="1" applyFill="1" applyBorder="1" applyAlignment="1">
      <alignment horizontal="center" vertical="top"/>
    </xf>
    <xf numFmtId="0" fontId="2" fillId="10" borderId="3" xfId="0" applyFont="1" applyFill="1" applyBorder="1" applyAlignment="1">
      <alignment horizontal="center" vertical="top"/>
    </xf>
    <xf numFmtId="0" fontId="2" fillId="10" borderId="20" xfId="0" applyFont="1" applyFill="1" applyBorder="1" applyAlignment="1">
      <alignment horizontal="center" vertical="top"/>
    </xf>
    <xf numFmtId="0" fontId="2" fillId="10" borderId="33" xfId="0" applyFont="1" applyFill="1" applyBorder="1" applyAlignment="1">
      <alignment horizontal="center" vertical="top"/>
    </xf>
    <xf numFmtId="0" fontId="2" fillId="10" borderId="1" xfId="0" applyFont="1" applyFill="1" applyBorder="1" applyAlignment="1">
      <alignment horizontal="center" vertical="top"/>
    </xf>
    <xf numFmtId="165" fontId="2" fillId="8" borderId="4" xfId="0" applyNumberFormat="1" applyFont="1" applyFill="1" applyBorder="1" applyAlignment="1">
      <alignment horizontal="left" vertical="top" wrapText="1"/>
    </xf>
    <xf numFmtId="164" fontId="2" fillId="7" borderId="2" xfId="0" applyNumberFormat="1" applyFont="1" applyFill="1" applyBorder="1" applyAlignment="1">
      <alignment horizontal="left" vertical="top" wrapText="1"/>
    </xf>
    <xf numFmtId="164" fontId="2" fillId="7" borderId="3" xfId="0" applyNumberFormat="1" applyFont="1" applyFill="1" applyBorder="1" applyAlignment="1">
      <alignment horizontal="left" vertical="top" wrapText="1"/>
    </xf>
    <xf numFmtId="164" fontId="2" fillId="7" borderId="4" xfId="0" applyNumberFormat="1" applyFont="1" applyFill="1" applyBorder="1" applyAlignment="1">
      <alignment horizontal="left" vertical="top" wrapText="1"/>
    </xf>
    <xf numFmtId="0" fontId="3" fillId="12" borderId="55" xfId="0" applyFont="1" applyFill="1" applyBorder="1" applyAlignment="1">
      <alignment horizontal="left" vertical="top" wrapText="1"/>
    </xf>
    <xf numFmtId="0" fontId="3" fillId="12" borderId="56" xfId="0" applyFont="1" applyFill="1" applyBorder="1" applyAlignment="1">
      <alignment horizontal="left" vertical="top" wrapText="1"/>
    </xf>
    <xf numFmtId="0" fontId="3" fillId="12" borderId="57" xfId="0" applyFont="1" applyFill="1" applyBorder="1" applyAlignment="1">
      <alignment horizontal="left" vertical="top" wrapText="1"/>
    </xf>
    <xf numFmtId="0" fontId="2" fillId="10" borderId="10" xfId="0" applyFont="1" applyFill="1" applyBorder="1" applyAlignment="1">
      <alignment horizontal="center" vertical="top" wrapText="1"/>
    </xf>
    <xf numFmtId="0" fontId="2" fillId="10" borderId="14" xfId="0" applyFont="1" applyFill="1" applyBorder="1" applyAlignment="1">
      <alignment horizontal="center" vertical="top" wrapText="1"/>
    </xf>
    <xf numFmtId="0" fontId="2" fillId="10" borderId="37" xfId="0" applyFont="1" applyFill="1" applyBorder="1" applyAlignment="1">
      <alignment horizontal="center" vertical="top" wrapText="1"/>
    </xf>
    <xf numFmtId="0" fontId="2" fillId="10" borderId="38" xfId="0" applyFont="1" applyFill="1" applyBorder="1" applyAlignment="1">
      <alignment horizontal="center" vertical="top" wrapText="1"/>
    </xf>
    <xf numFmtId="0" fontId="8" fillId="10" borderId="10" xfId="0" applyFont="1" applyFill="1" applyBorder="1" applyAlignment="1">
      <alignment horizontal="center" vertical="top" wrapText="1"/>
    </xf>
    <xf numFmtId="0" fontId="8" fillId="10" borderId="17" xfId="0" applyFont="1" applyFill="1" applyBorder="1" applyAlignment="1">
      <alignment horizontal="center" vertical="top" wrapText="1"/>
    </xf>
    <xf numFmtId="0" fontId="8" fillId="10" borderId="39" xfId="0" applyFont="1" applyFill="1" applyBorder="1" applyAlignment="1">
      <alignment horizontal="center" vertical="top" wrapText="1"/>
    </xf>
    <xf numFmtId="0" fontId="8" fillId="10" borderId="31" xfId="0" applyFont="1" applyFill="1" applyBorder="1" applyAlignment="1">
      <alignment horizontal="center" vertical="top" wrapText="1"/>
    </xf>
    <xf numFmtId="0" fontId="8" fillId="10" borderId="46" xfId="0" applyFont="1" applyFill="1" applyBorder="1" applyAlignment="1">
      <alignment horizontal="center" vertical="top" wrapText="1"/>
    </xf>
    <xf numFmtId="0" fontId="8" fillId="10" borderId="47" xfId="0" applyFont="1" applyFill="1" applyBorder="1" applyAlignment="1">
      <alignment horizontal="center" vertical="top" wrapText="1"/>
    </xf>
    <xf numFmtId="166" fontId="0" fillId="21" borderId="0" xfId="1" applyFont="1" applyFill="1" applyBorder="1" applyAlignment="1">
      <alignment horizontal="center" vertical="top" wrapText="1"/>
    </xf>
    <xf numFmtId="0" fontId="2" fillId="21" borderId="0" xfId="0" applyFont="1" applyFill="1" applyBorder="1" applyAlignment="1">
      <alignment horizontal="center" vertical="top"/>
    </xf>
    <xf numFmtId="164" fontId="17" fillId="7" borderId="2" xfId="0" applyNumberFormat="1" applyFont="1" applyFill="1" applyBorder="1" applyAlignment="1">
      <alignment horizontal="left" vertical="top" wrapText="1"/>
    </xf>
    <xf numFmtId="164" fontId="17" fillId="7" borderId="3" xfId="0" applyNumberFormat="1" applyFont="1" applyFill="1" applyBorder="1" applyAlignment="1">
      <alignment horizontal="left" vertical="top" wrapText="1"/>
    </xf>
    <xf numFmtId="164" fontId="17" fillId="7" borderId="4"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8" fillId="10" borderId="14"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0" borderId="15" xfId="0" applyFont="1" applyFill="1" applyBorder="1" applyAlignment="1">
      <alignment horizontal="center" vertical="center" wrapText="1"/>
    </xf>
    <xf numFmtId="166" fontId="15" fillId="21" borderId="0" xfId="1"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43" fontId="12" fillId="19" borderId="0" xfId="0" applyNumberFormat="1" applyFont="1" applyFill="1" applyAlignment="1">
      <alignment horizontal="center" vertical="top"/>
    </xf>
    <xf numFmtId="165" fontId="5" fillId="0" borderId="33" xfId="0" applyNumberFormat="1" applyFont="1" applyBorder="1" applyAlignment="1">
      <alignment horizontal="center" vertical="top" wrapText="1"/>
    </xf>
    <xf numFmtId="0" fontId="0" fillId="0" borderId="19" xfId="0" applyFont="1" applyBorder="1" applyAlignment="1">
      <alignment vertical="top" wrapText="1"/>
    </xf>
    <xf numFmtId="0" fontId="15" fillId="0" borderId="19" xfId="0" applyFont="1" applyBorder="1" applyAlignment="1">
      <alignment vertical="top" wrapText="1"/>
    </xf>
    <xf numFmtId="166" fontId="0" fillId="19" borderId="1" xfId="1" applyFont="1" applyFill="1" applyBorder="1" applyAlignment="1">
      <alignment vertical="top" wrapText="1"/>
    </xf>
    <xf numFmtId="166" fontId="15" fillId="19" borderId="1" xfId="1" applyFont="1" applyFill="1" applyBorder="1" applyAlignment="1">
      <alignment vertical="top"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haddie Tapo" id="{A7F5D82C-C406-433F-868C-5B3AA9DB45B9}" userId="Shaddie Tap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6" dT="2019-07-24T01:04:35.53" personId="{A7F5D82C-C406-433F-868C-5B3AA9DB45B9}" id="{5A39FD6B-121A-4F21-A473-BC4C4559AFFF}">
    <text>Charged Cost Reversal of 1752.93+1092.55+1154.2 to this Activity Line</text>
  </threadedComment>
  <threadedComment ref="G19" dT="2019-07-24T01:11:23.41" personId="{A7F5D82C-C406-433F-868C-5B3AA9DB45B9}" id="{F1479FB5-3B4D-4263-B6AC-EB83E533B27C}">
    <text>Charged a Cost reversal of 17084.75 to the initial expense of $0.00</text>
  </threadedComment>
  <threadedComment ref="G21" dT="2019-07-24T01:13:43.38" personId="{A7F5D82C-C406-433F-868C-5B3AA9DB45B9}" id="{CB6AA3D9-0CB6-4432-B4F1-D58DCE056EAF}">
    <text>Added a cost reversal of 11,171 to initial expense for this line of 2613.54</text>
  </threadedComment>
  <threadedComment ref="D34" dT="2019-07-24T01:42:34.30" personId="{A7F5D82C-C406-433F-868C-5B3AA9DB45B9}" id="{75477147-EEF1-4A6C-8DEF-0BC7E73A3A90}">
    <text>GYPI additional funding of $30,000 added to this line for Communications Consultant (Nick Turner)</text>
  </threadedComment>
  <threadedComment ref="G38" dT="2019-07-24T02:38:35.47" personId="{A7F5D82C-C406-433F-868C-5B3AA9DB45B9}" id="{4E45923B-1E94-43A8-B009-7CEA522B761C}">
    <text>Added a cost reversal of 34,150.88 to the initial expense of $0.00 for this activity line</text>
  </threadedComment>
  <threadedComment ref="G38" dT="2019-07-24T02:39:44.97" personId="{A7F5D82C-C406-433F-868C-5B3AA9DB45B9}" id="{D7C8C59C-9B72-4B0A-80C9-3DC30F266C7F}" parentId="{4E45923B-1E94-43A8-B009-7CEA522B761C}">
    <text>This amount is the UNW's contribution to Nick's consultancy</text>
  </threadedComment>
  <threadedComment ref="J38" dT="2019-07-24T02:42:25.23" personId="{A7F5D82C-C406-433F-868C-5B3AA9DB45B9}" id="{1CA8C095-A768-4305-B340-1312DD65E231}">
    <text>Added a cost reversal of $1,752.93 to the initial expense of $24,342 for this activity line</text>
  </threadedComment>
  <threadedComment ref="J55" dT="2019-07-24T03:13:16.16" personId="{A7F5D82C-C406-433F-868C-5B3AA9DB45B9}" id="{03E9E109-DFA0-4995-BD81-0D3B31EAFB4A}">
    <text>Added a cost reversal of 19,908.36 to an initial cost of 1,210 for this activity line</text>
  </threadedComment>
  <threadedComment ref="G59" dT="2019-07-24T03:16:28.35" personId="{A7F5D82C-C406-433F-868C-5B3AA9DB45B9}" id="{B52D38E2-777E-4A36-A4C6-104CE452D71C}">
    <text>Added a cost reversal of $11,024.37 to an initial costing of $3,636.63 for this activity line</text>
  </threadedComment>
</ThreadedComments>
</file>

<file path=xl/threadedComments/threadedComment2.xml><?xml version="1.0" encoding="utf-8"?>
<ThreadedComments xmlns="http://schemas.microsoft.com/office/spreadsheetml/2018/threadedcomments" xmlns:x="http://schemas.openxmlformats.org/spreadsheetml/2006/main">
  <threadedComment ref="J7" dT="2019-05-14T00:43:23.37" personId="{A7F5D82C-C406-433F-868C-5B3AA9DB45B9}" id="{FB007943-B380-4504-81BA-60DA491620FB}">
    <text>Hide this column when finalizing doc for sending off</text>
  </threadedComment>
  <threadedComment ref="S7" dT="2019-05-14T00:43:30.92" personId="{A7F5D82C-C406-433F-868C-5B3AA9DB45B9}" id="{20B4A4E5-6926-405A-A540-A83CA009F109}">
    <text>Hide this column when finalizing doc for sending off</text>
  </threadedComment>
  <threadedComment ref="AB7" dT="2019-05-14T00:43:48.63" personId="{A7F5D82C-C406-433F-868C-5B3AA9DB45B9}" id="{39637465-E0F8-48DE-81A7-63F427736132}">
    <text>Hide this column when finalizing doc for sending off</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33"/>
  <sheetViews>
    <sheetView tabSelected="1" view="pageBreakPreview" topLeftCell="B5" zoomScale="60" zoomScaleNormal="70" workbookViewId="0">
      <pane xSplit="1" ySplit="4" topLeftCell="C9" activePane="bottomRight" state="frozen"/>
      <selection activeCell="B5" sqref="B5"/>
      <selection pane="topRight" activeCell="C5" sqref="C5"/>
      <selection pane="bottomLeft" activeCell="B9" sqref="B9"/>
      <selection pane="bottomRight" activeCell="J12" sqref="J12"/>
    </sheetView>
  </sheetViews>
  <sheetFormatPr defaultColWidth="8.85546875" defaultRowHeight="12.75" x14ac:dyDescent="0.25"/>
  <cols>
    <col min="1" max="1" width="2.5703125" style="3" hidden="1" customWidth="1"/>
    <col min="2" max="2" width="18.5703125" style="5" customWidth="1"/>
    <col min="3" max="3" width="33.5703125" style="29" customWidth="1"/>
    <col min="4" max="5" width="18.42578125" style="2" customWidth="1"/>
    <col min="6" max="11" width="17.7109375" style="2" customWidth="1"/>
    <col min="12" max="12" width="16.85546875" style="2" customWidth="1"/>
    <col min="13" max="13" width="18.85546875" style="2" customWidth="1"/>
    <col min="14" max="15" width="17.7109375" style="2" customWidth="1"/>
    <col min="16" max="16" width="18.85546875" style="2" customWidth="1"/>
    <col min="17" max="17" width="17.7109375" style="2" customWidth="1"/>
    <col min="18" max="18" width="17.28515625" style="2" customWidth="1"/>
    <col min="19" max="19" width="20.28515625" style="2" customWidth="1"/>
    <col min="20" max="21" width="17.7109375" style="2" customWidth="1"/>
    <col min="22" max="22" width="20.28515625" style="2" customWidth="1"/>
    <col min="23" max="23" width="17.7109375" style="2" customWidth="1"/>
    <col min="24" max="24" width="20.28515625" style="2" customWidth="1"/>
    <col min="25" max="25" width="17.7109375" style="2" customWidth="1"/>
    <col min="26" max="26" width="20.85546875" style="29" customWidth="1"/>
    <col min="27" max="27" width="15" style="3" customWidth="1"/>
    <col min="28" max="28" width="16.5703125" style="4" customWidth="1"/>
    <col min="29" max="29" width="7.140625" style="3" customWidth="1"/>
    <col min="30" max="30" width="4" style="3" customWidth="1"/>
    <col min="31" max="31" width="6" style="3" customWidth="1"/>
    <col min="32" max="32" width="8.85546875" style="3" customWidth="1"/>
    <col min="33" max="16384" width="8.85546875" style="3"/>
  </cols>
  <sheetData>
    <row r="1" spans="2:28" x14ac:dyDescent="0.25">
      <c r="B1" s="1" t="s">
        <v>0</v>
      </c>
      <c r="C1" s="28"/>
    </row>
    <row r="2" spans="2:28" x14ac:dyDescent="0.25">
      <c r="B2" s="1"/>
      <c r="C2" s="28"/>
    </row>
    <row r="3" spans="2:28" x14ac:dyDescent="0.25">
      <c r="B3" s="1" t="s">
        <v>35</v>
      </c>
      <c r="C3" s="28"/>
    </row>
    <row r="5" spans="2:28" ht="13.5" thickBot="1" x14ac:dyDescent="0.3">
      <c r="B5" s="1" t="s">
        <v>36</v>
      </c>
    </row>
    <row r="6" spans="2:28" ht="15" customHeight="1" x14ac:dyDescent="0.25">
      <c r="B6" s="82"/>
      <c r="C6" s="124"/>
      <c r="D6" s="252" t="s">
        <v>116</v>
      </c>
      <c r="E6" s="255" t="s">
        <v>163</v>
      </c>
      <c r="F6" s="235" t="s">
        <v>100</v>
      </c>
      <c r="G6" s="233"/>
      <c r="H6" s="233"/>
      <c r="I6" s="233"/>
      <c r="J6" s="233"/>
      <c r="K6" s="234"/>
      <c r="L6" s="233" t="s">
        <v>101</v>
      </c>
      <c r="M6" s="233"/>
      <c r="N6" s="233"/>
      <c r="O6" s="233"/>
      <c r="P6" s="233"/>
      <c r="Q6" s="234"/>
      <c r="R6" s="235" t="s">
        <v>115</v>
      </c>
      <c r="S6" s="233"/>
      <c r="T6" s="233"/>
      <c r="U6" s="233"/>
      <c r="V6" s="233"/>
      <c r="W6" s="234"/>
      <c r="X6" s="248" t="s">
        <v>160</v>
      </c>
      <c r="Y6" s="249"/>
      <c r="Z6" s="264" t="s">
        <v>117</v>
      </c>
    </row>
    <row r="7" spans="2:28" ht="15" customHeight="1" x14ac:dyDescent="0.25">
      <c r="B7" s="86"/>
      <c r="C7" s="125"/>
      <c r="D7" s="253"/>
      <c r="E7" s="256"/>
      <c r="F7" s="239">
        <v>2018</v>
      </c>
      <c r="G7" s="240"/>
      <c r="H7" s="240"/>
      <c r="I7" s="236">
        <v>2019</v>
      </c>
      <c r="J7" s="237"/>
      <c r="K7" s="238"/>
      <c r="L7" s="240">
        <v>2018</v>
      </c>
      <c r="M7" s="240"/>
      <c r="N7" s="240"/>
      <c r="O7" s="236">
        <v>2019</v>
      </c>
      <c r="P7" s="237"/>
      <c r="Q7" s="238"/>
      <c r="R7" s="240">
        <v>2018</v>
      </c>
      <c r="S7" s="240"/>
      <c r="T7" s="240"/>
      <c r="U7" s="236">
        <v>2019</v>
      </c>
      <c r="V7" s="237"/>
      <c r="W7" s="238"/>
      <c r="X7" s="250"/>
      <c r="Y7" s="251"/>
      <c r="Z7" s="265"/>
    </row>
    <row r="8" spans="2:28" s="26" customFormat="1" ht="40.5" customHeight="1" thickBot="1" x14ac:dyDescent="0.3">
      <c r="B8" s="83" t="s">
        <v>1</v>
      </c>
      <c r="C8" s="122" t="s">
        <v>2</v>
      </c>
      <c r="D8" s="254"/>
      <c r="E8" s="257"/>
      <c r="F8" s="83" t="s">
        <v>126</v>
      </c>
      <c r="G8" s="84" t="s">
        <v>112</v>
      </c>
      <c r="H8" s="84" t="s">
        <v>123</v>
      </c>
      <c r="I8" s="84" t="s">
        <v>126</v>
      </c>
      <c r="J8" s="84" t="s">
        <v>112</v>
      </c>
      <c r="K8" s="85" t="s">
        <v>123</v>
      </c>
      <c r="L8" s="83" t="s">
        <v>126</v>
      </c>
      <c r="M8" s="84" t="s">
        <v>112</v>
      </c>
      <c r="N8" s="84" t="s">
        <v>123</v>
      </c>
      <c r="O8" s="84" t="s">
        <v>126</v>
      </c>
      <c r="P8" s="84" t="s">
        <v>112</v>
      </c>
      <c r="Q8" s="85" t="s">
        <v>123</v>
      </c>
      <c r="R8" s="83" t="s">
        <v>126</v>
      </c>
      <c r="S8" s="84" t="s">
        <v>112</v>
      </c>
      <c r="T8" s="84" t="s">
        <v>123</v>
      </c>
      <c r="U8" s="84" t="s">
        <v>126</v>
      </c>
      <c r="V8" s="84" t="s">
        <v>112</v>
      </c>
      <c r="W8" s="85" t="s">
        <v>123</v>
      </c>
      <c r="X8" s="84" t="s">
        <v>139</v>
      </c>
      <c r="Y8" s="85" t="s">
        <v>140</v>
      </c>
      <c r="Z8" s="266"/>
      <c r="AB8" s="27"/>
    </row>
    <row r="9" spans="2:28" ht="27" customHeight="1" thickBot="1" x14ac:dyDescent="0.3">
      <c r="B9" s="214" t="s">
        <v>134</v>
      </c>
      <c r="C9" s="215"/>
      <c r="D9" s="215"/>
      <c r="E9" s="215"/>
      <c r="F9" s="215"/>
      <c r="G9" s="215"/>
      <c r="H9" s="215"/>
      <c r="I9" s="215"/>
      <c r="J9" s="215"/>
      <c r="K9" s="215"/>
      <c r="L9" s="215"/>
      <c r="M9" s="215"/>
      <c r="N9" s="215"/>
      <c r="O9" s="215"/>
      <c r="P9" s="215"/>
      <c r="Q9" s="215"/>
      <c r="R9" s="215"/>
      <c r="S9" s="215"/>
      <c r="T9" s="215"/>
      <c r="U9" s="215"/>
      <c r="V9" s="215"/>
      <c r="W9" s="215"/>
      <c r="X9" s="215"/>
      <c r="Y9" s="215"/>
      <c r="Z9" s="216"/>
    </row>
    <row r="10" spans="2:28" ht="17.25" customHeight="1" thickBot="1" x14ac:dyDescent="0.3">
      <c r="B10" s="226" t="s">
        <v>105</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2:28" ht="69.75" customHeight="1" x14ac:dyDescent="0.25">
      <c r="B11" s="158" t="s">
        <v>3</v>
      </c>
      <c r="C11" s="168" t="s">
        <v>37</v>
      </c>
      <c r="D11" s="162">
        <v>60000</v>
      </c>
      <c r="E11" s="176">
        <f>SUM(F11,L11,R11)</f>
        <v>42000</v>
      </c>
      <c r="F11" s="175">
        <v>42000</v>
      </c>
      <c r="G11" s="160">
        <v>21864.39</v>
      </c>
      <c r="H11" s="160">
        <f>SUM(F11-G11)</f>
        <v>20135.61</v>
      </c>
      <c r="I11" s="160">
        <f>H11</f>
        <v>20135.61</v>
      </c>
      <c r="J11" s="160">
        <v>48906.11</v>
      </c>
      <c r="K11" s="163">
        <f>SUM(I11-J11)</f>
        <v>-28770.5</v>
      </c>
      <c r="L11" s="177"/>
      <c r="M11" s="162"/>
      <c r="N11" s="160">
        <f>SUM(L11-M11)</f>
        <v>0</v>
      </c>
      <c r="O11" s="160">
        <f>SUM(N11)</f>
        <v>0</v>
      </c>
      <c r="P11" s="162"/>
      <c r="Q11" s="163">
        <f>SUM(O11-P11)</f>
        <v>0</v>
      </c>
      <c r="R11" s="177"/>
      <c r="S11" s="162"/>
      <c r="T11" s="160">
        <f>SUM(R11-S11)</f>
        <v>0</v>
      </c>
      <c r="U11" s="160">
        <f>SUM(T11)</f>
        <v>0</v>
      </c>
      <c r="V11" s="162"/>
      <c r="W11" s="163">
        <f>SUM(U11-V11)</f>
        <v>0</v>
      </c>
      <c r="X11" s="167">
        <f>SUM(G11,J11,M11,P11,S11,V11)</f>
        <v>70770.5</v>
      </c>
      <c r="Y11" s="160">
        <f>SUM(K11,Q11,W11)</f>
        <v>-28770.5</v>
      </c>
      <c r="Z11" s="168" t="s">
        <v>81</v>
      </c>
    </row>
    <row r="12" spans="2:28" ht="96" customHeight="1" x14ac:dyDescent="0.25">
      <c r="B12" s="6" t="s">
        <v>4</v>
      </c>
      <c r="C12" s="7" t="s">
        <v>38</v>
      </c>
      <c r="D12" s="8">
        <v>40000</v>
      </c>
      <c r="E12" s="146">
        <f t="shared" ref="E12:E13" si="0">SUM(F12,L12,R12)</f>
        <v>28000</v>
      </c>
      <c r="F12" s="131">
        <v>28000</v>
      </c>
      <c r="G12" s="30">
        <v>6838.64</v>
      </c>
      <c r="H12" s="30">
        <f t="shared" ref="H12:H13" si="1">SUM(F12-G12)</f>
        <v>21161.360000000001</v>
      </c>
      <c r="I12" s="30">
        <f t="shared" ref="I12:I13" si="2">H12</f>
        <v>21161.360000000001</v>
      </c>
      <c r="J12" s="30">
        <f>16558.56</f>
        <v>16558.560000000001</v>
      </c>
      <c r="K12" s="132">
        <f>SUM(I12-J12)</f>
        <v>4602.7999999999993</v>
      </c>
      <c r="L12" s="131"/>
      <c r="M12" s="8"/>
      <c r="N12" s="30">
        <f t="shared" ref="N12:N13" si="3">SUM(L12-M12)</f>
        <v>0</v>
      </c>
      <c r="O12" s="30">
        <f t="shared" ref="O12:O13" si="4">SUM(N12)</f>
        <v>0</v>
      </c>
      <c r="P12" s="8"/>
      <c r="Q12" s="163">
        <f t="shared" ref="Q12:Q13" si="5">SUM(O12-P12)</f>
        <v>0</v>
      </c>
      <c r="R12" s="131"/>
      <c r="S12" s="8"/>
      <c r="T12" s="30">
        <f t="shared" ref="T12:T13" si="6">SUM(R12-S12)</f>
        <v>0</v>
      </c>
      <c r="U12" s="30">
        <f t="shared" ref="U12:U13" si="7">SUM(T12)</f>
        <v>0</v>
      </c>
      <c r="V12" s="8"/>
      <c r="W12" s="163">
        <f t="shared" ref="W12:W13" si="8">SUM(U12-V12)</f>
        <v>0</v>
      </c>
      <c r="X12" s="123">
        <f t="shared" ref="X12" si="9">SUM(G12,J12,M12,P12,S12,V12)</f>
        <v>23397.200000000001</v>
      </c>
      <c r="Y12" s="30">
        <f t="shared" ref="Y12" si="10">SUM(K12,Q12,W12)</f>
        <v>4602.7999999999993</v>
      </c>
      <c r="Z12" s="7" t="s">
        <v>81</v>
      </c>
    </row>
    <row r="13" spans="2:28" ht="54.75" customHeight="1" x14ac:dyDescent="0.25">
      <c r="B13" s="6" t="s">
        <v>88</v>
      </c>
      <c r="C13" s="7" t="s">
        <v>68</v>
      </c>
      <c r="D13" s="9">
        <v>200000</v>
      </c>
      <c r="E13" s="146">
        <f t="shared" si="0"/>
        <v>190000</v>
      </c>
      <c r="F13" s="133">
        <v>190000</v>
      </c>
      <c r="G13" s="48">
        <f>141926.16+8945.94+26578.75</f>
        <v>177450.85</v>
      </c>
      <c r="H13" s="30">
        <f t="shared" si="1"/>
        <v>12549.149999999994</v>
      </c>
      <c r="I13" s="30">
        <f t="shared" si="2"/>
        <v>12549.149999999994</v>
      </c>
      <c r="J13" s="48">
        <f>45562.52</f>
        <v>45562.52</v>
      </c>
      <c r="K13" s="132">
        <f t="shared" ref="K13" si="11">SUM(I13-J13)</f>
        <v>-33013.370000000003</v>
      </c>
      <c r="L13" s="135"/>
      <c r="M13" s="10"/>
      <c r="N13" s="30">
        <f t="shared" si="3"/>
        <v>0</v>
      </c>
      <c r="O13" s="30">
        <f t="shared" si="4"/>
        <v>0</v>
      </c>
      <c r="P13" s="10"/>
      <c r="Q13" s="163">
        <f t="shared" si="5"/>
        <v>0</v>
      </c>
      <c r="R13" s="135"/>
      <c r="S13" s="10"/>
      <c r="T13" s="30">
        <f t="shared" si="6"/>
        <v>0</v>
      </c>
      <c r="U13" s="30">
        <f t="shared" si="7"/>
        <v>0</v>
      </c>
      <c r="V13" s="10"/>
      <c r="W13" s="163">
        <f t="shared" si="8"/>
        <v>0</v>
      </c>
      <c r="X13" s="123">
        <f>SUM(G13,J13,M13,P13,S13,V13)</f>
        <v>223013.37</v>
      </c>
      <c r="Y13" s="30">
        <f>SUM(K13,Q13,W13)</f>
        <v>-33013.370000000003</v>
      </c>
      <c r="Z13" s="7" t="s">
        <v>67</v>
      </c>
    </row>
    <row r="14" spans="2:28" s="13" customFormat="1" ht="13.5" thickBot="1" x14ac:dyDescent="0.3">
      <c r="B14" s="149"/>
      <c r="C14" s="150" t="s">
        <v>102</v>
      </c>
      <c r="D14" s="151">
        <f t="shared" ref="D14:K14" si="12">SUM(D11:D13)</f>
        <v>300000</v>
      </c>
      <c r="E14" s="151">
        <f t="shared" si="12"/>
        <v>260000</v>
      </c>
      <c r="F14" s="152">
        <f t="shared" si="12"/>
        <v>260000</v>
      </c>
      <c r="G14" s="153">
        <f t="shared" si="12"/>
        <v>206153.88</v>
      </c>
      <c r="H14" s="153">
        <f t="shared" si="12"/>
        <v>53846.119999999995</v>
      </c>
      <c r="I14" s="154">
        <f t="shared" si="12"/>
        <v>53846.119999999995</v>
      </c>
      <c r="J14" s="153">
        <f t="shared" si="12"/>
        <v>111027.19</v>
      </c>
      <c r="K14" s="155">
        <f t="shared" si="12"/>
        <v>-57181.070000000007</v>
      </c>
      <c r="L14" s="152">
        <f t="shared" ref="L14:S14" si="13">SUM(L11:L13)</f>
        <v>0</v>
      </c>
      <c r="M14" s="154">
        <f t="shared" si="13"/>
        <v>0</v>
      </c>
      <c r="N14" s="153">
        <f t="shared" ref="N14:O14" si="14">SUM(N11:N13)</f>
        <v>0</v>
      </c>
      <c r="O14" s="153">
        <f t="shared" si="14"/>
        <v>0</v>
      </c>
      <c r="P14" s="154">
        <f>SUM(P11:P13)</f>
        <v>0</v>
      </c>
      <c r="Q14" s="155">
        <f t="shared" ref="Q14" si="15">SUM(Q11:Q13)</f>
        <v>0</v>
      </c>
      <c r="R14" s="152">
        <f t="shared" si="13"/>
        <v>0</v>
      </c>
      <c r="S14" s="154">
        <f t="shared" si="13"/>
        <v>0</v>
      </c>
      <c r="T14" s="153">
        <f>SUM(T11:T13)</f>
        <v>0</v>
      </c>
      <c r="U14" s="153">
        <f>SUM(U11:U13)</f>
        <v>0</v>
      </c>
      <c r="V14" s="154">
        <f t="shared" ref="V14" si="16">SUM(V11:V13)</f>
        <v>0</v>
      </c>
      <c r="W14" s="155">
        <f>SUM(W11:W13)</f>
        <v>0</v>
      </c>
      <c r="X14" s="156">
        <f>SUM(X11:X13)</f>
        <v>317181.07</v>
      </c>
      <c r="Y14" s="153">
        <f>SUM(Y11:Y13)</f>
        <v>-57181.070000000007</v>
      </c>
      <c r="Z14" s="157"/>
      <c r="AB14" s="14"/>
    </row>
    <row r="15" spans="2:28" ht="21" customHeight="1" thickBot="1" x14ac:dyDescent="0.3">
      <c r="B15" s="226" t="s">
        <v>106</v>
      </c>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8"/>
    </row>
    <row r="16" spans="2:28" ht="51" x14ac:dyDescent="0.25">
      <c r="B16" s="158" t="s">
        <v>5</v>
      </c>
      <c r="C16" s="159" t="s">
        <v>39</v>
      </c>
      <c r="D16" s="160">
        <v>20000</v>
      </c>
      <c r="E16" s="146">
        <f t="shared" ref="E16:E22" si="17">SUM(F16,L16,R16)</f>
        <v>14000</v>
      </c>
      <c r="F16" s="161">
        <v>14000</v>
      </c>
      <c r="G16" s="162">
        <v>0</v>
      </c>
      <c r="H16" s="160">
        <f t="shared" ref="H16:H22" si="18">SUM(F16-G16)</f>
        <v>14000</v>
      </c>
      <c r="I16" s="160">
        <f t="shared" ref="I16:I22" si="19">H16</f>
        <v>14000</v>
      </c>
      <c r="J16" s="160">
        <v>3999.68</v>
      </c>
      <c r="K16" s="163">
        <f t="shared" ref="K16:K22" si="20">SUM(I16-J16)</f>
        <v>10000.32</v>
      </c>
      <c r="L16" s="161"/>
      <c r="M16" s="160"/>
      <c r="N16" s="160">
        <f t="shared" ref="N16:N22" si="21">SUM(L16-M16)</f>
        <v>0</v>
      </c>
      <c r="O16" s="164">
        <f>SUM(N16)</f>
        <v>0</v>
      </c>
      <c r="P16" s="165"/>
      <c r="Q16" s="163">
        <f>SUM(O16-P16)</f>
        <v>0</v>
      </c>
      <c r="R16" s="166"/>
      <c r="S16" s="165"/>
      <c r="T16" s="160">
        <f t="shared" ref="T16:T22" si="22">SUM(R16-S16)</f>
        <v>0</v>
      </c>
      <c r="U16" s="164">
        <f>SUM(T16)</f>
        <v>0</v>
      </c>
      <c r="V16" s="165"/>
      <c r="W16" s="163">
        <f>SUM(U16-V16)</f>
        <v>0</v>
      </c>
      <c r="X16" s="167">
        <f>SUM(G16,J16,M16,P16,S16,V16)</f>
        <v>3999.68</v>
      </c>
      <c r="Y16" s="160">
        <f>SUM(K16,Q16,W16)</f>
        <v>10000.32</v>
      </c>
      <c r="Z16" s="168" t="s">
        <v>56</v>
      </c>
    </row>
    <row r="17" spans="2:28" ht="81" customHeight="1" x14ac:dyDescent="0.25">
      <c r="B17" s="6" t="s">
        <v>6</v>
      </c>
      <c r="C17" s="15" t="s">
        <v>89</v>
      </c>
      <c r="D17" s="30">
        <v>40000</v>
      </c>
      <c r="E17" s="146">
        <f t="shared" si="17"/>
        <v>28000</v>
      </c>
      <c r="F17" s="137">
        <v>28000</v>
      </c>
      <c r="G17" s="30">
        <v>21492.17</v>
      </c>
      <c r="H17" s="30">
        <f t="shared" si="18"/>
        <v>6507.8300000000017</v>
      </c>
      <c r="I17" s="30">
        <f t="shared" si="19"/>
        <v>6507.8300000000017</v>
      </c>
      <c r="J17" s="30">
        <v>0</v>
      </c>
      <c r="K17" s="132">
        <f t="shared" si="20"/>
        <v>6507.8300000000017</v>
      </c>
      <c r="L17" s="137"/>
      <c r="M17" s="30"/>
      <c r="N17" s="30">
        <f t="shared" si="21"/>
        <v>0</v>
      </c>
      <c r="O17" s="48">
        <f t="shared" ref="O17:O22" si="23">SUM(N17)</f>
        <v>0</v>
      </c>
      <c r="P17" s="30"/>
      <c r="Q17" s="163">
        <f t="shared" ref="Q17:Q22" si="24">SUM(O17-P17)</f>
        <v>0</v>
      </c>
      <c r="R17" s="137"/>
      <c r="S17" s="30"/>
      <c r="T17" s="30">
        <f t="shared" si="22"/>
        <v>0</v>
      </c>
      <c r="U17" s="48">
        <f t="shared" ref="U17:U22" si="25">SUM(T17)</f>
        <v>0</v>
      </c>
      <c r="V17" s="30"/>
      <c r="W17" s="163">
        <f t="shared" ref="W17:W22" si="26">SUM(U17-V17)</f>
        <v>0</v>
      </c>
      <c r="X17" s="123">
        <f t="shared" ref="X17:X22" si="27">SUM(G17,J17,M17,P17,S17,V17)</f>
        <v>21492.17</v>
      </c>
      <c r="Y17" s="30">
        <f t="shared" ref="Y17:Y22" si="28">SUM(K17,Q17,W17)</f>
        <v>6507.8300000000017</v>
      </c>
      <c r="Z17" s="7" t="s">
        <v>56</v>
      </c>
    </row>
    <row r="18" spans="2:28" ht="75" customHeight="1" x14ac:dyDescent="0.25">
      <c r="B18" s="6" t="s">
        <v>7</v>
      </c>
      <c r="C18" s="15" t="s">
        <v>40</v>
      </c>
      <c r="D18" s="30">
        <v>30000</v>
      </c>
      <c r="E18" s="146">
        <f t="shared" si="17"/>
        <v>21000</v>
      </c>
      <c r="F18" s="137">
        <v>21000</v>
      </c>
      <c r="G18" s="30">
        <v>3984.38</v>
      </c>
      <c r="H18" s="30">
        <f t="shared" si="18"/>
        <v>17015.62</v>
      </c>
      <c r="I18" s="30">
        <f t="shared" si="19"/>
        <v>17015.62</v>
      </c>
      <c r="J18" s="30">
        <v>211.85</v>
      </c>
      <c r="K18" s="132">
        <f t="shared" si="20"/>
        <v>16803.77</v>
      </c>
      <c r="L18" s="137"/>
      <c r="M18" s="30"/>
      <c r="N18" s="30">
        <f t="shared" si="21"/>
        <v>0</v>
      </c>
      <c r="O18" s="48">
        <f t="shared" si="23"/>
        <v>0</v>
      </c>
      <c r="P18" s="30"/>
      <c r="Q18" s="163">
        <f t="shared" si="24"/>
        <v>0</v>
      </c>
      <c r="R18" s="137"/>
      <c r="S18" s="30"/>
      <c r="T18" s="30">
        <f t="shared" si="22"/>
        <v>0</v>
      </c>
      <c r="U18" s="48">
        <f t="shared" si="25"/>
        <v>0</v>
      </c>
      <c r="V18" s="30"/>
      <c r="W18" s="163">
        <f t="shared" si="26"/>
        <v>0</v>
      </c>
      <c r="X18" s="123">
        <f t="shared" si="27"/>
        <v>4196.2300000000005</v>
      </c>
      <c r="Y18" s="30">
        <f t="shared" si="28"/>
        <v>16803.77</v>
      </c>
      <c r="Z18" s="7" t="s">
        <v>69</v>
      </c>
    </row>
    <row r="19" spans="2:28" ht="68.25" customHeight="1" x14ac:dyDescent="0.25">
      <c r="B19" s="6" t="s">
        <v>41</v>
      </c>
      <c r="C19" s="15" t="s">
        <v>44</v>
      </c>
      <c r="D19" s="30">
        <v>30000</v>
      </c>
      <c r="E19" s="146">
        <f t="shared" si="17"/>
        <v>21000</v>
      </c>
      <c r="F19" s="137">
        <v>21000</v>
      </c>
      <c r="G19" s="8">
        <v>17084.75</v>
      </c>
      <c r="H19" s="30">
        <f t="shared" si="18"/>
        <v>3915.25</v>
      </c>
      <c r="I19" s="30">
        <f t="shared" si="19"/>
        <v>3915.25</v>
      </c>
      <c r="J19" s="30">
        <v>0</v>
      </c>
      <c r="K19" s="132">
        <f t="shared" si="20"/>
        <v>3915.25</v>
      </c>
      <c r="L19" s="137"/>
      <c r="M19" s="30"/>
      <c r="N19" s="30">
        <f t="shared" si="21"/>
        <v>0</v>
      </c>
      <c r="O19" s="48">
        <f t="shared" si="23"/>
        <v>0</v>
      </c>
      <c r="P19" s="30"/>
      <c r="Q19" s="163">
        <f t="shared" si="24"/>
        <v>0</v>
      </c>
      <c r="R19" s="137"/>
      <c r="S19" s="30"/>
      <c r="T19" s="30">
        <f t="shared" si="22"/>
        <v>0</v>
      </c>
      <c r="U19" s="48">
        <f t="shared" si="25"/>
        <v>0</v>
      </c>
      <c r="V19" s="30"/>
      <c r="W19" s="163">
        <f t="shared" si="26"/>
        <v>0</v>
      </c>
      <c r="X19" s="123">
        <f t="shared" si="27"/>
        <v>17084.75</v>
      </c>
      <c r="Y19" s="30">
        <f t="shared" si="28"/>
        <v>3915.25</v>
      </c>
      <c r="Z19" s="7" t="s">
        <v>57</v>
      </c>
    </row>
    <row r="20" spans="2:28" ht="51" x14ac:dyDescent="0.25">
      <c r="B20" s="6" t="s">
        <v>42</v>
      </c>
      <c r="C20" s="15" t="s">
        <v>45</v>
      </c>
      <c r="D20" s="30">
        <v>10000</v>
      </c>
      <c r="E20" s="146">
        <f t="shared" si="17"/>
        <v>7000</v>
      </c>
      <c r="F20" s="137">
        <v>7000</v>
      </c>
      <c r="G20" s="8">
        <v>0</v>
      </c>
      <c r="H20" s="30">
        <f t="shared" si="18"/>
        <v>7000</v>
      </c>
      <c r="I20" s="30">
        <f t="shared" si="19"/>
        <v>7000</v>
      </c>
      <c r="J20" s="30">
        <v>0</v>
      </c>
      <c r="K20" s="132">
        <f t="shared" si="20"/>
        <v>7000</v>
      </c>
      <c r="L20" s="137"/>
      <c r="M20" s="30"/>
      <c r="N20" s="30">
        <f t="shared" si="21"/>
        <v>0</v>
      </c>
      <c r="O20" s="48">
        <f t="shared" si="23"/>
        <v>0</v>
      </c>
      <c r="P20" s="30"/>
      <c r="Q20" s="163">
        <f t="shared" si="24"/>
        <v>0</v>
      </c>
      <c r="R20" s="137"/>
      <c r="S20" s="30"/>
      <c r="T20" s="30">
        <f t="shared" si="22"/>
        <v>0</v>
      </c>
      <c r="U20" s="48">
        <f t="shared" si="25"/>
        <v>0</v>
      </c>
      <c r="V20" s="30"/>
      <c r="W20" s="163">
        <f t="shared" si="26"/>
        <v>0</v>
      </c>
      <c r="X20" s="123">
        <f t="shared" si="27"/>
        <v>0</v>
      </c>
      <c r="Y20" s="30">
        <f t="shared" si="28"/>
        <v>7000</v>
      </c>
      <c r="Z20" s="7" t="s">
        <v>58</v>
      </c>
    </row>
    <row r="21" spans="2:28" ht="69" customHeight="1" x14ac:dyDescent="0.25">
      <c r="B21" s="6" t="s">
        <v>43</v>
      </c>
      <c r="C21" s="15" t="s">
        <v>104</v>
      </c>
      <c r="D21" s="30">
        <v>70000</v>
      </c>
      <c r="E21" s="146">
        <f t="shared" si="17"/>
        <v>49000</v>
      </c>
      <c r="F21" s="137">
        <v>14000</v>
      </c>
      <c r="G21" s="30">
        <v>13784.54</v>
      </c>
      <c r="H21" s="30">
        <f t="shared" si="18"/>
        <v>215.45999999999913</v>
      </c>
      <c r="I21" s="30">
        <f t="shared" si="19"/>
        <v>215.45999999999913</v>
      </c>
      <c r="J21" s="30">
        <v>5000</v>
      </c>
      <c r="K21" s="132">
        <f t="shared" si="20"/>
        <v>-4784.5400000000009</v>
      </c>
      <c r="L21" s="137"/>
      <c r="M21" s="30"/>
      <c r="N21" s="30">
        <f t="shared" si="21"/>
        <v>0</v>
      </c>
      <c r="O21" s="48">
        <f t="shared" si="23"/>
        <v>0</v>
      </c>
      <c r="P21" s="30"/>
      <c r="Q21" s="163">
        <f t="shared" si="24"/>
        <v>0</v>
      </c>
      <c r="R21" s="291">
        <v>35000</v>
      </c>
      <c r="S21" s="126"/>
      <c r="T21" s="30">
        <f t="shared" si="22"/>
        <v>35000</v>
      </c>
      <c r="U21" s="48">
        <f t="shared" si="25"/>
        <v>35000</v>
      </c>
      <c r="V21" s="30"/>
      <c r="W21" s="163">
        <f t="shared" si="26"/>
        <v>35000</v>
      </c>
      <c r="X21" s="123">
        <f>SUM(G21,J21,M21,P21,S21,V21)</f>
        <v>18784.54</v>
      </c>
      <c r="Y21" s="30">
        <f>SUM(K21,Q21,W21)</f>
        <v>30215.46</v>
      </c>
      <c r="Z21" s="7" t="s">
        <v>59</v>
      </c>
      <c r="AA21" s="16"/>
    </row>
    <row r="22" spans="2:28" ht="38.25" x14ac:dyDescent="0.25">
      <c r="B22" s="6" t="s">
        <v>87</v>
      </c>
      <c r="C22" s="7" t="s">
        <v>111</v>
      </c>
      <c r="D22" s="30">
        <v>25000</v>
      </c>
      <c r="E22" s="146">
        <f t="shared" si="17"/>
        <v>17500</v>
      </c>
      <c r="F22" s="137">
        <v>17500</v>
      </c>
      <c r="G22" s="8">
        <v>0</v>
      </c>
      <c r="H22" s="30">
        <f t="shared" si="18"/>
        <v>17500</v>
      </c>
      <c r="I22" s="30">
        <f t="shared" si="19"/>
        <v>17500</v>
      </c>
      <c r="J22" s="30">
        <f>68903.57</f>
        <v>68903.570000000007</v>
      </c>
      <c r="K22" s="132">
        <f t="shared" si="20"/>
        <v>-51403.570000000007</v>
      </c>
      <c r="L22" s="137"/>
      <c r="M22" s="30"/>
      <c r="N22" s="30">
        <f t="shared" si="21"/>
        <v>0</v>
      </c>
      <c r="O22" s="48">
        <f t="shared" si="23"/>
        <v>0</v>
      </c>
      <c r="P22" s="30"/>
      <c r="Q22" s="163">
        <f t="shared" si="24"/>
        <v>0</v>
      </c>
      <c r="R22" s="137"/>
      <c r="S22" s="30"/>
      <c r="T22" s="30">
        <f t="shared" si="22"/>
        <v>0</v>
      </c>
      <c r="U22" s="48">
        <f t="shared" si="25"/>
        <v>0</v>
      </c>
      <c r="V22" s="30"/>
      <c r="W22" s="163">
        <f t="shared" si="26"/>
        <v>0</v>
      </c>
      <c r="X22" s="123">
        <f t="shared" si="27"/>
        <v>68903.570000000007</v>
      </c>
      <c r="Y22" s="30">
        <f t="shared" si="28"/>
        <v>-51403.570000000007</v>
      </c>
      <c r="Z22" s="7" t="s">
        <v>59</v>
      </c>
    </row>
    <row r="23" spans="2:28" s="13" customFormat="1" ht="13.5" thickBot="1" x14ac:dyDescent="0.3">
      <c r="B23" s="149"/>
      <c r="C23" s="150" t="s">
        <v>102</v>
      </c>
      <c r="D23" s="169">
        <f t="shared" ref="D23:K23" si="29">SUM(D16:D22)</f>
        <v>225000</v>
      </c>
      <c r="E23" s="169">
        <f t="shared" si="29"/>
        <v>157500</v>
      </c>
      <c r="F23" s="170">
        <f t="shared" si="29"/>
        <v>122500</v>
      </c>
      <c r="G23" s="171">
        <f t="shared" si="29"/>
        <v>56345.840000000004</v>
      </c>
      <c r="H23" s="171">
        <f t="shared" si="29"/>
        <v>66154.16</v>
      </c>
      <c r="I23" s="171">
        <f t="shared" si="29"/>
        <v>66154.16</v>
      </c>
      <c r="J23" s="171">
        <f t="shared" si="29"/>
        <v>78115.100000000006</v>
      </c>
      <c r="K23" s="172">
        <f t="shared" si="29"/>
        <v>-11960.94000000001</v>
      </c>
      <c r="L23" s="170">
        <f t="shared" ref="L23:S23" si="30">SUM(L16:L22)</f>
        <v>0</v>
      </c>
      <c r="M23" s="171">
        <f t="shared" si="30"/>
        <v>0</v>
      </c>
      <c r="N23" s="171">
        <f>SUM(N16:N22)</f>
        <v>0</v>
      </c>
      <c r="O23" s="171">
        <f>SUM(O16:O22)</f>
        <v>0</v>
      </c>
      <c r="P23" s="171">
        <f t="shared" ref="P23" si="31">SUM(P16:P22)</f>
        <v>0</v>
      </c>
      <c r="Q23" s="172">
        <f>SUM(Q16:Q22)</f>
        <v>0</v>
      </c>
      <c r="R23" s="170">
        <f t="shared" si="30"/>
        <v>35000</v>
      </c>
      <c r="S23" s="171">
        <f t="shared" si="30"/>
        <v>0</v>
      </c>
      <c r="T23" s="171">
        <f>SUM(T16:T22)</f>
        <v>35000</v>
      </c>
      <c r="U23" s="171">
        <f>SUM(U16:U22)</f>
        <v>35000</v>
      </c>
      <c r="V23" s="171">
        <f t="shared" ref="V23" si="32">SUM(V16:V22)</f>
        <v>0</v>
      </c>
      <c r="W23" s="172">
        <f>SUM(W16:W22)</f>
        <v>35000</v>
      </c>
      <c r="X23" s="173">
        <f>SUM(X16:X22)</f>
        <v>134460.94</v>
      </c>
      <c r="Y23" s="174">
        <f>SUM(Y16:Y22)</f>
        <v>23039.059999999998</v>
      </c>
      <c r="Z23" s="157"/>
      <c r="AB23" s="14"/>
    </row>
    <row r="24" spans="2:28" ht="20.25" customHeight="1" thickBot="1" x14ac:dyDescent="0.3">
      <c r="B24" s="226" t="s">
        <v>107</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8"/>
    </row>
    <row r="25" spans="2:28" ht="72" customHeight="1" x14ac:dyDescent="0.25">
      <c r="B25" s="158" t="s">
        <v>8</v>
      </c>
      <c r="C25" s="159" t="s">
        <v>46</v>
      </c>
      <c r="D25" s="162">
        <v>45000</v>
      </c>
      <c r="E25" s="146">
        <f t="shared" ref="E25:E26" si="33">SUM(F25,L25,R25)</f>
        <v>31500</v>
      </c>
      <c r="F25" s="175">
        <v>31500</v>
      </c>
      <c r="G25" s="160">
        <v>17232.41</v>
      </c>
      <c r="H25" s="160">
        <f t="shared" ref="H25:H26" si="34">SUM(F25-G25)</f>
        <v>14267.59</v>
      </c>
      <c r="I25" s="160">
        <f t="shared" ref="I25:I26" si="35">H25</f>
        <v>14267.59</v>
      </c>
      <c r="J25" s="160">
        <v>16031.62</v>
      </c>
      <c r="K25" s="163">
        <f t="shared" ref="K25:K26" si="36">SUM(I25-J25)</f>
        <v>-1764.0300000000007</v>
      </c>
      <c r="L25" s="175"/>
      <c r="M25" s="162"/>
      <c r="N25" s="160">
        <f t="shared" ref="N25" si="37">SUM(L25-M25)</f>
        <v>0</v>
      </c>
      <c r="O25" s="164">
        <f t="shared" ref="O25:O26" si="38">SUM(N25)</f>
        <v>0</v>
      </c>
      <c r="P25" s="162"/>
      <c r="Q25" s="163">
        <f>SUM(O25-P25)</f>
        <v>0</v>
      </c>
      <c r="R25" s="175"/>
      <c r="S25" s="162"/>
      <c r="T25" s="160">
        <f t="shared" ref="T25" si="39">SUM(R25-S25)</f>
        <v>0</v>
      </c>
      <c r="U25" s="164">
        <f t="shared" ref="U25:U26" si="40">SUM(T25)</f>
        <v>0</v>
      </c>
      <c r="V25" s="162"/>
      <c r="W25" s="163">
        <f>SUM(U25-V25)</f>
        <v>0</v>
      </c>
      <c r="X25" s="167">
        <f t="shared" ref="X25" si="41">SUM(G25,J25,M25,P25,S25,V25)</f>
        <v>33264.03</v>
      </c>
      <c r="Y25" s="160">
        <f t="shared" ref="Y25" si="42">SUM(K25,Q25,W25)</f>
        <v>-1764.0300000000007</v>
      </c>
      <c r="Z25" s="158" t="s">
        <v>58</v>
      </c>
    </row>
    <row r="26" spans="2:28" ht="85.5" customHeight="1" x14ac:dyDescent="0.25">
      <c r="B26" s="6" t="s">
        <v>9</v>
      </c>
      <c r="C26" s="15" t="s">
        <v>70</v>
      </c>
      <c r="D26" s="8">
        <v>40000</v>
      </c>
      <c r="E26" s="146">
        <f t="shared" si="33"/>
        <v>28000</v>
      </c>
      <c r="F26" s="131">
        <v>28000</v>
      </c>
      <c r="G26" s="30">
        <v>18467</v>
      </c>
      <c r="H26" s="30">
        <f t="shared" si="34"/>
        <v>9533</v>
      </c>
      <c r="I26" s="30">
        <f t="shared" si="35"/>
        <v>9533</v>
      </c>
      <c r="J26" s="30">
        <v>20000</v>
      </c>
      <c r="K26" s="132">
        <f t="shared" si="36"/>
        <v>-10467</v>
      </c>
      <c r="L26" s="131"/>
      <c r="M26" s="8"/>
      <c r="N26" s="30">
        <f t="shared" ref="N26" si="43">SUM(L26-M26)</f>
        <v>0</v>
      </c>
      <c r="O26" s="48">
        <f t="shared" si="38"/>
        <v>0</v>
      </c>
      <c r="P26" s="8"/>
      <c r="Q26" s="163">
        <f>SUM(O26-P26)</f>
        <v>0</v>
      </c>
      <c r="R26" s="131"/>
      <c r="S26" s="8"/>
      <c r="T26" s="30">
        <f t="shared" ref="T26" si="44">SUM(R26-S26)</f>
        <v>0</v>
      </c>
      <c r="U26" s="48">
        <f t="shared" si="40"/>
        <v>0</v>
      </c>
      <c r="V26" s="8"/>
      <c r="W26" s="163">
        <f>SUM(U26-V26)</f>
        <v>0</v>
      </c>
      <c r="X26" s="123">
        <f t="shared" ref="X26" si="45">SUM(G26,J26,M26,P26,S26,V26)</f>
        <v>38467</v>
      </c>
      <c r="Y26" s="30">
        <f t="shared" ref="Y26" si="46">SUM(K26,Q26,W26)</f>
        <v>-10467</v>
      </c>
      <c r="Z26" s="6" t="s">
        <v>60</v>
      </c>
    </row>
    <row r="27" spans="2:28" s="13" customFormat="1" x14ac:dyDescent="0.25">
      <c r="B27" s="11"/>
      <c r="C27" s="12" t="s">
        <v>102</v>
      </c>
      <c r="D27" s="17">
        <f t="shared" ref="D27:J27" si="47">SUM(D25:D26)</f>
        <v>85000</v>
      </c>
      <c r="E27" s="17">
        <f t="shared" ref="E27" si="48">SUM(E25:E26)</f>
        <v>59500</v>
      </c>
      <c r="F27" s="142">
        <f>SUM(F25:F26)</f>
        <v>59500</v>
      </c>
      <c r="G27" s="49">
        <f t="shared" si="47"/>
        <v>35699.410000000003</v>
      </c>
      <c r="H27" s="49">
        <f t="shared" ref="H27" si="49">SUM(H25:H26)</f>
        <v>23800.59</v>
      </c>
      <c r="I27" s="17">
        <f t="shared" si="47"/>
        <v>23800.59</v>
      </c>
      <c r="J27" s="49">
        <f t="shared" si="47"/>
        <v>36031.620000000003</v>
      </c>
      <c r="K27" s="143">
        <f t="shared" ref="K27" si="50">SUM(K25:K26)</f>
        <v>-12231.03</v>
      </c>
      <c r="L27" s="142">
        <f t="shared" ref="L27:S27" si="51">SUM(L25:L26)</f>
        <v>0</v>
      </c>
      <c r="M27" s="17">
        <f t="shared" si="51"/>
        <v>0</v>
      </c>
      <c r="N27" s="49">
        <f>SUM(N25:N26)</f>
        <v>0</v>
      </c>
      <c r="O27" s="49">
        <f>SUM(O25:O26)</f>
        <v>0</v>
      </c>
      <c r="P27" s="17">
        <f t="shared" ref="P27" si="52">SUM(P25:P26)</f>
        <v>0</v>
      </c>
      <c r="Q27" s="143">
        <f>SUM(Q25:Q26)</f>
        <v>0</v>
      </c>
      <c r="R27" s="142">
        <f t="shared" si="51"/>
        <v>0</v>
      </c>
      <c r="S27" s="17">
        <f t="shared" si="51"/>
        <v>0</v>
      </c>
      <c r="T27" s="49">
        <f>SUM(T25:T26)</f>
        <v>0</v>
      </c>
      <c r="U27" s="49">
        <f>SUM(U25:U26)</f>
        <v>0</v>
      </c>
      <c r="V27" s="17">
        <f t="shared" ref="V27" si="53">SUM(V25:V26)</f>
        <v>0</v>
      </c>
      <c r="W27" s="143">
        <f>SUM(W25:W26)</f>
        <v>0</v>
      </c>
      <c r="X27" s="147">
        <f>SUM(X25:X26)</f>
        <v>71731.03</v>
      </c>
      <c r="Y27" s="127">
        <f>SUM(Y25:Y26)</f>
        <v>-12231.03</v>
      </c>
      <c r="Z27" s="18"/>
      <c r="AB27" s="14"/>
    </row>
    <row r="28" spans="2:28" s="13" customFormat="1" ht="16.5" customHeight="1" thickBot="1" x14ac:dyDescent="0.3">
      <c r="B28" s="11"/>
      <c r="C28" s="19" t="s">
        <v>103</v>
      </c>
      <c r="D28" s="17">
        <f>SUM(D14,D23,D27)</f>
        <v>610000</v>
      </c>
      <c r="E28" s="17">
        <f>SUM(E14,E23,E27)</f>
        <v>477000</v>
      </c>
      <c r="F28" s="140">
        <f>SUM(F14,F23,F27)</f>
        <v>442000</v>
      </c>
      <c r="G28" s="144">
        <f>G14+G23+G27</f>
        <v>298199.13</v>
      </c>
      <c r="H28" s="144">
        <f>H14+H23+H27</f>
        <v>143800.87</v>
      </c>
      <c r="I28" s="141">
        <f>SUM(I14,I23,I27)</f>
        <v>143800.87</v>
      </c>
      <c r="J28" s="144">
        <f>J14+J23+J27</f>
        <v>225173.91</v>
      </c>
      <c r="K28" s="145">
        <f>K14+K23+K27</f>
        <v>-81373.040000000008</v>
      </c>
      <c r="L28" s="140">
        <f t="shared" ref="L28:S28" si="54">SUM(L14,L23,L27)</f>
        <v>0</v>
      </c>
      <c r="M28" s="141">
        <f t="shared" si="54"/>
        <v>0</v>
      </c>
      <c r="N28" s="144">
        <f>N14+N23+N27</f>
        <v>0</v>
      </c>
      <c r="O28" s="144">
        <f>O14+O23+O27</f>
        <v>0</v>
      </c>
      <c r="P28" s="141">
        <f t="shared" ref="P28" si="55">SUM(P14,P23,P27)</f>
        <v>0</v>
      </c>
      <c r="Q28" s="145">
        <f>Q14+Q23+Q27</f>
        <v>0</v>
      </c>
      <c r="R28" s="140">
        <f t="shared" si="54"/>
        <v>35000</v>
      </c>
      <c r="S28" s="141">
        <f t="shared" si="54"/>
        <v>0</v>
      </c>
      <c r="T28" s="144">
        <f>T14+T23+T27</f>
        <v>35000</v>
      </c>
      <c r="U28" s="144">
        <f>U14+U23+U27</f>
        <v>35000</v>
      </c>
      <c r="V28" s="141">
        <f t="shared" ref="V28" si="56">SUM(V14,V23,V27)</f>
        <v>0</v>
      </c>
      <c r="W28" s="145">
        <f>W14+W23+W27</f>
        <v>35000</v>
      </c>
      <c r="X28" s="138">
        <f>SUM(X14,X23,X27)</f>
        <v>523373.04000000004</v>
      </c>
      <c r="Y28" s="178">
        <f>Y14+Y23+Y27</f>
        <v>-46373.040000000008</v>
      </c>
      <c r="Z28" s="179"/>
      <c r="AB28" s="14"/>
    </row>
    <row r="29" spans="2:28" ht="54" customHeight="1" x14ac:dyDescent="0.25">
      <c r="B29" s="52" t="s">
        <v>162</v>
      </c>
      <c r="C29" s="217">
        <f>SUM(F28,L28,R28)</f>
        <v>477000</v>
      </c>
      <c r="D29" s="218"/>
      <c r="E29" s="219"/>
      <c r="F29" s="219"/>
      <c r="G29" s="219"/>
      <c r="H29" s="219"/>
      <c r="I29" s="219"/>
      <c r="J29" s="219"/>
      <c r="K29" s="219"/>
      <c r="L29" s="219"/>
      <c r="M29" s="219"/>
      <c r="N29" s="219"/>
      <c r="O29" s="219"/>
      <c r="P29" s="219"/>
      <c r="Q29" s="219"/>
      <c r="R29" s="219"/>
      <c r="S29" s="219"/>
      <c r="T29" s="219"/>
      <c r="U29" s="219"/>
      <c r="V29" s="219"/>
      <c r="W29" s="219"/>
      <c r="X29" s="219"/>
      <c r="Y29" s="219"/>
      <c r="Z29" s="220"/>
    </row>
    <row r="30" spans="2:28" ht="83.25" customHeight="1" x14ac:dyDescent="0.25">
      <c r="B30" s="52" t="s">
        <v>132</v>
      </c>
      <c r="C30" s="217">
        <f>SUM(G28,J28,M28,P28,S28,V28)</f>
        <v>523373.04000000004</v>
      </c>
      <c r="D30" s="218"/>
      <c r="E30" s="218"/>
      <c r="F30" s="218"/>
      <c r="G30" s="218"/>
      <c r="H30" s="218"/>
      <c r="I30" s="218"/>
      <c r="J30" s="218"/>
      <c r="K30" s="218"/>
      <c r="L30" s="218"/>
      <c r="M30" s="218"/>
      <c r="N30" s="218"/>
      <c r="O30" s="218"/>
      <c r="P30" s="218"/>
      <c r="Q30" s="218"/>
      <c r="R30" s="218"/>
      <c r="S30" s="218"/>
      <c r="T30" s="218"/>
      <c r="U30" s="218"/>
      <c r="V30" s="218"/>
      <c r="W30" s="218"/>
      <c r="X30" s="218"/>
      <c r="Y30" s="218"/>
      <c r="Z30" s="241"/>
    </row>
    <row r="31" spans="2:28" ht="98.25" customHeight="1" x14ac:dyDescent="0.25">
      <c r="B31" s="52" t="s">
        <v>161</v>
      </c>
      <c r="C31" s="217">
        <f>SUM(K28,Q28,W28)</f>
        <v>-46373.040000000008</v>
      </c>
      <c r="D31" s="218"/>
      <c r="E31" s="218"/>
      <c r="F31" s="218"/>
      <c r="G31" s="218"/>
      <c r="H31" s="218"/>
      <c r="I31" s="218"/>
      <c r="J31" s="218"/>
      <c r="K31" s="218"/>
      <c r="L31" s="218"/>
      <c r="M31" s="218"/>
      <c r="N31" s="218"/>
      <c r="O31" s="218"/>
      <c r="P31" s="218"/>
      <c r="Q31" s="218"/>
      <c r="R31" s="218"/>
      <c r="S31" s="218"/>
      <c r="T31" s="218"/>
      <c r="U31" s="218"/>
      <c r="V31" s="218"/>
      <c r="W31" s="218"/>
      <c r="X31" s="218"/>
      <c r="Y31" s="218"/>
      <c r="Z31" s="241"/>
    </row>
    <row r="32" spans="2:28" ht="25.5" customHeight="1" thickBot="1" x14ac:dyDescent="0.3">
      <c r="B32" s="221" t="s">
        <v>133</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16"/>
    </row>
    <row r="33" spans="2:28" ht="20.25" customHeight="1" thickBot="1" x14ac:dyDescent="0.3">
      <c r="B33" s="245" t="s">
        <v>108</v>
      </c>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7"/>
    </row>
    <row r="34" spans="2:28" ht="17.25" customHeight="1" x14ac:dyDescent="0.25">
      <c r="B34" s="158" t="s">
        <v>83</v>
      </c>
      <c r="C34" s="159" t="s">
        <v>90</v>
      </c>
      <c r="D34" s="134">
        <v>45000</v>
      </c>
      <c r="E34" s="146">
        <f t="shared" ref="E34" si="57">SUM(F34,L34,R34)</f>
        <v>15000</v>
      </c>
      <c r="F34" s="175">
        <v>15000</v>
      </c>
      <c r="G34" s="162"/>
      <c r="H34" s="160">
        <f>SUM(F34-G34)</f>
        <v>15000</v>
      </c>
      <c r="I34" s="160">
        <f>SUM(H34)</f>
        <v>15000</v>
      </c>
      <c r="J34" s="160">
        <v>38917.56</v>
      </c>
      <c r="K34" s="163">
        <f t="shared" ref="K34" si="58">SUM(I34-J34)</f>
        <v>-23917.559999999998</v>
      </c>
      <c r="L34" s="175"/>
      <c r="M34" s="162"/>
      <c r="N34" s="160">
        <f t="shared" ref="N34" si="59">SUM(L34-M34)</f>
        <v>0</v>
      </c>
      <c r="O34" s="164">
        <f t="shared" ref="O34" si="60">SUM(N34)</f>
        <v>0</v>
      </c>
      <c r="P34" s="162"/>
      <c r="Q34" s="163">
        <f>SUM(O34-P34)</f>
        <v>0</v>
      </c>
      <c r="R34" s="175"/>
      <c r="S34" s="162"/>
      <c r="T34" s="160">
        <f t="shared" ref="T34" si="61">SUM(R34-S34)</f>
        <v>0</v>
      </c>
      <c r="U34" s="164">
        <f t="shared" ref="U34" si="62">SUM(T34)</f>
        <v>0</v>
      </c>
      <c r="V34" s="162"/>
      <c r="W34" s="163">
        <f>SUM(U34-V34)</f>
        <v>0</v>
      </c>
      <c r="X34" s="167">
        <f>SUM(G34,J34,M34,P34,S34,V34)</f>
        <v>38917.56</v>
      </c>
      <c r="Y34" s="165">
        <f>SUM(K34,Q34,W34)</f>
        <v>-23917.559999999998</v>
      </c>
      <c r="Z34" s="158" t="s">
        <v>84</v>
      </c>
    </row>
    <row r="35" spans="2:28" s="13" customFormat="1" ht="13.5" thickBot="1" x14ac:dyDescent="0.3">
      <c r="B35" s="182"/>
      <c r="C35" s="150" t="s">
        <v>102</v>
      </c>
      <c r="D35" s="183">
        <f>SUM(D34)</f>
        <v>45000</v>
      </c>
      <c r="E35" s="183">
        <f>SUM(E34)</f>
        <v>15000</v>
      </c>
      <c r="F35" s="184">
        <f t="shared" ref="F35:S35" si="63">SUM(F34)</f>
        <v>15000</v>
      </c>
      <c r="G35" s="183">
        <f>G34</f>
        <v>0</v>
      </c>
      <c r="H35" s="171">
        <f>H34</f>
        <v>15000</v>
      </c>
      <c r="I35" s="147">
        <f>SUM(I34)</f>
        <v>15000</v>
      </c>
      <c r="J35" s="171">
        <f>J34</f>
        <v>38917.56</v>
      </c>
      <c r="K35" s="172">
        <f>K34</f>
        <v>-23917.559999999998</v>
      </c>
      <c r="L35" s="184">
        <f t="shared" si="63"/>
        <v>0</v>
      </c>
      <c r="M35" s="148">
        <f t="shared" si="63"/>
        <v>0</v>
      </c>
      <c r="N35" s="183">
        <f>N34</f>
        <v>0</v>
      </c>
      <c r="O35" s="183">
        <f>O34</f>
        <v>0</v>
      </c>
      <c r="P35" s="148">
        <f t="shared" ref="P35" si="64">SUM(P34)</f>
        <v>0</v>
      </c>
      <c r="Q35" s="185">
        <f>Q34</f>
        <v>0</v>
      </c>
      <c r="R35" s="184">
        <f t="shared" si="63"/>
        <v>0</v>
      </c>
      <c r="S35" s="148">
        <f t="shared" si="63"/>
        <v>0</v>
      </c>
      <c r="T35" s="183">
        <f>T34</f>
        <v>0</v>
      </c>
      <c r="U35" s="183">
        <f>U34</f>
        <v>0</v>
      </c>
      <c r="V35" s="148">
        <f t="shared" ref="V35" si="65">SUM(V34)</f>
        <v>0</v>
      </c>
      <c r="W35" s="185">
        <f>W34</f>
        <v>0</v>
      </c>
      <c r="X35" s="147">
        <f>SUM(X34)</f>
        <v>38917.56</v>
      </c>
      <c r="Y35" s="174">
        <f>Y34</f>
        <v>-23917.559999999998</v>
      </c>
      <c r="Z35" s="186"/>
      <c r="AB35" s="14"/>
    </row>
    <row r="36" spans="2:28" ht="17.25" customHeight="1" thickBot="1" x14ac:dyDescent="0.3">
      <c r="B36" s="245" t="s">
        <v>109</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7"/>
    </row>
    <row r="37" spans="2:28" s="53" customFormat="1" ht="131.25" customHeight="1" x14ac:dyDescent="0.25">
      <c r="B37" s="187" t="s">
        <v>10</v>
      </c>
      <c r="C37" s="188" t="s">
        <v>99</v>
      </c>
      <c r="D37" s="189">
        <v>300000</v>
      </c>
      <c r="E37" s="146">
        <f t="shared" ref="E37:E40" si="66">SUM(F37,L37,R37)</f>
        <v>208650</v>
      </c>
      <c r="F37" s="194"/>
      <c r="G37" s="200"/>
      <c r="H37" s="129">
        <f t="shared" ref="H37:H40" si="67">SUM(F37-G37)</f>
        <v>0</v>
      </c>
      <c r="I37" s="129">
        <f>SUM(H37)</f>
        <v>0</v>
      </c>
      <c r="J37" s="195"/>
      <c r="K37" s="201">
        <f t="shared" ref="K37:K40" si="68">SUM(I37-J37)</f>
        <v>0</v>
      </c>
      <c r="L37" s="194">
        <v>103650</v>
      </c>
      <c r="M37" s="195">
        <v>0</v>
      </c>
      <c r="N37" s="129">
        <f t="shared" ref="N37:N40" si="69">SUM(L37-M37)</f>
        <v>103650</v>
      </c>
      <c r="O37" s="139">
        <f t="shared" ref="O37:O40" si="70">SUM(N37)</f>
        <v>103650</v>
      </c>
      <c r="P37" s="195">
        <v>88931</v>
      </c>
      <c r="Q37" s="130">
        <f>SUM(O37-P37)</f>
        <v>14719</v>
      </c>
      <c r="R37" s="195">
        <v>105000</v>
      </c>
      <c r="S37" s="195">
        <v>0</v>
      </c>
      <c r="T37" s="129">
        <f t="shared" ref="T37" si="71">SUM(R37-S37)</f>
        <v>105000</v>
      </c>
      <c r="U37" s="139">
        <f t="shared" ref="U37:U40" si="72">SUM(T37)</f>
        <v>105000</v>
      </c>
      <c r="V37" s="195">
        <f>130183.66-40000</f>
        <v>90183.66</v>
      </c>
      <c r="W37" s="196">
        <f>SUM(U37-V37)</f>
        <v>14816.339999999997</v>
      </c>
      <c r="X37" s="167">
        <f>SUM(G37,J37,M37,P37,S37,V37)</f>
        <v>179114.66</v>
      </c>
      <c r="Y37" s="165">
        <f>SUM(K37,Q37,W37)</f>
        <v>29535.339999999997</v>
      </c>
      <c r="Z37" s="187" t="s">
        <v>82</v>
      </c>
      <c r="AB37" s="56"/>
    </row>
    <row r="38" spans="2:28" ht="38.25" x14ac:dyDescent="0.25">
      <c r="B38" s="6" t="s">
        <v>11</v>
      </c>
      <c r="C38" s="15" t="s">
        <v>47</v>
      </c>
      <c r="D38" s="8">
        <v>50000</v>
      </c>
      <c r="E38" s="146">
        <f>SUM(F38,L38,R38)</f>
        <v>35000</v>
      </c>
      <c r="F38" s="137">
        <v>35000</v>
      </c>
      <c r="G38" s="191">
        <v>34150.879999999997</v>
      </c>
      <c r="H38" s="30">
        <f t="shared" si="67"/>
        <v>849.12000000000262</v>
      </c>
      <c r="I38" s="30">
        <f t="shared" ref="I38:I40" si="73">SUM(H38)</f>
        <v>849.12000000000262</v>
      </c>
      <c r="J38" s="190">
        <v>26094.93</v>
      </c>
      <c r="K38" s="202">
        <f t="shared" si="68"/>
        <v>-25245.809999999998</v>
      </c>
      <c r="L38" s="137"/>
      <c r="M38" s="30"/>
      <c r="N38" s="160">
        <f t="shared" si="69"/>
        <v>0</v>
      </c>
      <c r="O38" s="48">
        <f t="shared" si="70"/>
        <v>0</v>
      </c>
      <c r="P38" s="30"/>
      <c r="Q38" s="132">
        <f t="shared" ref="Q38:Q39" si="74">SUM(O38-P38)</f>
        <v>0</v>
      </c>
      <c r="R38" s="137"/>
      <c r="S38" s="30"/>
      <c r="T38" s="30">
        <f t="shared" ref="T38:T40" si="75">SUM(R38-S38)</f>
        <v>0</v>
      </c>
      <c r="U38" s="48">
        <f t="shared" si="72"/>
        <v>0</v>
      </c>
      <c r="V38" s="30"/>
      <c r="W38" s="197">
        <f t="shared" ref="W38:W40" si="76">SUM(U38-V38)</f>
        <v>0</v>
      </c>
      <c r="X38" s="167">
        <f t="shared" ref="X38:X40" si="77">SUM(G38,J38,M38,P38,S38,V38)</f>
        <v>60245.81</v>
      </c>
      <c r="Y38" s="165">
        <f t="shared" ref="Y38:Y40" si="78">SUM(K38,Q38,W38)</f>
        <v>-25245.809999999998</v>
      </c>
      <c r="Z38" s="6" t="s">
        <v>80</v>
      </c>
    </row>
    <row r="39" spans="2:28" s="53" customFormat="1" ht="38.25" x14ac:dyDescent="0.25">
      <c r="B39" s="54" t="s">
        <v>85</v>
      </c>
      <c r="C39" s="55" t="s">
        <v>91</v>
      </c>
      <c r="D39" s="50"/>
      <c r="E39" s="146">
        <f t="shared" si="66"/>
        <v>70000</v>
      </c>
      <c r="F39" s="198"/>
      <c r="G39" s="192"/>
      <c r="H39" s="30">
        <f>SUM(F39-G39)</f>
        <v>0</v>
      </c>
      <c r="I39" s="30">
        <f t="shared" si="73"/>
        <v>0</v>
      </c>
      <c r="J39" s="114"/>
      <c r="K39" s="202">
        <f t="shared" si="68"/>
        <v>0</v>
      </c>
      <c r="L39" s="114">
        <v>70000</v>
      </c>
      <c r="M39" s="114">
        <v>30000</v>
      </c>
      <c r="N39" s="160">
        <f t="shared" si="69"/>
        <v>40000</v>
      </c>
      <c r="O39" s="48">
        <f t="shared" si="70"/>
        <v>40000</v>
      </c>
      <c r="P39" s="114">
        <v>29000</v>
      </c>
      <c r="Q39" s="132">
        <f t="shared" si="74"/>
        <v>11000</v>
      </c>
      <c r="R39" s="198"/>
      <c r="S39" s="114"/>
      <c r="T39" s="30">
        <f t="shared" si="75"/>
        <v>0</v>
      </c>
      <c r="U39" s="48">
        <f t="shared" si="72"/>
        <v>0</v>
      </c>
      <c r="V39" s="114"/>
      <c r="W39" s="197">
        <f t="shared" si="76"/>
        <v>0</v>
      </c>
      <c r="X39" s="167">
        <f t="shared" si="77"/>
        <v>59000</v>
      </c>
      <c r="Y39" s="165">
        <f t="shared" si="78"/>
        <v>11000</v>
      </c>
      <c r="Z39" s="57" t="s">
        <v>79</v>
      </c>
      <c r="AB39" s="56"/>
    </row>
    <row r="40" spans="2:28" s="53" customFormat="1" ht="63.75" x14ac:dyDescent="0.25">
      <c r="B40" s="54" t="s">
        <v>86</v>
      </c>
      <c r="C40" s="55" t="s">
        <v>92</v>
      </c>
      <c r="D40" s="50"/>
      <c r="E40" s="146">
        <f t="shared" si="66"/>
        <v>35000</v>
      </c>
      <c r="F40" s="198"/>
      <c r="G40" s="192"/>
      <c r="H40" s="30">
        <f t="shared" si="67"/>
        <v>0</v>
      </c>
      <c r="I40" s="30">
        <f t="shared" si="73"/>
        <v>0</v>
      </c>
      <c r="J40" s="114"/>
      <c r="K40" s="202">
        <f t="shared" si="68"/>
        <v>0</v>
      </c>
      <c r="L40" s="114">
        <v>35000</v>
      </c>
      <c r="M40" s="114">
        <v>0</v>
      </c>
      <c r="N40" s="160">
        <f t="shared" si="69"/>
        <v>35000</v>
      </c>
      <c r="O40" s="48">
        <f t="shared" si="70"/>
        <v>35000</v>
      </c>
      <c r="P40" s="114">
        <f>20000+13850</f>
        <v>33850</v>
      </c>
      <c r="Q40" s="132">
        <f>SUM(O40-P40)</f>
        <v>1150</v>
      </c>
      <c r="R40" s="198"/>
      <c r="S40" s="114"/>
      <c r="T40" s="30">
        <f t="shared" si="75"/>
        <v>0</v>
      </c>
      <c r="U40" s="48">
        <f t="shared" si="72"/>
        <v>0</v>
      </c>
      <c r="V40" s="114"/>
      <c r="W40" s="197">
        <f t="shared" si="76"/>
        <v>0</v>
      </c>
      <c r="X40" s="167">
        <f t="shared" si="77"/>
        <v>33850</v>
      </c>
      <c r="Y40" s="165">
        <f t="shared" si="78"/>
        <v>1150</v>
      </c>
      <c r="Z40" s="57" t="s">
        <v>78</v>
      </c>
      <c r="AB40" s="56"/>
    </row>
    <row r="41" spans="2:28" s="13" customFormat="1" ht="13.5" thickBot="1" x14ac:dyDescent="0.3">
      <c r="B41" s="21"/>
      <c r="C41" s="12" t="s">
        <v>102</v>
      </c>
      <c r="D41" s="17">
        <f>SUM(D37:D40)</f>
        <v>350000</v>
      </c>
      <c r="E41" s="17">
        <f>SUM(E37:E40)</f>
        <v>348650</v>
      </c>
      <c r="F41" s="140">
        <f t="shared" ref="F41:S41" si="79">SUM(F37:F40)</f>
        <v>35000</v>
      </c>
      <c r="G41" s="141">
        <f>SUM(G37:G40)</f>
        <v>34150.879999999997</v>
      </c>
      <c r="H41" s="203">
        <f>SUM(H37:H40)</f>
        <v>849.12000000000262</v>
      </c>
      <c r="I41" s="203">
        <f t="shared" ref="I41" si="80">SUM(I37:I40)</f>
        <v>849.12000000000262</v>
      </c>
      <c r="J41" s="203">
        <f>SUM(J37:J40)</f>
        <v>26094.93</v>
      </c>
      <c r="K41" s="199">
        <f>SUM(K37:K40)</f>
        <v>-25245.809999999998</v>
      </c>
      <c r="L41" s="140">
        <f t="shared" si="79"/>
        <v>208650</v>
      </c>
      <c r="M41" s="141">
        <f t="shared" si="79"/>
        <v>30000</v>
      </c>
      <c r="N41" s="141">
        <f>SUM(N37:N40)</f>
        <v>178650</v>
      </c>
      <c r="O41" s="141">
        <f>SUM(O37:O40)</f>
        <v>178650</v>
      </c>
      <c r="P41" s="141">
        <f>SUM(P37:P40)</f>
        <v>151781</v>
      </c>
      <c r="Q41" s="199">
        <f>SUM(Q37:Q40)</f>
        <v>26869</v>
      </c>
      <c r="R41" s="140">
        <f t="shared" si="79"/>
        <v>105000</v>
      </c>
      <c r="S41" s="141">
        <f t="shared" si="79"/>
        <v>0</v>
      </c>
      <c r="T41" s="141">
        <f>SUM(T37:T40)</f>
        <v>105000</v>
      </c>
      <c r="U41" s="141">
        <f>SUM(U37:U40)</f>
        <v>105000</v>
      </c>
      <c r="V41" s="141">
        <f t="shared" ref="V41" si="81">SUM(V37:V40)</f>
        <v>90183.66</v>
      </c>
      <c r="W41" s="199">
        <f>SUM(W37:W40)</f>
        <v>14816.339999999997</v>
      </c>
      <c r="X41" s="49">
        <f t="shared" ref="X41" si="82">SUM(X37:X40)</f>
        <v>332210.46999999997</v>
      </c>
      <c r="Y41" s="115">
        <f>SUM(Y37:Y40)</f>
        <v>16439.53</v>
      </c>
      <c r="Z41" s="22"/>
      <c r="AB41" s="14"/>
    </row>
    <row r="42" spans="2:28" ht="13.5" thickBot="1" x14ac:dyDescent="0.3">
      <c r="B42" s="222" t="s">
        <v>136</v>
      </c>
      <c r="C42" s="223"/>
      <c r="D42" s="223"/>
      <c r="E42" s="223"/>
      <c r="F42" s="224"/>
      <c r="G42" s="224"/>
      <c r="H42" s="224"/>
      <c r="I42" s="224"/>
      <c r="J42" s="224"/>
      <c r="K42" s="224"/>
      <c r="L42" s="224"/>
      <c r="M42" s="224"/>
      <c r="N42" s="224"/>
      <c r="O42" s="224"/>
      <c r="P42" s="224"/>
      <c r="Q42" s="224"/>
      <c r="R42" s="224"/>
      <c r="S42" s="224"/>
      <c r="T42" s="224"/>
      <c r="U42" s="224"/>
      <c r="V42" s="224"/>
      <c r="W42" s="224"/>
      <c r="X42" s="223"/>
      <c r="Y42" s="223"/>
      <c r="Z42" s="225"/>
    </row>
    <row r="43" spans="2:28" s="53" customFormat="1" ht="57.75" customHeight="1" x14ac:dyDescent="0.25">
      <c r="B43" s="54" t="s">
        <v>12</v>
      </c>
      <c r="C43" s="55" t="s">
        <v>93</v>
      </c>
      <c r="D43" s="50">
        <v>50000</v>
      </c>
      <c r="E43" s="146">
        <f t="shared" ref="E43:E44" si="83">SUM(F43,L43,R43)</f>
        <v>35000</v>
      </c>
      <c r="F43" s="194"/>
      <c r="G43" s="206"/>
      <c r="H43" s="129">
        <f t="shared" ref="H43" si="84">SUM(F43-G43)</f>
        <v>0</v>
      </c>
      <c r="I43" s="129">
        <f t="shared" ref="I43:I44" si="85">SUM(H43)</f>
        <v>0</v>
      </c>
      <c r="J43" s="195"/>
      <c r="K43" s="130">
        <f t="shared" ref="K43" si="86">SUM(I43-J43)</f>
        <v>0</v>
      </c>
      <c r="L43" s="194"/>
      <c r="M43" s="195"/>
      <c r="N43" s="129">
        <f t="shared" ref="N43" si="87">SUM(L43-M43)</f>
        <v>0</v>
      </c>
      <c r="O43" s="139">
        <f t="shared" ref="O43:O44" si="88">SUM(N43)</f>
        <v>0</v>
      </c>
      <c r="P43" s="195"/>
      <c r="Q43" s="130">
        <f>SUM(O43-P43)</f>
        <v>0</v>
      </c>
      <c r="R43" s="194">
        <v>35000</v>
      </c>
      <c r="S43" s="195">
        <v>15719</v>
      </c>
      <c r="T43" s="129">
        <f t="shared" ref="T43" si="89">SUM(R43-S43)</f>
        <v>19281</v>
      </c>
      <c r="U43" s="139">
        <f t="shared" ref="U43:U44" si="90">SUM(T43)</f>
        <v>19281</v>
      </c>
      <c r="V43" s="195">
        <v>31165.52</v>
      </c>
      <c r="W43" s="196">
        <f t="shared" ref="W43:W44" si="91">SUM(U43-V43)</f>
        <v>-11884.52</v>
      </c>
      <c r="X43" s="123">
        <f>SUM(G43,J43,M43,P43,S43,V43)</f>
        <v>46884.520000000004</v>
      </c>
      <c r="Y43" s="126">
        <f>SUM(K43,Q43,W43)</f>
        <v>-11884.52</v>
      </c>
      <c r="Z43" s="57" t="s">
        <v>114</v>
      </c>
      <c r="AB43" s="56"/>
    </row>
    <row r="44" spans="2:28" s="53" customFormat="1" ht="45.75" customHeight="1" x14ac:dyDescent="0.25">
      <c r="B44" s="54" t="s">
        <v>13</v>
      </c>
      <c r="C44" s="55" t="s">
        <v>94</v>
      </c>
      <c r="D44" s="50">
        <v>50000</v>
      </c>
      <c r="E44" s="146">
        <f t="shared" si="83"/>
        <v>50000</v>
      </c>
      <c r="F44" s="198"/>
      <c r="G44" s="193"/>
      <c r="H44" s="30">
        <f t="shared" ref="H44" si="92">SUM(F44-G44)</f>
        <v>0</v>
      </c>
      <c r="I44" s="30">
        <f t="shared" si="85"/>
        <v>0</v>
      </c>
      <c r="J44" s="114"/>
      <c r="K44" s="132">
        <f t="shared" ref="K44" si="93">SUM(I44-J44)</f>
        <v>0</v>
      </c>
      <c r="L44" s="198"/>
      <c r="M44" s="114"/>
      <c r="N44" s="160">
        <f t="shared" ref="N44" si="94">SUM(L44-M44)</f>
        <v>0</v>
      </c>
      <c r="O44" s="48">
        <f t="shared" si="88"/>
        <v>0</v>
      </c>
      <c r="P44" s="114"/>
      <c r="Q44" s="132">
        <f>SUM(O44-P44)</f>
        <v>0</v>
      </c>
      <c r="R44" s="198">
        <v>50000</v>
      </c>
      <c r="S44" s="114">
        <v>0</v>
      </c>
      <c r="T44" s="30">
        <f t="shared" ref="T44" si="95">SUM(R44-S44)</f>
        <v>50000</v>
      </c>
      <c r="U44" s="48">
        <f t="shared" si="90"/>
        <v>50000</v>
      </c>
      <c r="V44" s="114">
        <f>1275.49+40000</f>
        <v>41275.49</v>
      </c>
      <c r="W44" s="197">
        <f t="shared" si="91"/>
        <v>8724.510000000002</v>
      </c>
      <c r="X44" s="123">
        <f>SUM(G44,J44,M44,P44,S44,V44)</f>
        <v>41275.49</v>
      </c>
      <c r="Y44" s="126">
        <f>SUM(K44,Q44,W44)</f>
        <v>8724.510000000002</v>
      </c>
      <c r="Z44" s="57" t="s">
        <v>79</v>
      </c>
      <c r="AB44" s="56"/>
    </row>
    <row r="45" spans="2:28" s="13" customFormat="1" x14ac:dyDescent="0.25">
      <c r="B45" s="11"/>
      <c r="C45" s="12" t="s">
        <v>102</v>
      </c>
      <c r="D45" s="17">
        <f>SUM(D43:D44)</f>
        <v>100000</v>
      </c>
      <c r="E45" s="17">
        <f t="shared" ref="E45:S45" si="96">SUM(E43:E44)</f>
        <v>85000</v>
      </c>
      <c r="F45" s="207">
        <f t="shared" si="96"/>
        <v>0</v>
      </c>
      <c r="G45" s="49">
        <v>0</v>
      </c>
      <c r="H45" s="49"/>
      <c r="I45" s="49">
        <f t="shared" ref="I45" si="97">SUM(I43:I44)</f>
        <v>0</v>
      </c>
      <c r="J45" s="49">
        <v>0</v>
      </c>
      <c r="K45" s="143">
        <v>0</v>
      </c>
      <c r="L45" s="204">
        <f t="shared" si="96"/>
        <v>0</v>
      </c>
      <c r="M45" s="49">
        <f t="shared" si="96"/>
        <v>0</v>
      </c>
      <c r="N45" s="49">
        <v>0</v>
      </c>
      <c r="O45" s="49">
        <v>0</v>
      </c>
      <c r="P45" s="49">
        <f t="shared" ref="P45" si="98">SUM(P43:P44)</f>
        <v>0</v>
      </c>
      <c r="Q45" s="143">
        <v>0</v>
      </c>
      <c r="R45" s="204">
        <f t="shared" si="96"/>
        <v>85000</v>
      </c>
      <c r="S45" s="49">
        <f t="shared" si="96"/>
        <v>15719</v>
      </c>
      <c r="T45" s="49">
        <f>SUM(T43:T44)</f>
        <v>69281</v>
      </c>
      <c r="U45" s="49">
        <f>SUM(U43:U44)</f>
        <v>69281</v>
      </c>
      <c r="V45" s="49">
        <f t="shared" ref="V45" si="99">SUM(V43:V44)</f>
        <v>72441.009999999995</v>
      </c>
      <c r="W45" s="143">
        <f>SUM(W43:W44)</f>
        <v>-3160.0099999999984</v>
      </c>
      <c r="X45" s="49">
        <f>SUM(X43:X44)</f>
        <v>88160.010000000009</v>
      </c>
      <c r="Y45" s="49">
        <f>SUM(Y43:Y44)</f>
        <v>-3160.0099999999984</v>
      </c>
      <c r="Z45" s="22"/>
      <c r="AB45" s="14"/>
    </row>
    <row r="46" spans="2:28" s="13" customFormat="1" ht="13.5" thickBot="1" x14ac:dyDescent="0.3">
      <c r="B46" s="11"/>
      <c r="C46" s="19" t="s">
        <v>103</v>
      </c>
      <c r="D46" s="17">
        <f t="shared" ref="D46:K46" si="100">SUM(D35,D41,D45)</f>
        <v>495000</v>
      </c>
      <c r="E46" s="17">
        <f t="shared" si="100"/>
        <v>448650</v>
      </c>
      <c r="F46" s="138">
        <f t="shared" si="100"/>
        <v>50000</v>
      </c>
      <c r="G46" s="144">
        <f t="shared" si="100"/>
        <v>34150.879999999997</v>
      </c>
      <c r="H46" s="144">
        <f t="shared" si="100"/>
        <v>15849.120000000003</v>
      </c>
      <c r="I46" s="144">
        <f t="shared" si="100"/>
        <v>15849.120000000003</v>
      </c>
      <c r="J46" s="144">
        <f t="shared" si="100"/>
        <v>65012.49</v>
      </c>
      <c r="K46" s="145">
        <f t="shared" si="100"/>
        <v>-49163.369999999995</v>
      </c>
      <c r="L46" s="205">
        <f t="shared" ref="L46" si="101">SUM(L35,L41,L45)</f>
        <v>208650</v>
      </c>
      <c r="M46" s="144">
        <f>SUM(M35,M41,M45)</f>
        <v>30000</v>
      </c>
      <c r="N46" s="144">
        <f>SUM(N35,N41,N45)</f>
        <v>178650</v>
      </c>
      <c r="O46" s="144">
        <f>SUM(O35,O41,O45)</f>
        <v>178650</v>
      </c>
      <c r="P46" s="144">
        <f t="shared" ref="P46:W46" si="102">SUM(P35,P41,P45)</f>
        <v>151781</v>
      </c>
      <c r="Q46" s="144">
        <f t="shared" si="102"/>
        <v>26869</v>
      </c>
      <c r="R46" s="144">
        <f t="shared" si="102"/>
        <v>190000</v>
      </c>
      <c r="S46" s="144">
        <f t="shared" si="102"/>
        <v>15719</v>
      </c>
      <c r="T46" s="144">
        <f t="shared" si="102"/>
        <v>174281</v>
      </c>
      <c r="U46" s="144">
        <f t="shared" si="102"/>
        <v>174281</v>
      </c>
      <c r="V46" s="144">
        <f t="shared" si="102"/>
        <v>162624.66999999998</v>
      </c>
      <c r="W46" s="144">
        <f t="shared" si="102"/>
        <v>11656.329999999998</v>
      </c>
      <c r="X46" s="49">
        <f>SUM(X35,X41,X45)</f>
        <v>459288.04</v>
      </c>
      <c r="Y46" s="49">
        <f>Y35+Y41+Y45</f>
        <v>-10638.039999999997</v>
      </c>
      <c r="Z46" s="22"/>
      <c r="AB46" s="14"/>
    </row>
    <row r="47" spans="2:28" ht="93.75" customHeight="1" x14ac:dyDescent="0.25">
      <c r="B47" s="52" t="s">
        <v>164</v>
      </c>
      <c r="C47" s="217">
        <f>SUM(F46,L46,R46)</f>
        <v>448650</v>
      </c>
      <c r="D47" s="218"/>
      <c r="E47" s="218"/>
      <c r="F47" s="219"/>
      <c r="G47" s="219"/>
      <c r="H47" s="219"/>
      <c r="I47" s="219"/>
      <c r="J47" s="219"/>
      <c r="K47" s="219"/>
      <c r="L47" s="219"/>
      <c r="M47" s="219"/>
      <c r="N47" s="219"/>
      <c r="O47" s="219"/>
      <c r="P47" s="219"/>
      <c r="Q47" s="219"/>
      <c r="R47" s="219"/>
      <c r="S47" s="219"/>
      <c r="T47" s="219"/>
      <c r="U47" s="219"/>
      <c r="V47" s="219"/>
      <c r="W47" s="219"/>
      <c r="X47" s="218"/>
      <c r="Y47" s="218"/>
      <c r="Z47" s="241"/>
    </row>
    <row r="48" spans="2:28" ht="92.25" customHeight="1" x14ac:dyDescent="0.25">
      <c r="B48" s="52" t="s">
        <v>131</v>
      </c>
      <c r="C48" s="217">
        <f>SUM(G46,J46,M46,P46,S46,V46)</f>
        <v>459288.04</v>
      </c>
      <c r="D48" s="218"/>
      <c r="E48" s="218"/>
      <c r="F48" s="218"/>
      <c r="G48" s="218"/>
      <c r="H48" s="218"/>
      <c r="I48" s="218"/>
      <c r="J48" s="218"/>
      <c r="K48" s="218"/>
      <c r="L48" s="218"/>
      <c r="M48" s="218"/>
      <c r="N48" s="218"/>
      <c r="O48" s="218"/>
      <c r="P48" s="218"/>
      <c r="Q48" s="218"/>
      <c r="R48" s="218"/>
      <c r="S48" s="218"/>
      <c r="T48" s="218"/>
      <c r="U48" s="218"/>
      <c r="V48" s="218"/>
      <c r="W48" s="218"/>
      <c r="X48" s="218"/>
      <c r="Y48" s="218"/>
      <c r="Z48" s="241"/>
    </row>
    <row r="49" spans="2:29" ht="108" customHeight="1" x14ac:dyDescent="0.25">
      <c r="B49" s="52" t="s">
        <v>165</v>
      </c>
      <c r="C49" s="217">
        <f>SUM(K46,Q46,W46)</f>
        <v>-10638.039999999997</v>
      </c>
      <c r="D49" s="218"/>
      <c r="E49" s="218"/>
      <c r="F49" s="218"/>
      <c r="G49" s="218"/>
      <c r="H49" s="218"/>
      <c r="I49" s="218"/>
      <c r="J49" s="218"/>
      <c r="K49" s="218"/>
      <c r="L49" s="218"/>
      <c r="M49" s="218"/>
      <c r="N49" s="218"/>
      <c r="O49" s="218"/>
      <c r="P49" s="218"/>
      <c r="Q49" s="218"/>
      <c r="R49" s="218"/>
      <c r="S49" s="218"/>
      <c r="T49" s="218"/>
      <c r="U49" s="218"/>
      <c r="V49" s="218"/>
      <c r="W49" s="218"/>
      <c r="X49" s="218"/>
      <c r="Y49" s="218"/>
      <c r="Z49" s="241"/>
    </row>
    <row r="50" spans="2:29" ht="24" customHeight="1" x14ac:dyDescent="0.25">
      <c r="B50" s="229" t="s">
        <v>135</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1"/>
    </row>
    <row r="51" spans="2:29" ht="24" customHeight="1" thickBot="1" x14ac:dyDescent="0.3">
      <c r="B51" s="222" t="s">
        <v>110</v>
      </c>
      <c r="C51" s="223"/>
      <c r="D51" s="223"/>
      <c r="E51" s="223"/>
      <c r="F51" s="232"/>
      <c r="G51" s="232"/>
      <c r="H51" s="232"/>
      <c r="I51" s="232"/>
      <c r="J51" s="232"/>
      <c r="K51" s="232"/>
      <c r="L51" s="232"/>
      <c r="M51" s="232"/>
      <c r="N51" s="232"/>
      <c r="O51" s="232"/>
      <c r="P51" s="232"/>
      <c r="Q51" s="232"/>
      <c r="R51" s="232"/>
      <c r="S51" s="232"/>
      <c r="T51" s="232"/>
      <c r="U51" s="232"/>
      <c r="V51" s="232"/>
      <c r="W51" s="232"/>
      <c r="X51" s="223"/>
      <c r="Y51" s="223"/>
      <c r="Z51" s="225"/>
    </row>
    <row r="52" spans="2:29" ht="63.75" x14ac:dyDescent="0.25">
      <c r="B52" s="6" t="s">
        <v>14</v>
      </c>
      <c r="C52" s="15" t="s">
        <v>71</v>
      </c>
      <c r="D52" s="8">
        <v>200000</v>
      </c>
      <c r="E52" s="146">
        <f t="shared" ref="E52:E56" si="103">SUM(F52,L52,R52)</f>
        <v>140000</v>
      </c>
      <c r="F52" s="136">
        <v>140000</v>
      </c>
      <c r="G52" s="129">
        <v>87575.27</v>
      </c>
      <c r="H52" s="129">
        <f t="shared" ref="H52" si="104">SUM(F52-G52)</f>
        <v>52424.729999999996</v>
      </c>
      <c r="I52" s="129">
        <f t="shared" ref="I52:I56" si="105">SUM(H52)</f>
        <v>52424.729999999996</v>
      </c>
      <c r="J52" s="129">
        <v>191598</v>
      </c>
      <c r="K52" s="130">
        <f t="shared" ref="K52:K56" si="106">SUM(I52-J52)</f>
        <v>-139173.27000000002</v>
      </c>
      <c r="L52" s="194"/>
      <c r="M52" s="195"/>
      <c r="N52" s="129">
        <f t="shared" ref="N52" si="107">SUM(L52-M52)</f>
        <v>0</v>
      </c>
      <c r="O52" s="139">
        <f t="shared" ref="O52:O56" si="108">SUM(N52)</f>
        <v>0</v>
      </c>
      <c r="P52" s="195"/>
      <c r="Q52" s="130">
        <f>SUM(O52-P52)</f>
        <v>0</v>
      </c>
      <c r="R52" s="194"/>
      <c r="S52" s="195"/>
      <c r="T52" s="129">
        <f t="shared" ref="T52" si="109">SUM(R52-S52)</f>
        <v>0</v>
      </c>
      <c r="U52" s="139">
        <f t="shared" ref="U52:U56" si="110">SUM(T52)</f>
        <v>0</v>
      </c>
      <c r="V52" s="195"/>
      <c r="W52" s="196">
        <f t="shared" ref="W52" si="111">SUM(U52-V52)</f>
        <v>0</v>
      </c>
      <c r="X52" s="123">
        <f>SUM(G52,J52,M52,P52,S52,V52)</f>
        <v>279173.27</v>
      </c>
      <c r="Y52" s="126">
        <f>SUM(K52,Q52,W52)</f>
        <v>-139173.27000000002</v>
      </c>
      <c r="Z52" s="7" t="s">
        <v>63</v>
      </c>
    </row>
    <row r="53" spans="2:29" ht="51" x14ac:dyDescent="0.25">
      <c r="B53" s="6" t="s">
        <v>15</v>
      </c>
      <c r="C53" s="15" t="s">
        <v>95</v>
      </c>
      <c r="D53" s="8">
        <v>50000</v>
      </c>
      <c r="E53" s="146">
        <f t="shared" si="103"/>
        <v>35000</v>
      </c>
      <c r="F53" s="137">
        <v>35000</v>
      </c>
      <c r="G53" s="30">
        <v>0</v>
      </c>
      <c r="H53" s="30">
        <f t="shared" ref="H53:H55" si="112">SUM(F53-G53)</f>
        <v>35000</v>
      </c>
      <c r="I53" s="30">
        <f t="shared" si="105"/>
        <v>35000</v>
      </c>
      <c r="J53" s="30">
        <v>50474.94</v>
      </c>
      <c r="K53" s="132">
        <f t="shared" si="106"/>
        <v>-15474.940000000002</v>
      </c>
      <c r="L53" s="131"/>
      <c r="M53" s="8"/>
      <c r="N53" s="160">
        <f t="shared" ref="N53:N56" si="113">SUM(L53-M53)</f>
        <v>0</v>
      </c>
      <c r="O53" s="48">
        <f t="shared" si="108"/>
        <v>0</v>
      </c>
      <c r="P53" s="114"/>
      <c r="Q53" s="132">
        <f t="shared" ref="Q53:Q56" si="114">SUM(O53-P53)</f>
        <v>0</v>
      </c>
      <c r="R53" s="198"/>
      <c r="S53" s="114"/>
      <c r="T53" s="30">
        <f t="shared" ref="T53:T56" si="115">SUM(R53-S53)</f>
        <v>0</v>
      </c>
      <c r="U53" s="48">
        <f t="shared" si="110"/>
        <v>0</v>
      </c>
      <c r="V53" s="114"/>
      <c r="W53" s="197">
        <f t="shared" ref="W53:W56" si="116">SUM(U53-V53)</f>
        <v>0</v>
      </c>
      <c r="X53" s="123">
        <f t="shared" ref="X53:X56" si="117">SUM(G53,J53,M53,P53,S53,V53)</f>
        <v>50474.94</v>
      </c>
      <c r="Y53" s="126">
        <f t="shared" ref="Y53:Y56" si="118">SUM(K53,Q53,W53)</f>
        <v>-15474.940000000002</v>
      </c>
      <c r="Z53" s="7" t="s">
        <v>63</v>
      </c>
    </row>
    <row r="54" spans="2:29" ht="38.25" x14ac:dyDescent="0.25">
      <c r="B54" s="6" t="s">
        <v>16</v>
      </c>
      <c r="C54" s="15" t="s">
        <v>50</v>
      </c>
      <c r="D54" s="8">
        <v>30000</v>
      </c>
      <c r="E54" s="146">
        <f t="shared" si="103"/>
        <v>21000</v>
      </c>
      <c r="F54" s="137">
        <v>21000</v>
      </c>
      <c r="G54" s="30">
        <v>4283.8599999999997</v>
      </c>
      <c r="H54" s="30">
        <f t="shared" si="112"/>
        <v>16716.14</v>
      </c>
      <c r="I54" s="30">
        <f t="shared" si="105"/>
        <v>16716.14</v>
      </c>
      <c r="J54" s="30">
        <v>0</v>
      </c>
      <c r="K54" s="132">
        <f t="shared" si="106"/>
        <v>16716.14</v>
      </c>
      <c r="L54" s="131"/>
      <c r="M54" s="8"/>
      <c r="N54" s="160">
        <f t="shared" si="113"/>
        <v>0</v>
      </c>
      <c r="O54" s="48">
        <f t="shared" si="108"/>
        <v>0</v>
      </c>
      <c r="P54" s="114"/>
      <c r="Q54" s="132">
        <f t="shared" si="114"/>
        <v>0</v>
      </c>
      <c r="R54" s="198"/>
      <c r="S54" s="114"/>
      <c r="T54" s="30">
        <f t="shared" si="115"/>
        <v>0</v>
      </c>
      <c r="U54" s="48">
        <f t="shared" si="110"/>
        <v>0</v>
      </c>
      <c r="V54" s="114"/>
      <c r="W54" s="197">
        <f t="shared" si="116"/>
        <v>0</v>
      </c>
      <c r="X54" s="123">
        <f t="shared" si="117"/>
        <v>4283.8599999999997</v>
      </c>
      <c r="Y54" s="126">
        <f t="shared" si="118"/>
        <v>16716.14</v>
      </c>
      <c r="Z54" s="7" t="s">
        <v>62</v>
      </c>
    </row>
    <row r="55" spans="2:29" ht="63.75" x14ac:dyDescent="0.25">
      <c r="B55" s="6" t="s">
        <v>48</v>
      </c>
      <c r="C55" s="7" t="s">
        <v>96</v>
      </c>
      <c r="D55" s="8">
        <v>80000</v>
      </c>
      <c r="E55" s="146">
        <f t="shared" si="103"/>
        <v>56000</v>
      </c>
      <c r="F55" s="137">
        <v>56000</v>
      </c>
      <c r="G55" s="30">
        <v>7509.36</v>
      </c>
      <c r="H55" s="30">
        <f t="shared" si="112"/>
        <v>48490.64</v>
      </c>
      <c r="I55" s="30">
        <f t="shared" si="105"/>
        <v>48490.64</v>
      </c>
      <c r="J55" s="30">
        <v>11209.34</v>
      </c>
      <c r="K55" s="132">
        <f t="shared" si="106"/>
        <v>37281.300000000003</v>
      </c>
      <c r="L55" s="131"/>
      <c r="M55" s="8"/>
      <c r="N55" s="160">
        <f t="shared" si="113"/>
        <v>0</v>
      </c>
      <c r="O55" s="48">
        <f t="shared" si="108"/>
        <v>0</v>
      </c>
      <c r="P55" s="114"/>
      <c r="Q55" s="132">
        <f t="shared" si="114"/>
        <v>0</v>
      </c>
      <c r="R55" s="198"/>
      <c r="S55" s="114"/>
      <c r="T55" s="30">
        <f t="shared" si="115"/>
        <v>0</v>
      </c>
      <c r="U55" s="48">
        <f t="shared" si="110"/>
        <v>0</v>
      </c>
      <c r="V55" s="114"/>
      <c r="W55" s="197">
        <f t="shared" si="116"/>
        <v>0</v>
      </c>
      <c r="X55" s="123">
        <f t="shared" si="117"/>
        <v>18718.7</v>
      </c>
      <c r="Y55" s="126">
        <f t="shared" si="118"/>
        <v>37281.300000000003</v>
      </c>
      <c r="Z55" s="7" t="s">
        <v>63</v>
      </c>
    </row>
    <row r="56" spans="2:29" ht="51" x14ac:dyDescent="0.25">
      <c r="B56" s="6" t="s">
        <v>49</v>
      </c>
      <c r="C56" s="7" t="s">
        <v>51</v>
      </c>
      <c r="D56" s="8">
        <v>60000</v>
      </c>
      <c r="E56" s="146">
        <f t="shared" si="103"/>
        <v>42000</v>
      </c>
      <c r="F56" s="137">
        <v>42000</v>
      </c>
      <c r="G56" s="30">
        <v>0</v>
      </c>
      <c r="H56" s="30">
        <f>SUM(F56-G56)</f>
        <v>42000</v>
      </c>
      <c r="I56" s="30">
        <f t="shared" si="105"/>
        <v>42000</v>
      </c>
      <c r="J56" s="30">
        <v>0</v>
      </c>
      <c r="K56" s="132">
        <f t="shared" si="106"/>
        <v>42000</v>
      </c>
      <c r="L56" s="131"/>
      <c r="M56" s="8"/>
      <c r="N56" s="160">
        <f t="shared" si="113"/>
        <v>0</v>
      </c>
      <c r="O56" s="48">
        <f t="shared" si="108"/>
        <v>0</v>
      </c>
      <c r="P56" s="114"/>
      <c r="Q56" s="132">
        <f t="shared" si="114"/>
        <v>0</v>
      </c>
      <c r="R56" s="198"/>
      <c r="S56" s="114"/>
      <c r="T56" s="30">
        <f t="shared" si="115"/>
        <v>0</v>
      </c>
      <c r="U56" s="48">
        <f t="shared" si="110"/>
        <v>0</v>
      </c>
      <c r="V56" s="114"/>
      <c r="W56" s="197">
        <f t="shared" si="116"/>
        <v>0</v>
      </c>
      <c r="X56" s="123">
        <f t="shared" si="117"/>
        <v>0</v>
      </c>
      <c r="Y56" s="126">
        <f t="shared" si="118"/>
        <v>42000</v>
      </c>
      <c r="Z56" s="7" t="s">
        <v>63</v>
      </c>
    </row>
    <row r="57" spans="2:29" s="13" customFormat="1" ht="13.5" thickBot="1" x14ac:dyDescent="0.3">
      <c r="B57" s="21"/>
      <c r="C57" s="12" t="s">
        <v>102</v>
      </c>
      <c r="D57" s="17">
        <f t="shared" ref="D57:K57" si="119">SUM(D52:D56)</f>
        <v>420000</v>
      </c>
      <c r="E57" s="17">
        <f t="shared" si="119"/>
        <v>294000</v>
      </c>
      <c r="F57" s="205">
        <f t="shared" si="119"/>
        <v>294000</v>
      </c>
      <c r="G57" s="144">
        <f t="shared" si="119"/>
        <v>99368.49</v>
      </c>
      <c r="H57" s="144">
        <f>SUM(H52:H56)</f>
        <v>194631.51</v>
      </c>
      <c r="I57" s="144">
        <f t="shared" si="119"/>
        <v>194631.51</v>
      </c>
      <c r="J57" s="144">
        <f t="shared" si="119"/>
        <v>253282.28</v>
      </c>
      <c r="K57" s="145">
        <f t="shared" si="119"/>
        <v>-58650.770000000004</v>
      </c>
      <c r="L57" s="140">
        <f t="shared" ref="L57:M57" si="120">SUM(L52:L56)</f>
        <v>0</v>
      </c>
      <c r="M57" s="141">
        <f t="shared" si="120"/>
        <v>0</v>
      </c>
      <c r="N57" s="141">
        <f>SUM(N52:N56)</f>
        <v>0</v>
      </c>
      <c r="O57" s="141">
        <f t="shared" ref="O57:W57" si="121">SUM(O52:O56)</f>
        <v>0</v>
      </c>
      <c r="P57" s="141">
        <f t="shared" si="121"/>
        <v>0</v>
      </c>
      <c r="Q57" s="199">
        <f t="shared" si="121"/>
        <v>0</v>
      </c>
      <c r="R57" s="140">
        <f t="shared" si="121"/>
        <v>0</v>
      </c>
      <c r="S57" s="141">
        <f t="shared" si="121"/>
        <v>0</v>
      </c>
      <c r="T57" s="141">
        <f t="shared" si="121"/>
        <v>0</v>
      </c>
      <c r="U57" s="141">
        <f t="shared" si="121"/>
        <v>0</v>
      </c>
      <c r="V57" s="141">
        <f t="shared" si="121"/>
        <v>0</v>
      </c>
      <c r="W57" s="199">
        <f t="shared" si="121"/>
        <v>0</v>
      </c>
      <c r="X57" s="49">
        <f t="shared" ref="X57" si="122">SUM(X52:X56)</f>
        <v>352650.77</v>
      </c>
      <c r="Y57" s="115">
        <f>SUM(Y52:Y56)</f>
        <v>-58650.770000000004</v>
      </c>
      <c r="Z57" s="22"/>
      <c r="AB57" s="14"/>
    </row>
    <row r="58" spans="2:29" ht="19.5" customHeight="1" thickBot="1" x14ac:dyDescent="0.3">
      <c r="B58" s="222" t="s">
        <v>137</v>
      </c>
      <c r="C58" s="223"/>
      <c r="D58" s="223"/>
      <c r="E58" s="223"/>
      <c r="F58" s="224"/>
      <c r="G58" s="224"/>
      <c r="H58" s="224"/>
      <c r="I58" s="224"/>
      <c r="J58" s="224"/>
      <c r="K58" s="224"/>
      <c r="L58" s="224"/>
      <c r="M58" s="224"/>
      <c r="N58" s="224"/>
      <c r="O58" s="224"/>
      <c r="P58" s="224"/>
      <c r="Q58" s="224"/>
      <c r="R58" s="224"/>
      <c r="S58" s="224"/>
      <c r="T58" s="224"/>
      <c r="U58" s="224"/>
      <c r="V58" s="224"/>
      <c r="W58" s="224"/>
      <c r="X58" s="223"/>
      <c r="Y58" s="223"/>
      <c r="Z58" s="225"/>
    </row>
    <row r="59" spans="2:29" ht="51" x14ac:dyDescent="0.25">
      <c r="B59" s="6" t="s">
        <v>17</v>
      </c>
      <c r="C59" s="15" t="s">
        <v>52</v>
      </c>
      <c r="D59" s="8">
        <v>17121.759999999998</v>
      </c>
      <c r="E59" s="146">
        <f t="shared" ref="E59:E62" si="123">SUM(F59,L59,R59)</f>
        <v>11985.4</v>
      </c>
      <c r="F59" s="136">
        <v>11985.4</v>
      </c>
      <c r="G59" s="129">
        <v>14661</v>
      </c>
      <c r="H59" s="129">
        <f>SUM(F59-G59)</f>
        <v>-2675.6000000000004</v>
      </c>
      <c r="I59" s="129">
        <f t="shared" ref="I59:I62" si="124">SUM(H59)</f>
        <v>-2675.6000000000004</v>
      </c>
      <c r="J59" s="129">
        <v>2309.73</v>
      </c>
      <c r="K59" s="130">
        <f t="shared" ref="K59:K62" si="125">SUM(I59-J59)</f>
        <v>-4985.33</v>
      </c>
      <c r="L59" s="128"/>
      <c r="M59" s="134"/>
      <c r="N59" s="129">
        <f t="shared" ref="N59" si="126">SUM(L59-M59)</f>
        <v>0</v>
      </c>
      <c r="O59" s="139">
        <f t="shared" ref="O59:O62" si="127">SUM(N59)</f>
        <v>0</v>
      </c>
      <c r="P59" s="195"/>
      <c r="Q59" s="130">
        <f t="shared" ref="Q59" si="128">SUM(O59-P59)</f>
        <v>0</v>
      </c>
      <c r="R59" s="194"/>
      <c r="S59" s="195"/>
      <c r="T59" s="129">
        <f t="shared" ref="T59" si="129">SUM(R59-S59)</f>
        <v>0</v>
      </c>
      <c r="U59" s="139">
        <f t="shared" ref="U59:U62" si="130">SUM(T59)</f>
        <v>0</v>
      </c>
      <c r="V59" s="195"/>
      <c r="W59" s="196">
        <f t="shared" ref="W59" si="131">SUM(U59-V59)</f>
        <v>0</v>
      </c>
      <c r="X59" s="123">
        <f>SUM(G59,J59,M59,P59,S59,V59)</f>
        <v>16970.73</v>
      </c>
      <c r="Y59" s="126">
        <f>SUM(K59,Q59,W59)</f>
        <v>-4985.33</v>
      </c>
      <c r="Z59" s="7" t="s">
        <v>64</v>
      </c>
    </row>
    <row r="60" spans="2:29" ht="51" x14ac:dyDescent="0.25">
      <c r="B60" s="6" t="s">
        <v>18</v>
      </c>
      <c r="C60" s="7" t="s">
        <v>55</v>
      </c>
      <c r="D60" s="8">
        <v>70000</v>
      </c>
      <c r="E60" s="146">
        <f t="shared" si="123"/>
        <v>49000</v>
      </c>
      <c r="F60" s="131">
        <v>49000</v>
      </c>
      <c r="G60" s="8">
        <v>0</v>
      </c>
      <c r="H60" s="30">
        <f t="shared" ref="H60:H62" si="132">SUM(F60-G60)</f>
        <v>49000</v>
      </c>
      <c r="I60" s="30">
        <f t="shared" si="124"/>
        <v>49000</v>
      </c>
      <c r="J60" s="8">
        <v>15000</v>
      </c>
      <c r="K60" s="132">
        <f t="shared" si="125"/>
        <v>34000</v>
      </c>
      <c r="L60" s="131"/>
      <c r="M60" s="8"/>
      <c r="N60" s="160">
        <f t="shared" ref="N60:N62" si="133">SUM(L60-M60)</f>
        <v>0</v>
      </c>
      <c r="O60" s="48">
        <f t="shared" si="127"/>
        <v>0</v>
      </c>
      <c r="P60" s="114"/>
      <c r="Q60" s="132">
        <f t="shared" ref="Q60:Q62" si="134">SUM(O60-P60)</f>
        <v>0</v>
      </c>
      <c r="R60" s="198"/>
      <c r="S60" s="114"/>
      <c r="T60" s="30">
        <f t="shared" ref="T60:T62" si="135">SUM(R60-S60)</f>
        <v>0</v>
      </c>
      <c r="U60" s="48">
        <f t="shared" si="130"/>
        <v>0</v>
      </c>
      <c r="V60" s="114"/>
      <c r="W60" s="197">
        <f t="shared" ref="W60:W62" si="136">SUM(U60-V60)</f>
        <v>0</v>
      </c>
      <c r="X60" s="123">
        <f t="shared" ref="X60" si="137">SUM(G60,J60,M60,P60,S60,V60)</f>
        <v>15000</v>
      </c>
      <c r="Y60" s="126">
        <f t="shared" ref="Y60:Y62" si="138">SUM(K60,Q60,W60)</f>
        <v>34000</v>
      </c>
      <c r="Z60" s="7" t="s">
        <v>63</v>
      </c>
    </row>
    <row r="61" spans="2:29" ht="38.25" x14ac:dyDescent="0.25">
      <c r="B61" s="6" t="s">
        <v>19</v>
      </c>
      <c r="C61" s="15" t="s">
        <v>54</v>
      </c>
      <c r="D61" s="8">
        <v>60000</v>
      </c>
      <c r="E61" s="146">
        <f t="shared" si="123"/>
        <v>42000</v>
      </c>
      <c r="F61" s="131">
        <v>42000</v>
      </c>
      <c r="G61" s="8">
        <v>0</v>
      </c>
      <c r="H61" s="30">
        <f>SUM(F61-G61)</f>
        <v>42000</v>
      </c>
      <c r="I61" s="30">
        <f t="shared" si="124"/>
        <v>42000</v>
      </c>
      <c r="J61" s="8">
        <v>0</v>
      </c>
      <c r="K61" s="132">
        <f t="shared" si="125"/>
        <v>42000</v>
      </c>
      <c r="L61" s="131"/>
      <c r="M61" s="8"/>
      <c r="N61" s="160">
        <f t="shared" si="133"/>
        <v>0</v>
      </c>
      <c r="O61" s="48">
        <f t="shared" si="127"/>
        <v>0</v>
      </c>
      <c r="P61" s="114"/>
      <c r="Q61" s="132">
        <f t="shared" si="134"/>
        <v>0</v>
      </c>
      <c r="R61" s="198"/>
      <c r="S61" s="114"/>
      <c r="T61" s="30">
        <f t="shared" si="135"/>
        <v>0</v>
      </c>
      <c r="U61" s="48">
        <f t="shared" si="130"/>
        <v>0</v>
      </c>
      <c r="V61" s="114"/>
      <c r="W61" s="197">
        <f t="shared" si="136"/>
        <v>0</v>
      </c>
      <c r="X61" s="123">
        <f>SUM(G61,J61,M61,P61,S61,V61)</f>
        <v>0</v>
      </c>
      <c r="Y61" s="126">
        <f t="shared" si="138"/>
        <v>42000</v>
      </c>
      <c r="Z61" s="7" t="s">
        <v>61</v>
      </c>
    </row>
    <row r="62" spans="2:29" ht="51" x14ac:dyDescent="0.25">
      <c r="B62" s="6" t="s">
        <v>53</v>
      </c>
      <c r="C62" s="15" t="s">
        <v>72</v>
      </c>
      <c r="D62" s="8">
        <v>40000</v>
      </c>
      <c r="E62" s="146">
        <f t="shared" si="123"/>
        <v>28000</v>
      </c>
      <c r="F62" s="131">
        <v>28000</v>
      </c>
      <c r="G62" s="8">
        <v>0</v>
      </c>
      <c r="H62" s="30">
        <f t="shared" si="132"/>
        <v>28000</v>
      </c>
      <c r="I62" s="30">
        <f t="shared" si="124"/>
        <v>28000</v>
      </c>
      <c r="J62" s="8">
        <v>633.5</v>
      </c>
      <c r="K62" s="132">
        <f t="shared" si="125"/>
        <v>27366.5</v>
      </c>
      <c r="L62" s="131"/>
      <c r="M62" s="8"/>
      <c r="N62" s="160">
        <f t="shared" si="133"/>
        <v>0</v>
      </c>
      <c r="O62" s="48">
        <f t="shared" si="127"/>
        <v>0</v>
      </c>
      <c r="P62" s="114"/>
      <c r="Q62" s="132">
        <f t="shared" si="134"/>
        <v>0</v>
      </c>
      <c r="R62" s="198"/>
      <c r="S62" s="114"/>
      <c r="T62" s="30">
        <f t="shared" si="135"/>
        <v>0</v>
      </c>
      <c r="U62" s="48">
        <f t="shared" si="130"/>
        <v>0</v>
      </c>
      <c r="V62" s="114"/>
      <c r="W62" s="197">
        <f t="shared" si="136"/>
        <v>0</v>
      </c>
      <c r="X62" s="123">
        <f>SUM(G62,J62,M62,P62,S62,V62)</f>
        <v>633.5</v>
      </c>
      <c r="Y62" s="126">
        <f t="shared" si="138"/>
        <v>27366.5</v>
      </c>
      <c r="Z62" s="7" t="s">
        <v>63</v>
      </c>
      <c r="AC62" s="16"/>
    </row>
    <row r="63" spans="2:29" s="13" customFormat="1" ht="13.5" thickBot="1" x14ac:dyDescent="0.3">
      <c r="B63" s="21"/>
      <c r="C63" s="12" t="s">
        <v>102</v>
      </c>
      <c r="D63" s="17">
        <f t="shared" ref="D63:K63" si="139">SUM(D59:D62)</f>
        <v>187121.76</v>
      </c>
      <c r="E63" s="17">
        <f>SUM(E59:E62)</f>
        <v>130985.4</v>
      </c>
      <c r="F63" s="140">
        <f t="shared" si="139"/>
        <v>130985.4</v>
      </c>
      <c r="G63" s="141">
        <f t="shared" si="139"/>
        <v>14661</v>
      </c>
      <c r="H63" s="141">
        <f t="shared" si="139"/>
        <v>116324.4</v>
      </c>
      <c r="I63" s="141">
        <f t="shared" si="139"/>
        <v>116324.4</v>
      </c>
      <c r="J63" s="141">
        <f t="shared" si="139"/>
        <v>17943.23</v>
      </c>
      <c r="K63" s="199">
        <f t="shared" si="139"/>
        <v>98381.17</v>
      </c>
      <c r="L63" s="140">
        <f t="shared" ref="L63:W63" si="140">SUM(L59:L62)</f>
        <v>0</v>
      </c>
      <c r="M63" s="141">
        <f t="shared" si="140"/>
        <v>0</v>
      </c>
      <c r="N63" s="141">
        <f t="shared" si="140"/>
        <v>0</v>
      </c>
      <c r="O63" s="141">
        <f t="shared" si="140"/>
        <v>0</v>
      </c>
      <c r="P63" s="141">
        <f t="shared" si="140"/>
        <v>0</v>
      </c>
      <c r="Q63" s="199">
        <f t="shared" si="140"/>
        <v>0</v>
      </c>
      <c r="R63" s="140">
        <f t="shared" si="140"/>
        <v>0</v>
      </c>
      <c r="S63" s="141">
        <f t="shared" si="140"/>
        <v>0</v>
      </c>
      <c r="T63" s="141">
        <f t="shared" si="140"/>
        <v>0</v>
      </c>
      <c r="U63" s="141">
        <f t="shared" si="140"/>
        <v>0</v>
      </c>
      <c r="V63" s="141">
        <f t="shared" si="140"/>
        <v>0</v>
      </c>
      <c r="W63" s="199">
        <f t="shared" si="140"/>
        <v>0</v>
      </c>
      <c r="X63" s="49">
        <f>SUM(X59:X62)</f>
        <v>32604.23</v>
      </c>
      <c r="Y63" s="115">
        <f>SUM(Y59:Y62)</f>
        <v>98381.17</v>
      </c>
      <c r="Z63" s="22"/>
      <c r="AB63" s="14"/>
      <c r="AC63" s="23"/>
    </row>
    <row r="64" spans="2:29" ht="29.25" customHeight="1" thickBot="1" x14ac:dyDescent="0.3">
      <c r="B64" s="222" t="s">
        <v>138</v>
      </c>
      <c r="C64" s="223"/>
      <c r="D64" s="223"/>
      <c r="E64" s="223"/>
      <c r="F64" s="224"/>
      <c r="G64" s="224"/>
      <c r="H64" s="224"/>
      <c r="I64" s="224"/>
      <c r="J64" s="224"/>
      <c r="K64" s="224"/>
      <c r="L64" s="224"/>
      <c r="M64" s="224"/>
      <c r="N64" s="224"/>
      <c r="O64" s="224"/>
      <c r="P64" s="224"/>
      <c r="Q64" s="224"/>
      <c r="R64" s="224"/>
      <c r="S64" s="224"/>
      <c r="T64" s="224"/>
      <c r="U64" s="224"/>
      <c r="V64" s="224"/>
      <c r="W64" s="224"/>
      <c r="X64" s="223"/>
      <c r="Y64" s="223"/>
      <c r="Z64" s="225"/>
    </row>
    <row r="65" spans="2:28" ht="63.75" x14ac:dyDescent="0.25">
      <c r="B65" s="6" t="s">
        <v>20</v>
      </c>
      <c r="C65" s="15" t="s">
        <v>97</v>
      </c>
      <c r="D65" s="8">
        <v>10000</v>
      </c>
      <c r="E65" s="146">
        <f t="shared" ref="E65:E67" si="141">SUM(F65,L65,R65)</f>
        <v>7000</v>
      </c>
      <c r="F65" s="128">
        <v>7000</v>
      </c>
      <c r="G65" s="134">
        <v>0</v>
      </c>
      <c r="H65" s="129">
        <f t="shared" ref="H65:H67" si="142">SUM(F65-G65)</f>
        <v>7000</v>
      </c>
      <c r="I65" s="134">
        <v>7000</v>
      </c>
      <c r="J65" s="134"/>
      <c r="K65" s="130">
        <f t="shared" ref="K65:K67" si="143">SUM(I65-J65)</f>
        <v>7000</v>
      </c>
      <c r="L65" s="128"/>
      <c r="M65" s="134"/>
      <c r="N65" s="129">
        <f t="shared" ref="N65" si="144">SUM(L65-M65)</f>
        <v>0</v>
      </c>
      <c r="O65" s="139">
        <f t="shared" ref="O65:O67" si="145">SUM(N65)</f>
        <v>0</v>
      </c>
      <c r="P65" s="195"/>
      <c r="Q65" s="130">
        <f t="shared" ref="Q65" si="146">SUM(O65-P65)</f>
        <v>0</v>
      </c>
      <c r="R65" s="194"/>
      <c r="S65" s="195"/>
      <c r="T65" s="129">
        <f t="shared" ref="T65" si="147">SUM(R65-S65)</f>
        <v>0</v>
      </c>
      <c r="U65" s="139">
        <f t="shared" ref="U65:U67" si="148">SUM(T65)</f>
        <v>0</v>
      </c>
      <c r="V65" s="195"/>
      <c r="W65" s="196">
        <f t="shared" ref="W65" si="149">SUM(U65-V65)</f>
        <v>0</v>
      </c>
      <c r="X65" s="123">
        <f>SUM(G65,J65,M65,P65,S65,V65)</f>
        <v>0</v>
      </c>
      <c r="Y65" s="126">
        <f>SUM(K65,Q65,W65)</f>
        <v>7000</v>
      </c>
      <c r="Z65" s="7" t="s">
        <v>66</v>
      </c>
      <c r="AA65" s="24"/>
    </row>
    <row r="66" spans="2:28" ht="38.25" x14ac:dyDescent="0.25">
      <c r="B66" s="6" t="s">
        <v>73</v>
      </c>
      <c r="C66" s="15" t="s">
        <v>75</v>
      </c>
      <c r="D66" s="8">
        <v>50000</v>
      </c>
      <c r="E66" s="146">
        <f t="shared" si="141"/>
        <v>35000</v>
      </c>
      <c r="F66" s="131">
        <v>35000</v>
      </c>
      <c r="G66" s="50">
        <v>0</v>
      </c>
      <c r="H66" s="30">
        <f t="shared" si="142"/>
        <v>35000</v>
      </c>
      <c r="I66" s="8">
        <v>35000</v>
      </c>
      <c r="J66" s="50">
        <v>16288.31</v>
      </c>
      <c r="K66" s="132">
        <f t="shared" si="143"/>
        <v>18711.690000000002</v>
      </c>
      <c r="L66" s="131"/>
      <c r="M66" s="8"/>
      <c r="N66" s="160">
        <f t="shared" ref="N66:N67" si="150">SUM(L66-M66)</f>
        <v>0</v>
      </c>
      <c r="O66" s="48">
        <f t="shared" si="145"/>
        <v>0</v>
      </c>
      <c r="P66" s="114"/>
      <c r="Q66" s="132">
        <f t="shared" ref="Q66:Q67" si="151">SUM(O66-P66)</f>
        <v>0</v>
      </c>
      <c r="R66" s="198"/>
      <c r="S66" s="114"/>
      <c r="T66" s="30">
        <f t="shared" ref="T66:T67" si="152">SUM(R66-S66)</f>
        <v>0</v>
      </c>
      <c r="U66" s="48">
        <f t="shared" si="148"/>
        <v>0</v>
      </c>
      <c r="V66" s="114"/>
      <c r="W66" s="197">
        <f t="shared" ref="W66:W67" si="153">SUM(U66-V66)</f>
        <v>0</v>
      </c>
      <c r="X66" s="123">
        <f t="shared" ref="X66" si="154">SUM(G66,J66,M66,P66,S66,V66)</f>
        <v>16288.31</v>
      </c>
      <c r="Y66" s="126">
        <f>SUM(K66,Q66,W66)</f>
        <v>18711.690000000002</v>
      </c>
      <c r="Z66" s="7" t="s">
        <v>76</v>
      </c>
    </row>
    <row r="67" spans="2:28" ht="25.5" x14ac:dyDescent="0.25">
      <c r="B67" s="6" t="s">
        <v>74</v>
      </c>
      <c r="C67" s="15" t="s">
        <v>98</v>
      </c>
      <c r="D67" s="8">
        <v>500000</v>
      </c>
      <c r="E67" s="146">
        <f t="shared" si="141"/>
        <v>350000</v>
      </c>
      <c r="F67" s="131">
        <v>350000</v>
      </c>
      <c r="G67" s="8">
        <v>0</v>
      </c>
      <c r="H67" s="30">
        <f t="shared" si="142"/>
        <v>350000</v>
      </c>
      <c r="I67" s="8">
        <v>350000</v>
      </c>
      <c r="J67" s="8"/>
      <c r="K67" s="132">
        <f t="shared" si="143"/>
        <v>350000</v>
      </c>
      <c r="L67" s="131"/>
      <c r="M67" s="8"/>
      <c r="N67" s="160">
        <f t="shared" si="150"/>
        <v>0</v>
      </c>
      <c r="O67" s="48">
        <f t="shared" si="145"/>
        <v>0</v>
      </c>
      <c r="P67" s="114"/>
      <c r="Q67" s="132">
        <f t="shared" si="151"/>
        <v>0</v>
      </c>
      <c r="R67" s="198"/>
      <c r="S67" s="114"/>
      <c r="T67" s="30">
        <f t="shared" si="152"/>
        <v>0</v>
      </c>
      <c r="U67" s="48">
        <f t="shared" si="148"/>
        <v>0</v>
      </c>
      <c r="V67" s="114"/>
      <c r="W67" s="197">
        <f t="shared" si="153"/>
        <v>0</v>
      </c>
      <c r="X67" s="123">
        <f>SUM(G67,J67,M67,P67,S67,V67)</f>
        <v>0</v>
      </c>
      <c r="Y67" s="126">
        <f>SUM(K67,Q67,W67)</f>
        <v>350000</v>
      </c>
      <c r="Z67" s="7" t="s">
        <v>77</v>
      </c>
    </row>
    <row r="68" spans="2:28" s="13" customFormat="1" x14ac:dyDescent="0.25">
      <c r="B68" s="11"/>
      <c r="C68" s="12" t="s">
        <v>102</v>
      </c>
      <c r="D68" s="17">
        <f t="shared" ref="D68:K68" si="155">SUM(D65:D67)</f>
        <v>560000</v>
      </c>
      <c r="E68" s="17">
        <f t="shared" si="155"/>
        <v>392000</v>
      </c>
      <c r="F68" s="142">
        <f t="shared" si="155"/>
        <v>392000</v>
      </c>
      <c r="G68" s="17">
        <f t="shared" si="155"/>
        <v>0</v>
      </c>
      <c r="H68" s="17">
        <f t="shared" si="155"/>
        <v>392000</v>
      </c>
      <c r="I68" s="17">
        <f t="shared" si="155"/>
        <v>392000</v>
      </c>
      <c r="J68" s="17">
        <f t="shared" si="155"/>
        <v>16288.31</v>
      </c>
      <c r="K68" s="181">
        <f t="shared" si="155"/>
        <v>375711.69</v>
      </c>
      <c r="L68" s="142">
        <f t="shared" ref="L68:M68" si="156">SUM(L65:L67)</f>
        <v>0</v>
      </c>
      <c r="M68" s="17">
        <f t="shared" si="156"/>
        <v>0</v>
      </c>
      <c r="N68" s="17">
        <f>SUM(N65:N67)</f>
        <v>0</v>
      </c>
      <c r="O68" s="17">
        <f t="shared" ref="O68:W68" si="157">SUM(O65:O67)</f>
        <v>0</v>
      </c>
      <c r="P68" s="17">
        <f t="shared" si="157"/>
        <v>0</v>
      </c>
      <c r="Q68" s="181">
        <f t="shared" si="157"/>
        <v>0</v>
      </c>
      <c r="R68" s="142">
        <f t="shared" si="157"/>
        <v>0</v>
      </c>
      <c r="S68" s="17">
        <f t="shared" si="157"/>
        <v>0</v>
      </c>
      <c r="T68" s="17">
        <f t="shared" si="157"/>
        <v>0</v>
      </c>
      <c r="U68" s="17">
        <f t="shared" si="157"/>
        <v>0</v>
      </c>
      <c r="V68" s="17">
        <f t="shared" si="157"/>
        <v>0</v>
      </c>
      <c r="W68" s="181">
        <f t="shared" si="157"/>
        <v>0</v>
      </c>
      <c r="X68" s="49">
        <f>SUM(X65:X67)</f>
        <v>16288.31</v>
      </c>
      <c r="Y68" s="115">
        <f>SUM(Y65:Y67)</f>
        <v>375711.69</v>
      </c>
      <c r="Z68" s="22"/>
      <c r="AB68" s="14"/>
    </row>
    <row r="69" spans="2:28" s="13" customFormat="1" ht="13.5" thickBot="1" x14ac:dyDescent="0.3">
      <c r="B69" s="11"/>
      <c r="C69" s="19" t="s">
        <v>103</v>
      </c>
      <c r="D69" s="17">
        <f t="shared" ref="D69:L69" si="158">SUM(D57,D63,D68)</f>
        <v>1167121.76</v>
      </c>
      <c r="E69" s="17">
        <f t="shared" si="158"/>
        <v>816985.4</v>
      </c>
      <c r="F69" s="140">
        <f t="shared" si="158"/>
        <v>816985.4</v>
      </c>
      <c r="G69" s="141">
        <f t="shared" si="158"/>
        <v>114029.49</v>
      </c>
      <c r="H69" s="141">
        <f t="shared" si="158"/>
        <v>702955.91</v>
      </c>
      <c r="I69" s="141">
        <f t="shared" si="158"/>
        <v>702955.91</v>
      </c>
      <c r="J69" s="141">
        <f t="shared" si="158"/>
        <v>287513.82</v>
      </c>
      <c r="K69" s="199">
        <f t="shared" si="158"/>
        <v>415442.08999999997</v>
      </c>
      <c r="L69" s="140">
        <f t="shared" si="158"/>
        <v>0</v>
      </c>
      <c r="M69" s="141">
        <f t="shared" ref="M69:W69" si="159">SUM(M57,M63,M68)</f>
        <v>0</v>
      </c>
      <c r="N69" s="141">
        <f t="shared" si="159"/>
        <v>0</v>
      </c>
      <c r="O69" s="141">
        <f t="shared" si="159"/>
        <v>0</v>
      </c>
      <c r="P69" s="141">
        <f t="shared" si="159"/>
        <v>0</v>
      </c>
      <c r="Q69" s="199">
        <f t="shared" si="159"/>
        <v>0</v>
      </c>
      <c r="R69" s="140">
        <f t="shared" si="159"/>
        <v>0</v>
      </c>
      <c r="S69" s="141">
        <f t="shared" si="159"/>
        <v>0</v>
      </c>
      <c r="T69" s="141">
        <f t="shared" si="159"/>
        <v>0</v>
      </c>
      <c r="U69" s="141">
        <f t="shared" si="159"/>
        <v>0</v>
      </c>
      <c r="V69" s="141">
        <f t="shared" si="159"/>
        <v>0</v>
      </c>
      <c r="W69" s="199">
        <f t="shared" si="159"/>
        <v>0</v>
      </c>
      <c r="X69" s="49">
        <f>SUM(X57,X63,X68)</f>
        <v>401543.31</v>
      </c>
      <c r="Y69" s="115">
        <f>Y57+Y63+Y68</f>
        <v>415442.08999999997</v>
      </c>
      <c r="Z69" s="22"/>
      <c r="AB69" s="14"/>
    </row>
    <row r="70" spans="2:28" s="13" customFormat="1" ht="20.100000000000001" customHeight="1" x14ac:dyDescent="0.25">
      <c r="B70" s="11"/>
      <c r="C70" s="19"/>
      <c r="D70" s="17"/>
      <c r="E70" s="17"/>
      <c r="F70" s="180"/>
      <c r="G70" s="180"/>
      <c r="H70" s="180"/>
      <c r="I70" s="180"/>
      <c r="J70" s="180"/>
      <c r="K70" s="180"/>
      <c r="L70" s="180"/>
      <c r="M70" s="180"/>
      <c r="N70" s="180"/>
      <c r="O70" s="180"/>
      <c r="P70" s="180"/>
      <c r="Q70" s="180"/>
      <c r="R70" s="180"/>
      <c r="S70" s="180"/>
      <c r="T70" s="180"/>
      <c r="U70" s="180"/>
      <c r="V70" s="180"/>
      <c r="W70" s="180"/>
      <c r="X70" s="17"/>
      <c r="Y70" s="17"/>
      <c r="Z70" s="22"/>
      <c r="AB70" s="14"/>
    </row>
    <row r="71" spans="2:28" ht="92.25" customHeight="1" x14ac:dyDescent="0.25">
      <c r="B71" s="52" t="s">
        <v>166</v>
      </c>
      <c r="C71" s="217">
        <f>SUM(F69,L69,R69)</f>
        <v>816985.4</v>
      </c>
      <c r="D71" s="218"/>
      <c r="E71" s="218"/>
      <c r="F71" s="219"/>
      <c r="G71" s="219"/>
      <c r="H71" s="219"/>
      <c r="I71" s="219"/>
      <c r="J71" s="219"/>
      <c r="K71" s="219"/>
      <c r="L71" s="219"/>
      <c r="M71" s="219"/>
      <c r="N71" s="219"/>
      <c r="O71" s="219"/>
      <c r="P71" s="219"/>
      <c r="Q71" s="219"/>
      <c r="R71" s="219"/>
      <c r="S71" s="219"/>
      <c r="T71" s="219"/>
      <c r="U71" s="219"/>
      <c r="V71" s="219"/>
      <c r="W71" s="219"/>
      <c r="X71" s="218"/>
      <c r="Y71" s="218"/>
      <c r="Z71" s="241"/>
    </row>
    <row r="72" spans="2:28" ht="91.5" customHeight="1" x14ac:dyDescent="0.25">
      <c r="B72" s="52" t="s">
        <v>130</v>
      </c>
      <c r="C72" s="217">
        <f>SUM(G69,J69,M69,P69,S69,V69)</f>
        <v>401543.31</v>
      </c>
      <c r="D72" s="218"/>
      <c r="E72" s="218"/>
      <c r="F72" s="218"/>
      <c r="G72" s="218"/>
      <c r="H72" s="218"/>
      <c r="I72" s="218"/>
      <c r="J72" s="218"/>
      <c r="K72" s="218"/>
      <c r="L72" s="218"/>
      <c r="M72" s="218"/>
      <c r="N72" s="218"/>
      <c r="O72" s="218"/>
      <c r="P72" s="218"/>
      <c r="Q72" s="218"/>
      <c r="R72" s="218"/>
      <c r="S72" s="218"/>
      <c r="T72" s="218"/>
      <c r="U72" s="218"/>
      <c r="V72" s="218"/>
      <c r="W72" s="218"/>
      <c r="X72" s="218"/>
      <c r="Y72" s="218"/>
      <c r="Z72" s="241"/>
    </row>
    <row r="73" spans="2:28" ht="105.75" customHeight="1" x14ac:dyDescent="0.25">
      <c r="B73" s="52" t="s">
        <v>167</v>
      </c>
      <c r="C73" s="217">
        <f>SUM(K69,Q69,W69)</f>
        <v>415442.08999999997</v>
      </c>
      <c r="D73" s="218"/>
      <c r="E73" s="218"/>
      <c r="F73" s="218"/>
      <c r="G73" s="218"/>
      <c r="H73" s="218"/>
      <c r="I73" s="218"/>
      <c r="J73" s="218"/>
      <c r="K73" s="218"/>
      <c r="L73" s="218"/>
      <c r="M73" s="218"/>
      <c r="N73" s="218"/>
      <c r="O73" s="218"/>
      <c r="P73" s="218"/>
      <c r="Q73" s="218"/>
      <c r="R73" s="218"/>
      <c r="S73" s="218"/>
      <c r="T73" s="218"/>
      <c r="U73" s="218"/>
      <c r="V73" s="218"/>
      <c r="W73" s="218"/>
      <c r="X73" s="218"/>
      <c r="Y73" s="218"/>
      <c r="Z73" s="241"/>
    </row>
    <row r="74" spans="2:28" ht="36" customHeight="1" x14ac:dyDescent="0.25">
      <c r="B74" s="263" t="s">
        <v>119</v>
      </c>
      <c r="C74" s="263"/>
      <c r="D74" s="58">
        <f>SUM(D28,D46,D69)</f>
        <v>2272121.7599999998</v>
      </c>
      <c r="E74" s="58">
        <f>SUM(E28,E46,E69)</f>
        <v>1742635.4</v>
      </c>
      <c r="F74" s="58">
        <f>SUM(F28,F46,F69)</f>
        <v>1308985.3999999999</v>
      </c>
      <c r="G74" s="58">
        <f t="shared" ref="G74:U74" si="160">SUM(G28,G46,G69)</f>
        <v>446379.5</v>
      </c>
      <c r="H74" s="58">
        <f t="shared" si="160"/>
        <v>862605.9</v>
      </c>
      <c r="I74" s="58">
        <f>SUM(I28,I46,I69)</f>
        <v>862605.9</v>
      </c>
      <c r="J74" s="58">
        <f>SUM(J28,J46,J69)</f>
        <v>577700.22</v>
      </c>
      <c r="K74" s="58">
        <f>SUM(K28,K46,K69)</f>
        <v>284905.67999999993</v>
      </c>
      <c r="L74" s="58">
        <f t="shared" si="160"/>
        <v>208650</v>
      </c>
      <c r="M74" s="58">
        <f t="shared" si="160"/>
        <v>30000</v>
      </c>
      <c r="N74" s="58">
        <f t="shared" si="160"/>
        <v>178650</v>
      </c>
      <c r="O74" s="58">
        <f t="shared" si="160"/>
        <v>178650</v>
      </c>
      <c r="P74" s="58">
        <f>SUM(P28,P46,P69)</f>
        <v>151781</v>
      </c>
      <c r="Q74" s="58">
        <f t="shared" ref="Q74" si="161">SUM(Q28,Q46,Q69)</f>
        <v>26869</v>
      </c>
      <c r="R74" s="58">
        <f t="shared" si="160"/>
        <v>225000</v>
      </c>
      <c r="S74" s="58">
        <f t="shared" si="160"/>
        <v>15719</v>
      </c>
      <c r="T74" s="58">
        <f t="shared" si="160"/>
        <v>209281</v>
      </c>
      <c r="U74" s="58">
        <f t="shared" si="160"/>
        <v>209281</v>
      </c>
      <c r="V74" s="58">
        <f t="shared" ref="V74:W74" si="162">SUM(V28,V46,V69)</f>
        <v>162624.66999999998</v>
      </c>
      <c r="W74" s="58">
        <f t="shared" si="162"/>
        <v>46656.33</v>
      </c>
      <c r="X74" s="58">
        <f>SUM(X28,X46,X69)</f>
        <v>1384204.3900000001</v>
      </c>
      <c r="Y74" s="116">
        <f>SUM(Y28,Y46,Y69)</f>
        <v>358431.00999999995</v>
      </c>
      <c r="Z74" s="20"/>
      <c r="AB74" s="25"/>
    </row>
    <row r="75" spans="2:28" ht="42" customHeight="1" x14ac:dyDescent="0.25">
      <c r="B75" s="51" t="s">
        <v>118</v>
      </c>
      <c r="C75" s="242">
        <f>SUM(D28,D46,D69)</f>
        <v>2272121.7599999998</v>
      </c>
      <c r="D75" s="243"/>
      <c r="E75" s="243"/>
      <c r="F75" s="243"/>
      <c r="G75" s="243"/>
      <c r="H75" s="243"/>
      <c r="I75" s="243"/>
      <c r="J75" s="243"/>
      <c r="K75" s="243"/>
      <c r="L75" s="243"/>
      <c r="M75" s="243"/>
      <c r="N75" s="243"/>
      <c r="O75" s="243"/>
      <c r="P75" s="243"/>
      <c r="Q75" s="243"/>
      <c r="R75" s="243"/>
      <c r="S75" s="243"/>
      <c r="T75" s="243"/>
      <c r="U75" s="243"/>
      <c r="V75" s="243"/>
      <c r="W75" s="243"/>
      <c r="X75" s="243"/>
      <c r="Y75" s="243"/>
      <c r="Z75" s="244"/>
    </row>
    <row r="76" spans="2:28" ht="58.5" customHeight="1" x14ac:dyDescent="0.25">
      <c r="B76" s="51" t="s">
        <v>129</v>
      </c>
      <c r="C76" s="242">
        <f>SUM(C29,C47,C71)</f>
        <v>1742635.4</v>
      </c>
      <c r="D76" s="243"/>
      <c r="E76" s="243"/>
      <c r="F76" s="243"/>
      <c r="G76" s="243"/>
      <c r="H76" s="243"/>
      <c r="I76" s="243"/>
      <c r="J76" s="243"/>
      <c r="K76" s="243"/>
      <c r="L76" s="243"/>
      <c r="M76" s="243"/>
      <c r="N76" s="243"/>
      <c r="O76" s="243"/>
      <c r="P76" s="243"/>
      <c r="Q76" s="243"/>
      <c r="R76" s="243"/>
      <c r="S76" s="243"/>
      <c r="T76" s="243"/>
      <c r="U76" s="243"/>
      <c r="V76" s="243"/>
      <c r="W76" s="243"/>
      <c r="X76" s="243"/>
      <c r="Y76" s="243"/>
      <c r="Z76" s="244"/>
      <c r="AA76" s="16"/>
    </row>
    <row r="77" spans="2:28" ht="87.75" customHeight="1" thickBot="1" x14ac:dyDescent="0.3">
      <c r="B77" s="117" t="s">
        <v>168</v>
      </c>
      <c r="C77" s="260">
        <f>SUM(C30,C48,C72)</f>
        <v>1384204.3900000001</v>
      </c>
      <c r="D77" s="261"/>
      <c r="E77" s="261"/>
      <c r="F77" s="261"/>
      <c r="G77" s="261"/>
      <c r="H77" s="261"/>
      <c r="I77" s="261"/>
      <c r="J77" s="261"/>
      <c r="K77" s="261"/>
      <c r="L77" s="261"/>
      <c r="M77" s="261"/>
      <c r="N77" s="261"/>
      <c r="O77" s="261"/>
      <c r="P77" s="261"/>
      <c r="Q77" s="261"/>
      <c r="R77" s="261"/>
      <c r="S77" s="261"/>
      <c r="T77" s="261"/>
      <c r="U77" s="261"/>
      <c r="V77" s="261"/>
      <c r="W77" s="261"/>
      <c r="X77" s="261"/>
      <c r="Y77" s="261"/>
      <c r="Z77" s="262"/>
    </row>
    <row r="78" spans="2:28" s="101" customFormat="1" ht="47.25" customHeight="1" x14ac:dyDescent="0.25">
      <c r="B78" s="119" t="s">
        <v>159</v>
      </c>
      <c r="C78" s="210" t="s">
        <v>112</v>
      </c>
      <c r="D78" s="259"/>
      <c r="E78" s="259"/>
      <c r="F78" s="208"/>
      <c r="G78" s="100"/>
      <c r="H78" s="100"/>
      <c r="I78" s="100"/>
      <c r="J78" s="100"/>
      <c r="K78" s="100"/>
      <c r="L78" s="100"/>
      <c r="M78" s="100"/>
      <c r="N78" s="100"/>
      <c r="O78" s="100"/>
      <c r="P78" s="100"/>
      <c r="Q78" s="100"/>
      <c r="R78" s="100"/>
      <c r="S78" s="100"/>
      <c r="T78" s="100"/>
      <c r="U78" s="100"/>
      <c r="V78" s="100"/>
      <c r="W78" s="100"/>
      <c r="X78" s="100"/>
      <c r="Y78" s="100"/>
      <c r="Z78" s="99"/>
      <c r="AB78" s="102"/>
    </row>
    <row r="79" spans="2:28" s="105" customFormat="1" ht="33" customHeight="1" x14ac:dyDescent="0.25">
      <c r="B79" s="292" t="s">
        <v>143</v>
      </c>
      <c r="C79" s="294">
        <f>'Budget_by Accounts_Tab'!AI8</f>
        <v>441210.95</v>
      </c>
      <c r="D79" s="258"/>
      <c r="E79" s="258"/>
      <c r="F79" s="209"/>
      <c r="G79" s="103"/>
      <c r="H79" s="290"/>
      <c r="I79" s="103"/>
      <c r="J79" s="103"/>
      <c r="K79" s="103"/>
      <c r="L79" s="103"/>
      <c r="M79" s="103"/>
      <c r="N79" s="103"/>
      <c r="O79" s="103"/>
      <c r="P79" s="103"/>
      <c r="Q79" s="103"/>
      <c r="R79" s="103"/>
      <c r="S79" s="103"/>
      <c r="T79" s="103"/>
      <c r="U79" s="103"/>
      <c r="V79" s="103"/>
      <c r="W79" s="103"/>
      <c r="X79" s="103"/>
      <c r="Y79" s="103"/>
      <c r="Z79" s="104"/>
      <c r="AB79" s="106"/>
    </row>
    <row r="80" spans="2:28" s="105" customFormat="1" ht="33" customHeight="1" x14ac:dyDescent="0.25">
      <c r="B80" s="292" t="s">
        <v>144</v>
      </c>
      <c r="C80" s="294">
        <f>'Budget_by Accounts_Tab'!AI14</f>
        <v>479707.41000000003</v>
      </c>
      <c r="D80" s="258"/>
      <c r="E80" s="258"/>
      <c r="F80" s="209"/>
      <c r="G80" s="103"/>
      <c r="H80" s="290"/>
      <c r="I80" s="103"/>
      <c r="J80" s="103"/>
      <c r="K80" s="103"/>
      <c r="L80" s="103"/>
      <c r="M80" s="103"/>
      <c r="N80" s="103"/>
      <c r="O80" s="103"/>
      <c r="P80" s="103"/>
      <c r="Q80" s="103"/>
      <c r="R80" s="103"/>
      <c r="S80" s="103"/>
      <c r="T80" s="103"/>
      <c r="U80" s="103"/>
      <c r="V80" s="103"/>
      <c r="W80" s="103"/>
      <c r="X80" s="103"/>
      <c r="Y80" s="103"/>
      <c r="Z80" s="104"/>
      <c r="AB80" s="106"/>
    </row>
    <row r="81" spans="2:28" s="105" customFormat="1" ht="33" customHeight="1" x14ac:dyDescent="0.25">
      <c r="B81" s="292" t="s">
        <v>145</v>
      </c>
      <c r="C81" s="294">
        <v>36691.14</v>
      </c>
      <c r="D81" s="258"/>
      <c r="E81" s="258"/>
      <c r="F81" s="209"/>
      <c r="G81" s="103"/>
      <c r="H81" s="290"/>
      <c r="I81" s="103"/>
      <c r="J81" s="103"/>
      <c r="K81" s="103"/>
      <c r="L81" s="103"/>
      <c r="M81" s="103"/>
      <c r="N81" s="103"/>
      <c r="O81" s="103"/>
      <c r="P81" s="103"/>
      <c r="Q81" s="103"/>
      <c r="R81" s="103"/>
      <c r="S81" s="103"/>
      <c r="T81" s="103"/>
      <c r="U81" s="103"/>
      <c r="V81" s="103"/>
      <c r="W81" s="103"/>
      <c r="X81" s="103"/>
      <c r="Y81" s="103"/>
      <c r="Z81" s="104"/>
      <c r="AB81" s="106"/>
    </row>
    <row r="82" spans="2:28" s="105" customFormat="1" ht="33" customHeight="1" x14ac:dyDescent="0.25">
      <c r="B82" s="293" t="s">
        <v>146</v>
      </c>
      <c r="C82" s="295">
        <f>SUM(C79:C81)</f>
        <v>957609.50000000012</v>
      </c>
      <c r="D82" s="258"/>
      <c r="E82" s="258"/>
      <c r="F82" s="209"/>
      <c r="G82" s="103"/>
      <c r="H82" s="290"/>
      <c r="I82" s="103"/>
      <c r="J82" s="103"/>
      <c r="K82" s="103"/>
      <c r="L82" s="103"/>
      <c r="M82" s="103"/>
      <c r="N82" s="103"/>
      <c r="O82" s="103"/>
      <c r="P82" s="103"/>
      <c r="Q82" s="103"/>
      <c r="R82" s="103"/>
      <c r="S82" s="103"/>
      <c r="T82" s="103"/>
      <c r="U82" s="103"/>
      <c r="V82" s="103"/>
      <c r="W82" s="103"/>
      <c r="X82" s="103"/>
      <c r="Y82" s="103"/>
      <c r="Z82" s="104"/>
      <c r="AB82" s="106"/>
    </row>
    <row r="83" spans="2:28" s="105" customFormat="1" ht="31.5" customHeight="1" x14ac:dyDescent="0.25">
      <c r="B83" s="292" t="s">
        <v>147</v>
      </c>
      <c r="C83" s="294">
        <f>'Budget_by Accounts_Tab'!AI16</f>
        <v>105202.28</v>
      </c>
      <c r="D83" s="258"/>
      <c r="E83" s="258"/>
      <c r="F83" s="209"/>
      <c r="G83" s="103"/>
      <c r="H83" s="290"/>
      <c r="I83" s="103"/>
      <c r="J83" s="103"/>
      <c r="K83" s="103"/>
      <c r="L83" s="103"/>
      <c r="M83" s="103"/>
      <c r="N83" s="103"/>
      <c r="O83" s="103"/>
      <c r="P83" s="103"/>
      <c r="Q83" s="103"/>
      <c r="R83" s="103"/>
      <c r="S83" s="103"/>
      <c r="T83" s="103"/>
      <c r="U83" s="103"/>
      <c r="V83" s="103"/>
      <c r="W83" s="103"/>
      <c r="X83" s="103"/>
      <c r="Y83" s="103"/>
      <c r="Z83" s="104"/>
      <c r="AB83" s="106"/>
    </row>
    <row r="84" spans="2:28" s="105" customFormat="1" ht="48.75" customHeight="1" thickBot="1" x14ac:dyDescent="0.3">
      <c r="B84" s="118" t="s">
        <v>169</v>
      </c>
      <c r="C84" s="120">
        <f>SUM(C82:C83)</f>
        <v>1062811.78</v>
      </c>
      <c r="D84" s="267"/>
      <c r="E84" s="267"/>
      <c r="F84" s="209"/>
      <c r="G84" s="103"/>
      <c r="H84" s="103"/>
      <c r="I84" s="103"/>
      <c r="J84" s="103"/>
      <c r="K84" s="103"/>
      <c r="L84" s="103"/>
      <c r="M84" s="103"/>
      <c r="N84" s="103"/>
      <c r="O84" s="103"/>
      <c r="P84" s="103"/>
      <c r="Q84" s="103"/>
      <c r="R84" s="103"/>
      <c r="S84" s="103"/>
      <c r="T84" s="103"/>
      <c r="U84" s="103"/>
      <c r="V84" s="103"/>
      <c r="W84" s="103"/>
      <c r="X84" s="103"/>
      <c r="Y84" s="103"/>
      <c r="Z84" s="104"/>
      <c r="AB84" s="106"/>
    </row>
    <row r="85" spans="2:28" s="105" customFormat="1" ht="18" customHeight="1" x14ac:dyDescent="0.25">
      <c r="B85" s="108"/>
      <c r="C85" s="107"/>
      <c r="D85" s="103"/>
      <c r="E85" s="103"/>
      <c r="F85" s="103"/>
      <c r="G85" s="103"/>
      <c r="H85" s="103"/>
      <c r="I85" s="103"/>
      <c r="J85" s="103"/>
      <c r="K85" s="103"/>
      <c r="L85" s="103"/>
      <c r="M85" s="103"/>
      <c r="N85" s="103"/>
      <c r="O85" s="103"/>
      <c r="P85" s="103"/>
      <c r="Q85" s="103"/>
      <c r="R85" s="103"/>
      <c r="S85" s="103"/>
      <c r="T85" s="103"/>
      <c r="U85" s="103"/>
      <c r="V85" s="103"/>
      <c r="W85" s="103"/>
      <c r="X85" s="103"/>
      <c r="Y85" s="103"/>
      <c r="Z85" s="104"/>
      <c r="AB85" s="106"/>
    </row>
    <row r="86" spans="2:28" s="105" customFormat="1" ht="18" customHeight="1" x14ac:dyDescent="0.25">
      <c r="B86" s="211" t="s">
        <v>148</v>
      </c>
      <c r="C86" s="211"/>
      <c r="D86" s="103"/>
      <c r="E86" s="103"/>
      <c r="F86" s="103"/>
      <c r="G86" s="103"/>
      <c r="H86" s="103"/>
      <c r="I86" s="103"/>
      <c r="J86" s="103"/>
      <c r="K86" s="103"/>
      <c r="L86" s="103"/>
      <c r="M86" s="103"/>
      <c r="N86" s="103"/>
      <c r="O86" s="103"/>
      <c r="P86" s="103"/>
      <c r="Q86" s="103"/>
      <c r="R86" s="103"/>
      <c r="S86" s="103"/>
      <c r="T86" s="103"/>
      <c r="U86" s="103"/>
      <c r="V86" s="103"/>
      <c r="W86" s="103"/>
      <c r="X86" s="103"/>
      <c r="Y86" s="103"/>
      <c r="Z86" s="104"/>
      <c r="AB86" s="106"/>
    </row>
    <row r="87" spans="2:28" s="105" customFormat="1" ht="15" x14ac:dyDescent="0.25">
      <c r="B87" s="212" t="s">
        <v>158</v>
      </c>
      <c r="C87" s="213"/>
      <c r="D87" s="103"/>
      <c r="E87" s="103"/>
      <c r="F87" s="103"/>
      <c r="G87" s="103"/>
      <c r="H87" s="103"/>
      <c r="I87" s="103"/>
      <c r="J87" s="103"/>
      <c r="K87" s="103"/>
      <c r="L87" s="103"/>
      <c r="M87" s="103"/>
      <c r="N87" s="103"/>
      <c r="O87" s="103"/>
      <c r="P87" s="103"/>
      <c r="Q87" s="103"/>
      <c r="R87" s="103"/>
      <c r="S87" s="103"/>
      <c r="T87" s="103"/>
      <c r="U87" s="103"/>
      <c r="V87" s="103"/>
      <c r="W87" s="103"/>
      <c r="X87" s="103"/>
      <c r="Y87" s="103"/>
      <c r="Z87" s="104"/>
      <c r="AB87" s="106"/>
    </row>
    <row r="88" spans="2:28" s="105" customFormat="1" ht="15" x14ac:dyDescent="0.25">
      <c r="B88" s="109" t="s">
        <v>149</v>
      </c>
      <c r="C88" s="110">
        <f>C30</f>
        <v>523373.04000000004</v>
      </c>
      <c r="D88" s="103"/>
      <c r="E88" s="103"/>
      <c r="F88" s="103"/>
      <c r="G88" s="103"/>
      <c r="H88" s="103"/>
      <c r="I88" s="103"/>
      <c r="J88" s="103"/>
      <c r="K88" s="103"/>
      <c r="L88" s="103"/>
      <c r="M88" s="103"/>
      <c r="N88" s="103"/>
      <c r="O88" s="103"/>
      <c r="P88" s="103"/>
      <c r="Q88" s="103"/>
      <c r="R88" s="103"/>
      <c r="S88" s="103"/>
      <c r="T88" s="103"/>
      <c r="U88" s="103"/>
      <c r="V88" s="103"/>
      <c r="W88" s="103"/>
      <c r="X88" s="103"/>
      <c r="Y88" s="103"/>
      <c r="Z88" s="104"/>
      <c r="AB88" s="106"/>
    </row>
    <row r="89" spans="2:28" s="105" customFormat="1" ht="15" x14ac:dyDescent="0.25">
      <c r="B89" s="109" t="s">
        <v>150</v>
      </c>
      <c r="C89" s="110">
        <f>C48</f>
        <v>459288.04</v>
      </c>
      <c r="D89" s="103"/>
      <c r="E89" s="103"/>
      <c r="F89" s="103"/>
      <c r="G89" s="103"/>
      <c r="H89" s="103"/>
      <c r="I89" s="103"/>
      <c r="J89" s="103"/>
      <c r="K89" s="103"/>
      <c r="L89" s="103"/>
      <c r="M89" s="103"/>
      <c r="N89" s="103"/>
      <c r="O89" s="103"/>
      <c r="P89" s="103"/>
      <c r="Q89" s="103"/>
      <c r="R89" s="103"/>
      <c r="S89" s="103"/>
      <c r="T89" s="103"/>
      <c r="U89" s="103"/>
      <c r="V89" s="103"/>
      <c r="W89" s="103"/>
      <c r="X89" s="103"/>
      <c r="Y89" s="103"/>
      <c r="Z89" s="104"/>
      <c r="AB89" s="106"/>
    </row>
    <row r="90" spans="2:28" s="105" customFormat="1" ht="15" x14ac:dyDescent="0.25">
      <c r="B90" s="109" t="s">
        <v>151</v>
      </c>
      <c r="C90" s="110">
        <f>C72</f>
        <v>401543.31</v>
      </c>
      <c r="D90" s="103"/>
      <c r="E90" s="103"/>
      <c r="F90" s="103"/>
      <c r="G90" s="103"/>
      <c r="H90" s="103"/>
      <c r="I90" s="103"/>
      <c r="J90" s="103"/>
      <c r="K90" s="103"/>
      <c r="L90" s="103"/>
      <c r="M90" s="103"/>
      <c r="N90" s="103"/>
      <c r="O90" s="103"/>
      <c r="P90" s="103"/>
      <c r="Q90" s="103"/>
      <c r="R90" s="103"/>
      <c r="S90" s="103"/>
      <c r="T90" s="103"/>
      <c r="U90" s="103"/>
      <c r="V90" s="103"/>
      <c r="W90" s="103"/>
      <c r="X90" s="103"/>
      <c r="Y90" s="103"/>
      <c r="Z90" s="104"/>
      <c r="AB90" s="106"/>
    </row>
    <row r="91" spans="2:28" s="105" customFormat="1" ht="15" x14ac:dyDescent="0.25">
      <c r="B91" s="111" t="s">
        <v>152</v>
      </c>
      <c r="C91" s="112">
        <f>C88+C89+C90</f>
        <v>1384204.3900000001</v>
      </c>
      <c r="D91" s="103"/>
      <c r="E91" s="103"/>
      <c r="F91" s="103"/>
      <c r="G91" s="103"/>
      <c r="H91" s="103"/>
      <c r="I91" s="103"/>
      <c r="J91" s="103"/>
      <c r="K91" s="103"/>
      <c r="L91" s="103"/>
      <c r="M91" s="103"/>
      <c r="N91" s="103"/>
      <c r="O91" s="103"/>
      <c r="P91" s="103"/>
      <c r="Q91" s="103"/>
      <c r="R91" s="103"/>
      <c r="S91" s="103"/>
      <c r="T91" s="103"/>
      <c r="U91" s="103"/>
      <c r="V91" s="103"/>
      <c r="W91" s="103"/>
      <c r="X91" s="103"/>
      <c r="Y91" s="103"/>
      <c r="Z91" s="104"/>
      <c r="AB91" s="106"/>
    </row>
    <row r="92" spans="2:28" s="105" customFormat="1" ht="15" x14ac:dyDescent="0.25">
      <c r="B92" s="111" t="s">
        <v>153</v>
      </c>
      <c r="C92" s="110">
        <f>C79</f>
        <v>441210.95</v>
      </c>
      <c r="D92" s="103"/>
      <c r="E92" s="103"/>
      <c r="F92" s="103"/>
      <c r="G92" s="103"/>
      <c r="H92" s="103"/>
      <c r="I92" s="103"/>
      <c r="J92" s="103"/>
      <c r="K92" s="103"/>
      <c r="L92" s="103"/>
      <c r="M92" s="103"/>
      <c r="N92" s="103"/>
      <c r="O92" s="103"/>
      <c r="P92" s="103"/>
      <c r="Q92" s="103"/>
      <c r="R92" s="103"/>
      <c r="S92" s="103"/>
      <c r="T92" s="103"/>
      <c r="U92" s="103"/>
      <c r="V92" s="103"/>
      <c r="W92" s="103"/>
      <c r="X92" s="103"/>
      <c r="Y92" s="103"/>
      <c r="Z92" s="104"/>
      <c r="AB92" s="106"/>
    </row>
    <row r="93" spans="2:28" s="105" customFormat="1" ht="15" x14ac:dyDescent="0.25">
      <c r="B93" s="111" t="s">
        <v>154</v>
      </c>
      <c r="C93" s="110">
        <f>C80</f>
        <v>479707.41000000003</v>
      </c>
      <c r="D93" s="103"/>
      <c r="E93" s="103"/>
      <c r="F93" s="103"/>
      <c r="G93" s="103"/>
      <c r="H93" s="103"/>
      <c r="I93" s="103"/>
      <c r="J93" s="103"/>
      <c r="K93" s="103"/>
      <c r="L93" s="103"/>
      <c r="M93" s="103"/>
      <c r="N93" s="103"/>
      <c r="O93" s="103"/>
      <c r="P93" s="103"/>
      <c r="Q93" s="103"/>
      <c r="R93" s="103"/>
      <c r="S93" s="103"/>
      <c r="T93" s="103"/>
      <c r="U93" s="103"/>
      <c r="V93" s="103"/>
      <c r="W93" s="103"/>
      <c r="X93" s="103"/>
      <c r="Y93" s="103"/>
      <c r="Z93" s="104"/>
      <c r="AB93" s="106"/>
    </row>
    <row r="94" spans="2:28" s="105" customFormat="1" ht="15" x14ac:dyDescent="0.25">
      <c r="B94" s="111" t="s">
        <v>145</v>
      </c>
      <c r="C94" s="110">
        <f>C81</f>
        <v>36691.14</v>
      </c>
      <c r="D94" s="103"/>
      <c r="E94" s="103"/>
      <c r="F94" s="103"/>
      <c r="G94" s="103"/>
      <c r="H94" s="103"/>
      <c r="I94" s="103"/>
      <c r="J94" s="103"/>
      <c r="K94" s="103"/>
      <c r="L94" s="103"/>
      <c r="M94" s="103"/>
      <c r="N94" s="103"/>
      <c r="O94" s="103"/>
      <c r="P94" s="103"/>
      <c r="Q94" s="103"/>
      <c r="R94" s="103"/>
      <c r="S94" s="103"/>
      <c r="T94" s="103"/>
      <c r="U94" s="103"/>
      <c r="V94" s="103"/>
      <c r="W94" s="103"/>
      <c r="X94" s="103"/>
      <c r="Y94" s="103"/>
      <c r="Z94" s="104"/>
      <c r="AB94" s="106"/>
    </row>
    <row r="95" spans="2:28" s="105" customFormat="1" ht="15" x14ac:dyDescent="0.25">
      <c r="B95" s="111" t="s">
        <v>155</v>
      </c>
      <c r="C95" s="112">
        <f>SUM(C91:C94)</f>
        <v>2341813.89</v>
      </c>
      <c r="D95" s="103"/>
      <c r="E95" s="103"/>
      <c r="F95" s="103"/>
      <c r="G95" s="103"/>
      <c r="H95" s="103"/>
      <c r="I95" s="103"/>
      <c r="J95" s="103"/>
      <c r="K95" s="103"/>
      <c r="L95" s="103"/>
      <c r="M95" s="103"/>
      <c r="N95" s="103"/>
      <c r="O95" s="103"/>
      <c r="P95" s="103"/>
      <c r="Q95" s="103"/>
      <c r="R95" s="103"/>
      <c r="S95" s="103"/>
      <c r="T95" s="103"/>
      <c r="U95" s="103"/>
      <c r="V95" s="103"/>
      <c r="W95" s="103"/>
      <c r="X95" s="103"/>
      <c r="Y95" s="103"/>
      <c r="Z95" s="104"/>
      <c r="AB95" s="106"/>
    </row>
    <row r="96" spans="2:28" s="105" customFormat="1" ht="15" x14ac:dyDescent="0.25">
      <c r="B96" s="111" t="s">
        <v>156</v>
      </c>
      <c r="C96" s="113">
        <f>C83</f>
        <v>105202.28</v>
      </c>
      <c r="D96" s="103"/>
      <c r="E96" s="103"/>
      <c r="F96" s="103"/>
      <c r="G96" s="103"/>
      <c r="H96" s="103"/>
      <c r="I96" s="103"/>
      <c r="J96" s="103"/>
      <c r="K96" s="103"/>
      <c r="L96" s="103"/>
      <c r="M96" s="103"/>
      <c r="N96" s="103"/>
      <c r="O96" s="103"/>
      <c r="P96" s="103"/>
      <c r="Q96" s="103"/>
      <c r="R96" s="103"/>
      <c r="S96" s="103"/>
      <c r="T96" s="103"/>
      <c r="U96" s="103"/>
      <c r="V96" s="103"/>
      <c r="W96" s="103"/>
      <c r="X96" s="103"/>
      <c r="Y96" s="103"/>
      <c r="Z96" s="104"/>
      <c r="AB96" s="106"/>
    </row>
    <row r="97" spans="2:28" s="105" customFormat="1" ht="15" x14ac:dyDescent="0.25">
      <c r="B97" s="111" t="s">
        <v>157</v>
      </c>
      <c r="C97" s="112">
        <f>C95+C96</f>
        <v>2447016.17</v>
      </c>
      <c r="D97" s="103"/>
      <c r="E97" s="103"/>
      <c r="F97" s="103"/>
      <c r="G97" s="103"/>
      <c r="H97" s="103"/>
      <c r="I97" s="103"/>
      <c r="J97" s="103"/>
      <c r="K97" s="103"/>
      <c r="L97" s="103"/>
      <c r="M97" s="103"/>
      <c r="N97" s="103"/>
      <c r="O97" s="103"/>
      <c r="P97" s="103"/>
      <c r="Q97" s="103"/>
      <c r="R97" s="103"/>
      <c r="S97" s="103"/>
      <c r="T97" s="103"/>
      <c r="U97" s="103"/>
      <c r="V97" s="103"/>
      <c r="W97" s="103"/>
      <c r="X97" s="103"/>
      <c r="Y97" s="103"/>
      <c r="Z97" s="104"/>
      <c r="AB97" s="106"/>
    </row>
    <row r="98" spans="2:28" s="53" customFormat="1" x14ac:dyDescent="0.25">
      <c r="B98" s="96"/>
      <c r="C98" s="97"/>
      <c r="D98" s="98"/>
      <c r="E98" s="98"/>
      <c r="F98" s="98"/>
      <c r="G98" s="121"/>
      <c r="H98" s="121"/>
      <c r="I98" s="98"/>
      <c r="J98" s="98"/>
      <c r="K98" s="98"/>
      <c r="L98" s="98"/>
      <c r="M98" s="98"/>
      <c r="N98" s="98"/>
      <c r="O98" s="98"/>
      <c r="P98" s="98"/>
      <c r="Q98" s="98"/>
      <c r="R98" s="98"/>
      <c r="S98" s="98"/>
      <c r="T98" s="98"/>
      <c r="U98" s="98"/>
      <c r="V98" s="98"/>
      <c r="W98" s="98"/>
      <c r="X98" s="98"/>
      <c r="Y98" s="98"/>
      <c r="Z98" s="97"/>
      <c r="AB98" s="56"/>
    </row>
    <row r="99" spans="2:28" s="53" customFormat="1" x14ac:dyDescent="0.25">
      <c r="B99" s="96"/>
      <c r="C99" s="97"/>
      <c r="D99" s="98"/>
      <c r="E99" s="98"/>
      <c r="F99" s="98"/>
      <c r="G99" s="98"/>
      <c r="H99" s="98"/>
      <c r="I99" s="98"/>
      <c r="J99" s="98"/>
      <c r="K99" s="98"/>
      <c r="L99" s="98"/>
      <c r="M99" s="98"/>
      <c r="N99" s="98"/>
      <c r="O99" s="98"/>
      <c r="P99" s="98"/>
      <c r="Q99" s="98"/>
      <c r="R99" s="98"/>
      <c r="S99" s="98"/>
      <c r="T99" s="98"/>
      <c r="U99" s="98"/>
      <c r="V99" s="98"/>
      <c r="W99" s="98"/>
      <c r="X99" s="98"/>
      <c r="Y99" s="98"/>
      <c r="Z99" s="97"/>
      <c r="AB99" s="56"/>
    </row>
    <row r="100" spans="2:28" s="53" customFormat="1" x14ac:dyDescent="0.25">
      <c r="B100" s="96"/>
      <c r="C100" s="97"/>
      <c r="D100" s="98"/>
      <c r="E100" s="98"/>
      <c r="F100" s="98"/>
      <c r="G100" s="98"/>
      <c r="H100" s="98"/>
      <c r="I100" s="98"/>
      <c r="J100" s="98"/>
      <c r="K100" s="98"/>
      <c r="L100" s="98"/>
      <c r="M100" s="98"/>
      <c r="N100" s="98"/>
      <c r="O100" s="98"/>
      <c r="P100" s="98"/>
      <c r="Q100" s="98"/>
      <c r="R100" s="98"/>
      <c r="S100" s="98"/>
      <c r="T100" s="98"/>
      <c r="U100" s="98"/>
      <c r="V100" s="98"/>
      <c r="W100" s="98"/>
      <c r="X100" s="98"/>
      <c r="Y100" s="98"/>
      <c r="Z100" s="97"/>
      <c r="AB100" s="56"/>
    </row>
    <row r="101" spans="2:28" s="53" customFormat="1" x14ac:dyDescent="0.25">
      <c r="B101" s="96"/>
      <c r="C101" s="97"/>
      <c r="D101" s="98"/>
      <c r="E101" s="98"/>
      <c r="F101" s="98"/>
      <c r="G101" s="98"/>
      <c r="H101" s="98"/>
      <c r="I101" s="98"/>
      <c r="J101" s="98"/>
      <c r="K101" s="98"/>
      <c r="L101" s="98"/>
      <c r="M101" s="98"/>
      <c r="N101" s="98"/>
      <c r="O101" s="98"/>
      <c r="P101" s="98"/>
      <c r="Q101" s="98"/>
      <c r="R101" s="98"/>
      <c r="S101" s="98"/>
      <c r="T101" s="98"/>
      <c r="U101" s="98"/>
      <c r="V101" s="98"/>
      <c r="W101" s="98"/>
      <c r="X101" s="98"/>
      <c r="Y101" s="98"/>
      <c r="Z101" s="97"/>
      <c r="AB101" s="56"/>
    </row>
    <row r="102" spans="2:28" s="53" customFormat="1" x14ac:dyDescent="0.25">
      <c r="B102" s="96"/>
      <c r="C102" s="97"/>
      <c r="D102" s="98"/>
      <c r="E102" s="98"/>
      <c r="F102" s="98"/>
      <c r="G102" s="98"/>
      <c r="H102" s="98"/>
      <c r="I102" s="98"/>
      <c r="J102" s="98"/>
      <c r="K102" s="98"/>
      <c r="L102" s="98"/>
      <c r="M102" s="98"/>
      <c r="N102" s="98"/>
      <c r="O102" s="98"/>
      <c r="P102" s="98"/>
      <c r="Q102" s="98"/>
      <c r="R102" s="98"/>
      <c r="S102" s="98"/>
      <c r="T102" s="98"/>
      <c r="U102" s="98"/>
      <c r="V102" s="98"/>
      <c r="W102" s="98"/>
      <c r="X102" s="98"/>
      <c r="Y102" s="98"/>
      <c r="Z102" s="97"/>
      <c r="AB102" s="56"/>
    </row>
    <row r="103" spans="2:28" s="53" customFormat="1" x14ac:dyDescent="0.25">
      <c r="B103" s="96"/>
      <c r="C103" s="97"/>
      <c r="D103" s="98"/>
      <c r="E103" s="98"/>
      <c r="F103" s="98"/>
      <c r="G103" s="98"/>
      <c r="H103" s="98"/>
      <c r="I103" s="98"/>
      <c r="J103" s="98"/>
      <c r="K103" s="98"/>
      <c r="L103" s="98"/>
      <c r="M103" s="98"/>
      <c r="N103" s="98"/>
      <c r="O103" s="98"/>
      <c r="P103" s="98"/>
      <c r="Q103" s="98"/>
      <c r="R103" s="98"/>
      <c r="S103" s="98"/>
      <c r="T103" s="98"/>
      <c r="U103" s="98"/>
      <c r="V103" s="98"/>
      <c r="W103" s="98"/>
      <c r="X103" s="98"/>
      <c r="Y103" s="98"/>
      <c r="Z103" s="97"/>
      <c r="AB103" s="56"/>
    </row>
    <row r="104" spans="2:28" s="53" customFormat="1" x14ac:dyDescent="0.25">
      <c r="B104" s="96"/>
      <c r="C104" s="97"/>
      <c r="D104" s="98"/>
      <c r="E104" s="98"/>
      <c r="F104" s="98"/>
      <c r="G104" s="98"/>
      <c r="H104" s="98"/>
      <c r="I104" s="98"/>
      <c r="J104" s="98"/>
      <c r="K104" s="98"/>
      <c r="L104" s="98"/>
      <c r="M104" s="98"/>
      <c r="N104" s="98"/>
      <c r="O104" s="98"/>
      <c r="P104" s="98"/>
      <c r="Q104" s="98"/>
      <c r="R104" s="98"/>
      <c r="S104" s="98"/>
      <c r="T104" s="98"/>
      <c r="U104" s="98"/>
      <c r="V104" s="98"/>
      <c r="W104" s="98"/>
      <c r="X104" s="98"/>
      <c r="Y104" s="98"/>
      <c r="Z104" s="97"/>
      <c r="AB104" s="56"/>
    </row>
    <row r="105" spans="2:28" s="53" customFormat="1" x14ac:dyDescent="0.25">
      <c r="B105" s="96"/>
      <c r="C105" s="97"/>
      <c r="D105" s="98"/>
      <c r="E105" s="98"/>
      <c r="F105" s="98"/>
      <c r="G105" s="98"/>
      <c r="H105" s="98"/>
      <c r="I105" s="98"/>
      <c r="J105" s="98"/>
      <c r="K105" s="98"/>
      <c r="L105" s="98"/>
      <c r="M105" s="98"/>
      <c r="N105" s="98"/>
      <c r="O105" s="98"/>
      <c r="P105" s="98"/>
      <c r="Q105" s="98"/>
      <c r="R105" s="98"/>
      <c r="S105" s="98"/>
      <c r="T105" s="98"/>
      <c r="U105" s="98"/>
      <c r="V105" s="98"/>
      <c r="W105" s="98"/>
      <c r="X105" s="98"/>
      <c r="Y105" s="98"/>
      <c r="Z105" s="97"/>
      <c r="AB105" s="56"/>
    </row>
    <row r="106" spans="2:28" s="53" customFormat="1" x14ac:dyDescent="0.25">
      <c r="B106" s="96"/>
      <c r="C106" s="97"/>
      <c r="D106" s="98"/>
      <c r="E106" s="98"/>
      <c r="F106" s="98"/>
      <c r="G106" s="98"/>
      <c r="H106" s="98"/>
      <c r="I106" s="98"/>
      <c r="J106" s="98"/>
      <c r="K106" s="98"/>
      <c r="L106" s="98"/>
      <c r="M106" s="98"/>
      <c r="N106" s="98"/>
      <c r="O106" s="98"/>
      <c r="P106" s="98"/>
      <c r="Q106" s="98"/>
      <c r="R106" s="98"/>
      <c r="S106" s="98"/>
      <c r="T106" s="98"/>
      <c r="U106" s="98"/>
      <c r="V106" s="98"/>
      <c r="W106" s="98"/>
      <c r="X106" s="98"/>
      <c r="Y106" s="98"/>
      <c r="Z106" s="97"/>
      <c r="AB106" s="56"/>
    </row>
    <row r="107" spans="2:28" s="53" customFormat="1" x14ac:dyDescent="0.25">
      <c r="B107" s="96"/>
      <c r="C107" s="97"/>
      <c r="D107" s="98"/>
      <c r="E107" s="98"/>
      <c r="F107" s="98"/>
      <c r="G107" s="98"/>
      <c r="H107" s="98"/>
      <c r="I107" s="98"/>
      <c r="J107" s="98"/>
      <c r="K107" s="98"/>
      <c r="L107" s="98"/>
      <c r="M107" s="98"/>
      <c r="N107" s="98"/>
      <c r="O107" s="98"/>
      <c r="P107" s="98"/>
      <c r="Q107" s="98"/>
      <c r="R107" s="98"/>
      <c r="S107" s="98"/>
      <c r="T107" s="98"/>
      <c r="U107" s="98"/>
      <c r="V107" s="98"/>
      <c r="W107" s="98"/>
      <c r="X107" s="98"/>
      <c r="Y107" s="98"/>
      <c r="Z107" s="97"/>
      <c r="AB107" s="56"/>
    </row>
    <row r="108" spans="2:28" s="53" customFormat="1" x14ac:dyDescent="0.25">
      <c r="B108" s="96"/>
      <c r="C108" s="97"/>
      <c r="D108" s="98"/>
      <c r="E108" s="98"/>
      <c r="F108" s="98"/>
      <c r="G108" s="98"/>
      <c r="H108" s="98"/>
      <c r="I108" s="98"/>
      <c r="J108" s="98"/>
      <c r="K108" s="98"/>
      <c r="L108" s="98"/>
      <c r="M108" s="98"/>
      <c r="N108" s="98"/>
      <c r="O108" s="98"/>
      <c r="P108" s="98"/>
      <c r="Q108" s="98"/>
      <c r="R108" s="98"/>
      <c r="S108" s="98"/>
      <c r="T108" s="98"/>
      <c r="U108" s="98"/>
      <c r="V108" s="98"/>
      <c r="W108" s="98"/>
      <c r="X108" s="98"/>
      <c r="Y108" s="98"/>
      <c r="Z108" s="97"/>
      <c r="AB108" s="56"/>
    </row>
    <row r="109" spans="2:28" s="53" customFormat="1" x14ac:dyDescent="0.25">
      <c r="B109" s="96"/>
      <c r="C109" s="97"/>
      <c r="D109" s="98"/>
      <c r="E109" s="98"/>
      <c r="F109" s="98"/>
      <c r="G109" s="98"/>
      <c r="H109" s="98"/>
      <c r="I109" s="98"/>
      <c r="J109" s="98"/>
      <c r="K109" s="98"/>
      <c r="L109" s="98"/>
      <c r="M109" s="98"/>
      <c r="N109" s="98"/>
      <c r="O109" s="98"/>
      <c r="P109" s="98"/>
      <c r="Q109" s="98"/>
      <c r="R109" s="98"/>
      <c r="S109" s="98"/>
      <c r="T109" s="98"/>
      <c r="U109" s="98"/>
      <c r="V109" s="98"/>
      <c r="W109" s="98"/>
      <c r="X109" s="98"/>
      <c r="Y109" s="98"/>
      <c r="Z109" s="97"/>
      <c r="AB109" s="56"/>
    </row>
    <row r="110" spans="2:28" s="53" customFormat="1" x14ac:dyDescent="0.25">
      <c r="B110" s="96"/>
      <c r="C110" s="97"/>
      <c r="D110" s="98"/>
      <c r="E110" s="98"/>
      <c r="F110" s="98"/>
      <c r="G110" s="98"/>
      <c r="H110" s="98"/>
      <c r="I110" s="98"/>
      <c r="J110" s="98"/>
      <c r="K110" s="98"/>
      <c r="L110" s="98"/>
      <c r="M110" s="98"/>
      <c r="N110" s="98"/>
      <c r="O110" s="98"/>
      <c r="P110" s="98"/>
      <c r="Q110" s="98"/>
      <c r="R110" s="98"/>
      <c r="S110" s="98"/>
      <c r="T110" s="98"/>
      <c r="U110" s="98"/>
      <c r="V110" s="98"/>
      <c r="W110" s="98"/>
      <c r="X110" s="98"/>
      <c r="Y110" s="98"/>
      <c r="Z110" s="97"/>
      <c r="AB110" s="56"/>
    </row>
    <row r="111" spans="2:28" s="53" customFormat="1" x14ac:dyDescent="0.25">
      <c r="B111" s="96"/>
      <c r="C111" s="97"/>
      <c r="D111" s="98"/>
      <c r="E111" s="98"/>
      <c r="F111" s="98"/>
      <c r="G111" s="98"/>
      <c r="H111" s="98"/>
      <c r="I111" s="98"/>
      <c r="J111" s="98"/>
      <c r="K111" s="98"/>
      <c r="L111" s="98"/>
      <c r="M111" s="98"/>
      <c r="N111" s="98"/>
      <c r="O111" s="98"/>
      <c r="P111" s="98"/>
      <c r="Q111" s="98"/>
      <c r="R111" s="98"/>
      <c r="S111" s="98"/>
      <c r="T111" s="98"/>
      <c r="U111" s="98"/>
      <c r="V111" s="98"/>
      <c r="W111" s="98"/>
      <c r="X111" s="98"/>
      <c r="Y111" s="98"/>
      <c r="Z111" s="97"/>
      <c r="AB111" s="56"/>
    </row>
    <row r="112" spans="2:28" s="53" customFormat="1" x14ac:dyDescent="0.25">
      <c r="B112" s="96"/>
      <c r="C112" s="97"/>
      <c r="D112" s="98"/>
      <c r="E112" s="98"/>
      <c r="F112" s="98"/>
      <c r="G112" s="98"/>
      <c r="H112" s="98"/>
      <c r="I112" s="98"/>
      <c r="J112" s="98"/>
      <c r="K112" s="98"/>
      <c r="L112" s="98"/>
      <c r="M112" s="98"/>
      <c r="N112" s="98"/>
      <c r="O112" s="98"/>
      <c r="P112" s="98"/>
      <c r="Q112" s="98"/>
      <c r="R112" s="98"/>
      <c r="S112" s="98"/>
      <c r="T112" s="98"/>
      <c r="U112" s="98"/>
      <c r="V112" s="98"/>
      <c r="W112" s="98"/>
      <c r="X112" s="98"/>
      <c r="Y112" s="98"/>
      <c r="Z112" s="97"/>
      <c r="AB112" s="56"/>
    </row>
    <row r="113" spans="2:28" s="53" customFormat="1" x14ac:dyDescent="0.25">
      <c r="B113" s="96"/>
      <c r="C113" s="97"/>
      <c r="D113" s="98"/>
      <c r="E113" s="98"/>
      <c r="F113" s="98"/>
      <c r="G113" s="98"/>
      <c r="H113" s="98"/>
      <c r="I113" s="98"/>
      <c r="J113" s="98"/>
      <c r="K113" s="98"/>
      <c r="L113" s="98"/>
      <c r="M113" s="98"/>
      <c r="N113" s="98"/>
      <c r="O113" s="98"/>
      <c r="P113" s="98"/>
      <c r="Q113" s="98"/>
      <c r="R113" s="98"/>
      <c r="S113" s="98"/>
      <c r="T113" s="98"/>
      <c r="U113" s="98"/>
      <c r="V113" s="98"/>
      <c r="W113" s="98"/>
      <c r="X113" s="98"/>
      <c r="Y113" s="98"/>
      <c r="Z113" s="97"/>
      <c r="AB113" s="56"/>
    </row>
    <row r="114" spans="2:28" s="53" customFormat="1" x14ac:dyDescent="0.25">
      <c r="B114" s="96"/>
      <c r="C114" s="97"/>
      <c r="D114" s="98"/>
      <c r="E114" s="98"/>
      <c r="F114" s="98"/>
      <c r="G114" s="98"/>
      <c r="H114" s="98"/>
      <c r="I114" s="98"/>
      <c r="J114" s="98"/>
      <c r="K114" s="98"/>
      <c r="L114" s="98"/>
      <c r="M114" s="98"/>
      <c r="N114" s="98"/>
      <c r="O114" s="98"/>
      <c r="P114" s="98"/>
      <c r="Q114" s="98"/>
      <c r="R114" s="98"/>
      <c r="S114" s="98"/>
      <c r="T114" s="98"/>
      <c r="U114" s="98"/>
      <c r="V114" s="98"/>
      <c r="W114" s="98"/>
      <c r="X114" s="98"/>
      <c r="Y114" s="98"/>
      <c r="Z114" s="97"/>
      <c r="AB114" s="56"/>
    </row>
    <row r="115" spans="2:28" s="53" customFormat="1" x14ac:dyDescent="0.25">
      <c r="B115" s="96"/>
      <c r="C115" s="97"/>
      <c r="D115" s="98"/>
      <c r="E115" s="98"/>
      <c r="F115" s="98"/>
      <c r="G115" s="98"/>
      <c r="H115" s="98"/>
      <c r="I115" s="98"/>
      <c r="J115" s="98"/>
      <c r="K115" s="98"/>
      <c r="L115" s="98"/>
      <c r="M115" s="98"/>
      <c r="N115" s="98"/>
      <c r="O115" s="98"/>
      <c r="P115" s="98"/>
      <c r="Q115" s="98"/>
      <c r="R115" s="98"/>
      <c r="S115" s="98"/>
      <c r="T115" s="98"/>
      <c r="U115" s="98"/>
      <c r="V115" s="98"/>
      <c r="W115" s="98"/>
      <c r="X115" s="98"/>
      <c r="Y115" s="98"/>
      <c r="Z115" s="97"/>
      <c r="AB115" s="56"/>
    </row>
    <row r="116" spans="2:28" s="53" customFormat="1" x14ac:dyDescent="0.25">
      <c r="B116" s="96"/>
      <c r="C116" s="97"/>
      <c r="D116" s="98"/>
      <c r="E116" s="98"/>
      <c r="F116" s="98"/>
      <c r="G116" s="98"/>
      <c r="H116" s="98"/>
      <c r="I116" s="98"/>
      <c r="J116" s="98"/>
      <c r="K116" s="98"/>
      <c r="L116" s="98"/>
      <c r="M116" s="98"/>
      <c r="N116" s="98"/>
      <c r="O116" s="98"/>
      <c r="P116" s="98"/>
      <c r="Q116" s="98"/>
      <c r="R116" s="98"/>
      <c r="S116" s="98"/>
      <c r="T116" s="98"/>
      <c r="U116" s="98"/>
      <c r="V116" s="98"/>
      <c r="W116" s="98"/>
      <c r="X116" s="98"/>
      <c r="Y116" s="98"/>
      <c r="Z116" s="97"/>
      <c r="AB116" s="56"/>
    </row>
    <row r="117" spans="2:28" s="53" customFormat="1" x14ac:dyDescent="0.25">
      <c r="B117" s="96"/>
      <c r="C117" s="97"/>
      <c r="D117" s="98"/>
      <c r="E117" s="98"/>
      <c r="F117" s="98"/>
      <c r="G117" s="98"/>
      <c r="H117" s="98"/>
      <c r="I117" s="98"/>
      <c r="J117" s="98"/>
      <c r="K117" s="98"/>
      <c r="L117" s="98"/>
      <c r="M117" s="98"/>
      <c r="N117" s="98"/>
      <c r="O117" s="98"/>
      <c r="P117" s="98"/>
      <c r="Q117" s="98"/>
      <c r="R117" s="98"/>
      <c r="S117" s="98"/>
      <c r="T117" s="98"/>
      <c r="U117" s="98"/>
      <c r="V117" s="98"/>
      <c r="W117" s="98"/>
      <c r="X117" s="98"/>
      <c r="Y117" s="98"/>
      <c r="Z117" s="97"/>
      <c r="AB117" s="56"/>
    </row>
    <row r="118" spans="2:28" s="53" customFormat="1" x14ac:dyDescent="0.25">
      <c r="B118" s="96"/>
      <c r="C118" s="97"/>
      <c r="D118" s="98"/>
      <c r="E118" s="98"/>
      <c r="F118" s="98"/>
      <c r="G118" s="98"/>
      <c r="H118" s="98"/>
      <c r="I118" s="98"/>
      <c r="J118" s="98"/>
      <c r="K118" s="98"/>
      <c r="L118" s="98"/>
      <c r="M118" s="98"/>
      <c r="N118" s="98"/>
      <c r="O118" s="98"/>
      <c r="P118" s="98"/>
      <c r="Q118" s="98"/>
      <c r="R118" s="98"/>
      <c r="S118" s="98"/>
      <c r="T118" s="98"/>
      <c r="U118" s="98"/>
      <c r="V118" s="98"/>
      <c r="W118" s="98"/>
      <c r="X118" s="98"/>
      <c r="Y118" s="98"/>
      <c r="Z118" s="97"/>
      <c r="AB118" s="56"/>
    </row>
    <row r="119" spans="2:28" s="53" customFormat="1" x14ac:dyDescent="0.25">
      <c r="B119" s="96"/>
      <c r="C119" s="97"/>
      <c r="D119" s="98"/>
      <c r="E119" s="98"/>
      <c r="F119" s="98"/>
      <c r="G119" s="98"/>
      <c r="H119" s="98"/>
      <c r="I119" s="98"/>
      <c r="J119" s="98"/>
      <c r="K119" s="98"/>
      <c r="L119" s="98"/>
      <c r="M119" s="98"/>
      <c r="N119" s="98"/>
      <c r="O119" s="98"/>
      <c r="P119" s="98"/>
      <c r="Q119" s="98"/>
      <c r="R119" s="98"/>
      <c r="S119" s="98"/>
      <c r="T119" s="98"/>
      <c r="U119" s="98"/>
      <c r="V119" s="98"/>
      <c r="W119" s="98"/>
      <c r="X119" s="98"/>
      <c r="Y119" s="98"/>
      <c r="Z119" s="97"/>
      <c r="AB119" s="56"/>
    </row>
    <row r="120" spans="2:28" s="53" customFormat="1" x14ac:dyDescent="0.25">
      <c r="B120" s="96"/>
      <c r="C120" s="97"/>
      <c r="D120" s="98"/>
      <c r="E120" s="98"/>
      <c r="F120" s="98"/>
      <c r="G120" s="98"/>
      <c r="H120" s="98"/>
      <c r="I120" s="98"/>
      <c r="J120" s="98"/>
      <c r="K120" s="98"/>
      <c r="L120" s="98"/>
      <c r="M120" s="98"/>
      <c r="N120" s="98"/>
      <c r="O120" s="98"/>
      <c r="P120" s="98"/>
      <c r="Q120" s="98"/>
      <c r="R120" s="98"/>
      <c r="S120" s="98"/>
      <c r="T120" s="98"/>
      <c r="U120" s="98"/>
      <c r="V120" s="98"/>
      <c r="W120" s="98"/>
      <c r="X120" s="98"/>
      <c r="Y120" s="98"/>
      <c r="Z120" s="97"/>
      <c r="AB120" s="56"/>
    </row>
    <row r="121" spans="2:28" s="53" customFormat="1" x14ac:dyDescent="0.25">
      <c r="B121" s="96"/>
      <c r="C121" s="97"/>
      <c r="D121" s="98"/>
      <c r="E121" s="98"/>
      <c r="F121" s="98"/>
      <c r="G121" s="98"/>
      <c r="H121" s="98"/>
      <c r="I121" s="98"/>
      <c r="J121" s="98"/>
      <c r="K121" s="98"/>
      <c r="L121" s="98"/>
      <c r="M121" s="98"/>
      <c r="N121" s="98"/>
      <c r="O121" s="98"/>
      <c r="P121" s="98"/>
      <c r="Q121" s="98"/>
      <c r="R121" s="98"/>
      <c r="S121" s="98"/>
      <c r="T121" s="98"/>
      <c r="U121" s="98"/>
      <c r="V121" s="98"/>
      <c r="W121" s="98"/>
      <c r="X121" s="98"/>
      <c r="Y121" s="98"/>
      <c r="Z121" s="97"/>
      <c r="AB121" s="56"/>
    </row>
    <row r="122" spans="2:28" s="53" customFormat="1" x14ac:dyDescent="0.25">
      <c r="B122" s="96"/>
      <c r="C122" s="97"/>
      <c r="D122" s="98"/>
      <c r="E122" s="98"/>
      <c r="F122" s="98"/>
      <c r="G122" s="98"/>
      <c r="H122" s="98"/>
      <c r="I122" s="98"/>
      <c r="J122" s="98"/>
      <c r="K122" s="98"/>
      <c r="L122" s="98"/>
      <c r="M122" s="98"/>
      <c r="N122" s="98"/>
      <c r="O122" s="98"/>
      <c r="P122" s="98"/>
      <c r="Q122" s="98"/>
      <c r="R122" s="98"/>
      <c r="S122" s="98"/>
      <c r="T122" s="98"/>
      <c r="U122" s="98"/>
      <c r="V122" s="98"/>
      <c r="W122" s="98"/>
      <c r="X122" s="98"/>
      <c r="Y122" s="98"/>
      <c r="Z122" s="97"/>
      <c r="AB122" s="56"/>
    </row>
    <row r="123" spans="2:28" s="53" customFormat="1" x14ac:dyDescent="0.25">
      <c r="B123" s="96"/>
      <c r="C123" s="97"/>
      <c r="D123" s="98"/>
      <c r="E123" s="98"/>
      <c r="F123" s="98"/>
      <c r="G123" s="98"/>
      <c r="H123" s="98"/>
      <c r="I123" s="98"/>
      <c r="J123" s="98"/>
      <c r="K123" s="98"/>
      <c r="L123" s="98"/>
      <c r="M123" s="98"/>
      <c r="N123" s="98"/>
      <c r="O123" s="98"/>
      <c r="P123" s="98"/>
      <c r="Q123" s="98"/>
      <c r="R123" s="98"/>
      <c r="S123" s="98"/>
      <c r="T123" s="98"/>
      <c r="U123" s="98"/>
      <c r="V123" s="98"/>
      <c r="W123" s="98"/>
      <c r="X123" s="98"/>
      <c r="Y123" s="98"/>
      <c r="Z123" s="97"/>
      <c r="AB123" s="56"/>
    </row>
    <row r="124" spans="2:28" s="53" customFormat="1" x14ac:dyDescent="0.25">
      <c r="B124" s="96"/>
      <c r="C124" s="97"/>
      <c r="D124" s="98"/>
      <c r="E124" s="98"/>
      <c r="F124" s="98"/>
      <c r="G124" s="98"/>
      <c r="H124" s="98"/>
      <c r="I124" s="98"/>
      <c r="J124" s="98"/>
      <c r="K124" s="98"/>
      <c r="L124" s="98"/>
      <c r="M124" s="98"/>
      <c r="N124" s="98"/>
      <c r="O124" s="98"/>
      <c r="P124" s="98"/>
      <c r="Q124" s="98"/>
      <c r="R124" s="98"/>
      <c r="S124" s="98"/>
      <c r="T124" s="98"/>
      <c r="U124" s="98"/>
      <c r="V124" s="98"/>
      <c r="W124" s="98"/>
      <c r="X124" s="98"/>
      <c r="Y124" s="98"/>
      <c r="Z124" s="97"/>
      <c r="AB124" s="56"/>
    </row>
    <row r="125" spans="2:28" s="53" customFormat="1" x14ac:dyDescent="0.25">
      <c r="B125" s="96"/>
      <c r="C125" s="97"/>
      <c r="D125" s="98"/>
      <c r="E125" s="98"/>
      <c r="F125" s="98"/>
      <c r="G125" s="98"/>
      <c r="H125" s="98"/>
      <c r="I125" s="98"/>
      <c r="J125" s="98"/>
      <c r="K125" s="98"/>
      <c r="L125" s="98"/>
      <c r="M125" s="98"/>
      <c r="N125" s="98"/>
      <c r="O125" s="98"/>
      <c r="P125" s="98"/>
      <c r="Q125" s="98"/>
      <c r="R125" s="98"/>
      <c r="S125" s="98"/>
      <c r="T125" s="98"/>
      <c r="U125" s="98"/>
      <c r="V125" s="98"/>
      <c r="W125" s="98"/>
      <c r="X125" s="98"/>
      <c r="Y125" s="98"/>
      <c r="Z125" s="97"/>
      <c r="AB125" s="56"/>
    </row>
    <row r="126" spans="2:28" s="53" customFormat="1" x14ac:dyDescent="0.25">
      <c r="B126" s="96"/>
      <c r="C126" s="97"/>
      <c r="D126" s="98"/>
      <c r="E126" s="98"/>
      <c r="F126" s="98"/>
      <c r="G126" s="98"/>
      <c r="H126" s="98"/>
      <c r="I126" s="98"/>
      <c r="J126" s="98"/>
      <c r="K126" s="98"/>
      <c r="L126" s="98"/>
      <c r="M126" s="98"/>
      <c r="N126" s="98"/>
      <c r="O126" s="98"/>
      <c r="P126" s="98"/>
      <c r="Q126" s="98"/>
      <c r="R126" s="98"/>
      <c r="S126" s="98"/>
      <c r="T126" s="98"/>
      <c r="U126" s="98"/>
      <c r="V126" s="98"/>
      <c r="W126" s="98"/>
      <c r="X126" s="98"/>
      <c r="Y126" s="98"/>
      <c r="Z126" s="97"/>
      <c r="AB126" s="56"/>
    </row>
    <row r="127" spans="2:28" s="53" customFormat="1" x14ac:dyDescent="0.25">
      <c r="B127" s="96"/>
      <c r="C127" s="97"/>
      <c r="D127" s="98"/>
      <c r="E127" s="98"/>
      <c r="F127" s="98"/>
      <c r="G127" s="98"/>
      <c r="H127" s="98"/>
      <c r="I127" s="98"/>
      <c r="J127" s="98"/>
      <c r="K127" s="98"/>
      <c r="L127" s="98"/>
      <c r="M127" s="98"/>
      <c r="N127" s="98"/>
      <c r="O127" s="98"/>
      <c r="P127" s="98"/>
      <c r="Q127" s="98"/>
      <c r="R127" s="98"/>
      <c r="S127" s="98"/>
      <c r="T127" s="98"/>
      <c r="U127" s="98"/>
      <c r="V127" s="98"/>
      <c r="W127" s="98"/>
      <c r="X127" s="98"/>
      <c r="Y127" s="98"/>
      <c r="Z127" s="97"/>
      <c r="AB127" s="56"/>
    </row>
    <row r="128" spans="2:28" s="53" customFormat="1" x14ac:dyDescent="0.25">
      <c r="B128" s="96"/>
      <c r="C128" s="97"/>
      <c r="D128" s="98"/>
      <c r="E128" s="98"/>
      <c r="F128" s="98"/>
      <c r="G128" s="98"/>
      <c r="H128" s="98"/>
      <c r="I128" s="98"/>
      <c r="J128" s="98"/>
      <c r="K128" s="98"/>
      <c r="L128" s="98"/>
      <c r="M128" s="98"/>
      <c r="N128" s="98"/>
      <c r="O128" s="98"/>
      <c r="P128" s="98"/>
      <c r="Q128" s="98"/>
      <c r="R128" s="98"/>
      <c r="S128" s="98"/>
      <c r="T128" s="98"/>
      <c r="U128" s="98"/>
      <c r="V128" s="98"/>
      <c r="W128" s="98"/>
      <c r="X128" s="98"/>
      <c r="Y128" s="98"/>
      <c r="Z128" s="97"/>
      <c r="AB128" s="56"/>
    </row>
    <row r="129" spans="2:28" s="53" customFormat="1" x14ac:dyDescent="0.25">
      <c r="B129" s="96"/>
      <c r="C129" s="97"/>
      <c r="D129" s="98"/>
      <c r="E129" s="98"/>
      <c r="F129" s="98"/>
      <c r="G129" s="98"/>
      <c r="H129" s="98"/>
      <c r="I129" s="98"/>
      <c r="J129" s="98"/>
      <c r="K129" s="98"/>
      <c r="L129" s="98"/>
      <c r="M129" s="98"/>
      <c r="N129" s="98"/>
      <c r="O129" s="98"/>
      <c r="P129" s="98"/>
      <c r="Q129" s="98"/>
      <c r="R129" s="98"/>
      <c r="S129" s="98"/>
      <c r="T129" s="98"/>
      <c r="U129" s="98"/>
      <c r="V129" s="98"/>
      <c r="W129" s="98"/>
      <c r="X129" s="98"/>
      <c r="Y129" s="98"/>
      <c r="Z129" s="97"/>
      <c r="AB129" s="56"/>
    </row>
    <row r="130" spans="2:28" s="53" customFormat="1" x14ac:dyDescent="0.25">
      <c r="B130" s="96"/>
      <c r="C130" s="97"/>
      <c r="D130" s="98"/>
      <c r="E130" s="98"/>
      <c r="F130" s="98"/>
      <c r="G130" s="98"/>
      <c r="H130" s="98"/>
      <c r="I130" s="98"/>
      <c r="J130" s="98"/>
      <c r="K130" s="98"/>
      <c r="L130" s="98"/>
      <c r="M130" s="98"/>
      <c r="N130" s="98"/>
      <c r="O130" s="98"/>
      <c r="P130" s="98"/>
      <c r="Q130" s="98"/>
      <c r="R130" s="98"/>
      <c r="S130" s="98"/>
      <c r="T130" s="98"/>
      <c r="U130" s="98"/>
      <c r="V130" s="98"/>
      <c r="W130" s="98"/>
      <c r="X130" s="98"/>
      <c r="Y130" s="98"/>
      <c r="Z130" s="97"/>
      <c r="AB130" s="56"/>
    </row>
    <row r="131" spans="2:28" s="53" customFormat="1" x14ac:dyDescent="0.25">
      <c r="B131" s="96"/>
      <c r="C131" s="97"/>
      <c r="D131" s="98"/>
      <c r="E131" s="98"/>
      <c r="F131" s="98"/>
      <c r="G131" s="98"/>
      <c r="H131" s="98"/>
      <c r="I131" s="98"/>
      <c r="J131" s="98"/>
      <c r="K131" s="98"/>
      <c r="L131" s="98"/>
      <c r="M131" s="98"/>
      <c r="N131" s="98"/>
      <c r="O131" s="98"/>
      <c r="P131" s="98"/>
      <c r="Q131" s="98"/>
      <c r="R131" s="98"/>
      <c r="S131" s="98"/>
      <c r="T131" s="98"/>
      <c r="U131" s="98"/>
      <c r="V131" s="98"/>
      <c r="W131" s="98"/>
      <c r="X131" s="98"/>
      <c r="Y131" s="98"/>
      <c r="Z131" s="97"/>
      <c r="AB131" s="56"/>
    </row>
    <row r="132" spans="2:28" s="53" customFormat="1" x14ac:dyDescent="0.25">
      <c r="B132" s="96"/>
      <c r="C132" s="97"/>
      <c r="D132" s="98"/>
      <c r="E132" s="98"/>
      <c r="F132" s="98"/>
      <c r="G132" s="98"/>
      <c r="H132" s="98"/>
      <c r="I132" s="98"/>
      <c r="J132" s="98"/>
      <c r="K132" s="98"/>
      <c r="L132" s="98"/>
      <c r="M132" s="98"/>
      <c r="N132" s="98"/>
      <c r="O132" s="98"/>
      <c r="P132" s="98"/>
      <c r="Q132" s="98"/>
      <c r="R132" s="98"/>
      <c r="S132" s="98"/>
      <c r="T132" s="98"/>
      <c r="U132" s="98"/>
      <c r="V132" s="98"/>
      <c r="W132" s="98"/>
      <c r="X132" s="98"/>
      <c r="Y132" s="98"/>
      <c r="Z132" s="97"/>
      <c r="AB132" s="56"/>
    </row>
    <row r="133" spans="2:28" s="53" customFormat="1" x14ac:dyDescent="0.25">
      <c r="B133" s="96"/>
      <c r="C133" s="97"/>
      <c r="D133" s="98"/>
      <c r="E133" s="98"/>
      <c r="F133" s="98"/>
      <c r="G133" s="98"/>
      <c r="H133" s="98"/>
      <c r="I133" s="98"/>
      <c r="J133" s="98"/>
      <c r="K133" s="98"/>
      <c r="L133" s="98"/>
      <c r="M133" s="98"/>
      <c r="N133" s="98"/>
      <c r="O133" s="98"/>
      <c r="P133" s="98"/>
      <c r="Q133" s="98"/>
      <c r="R133" s="98"/>
      <c r="S133" s="98"/>
      <c r="T133" s="98"/>
      <c r="U133" s="98"/>
      <c r="V133" s="98"/>
      <c r="W133" s="98"/>
      <c r="X133" s="98"/>
      <c r="Y133" s="98"/>
      <c r="Z133" s="97"/>
      <c r="AB133" s="56"/>
    </row>
  </sheetData>
  <mergeCells count="47">
    <mergeCell ref="D80:E80"/>
    <mergeCell ref="D81:E81"/>
    <mergeCell ref="D82:E82"/>
    <mergeCell ref="D83:E83"/>
    <mergeCell ref="D84:E84"/>
    <mergeCell ref="D79:E79"/>
    <mergeCell ref="D78:E78"/>
    <mergeCell ref="C77:Z77"/>
    <mergeCell ref="B74:C74"/>
    <mergeCell ref="Z6:Z8"/>
    <mergeCell ref="C30:Z30"/>
    <mergeCell ref="C31:Z31"/>
    <mergeCell ref="C47:Z47"/>
    <mergeCell ref="C48:Z48"/>
    <mergeCell ref="C49:Z49"/>
    <mergeCell ref="C71:Z71"/>
    <mergeCell ref="C72:Z72"/>
    <mergeCell ref="B36:Z36"/>
    <mergeCell ref="B42:Z42"/>
    <mergeCell ref="X6:Y7"/>
    <mergeCell ref="D6:D8"/>
    <mergeCell ref="F6:K6"/>
    <mergeCell ref="E6:E8"/>
    <mergeCell ref="L6:Q6"/>
    <mergeCell ref="R6:W6"/>
    <mergeCell ref="O7:Q7"/>
    <mergeCell ref="F7:H7"/>
    <mergeCell ref="I7:K7"/>
    <mergeCell ref="L7:N7"/>
    <mergeCell ref="R7:T7"/>
    <mergeCell ref="U7:W7"/>
    <mergeCell ref="B86:C86"/>
    <mergeCell ref="B87:C87"/>
    <mergeCell ref="B9:Z9"/>
    <mergeCell ref="C29:Z29"/>
    <mergeCell ref="B32:Z32"/>
    <mergeCell ref="B58:Z58"/>
    <mergeCell ref="B64:Z64"/>
    <mergeCell ref="B10:Z10"/>
    <mergeCell ref="B15:Z15"/>
    <mergeCell ref="B24:Z24"/>
    <mergeCell ref="B50:Z50"/>
    <mergeCell ref="B51:Z51"/>
    <mergeCell ref="C73:Z73"/>
    <mergeCell ref="C75:Z75"/>
    <mergeCell ref="C76:Z76"/>
    <mergeCell ref="B33:Z33"/>
  </mergeCells>
  <pageMargins left="0.7" right="0.7" top="0.75" bottom="0.75" header="0.3" footer="0.3"/>
  <pageSetup paperSize="9" scale="27" orientation="landscape" r:id="rId1"/>
  <rowBreaks count="2" manualBreakCount="2">
    <brk id="31" max="16383" man="1"/>
    <brk id="49" max="16383" man="1"/>
  </rowBreaks>
  <colBreaks count="1" manualBreakCount="1">
    <brk id="2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27"/>
  <sheetViews>
    <sheetView view="pageBreakPreview" topLeftCell="B5" zoomScale="80" zoomScaleNormal="100" zoomScaleSheetLayoutView="80" workbookViewId="0">
      <pane xSplit="1" ySplit="3" topLeftCell="Q8" activePane="bottomRight" state="frozen"/>
      <selection activeCell="B5" sqref="B5"/>
      <selection pane="topRight" activeCell="C5" sqref="C5"/>
      <selection pane="bottomLeft" activeCell="B7" sqref="B7"/>
      <selection pane="bottomRight" activeCell="H15" sqref="H15"/>
    </sheetView>
  </sheetViews>
  <sheetFormatPr defaultColWidth="8.85546875" defaultRowHeight="11.25" x14ac:dyDescent="0.2"/>
  <cols>
    <col min="1" max="1" width="8.85546875" style="32"/>
    <col min="2" max="2" width="15.42578125" style="32" customWidth="1"/>
    <col min="3" max="4" width="14" style="32" customWidth="1"/>
    <col min="5" max="5" width="13.28515625" style="32" customWidth="1"/>
    <col min="6" max="7" width="14.140625" style="32" customWidth="1"/>
    <col min="8" max="8" width="12.28515625" style="32" customWidth="1"/>
    <col min="9" max="9" width="14.140625" style="32" customWidth="1"/>
    <col min="10" max="11" width="13.85546875" style="32" hidden="1" customWidth="1"/>
    <col min="12" max="12" width="12.42578125" style="32" customWidth="1"/>
    <col min="13" max="13" width="12.5703125" style="32" customWidth="1"/>
    <col min="14" max="14" width="13.7109375" style="32" customWidth="1"/>
    <col min="15" max="16" width="14.140625" style="32" customWidth="1"/>
    <col min="17" max="17" width="12.28515625" style="32" customWidth="1"/>
    <col min="18" max="18" width="14.140625" style="32" customWidth="1"/>
    <col min="19" max="19" width="11.85546875" style="32" hidden="1" customWidth="1"/>
    <col min="20" max="20" width="12.85546875" style="32" hidden="1" customWidth="1"/>
    <col min="21" max="21" width="12.28515625" style="32" customWidth="1"/>
    <col min="22" max="22" width="13.5703125" style="32" customWidth="1"/>
    <col min="23" max="23" width="12.140625" style="32" customWidth="1"/>
    <col min="24" max="25" width="14.140625" style="32" customWidth="1"/>
    <col min="26" max="26" width="12.28515625" style="32" customWidth="1"/>
    <col min="27" max="27" width="14.140625" style="32" customWidth="1"/>
    <col min="28" max="28" width="11.85546875" style="32" hidden="1" customWidth="1"/>
    <col min="29" max="29" width="10.5703125" style="32" hidden="1" customWidth="1"/>
    <col min="30" max="30" width="15" style="32" customWidth="1"/>
    <col min="31" max="31" width="14.28515625" style="32" customWidth="1"/>
    <col min="32" max="32" width="13.85546875" style="32" customWidth="1"/>
    <col min="33" max="33" width="14.28515625" style="32" customWidth="1"/>
    <col min="34" max="34" width="17.140625" style="32" customWidth="1"/>
    <col min="35" max="35" width="14.28515625" style="32" customWidth="1"/>
    <col min="36" max="36" width="13.85546875" style="32" customWidth="1"/>
    <col min="37" max="37" width="11.140625" style="32" bestFit="1" customWidth="1"/>
    <col min="38" max="38" width="13.7109375" style="32" bestFit="1" customWidth="1"/>
    <col min="39" max="39" width="11.140625" style="32" bestFit="1" customWidth="1"/>
    <col min="40" max="16384" width="8.85546875" style="32"/>
  </cols>
  <sheetData>
    <row r="1" spans="2:39" x14ac:dyDescent="0.2">
      <c r="B1" s="31" t="s">
        <v>21</v>
      </c>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2:39" x14ac:dyDescent="0.2">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2:39" x14ac:dyDescent="0.2">
      <c r="B3" s="31" t="s">
        <v>35</v>
      </c>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5" spans="2:39" ht="42.75" customHeight="1" x14ac:dyDescent="0.2">
      <c r="B5" s="268" t="s">
        <v>22</v>
      </c>
      <c r="C5" s="271" t="s">
        <v>65</v>
      </c>
      <c r="D5" s="272"/>
      <c r="E5" s="272"/>
      <c r="F5" s="272"/>
      <c r="G5" s="272"/>
      <c r="H5" s="272"/>
      <c r="I5" s="272"/>
      <c r="J5" s="272"/>
      <c r="K5" s="273"/>
      <c r="L5" s="269" t="s">
        <v>121</v>
      </c>
      <c r="M5" s="269"/>
      <c r="N5" s="269"/>
      <c r="O5" s="269"/>
      <c r="P5" s="269"/>
      <c r="Q5" s="269"/>
      <c r="R5" s="269"/>
      <c r="S5" s="269"/>
      <c r="T5" s="269"/>
      <c r="U5" s="270" t="s">
        <v>127</v>
      </c>
      <c r="V5" s="270"/>
      <c r="W5" s="270"/>
      <c r="X5" s="270"/>
      <c r="Y5" s="270"/>
      <c r="Z5" s="270"/>
      <c r="AA5" s="270"/>
      <c r="AB5" s="270"/>
      <c r="AC5" s="270"/>
      <c r="AD5" s="288" t="s">
        <v>128</v>
      </c>
      <c r="AE5" s="288" t="s">
        <v>124</v>
      </c>
      <c r="AF5" s="288" t="s">
        <v>122</v>
      </c>
      <c r="AG5" s="288" t="s">
        <v>124</v>
      </c>
      <c r="AH5" s="288" t="s">
        <v>122</v>
      </c>
      <c r="AI5" s="285" t="s">
        <v>141</v>
      </c>
      <c r="AJ5" s="282" t="s">
        <v>142</v>
      </c>
    </row>
    <row r="6" spans="2:39" ht="35.25" customHeight="1" x14ac:dyDescent="0.2">
      <c r="B6" s="268"/>
      <c r="C6" s="79"/>
      <c r="D6" s="271">
        <v>2018</v>
      </c>
      <c r="E6" s="272"/>
      <c r="F6" s="273"/>
      <c r="G6" s="271">
        <v>2019</v>
      </c>
      <c r="H6" s="272"/>
      <c r="I6" s="273"/>
      <c r="J6" s="271" t="s">
        <v>25</v>
      </c>
      <c r="K6" s="273"/>
      <c r="L6" s="80"/>
      <c r="M6" s="274">
        <v>2018</v>
      </c>
      <c r="N6" s="275"/>
      <c r="O6" s="276"/>
      <c r="P6" s="274">
        <v>2019</v>
      </c>
      <c r="Q6" s="275"/>
      <c r="R6" s="276"/>
      <c r="S6" s="274" t="s">
        <v>25</v>
      </c>
      <c r="T6" s="276"/>
      <c r="U6" s="81"/>
      <c r="V6" s="277">
        <v>2018</v>
      </c>
      <c r="W6" s="278"/>
      <c r="X6" s="279"/>
      <c r="Y6" s="277">
        <v>2019</v>
      </c>
      <c r="Z6" s="278"/>
      <c r="AA6" s="279"/>
      <c r="AB6" s="277" t="s">
        <v>25</v>
      </c>
      <c r="AC6" s="279"/>
      <c r="AD6" s="289"/>
      <c r="AE6" s="289"/>
      <c r="AF6" s="289"/>
      <c r="AG6" s="289"/>
      <c r="AH6" s="289"/>
      <c r="AI6" s="286"/>
      <c r="AJ6" s="283"/>
    </row>
    <row r="7" spans="2:39" ht="45" x14ac:dyDescent="0.2">
      <c r="B7" s="268"/>
      <c r="C7" s="66" t="s">
        <v>125</v>
      </c>
      <c r="D7" s="66" t="s">
        <v>24</v>
      </c>
      <c r="E7" s="66" t="s">
        <v>113</v>
      </c>
      <c r="F7" s="66" t="s">
        <v>123</v>
      </c>
      <c r="G7" s="66" t="s">
        <v>126</v>
      </c>
      <c r="H7" s="66" t="s">
        <v>113</v>
      </c>
      <c r="I7" s="66" t="s">
        <v>123</v>
      </c>
      <c r="J7" s="87" t="s">
        <v>25</v>
      </c>
      <c r="K7" s="66" t="s">
        <v>120</v>
      </c>
      <c r="L7" s="67" t="s">
        <v>125</v>
      </c>
      <c r="M7" s="67" t="s">
        <v>24</v>
      </c>
      <c r="N7" s="67" t="s">
        <v>113</v>
      </c>
      <c r="O7" s="67" t="s">
        <v>123</v>
      </c>
      <c r="P7" s="67" t="s">
        <v>126</v>
      </c>
      <c r="Q7" s="67" t="s">
        <v>113</v>
      </c>
      <c r="R7" s="67" t="s">
        <v>123</v>
      </c>
      <c r="S7" s="90" t="s">
        <v>25</v>
      </c>
      <c r="T7" s="67" t="s">
        <v>120</v>
      </c>
      <c r="U7" s="76" t="s">
        <v>125</v>
      </c>
      <c r="V7" s="76" t="s">
        <v>24</v>
      </c>
      <c r="W7" s="76" t="s">
        <v>113</v>
      </c>
      <c r="X7" s="76" t="s">
        <v>123</v>
      </c>
      <c r="Y7" s="76" t="s">
        <v>126</v>
      </c>
      <c r="Z7" s="76" t="s">
        <v>113</v>
      </c>
      <c r="AA7" s="76" t="s">
        <v>123</v>
      </c>
      <c r="AB7" s="93" t="s">
        <v>25</v>
      </c>
      <c r="AC7" s="76" t="s">
        <v>120</v>
      </c>
      <c r="AD7" s="33"/>
      <c r="AE7" s="280">
        <v>2018</v>
      </c>
      <c r="AF7" s="281"/>
      <c r="AG7" s="280">
        <v>2019</v>
      </c>
      <c r="AH7" s="281"/>
      <c r="AI7" s="287"/>
      <c r="AJ7" s="284"/>
    </row>
    <row r="8" spans="2:39" ht="22.5" x14ac:dyDescent="0.2">
      <c r="B8" s="34" t="s">
        <v>26</v>
      </c>
      <c r="C8" s="64">
        <f>SUM(D8,J8)</f>
        <v>735653</v>
      </c>
      <c r="D8" s="65">
        <v>478174</v>
      </c>
      <c r="E8" s="78">
        <v>283373.5</v>
      </c>
      <c r="F8" s="65">
        <f>SUM(D8-E8)</f>
        <v>194800.5</v>
      </c>
      <c r="G8" s="65">
        <f>F8</f>
        <v>194800.5</v>
      </c>
      <c r="H8" s="78">
        <v>157837.45000000001</v>
      </c>
      <c r="I8" s="65">
        <f>SUM(G8-H8)</f>
        <v>36963.049999999988</v>
      </c>
      <c r="J8" s="88">
        <v>257479</v>
      </c>
      <c r="K8" s="65"/>
      <c r="L8" s="68">
        <f>SUM(M8,S8)</f>
        <v>35000</v>
      </c>
      <c r="M8" s="69">
        <v>22750</v>
      </c>
      <c r="N8" s="69"/>
      <c r="O8" s="69">
        <f t="shared" ref="O8:O14" si="0">SUM(M8-N8)</f>
        <v>22750</v>
      </c>
      <c r="P8" s="69">
        <f>O8</f>
        <v>22750</v>
      </c>
      <c r="Q8" s="69"/>
      <c r="R8" s="69">
        <f>SUM(P8-Q8)</f>
        <v>22750</v>
      </c>
      <c r="S8" s="91">
        <v>12250</v>
      </c>
      <c r="T8" s="69"/>
      <c r="U8" s="77">
        <f>SUM(V8,AB8)</f>
        <v>0</v>
      </c>
      <c r="V8" s="78"/>
      <c r="W8" s="78"/>
      <c r="X8" s="78">
        <f t="shared" ref="X8:X14" si="1">SUM(V8-W8)</f>
        <v>0</v>
      </c>
      <c r="Y8" s="78">
        <f>X8</f>
        <v>0</v>
      </c>
      <c r="Z8" s="78"/>
      <c r="AA8" s="78">
        <f>SUM(Y8-Z8)</f>
        <v>0</v>
      </c>
      <c r="AB8" s="94"/>
      <c r="AC8" s="78"/>
      <c r="AD8" s="59">
        <f t="shared" ref="AD8:AF14" si="2">SUM(C8,L8,U8)</f>
        <v>770653</v>
      </c>
      <c r="AE8" s="59">
        <f t="shared" si="2"/>
        <v>500924</v>
      </c>
      <c r="AF8" s="59">
        <f>SUM(E8,N8,W8)</f>
        <v>283373.5</v>
      </c>
      <c r="AG8" s="59">
        <f>SUM(G8,P8,Y8)</f>
        <v>217550.5</v>
      </c>
      <c r="AH8" s="59">
        <f>SUM(H8,Q8,Z8)</f>
        <v>157837.45000000001</v>
      </c>
      <c r="AI8" s="59">
        <f>SUM(E8,H8,N8,Q8,W8,Z8)</f>
        <v>441210.95</v>
      </c>
      <c r="AJ8" s="59">
        <f t="shared" ref="AJ8:AJ14" si="3">SUM(I8,R8,AA8)</f>
        <v>59713.049999999988</v>
      </c>
    </row>
    <row r="9" spans="2:39" ht="33.75" x14ac:dyDescent="0.2">
      <c r="B9" s="34" t="s">
        <v>27</v>
      </c>
      <c r="C9" s="64">
        <f t="shared" ref="C9:C14" si="4">SUM(D9,J9)</f>
        <v>251751</v>
      </c>
      <c r="D9" s="65">
        <v>163638</v>
      </c>
      <c r="E9" s="78">
        <v>544.05999999999995</v>
      </c>
      <c r="F9" s="65">
        <f t="shared" ref="F9:F14" si="5">SUM(D9-E9)</f>
        <v>163093.94</v>
      </c>
      <c r="G9" s="65">
        <f t="shared" ref="G9:G14" si="6">F9</f>
        <v>163093.94</v>
      </c>
      <c r="H9" s="78">
        <v>4330.0600000000004</v>
      </c>
      <c r="I9" s="65">
        <f t="shared" ref="I9:I14" si="7">SUM(G9-H9)</f>
        <v>158763.88</v>
      </c>
      <c r="J9" s="88">
        <v>88113</v>
      </c>
      <c r="K9" s="65"/>
      <c r="L9" s="68">
        <f t="shared" ref="L9:L14" si="8">SUM(M9,S9)</f>
        <v>50000</v>
      </c>
      <c r="M9" s="69">
        <v>32500</v>
      </c>
      <c r="N9" s="69"/>
      <c r="O9" s="69">
        <f t="shared" si="0"/>
        <v>32500</v>
      </c>
      <c r="P9" s="69">
        <f t="shared" ref="P9:P14" si="9">O9</f>
        <v>32500</v>
      </c>
      <c r="Q9" s="69">
        <v>28000</v>
      </c>
      <c r="R9" s="69">
        <f t="shared" ref="R9:R14" si="10">SUM(P9-Q9)</f>
        <v>4500</v>
      </c>
      <c r="S9" s="91">
        <v>17500</v>
      </c>
      <c r="T9" s="69"/>
      <c r="U9" s="77">
        <f t="shared" ref="U9:U14" si="11">SUM(V9,AB9)</f>
        <v>0</v>
      </c>
      <c r="V9" s="78"/>
      <c r="W9" s="78">
        <v>7860</v>
      </c>
      <c r="X9" s="78">
        <f t="shared" si="1"/>
        <v>-7860</v>
      </c>
      <c r="Y9" s="78">
        <f t="shared" ref="Y9:Y14" si="12">X9</f>
        <v>-7860</v>
      </c>
      <c r="Z9" s="78"/>
      <c r="AA9" s="78">
        <f t="shared" ref="AA9:AA14" si="13">SUM(Y9-Z9)</f>
        <v>-7860</v>
      </c>
      <c r="AB9" s="94"/>
      <c r="AC9" s="78"/>
      <c r="AD9" s="59">
        <f t="shared" si="2"/>
        <v>301751</v>
      </c>
      <c r="AE9" s="59">
        <f t="shared" si="2"/>
        <v>196138</v>
      </c>
      <c r="AF9" s="59">
        <f t="shared" si="2"/>
        <v>8404.06</v>
      </c>
      <c r="AG9" s="59">
        <f t="shared" ref="AG9:AG14" si="14">SUM(G9,P9,Y9)</f>
        <v>187733.94</v>
      </c>
      <c r="AH9" s="59">
        <f>SUM(H9,Q9,Z9)</f>
        <v>32330.06</v>
      </c>
      <c r="AI9" s="59">
        <f t="shared" ref="AI9:AI16" si="15">SUM(E9,H9,N9,Q9,W9,Z9)</f>
        <v>40734.120000000003</v>
      </c>
      <c r="AJ9" s="59">
        <f t="shared" si="3"/>
        <v>155403.88</v>
      </c>
      <c r="AK9" s="35"/>
      <c r="AL9" s="36"/>
      <c r="AM9" s="37"/>
    </row>
    <row r="10" spans="2:39" ht="56.25" x14ac:dyDescent="0.2">
      <c r="B10" s="34" t="s">
        <v>28</v>
      </c>
      <c r="C10" s="64">
        <f t="shared" si="4"/>
        <v>260551</v>
      </c>
      <c r="D10" s="65">
        <v>169358</v>
      </c>
      <c r="E10" s="78">
        <v>81561.320000000007</v>
      </c>
      <c r="F10" s="65">
        <f t="shared" si="5"/>
        <v>87796.68</v>
      </c>
      <c r="G10" s="65">
        <f t="shared" si="6"/>
        <v>87796.68</v>
      </c>
      <c r="H10" s="78">
        <v>17947.759999999998</v>
      </c>
      <c r="I10" s="65">
        <f t="shared" si="7"/>
        <v>69848.92</v>
      </c>
      <c r="J10" s="88">
        <v>91193</v>
      </c>
      <c r="K10" s="65"/>
      <c r="L10" s="68">
        <f t="shared" si="8"/>
        <v>25000</v>
      </c>
      <c r="M10" s="69">
        <v>12750</v>
      </c>
      <c r="N10" s="69"/>
      <c r="O10" s="69">
        <f t="shared" si="0"/>
        <v>12750</v>
      </c>
      <c r="P10" s="69">
        <f t="shared" si="9"/>
        <v>12750</v>
      </c>
      <c r="Q10" s="69">
        <v>12000</v>
      </c>
      <c r="R10" s="69">
        <f t="shared" si="10"/>
        <v>750</v>
      </c>
      <c r="S10" s="91">
        <v>12250</v>
      </c>
      <c r="T10" s="69"/>
      <c r="U10" s="77">
        <f t="shared" si="11"/>
        <v>0</v>
      </c>
      <c r="V10" s="78"/>
      <c r="W10" s="78"/>
      <c r="X10" s="78">
        <f t="shared" si="1"/>
        <v>0</v>
      </c>
      <c r="Y10" s="78">
        <f t="shared" si="12"/>
        <v>0</v>
      </c>
      <c r="Z10" s="78"/>
      <c r="AA10" s="78">
        <f t="shared" si="13"/>
        <v>0</v>
      </c>
      <c r="AB10" s="94"/>
      <c r="AC10" s="78"/>
      <c r="AD10" s="59">
        <f t="shared" si="2"/>
        <v>285551</v>
      </c>
      <c r="AE10" s="59">
        <f t="shared" si="2"/>
        <v>182108</v>
      </c>
      <c r="AF10" s="59">
        <f t="shared" si="2"/>
        <v>81561.320000000007</v>
      </c>
      <c r="AG10" s="59">
        <f t="shared" si="14"/>
        <v>100546.68</v>
      </c>
      <c r="AH10" s="59">
        <f t="shared" ref="AH10:AH16" si="16">SUM(H10,Q10,Z10)</f>
        <v>29947.759999999998</v>
      </c>
      <c r="AI10" s="59">
        <f t="shared" si="15"/>
        <v>111509.08</v>
      </c>
      <c r="AJ10" s="59">
        <f t="shared" si="3"/>
        <v>70598.92</v>
      </c>
      <c r="AK10" s="35"/>
      <c r="AM10" s="37"/>
    </row>
    <row r="11" spans="2:39" ht="22.5" x14ac:dyDescent="0.2">
      <c r="B11" s="34" t="s">
        <v>29</v>
      </c>
      <c r="C11" s="64">
        <f t="shared" si="4"/>
        <v>611221</v>
      </c>
      <c r="D11" s="65">
        <v>397294</v>
      </c>
      <c r="E11" s="78">
        <v>348609.76</v>
      </c>
      <c r="F11" s="65">
        <f t="shared" si="5"/>
        <v>48684.239999999991</v>
      </c>
      <c r="G11" s="65">
        <f t="shared" si="6"/>
        <v>48684.239999999991</v>
      </c>
      <c r="H11" s="78">
        <v>313507.39</v>
      </c>
      <c r="I11" s="65">
        <f t="shared" si="7"/>
        <v>-264823.15000000002</v>
      </c>
      <c r="J11" s="88">
        <v>213927</v>
      </c>
      <c r="K11" s="65"/>
      <c r="L11" s="68">
        <f t="shared" si="8"/>
        <v>25000</v>
      </c>
      <c r="M11" s="69">
        <v>12750</v>
      </c>
      <c r="N11" s="69"/>
      <c r="O11" s="69">
        <f t="shared" si="0"/>
        <v>12750</v>
      </c>
      <c r="P11" s="69">
        <f t="shared" si="9"/>
        <v>12750</v>
      </c>
      <c r="Q11" s="69">
        <v>9100</v>
      </c>
      <c r="R11" s="69">
        <f t="shared" si="10"/>
        <v>3650</v>
      </c>
      <c r="S11" s="91">
        <v>12250</v>
      </c>
      <c r="T11" s="69"/>
      <c r="U11" s="77">
        <f t="shared" si="11"/>
        <v>100000</v>
      </c>
      <c r="V11" s="78">
        <v>65000</v>
      </c>
      <c r="W11" s="78"/>
      <c r="X11" s="78">
        <f t="shared" si="1"/>
        <v>65000</v>
      </c>
      <c r="Y11" s="78">
        <f t="shared" si="12"/>
        <v>65000</v>
      </c>
      <c r="Z11" s="78"/>
      <c r="AA11" s="78">
        <f t="shared" si="13"/>
        <v>65000</v>
      </c>
      <c r="AB11" s="94">
        <v>35000</v>
      </c>
      <c r="AC11" s="78"/>
      <c r="AD11" s="59">
        <f t="shared" si="2"/>
        <v>736221</v>
      </c>
      <c r="AE11" s="59">
        <f t="shared" si="2"/>
        <v>475044</v>
      </c>
      <c r="AF11" s="59">
        <f t="shared" si="2"/>
        <v>348609.76</v>
      </c>
      <c r="AG11" s="59">
        <f t="shared" si="14"/>
        <v>126434.23999999999</v>
      </c>
      <c r="AH11" s="59">
        <f t="shared" si="16"/>
        <v>322607.39</v>
      </c>
      <c r="AI11" s="59">
        <f t="shared" si="15"/>
        <v>671217.15</v>
      </c>
      <c r="AJ11" s="59">
        <f t="shared" si="3"/>
        <v>-196173.15000000002</v>
      </c>
      <c r="AK11" s="35"/>
      <c r="AL11" s="38"/>
      <c r="AM11" s="39"/>
    </row>
    <row r="12" spans="2:39" x14ac:dyDescent="0.2">
      <c r="B12" s="34" t="s">
        <v>30</v>
      </c>
      <c r="C12" s="64">
        <f t="shared" si="4"/>
        <v>250000</v>
      </c>
      <c r="D12" s="65">
        <v>162500</v>
      </c>
      <c r="E12" s="78">
        <v>190106.02</v>
      </c>
      <c r="F12" s="65">
        <f t="shared" si="5"/>
        <v>-27606.01999999999</v>
      </c>
      <c r="G12" s="65">
        <f t="shared" si="6"/>
        <v>-27606.01999999999</v>
      </c>
      <c r="H12" s="78">
        <v>87125.04</v>
      </c>
      <c r="I12" s="65">
        <f t="shared" si="7"/>
        <v>-114731.05999999998</v>
      </c>
      <c r="J12" s="88">
        <v>87500</v>
      </c>
      <c r="K12" s="65"/>
      <c r="L12" s="68">
        <f t="shared" si="8"/>
        <v>33000</v>
      </c>
      <c r="M12" s="69">
        <v>13750</v>
      </c>
      <c r="N12" s="69"/>
      <c r="O12" s="69">
        <f t="shared" si="0"/>
        <v>13750</v>
      </c>
      <c r="P12" s="69">
        <f t="shared" si="9"/>
        <v>13750</v>
      </c>
      <c r="Q12" s="69">
        <v>13750</v>
      </c>
      <c r="R12" s="69">
        <f t="shared" si="10"/>
        <v>0</v>
      </c>
      <c r="S12" s="91">
        <v>19250</v>
      </c>
      <c r="T12" s="69"/>
      <c r="U12" s="77">
        <f t="shared" si="11"/>
        <v>50000</v>
      </c>
      <c r="V12" s="78">
        <v>32500</v>
      </c>
      <c r="W12" s="78">
        <v>7859</v>
      </c>
      <c r="X12" s="78">
        <f t="shared" si="1"/>
        <v>24641</v>
      </c>
      <c r="Y12" s="78">
        <f t="shared" si="12"/>
        <v>24641</v>
      </c>
      <c r="Z12" s="78">
        <v>29237.83</v>
      </c>
      <c r="AA12" s="78">
        <f t="shared" si="13"/>
        <v>-4596.8300000000017</v>
      </c>
      <c r="AB12" s="94">
        <v>17500</v>
      </c>
      <c r="AC12" s="78"/>
      <c r="AD12" s="59">
        <f t="shared" si="2"/>
        <v>333000</v>
      </c>
      <c r="AE12" s="59">
        <f t="shared" si="2"/>
        <v>208750</v>
      </c>
      <c r="AF12" s="59">
        <f t="shared" si="2"/>
        <v>197965.02</v>
      </c>
      <c r="AG12" s="59">
        <f t="shared" si="14"/>
        <v>10784.98000000001</v>
      </c>
      <c r="AH12" s="59">
        <f t="shared" si="16"/>
        <v>130112.87</v>
      </c>
      <c r="AI12" s="59">
        <f t="shared" si="15"/>
        <v>328077.89</v>
      </c>
      <c r="AJ12" s="59">
        <f t="shared" si="3"/>
        <v>-119327.88999999998</v>
      </c>
      <c r="AK12" s="39"/>
      <c r="AL12" s="40"/>
    </row>
    <row r="13" spans="2:39" ht="33.75" x14ac:dyDescent="0.2">
      <c r="B13" s="34" t="s">
        <v>31</v>
      </c>
      <c r="C13" s="64">
        <f t="shared" si="4"/>
        <v>648601</v>
      </c>
      <c r="D13" s="65">
        <v>421591</v>
      </c>
      <c r="E13" s="78">
        <v>21492.17</v>
      </c>
      <c r="F13" s="65">
        <f t="shared" si="5"/>
        <v>400098.83</v>
      </c>
      <c r="G13" s="65">
        <f t="shared" si="6"/>
        <v>400098.83</v>
      </c>
      <c r="H13" s="78">
        <v>0</v>
      </c>
      <c r="I13" s="65">
        <f t="shared" si="7"/>
        <v>400098.83</v>
      </c>
      <c r="J13" s="88">
        <v>227010</v>
      </c>
      <c r="K13" s="65"/>
      <c r="L13" s="68">
        <f t="shared" si="8"/>
        <v>111000</v>
      </c>
      <c r="M13" s="69">
        <v>90000</v>
      </c>
      <c r="N13" s="69">
        <v>30000</v>
      </c>
      <c r="O13" s="69">
        <f t="shared" si="0"/>
        <v>60000</v>
      </c>
      <c r="P13" s="69">
        <f>O13</f>
        <v>60000</v>
      </c>
      <c r="Q13" s="69">
        <v>88931</v>
      </c>
      <c r="R13" s="69">
        <f t="shared" si="10"/>
        <v>-28931</v>
      </c>
      <c r="S13" s="91">
        <v>21000</v>
      </c>
      <c r="T13" s="69"/>
      <c r="U13" s="77">
        <f t="shared" si="11"/>
        <v>150000</v>
      </c>
      <c r="V13" s="78">
        <v>97500</v>
      </c>
      <c r="W13" s="78"/>
      <c r="X13" s="78">
        <f t="shared" si="1"/>
        <v>97500</v>
      </c>
      <c r="Y13" s="78">
        <f t="shared" si="12"/>
        <v>97500</v>
      </c>
      <c r="Z13" s="78">
        <v>128934</v>
      </c>
      <c r="AA13" s="78">
        <f t="shared" si="13"/>
        <v>-31434</v>
      </c>
      <c r="AB13" s="94">
        <v>52500</v>
      </c>
      <c r="AC13" s="78"/>
      <c r="AD13" s="59">
        <f t="shared" si="2"/>
        <v>909601</v>
      </c>
      <c r="AE13" s="59">
        <f t="shared" si="2"/>
        <v>609091</v>
      </c>
      <c r="AF13" s="59">
        <f t="shared" si="2"/>
        <v>51492.17</v>
      </c>
      <c r="AG13" s="59">
        <f t="shared" si="14"/>
        <v>557598.83000000007</v>
      </c>
      <c r="AH13" s="59">
        <f t="shared" si="16"/>
        <v>217865</v>
      </c>
      <c r="AI13" s="59">
        <f t="shared" si="15"/>
        <v>269357.17</v>
      </c>
      <c r="AJ13" s="59">
        <f t="shared" si="3"/>
        <v>339733.83</v>
      </c>
      <c r="AK13" s="41"/>
      <c r="AL13" s="35"/>
      <c r="AM13" s="39"/>
    </row>
    <row r="14" spans="2:39" ht="45" x14ac:dyDescent="0.2">
      <c r="B14" s="34" t="s">
        <v>32</v>
      </c>
      <c r="C14" s="64">
        <f t="shared" si="4"/>
        <v>380542</v>
      </c>
      <c r="D14" s="65">
        <v>247352</v>
      </c>
      <c r="E14" s="78">
        <f>230331.09</f>
        <v>230331.09</v>
      </c>
      <c r="F14" s="65">
        <f t="shared" si="5"/>
        <v>17020.910000000003</v>
      </c>
      <c r="G14" s="65">
        <f t="shared" si="6"/>
        <v>17020.910000000003</v>
      </c>
      <c r="H14" s="78">
        <v>234423.48</v>
      </c>
      <c r="I14" s="65">
        <f t="shared" si="7"/>
        <v>-217402.57</v>
      </c>
      <c r="J14" s="88">
        <v>133190</v>
      </c>
      <c r="K14" s="65"/>
      <c r="L14" s="68">
        <f t="shared" si="8"/>
        <v>21000</v>
      </c>
      <c r="M14" s="69">
        <v>10500</v>
      </c>
      <c r="N14" s="69"/>
      <c r="O14" s="69">
        <f t="shared" si="0"/>
        <v>10500</v>
      </c>
      <c r="P14" s="69">
        <f t="shared" si="9"/>
        <v>10500</v>
      </c>
      <c r="Q14" s="69">
        <v>10500</v>
      </c>
      <c r="R14" s="69">
        <f t="shared" si="10"/>
        <v>0</v>
      </c>
      <c r="S14" s="91">
        <v>10500</v>
      </c>
      <c r="T14" s="69"/>
      <c r="U14" s="77">
        <f t="shared" si="11"/>
        <v>0</v>
      </c>
      <c r="V14" s="78"/>
      <c r="W14" s="78"/>
      <c r="X14" s="78">
        <f t="shared" si="1"/>
        <v>0</v>
      </c>
      <c r="Y14" s="78">
        <f t="shared" si="12"/>
        <v>0</v>
      </c>
      <c r="Z14" s="78">
        <v>4452.84</v>
      </c>
      <c r="AA14" s="78">
        <f t="shared" si="13"/>
        <v>-4452.84</v>
      </c>
      <c r="AB14" s="94"/>
      <c r="AC14" s="78"/>
      <c r="AD14" s="59">
        <f t="shared" si="2"/>
        <v>401542</v>
      </c>
      <c r="AE14" s="59">
        <f t="shared" si="2"/>
        <v>257852</v>
      </c>
      <c r="AF14" s="59">
        <f t="shared" si="2"/>
        <v>230331.09</v>
      </c>
      <c r="AG14" s="59">
        <f t="shared" si="14"/>
        <v>27520.910000000003</v>
      </c>
      <c r="AH14" s="59">
        <f t="shared" si="16"/>
        <v>249376.32</v>
      </c>
      <c r="AI14" s="59">
        <f t="shared" si="15"/>
        <v>479707.41000000003</v>
      </c>
      <c r="AJ14" s="59">
        <f t="shared" si="3"/>
        <v>-221855.41</v>
      </c>
      <c r="AK14" s="41"/>
      <c r="AL14" s="35"/>
      <c r="AM14" s="39"/>
    </row>
    <row r="15" spans="2:39" ht="22.5" x14ac:dyDescent="0.2">
      <c r="B15" s="42" t="s">
        <v>33</v>
      </c>
      <c r="C15" s="73">
        <f t="shared" ref="C15:I15" si="17">SUM(C8:C14)</f>
        <v>3138319</v>
      </c>
      <c r="D15" s="73">
        <f t="shared" si="17"/>
        <v>2039907</v>
      </c>
      <c r="E15" s="78">
        <f t="shared" si="17"/>
        <v>1156017.9200000002</v>
      </c>
      <c r="F15" s="73">
        <f t="shared" si="17"/>
        <v>883889.08</v>
      </c>
      <c r="G15" s="73">
        <f t="shared" si="17"/>
        <v>883889.08</v>
      </c>
      <c r="H15" s="78">
        <f t="shared" si="17"/>
        <v>815171.18</v>
      </c>
      <c r="I15" s="73">
        <f t="shared" si="17"/>
        <v>68717.899999999965</v>
      </c>
      <c r="J15" s="89">
        <f t="shared" ref="J15:K15" si="18">SUM(J8:J14)</f>
        <v>1098412</v>
      </c>
      <c r="K15" s="73">
        <f t="shared" si="18"/>
        <v>0</v>
      </c>
      <c r="L15" s="70">
        <f>SUM(M15,S15)</f>
        <v>300000</v>
      </c>
      <c r="M15" s="71">
        <f t="shared" ref="M15:S15" si="19">SUM(M8:M14)</f>
        <v>195000</v>
      </c>
      <c r="N15" s="71">
        <f t="shared" si="19"/>
        <v>30000</v>
      </c>
      <c r="O15" s="71">
        <f t="shared" si="19"/>
        <v>165000</v>
      </c>
      <c r="P15" s="71">
        <f t="shared" si="19"/>
        <v>165000</v>
      </c>
      <c r="Q15" s="71">
        <f t="shared" si="19"/>
        <v>162281</v>
      </c>
      <c r="R15" s="71">
        <f t="shared" si="19"/>
        <v>2719</v>
      </c>
      <c r="S15" s="71">
        <f t="shared" si="19"/>
        <v>105000</v>
      </c>
      <c r="T15" s="71">
        <f>SUM(T8:T14)</f>
        <v>0</v>
      </c>
      <c r="U15" s="74">
        <f>SUM(V15,AB15)</f>
        <v>300000</v>
      </c>
      <c r="V15" s="75">
        <f>SUM(V8:V14)</f>
        <v>195000</v>
      </c>
      <c r="W15" s="75">
        <f>SUM(W8:W14)</f>
        <v>15719</v>
      </c>
      <c r="X15" s="75">
        <f>SUM(X8:X14)</f>
        <v>179281</v>
      </c>
      <c r="Y15" s="75">
        <f>SUM(Y8:Y14)</f>
        <v>179281</v>
      </c>
      <c r="Z15" s="75">
        <f>SUM(Z8:Z14)</f>
        <v>162624.67000000001</v>
      </c>
      <c r="AA15" s="75">
        <f t="shared" ref="AA15:AJ15" si="20">SUM(AA8:AA14)</f>
        <v>16656.329999999998</v>
      </c>
      <c r="AB15" s="95">
        <f t="shared" si="20"/>
        <v>105000</v>
      </c>
      <c r="AC15" s="75">
        <f t="shared" si="20"/>
        <v>0</v>
      </c>
      <c r="AD15" s="60">
        <f t="shared" si="20"/>
        <v>3738319</v>
      </c>
      <c r="AE15" s="60">
        <f t="shared" si="20"/>
        <v>2429907</v>
      </c>
      <c r="AF15" s="62">
        <f t="shared" si="20"/>
        <v>1201736.9200000002</v>
      </c>
      <c r="AG15" s="60">
        <f t="shared" si="20"/>
        <v>1228170.0799999998</v>
      </c>
      <c r="AH15" s="62">
        <f t="shared" si="20"/>
        <v>1140076.8500000001</v>
      </c>
      <c r="AI15" s="60">
        <f>SUM(AI8:AI14)</f>
        <v>2341813.77</v>
      </c>
      <c r="AJ15" s="62">
        <f t="shared" si="20"/>
        <v>88093.23000000001</v>
      </c>
      <c r="AK15" s="43"/>
      <c r="AL15" s="40"/>
    </row>
    <row r="16" spans="2:39" ht="33.75" x14ac:dyDescent="0.2">
      <c r="B16" s="34" t="s">
        <v>34</v>
      </c>
      <c r="C16" s="64">
        <f>SUM(D16,J16)</f>
        <v>219681</v>
      </c>
      <c r="D16" s="65">
        <v>142793</v>
      </c>
      <c r="E16" s="78">
        <v>76165.3</v>
      </c>
      <c r="F16" s="65">
        <f>SUM(D16-E16)</f>
        <v>66627.7</v>
      </c>
      <c r="G16" s="65">
        <f>F16</f>
        <v>66627.7</v>
      </c>
      <c r="H16" s="78">
        <v>29036.98</v>
      </c>
      <c r="I16" s="65">
        <f>SUM(G16-H16)</f>
        <v>37590.720000000001</v>
      </c>
      <c r="J16" s="88">
        <v>76888</v>
      </c>
      <c r="K16" s="65"/>
      <c r="L16" s="68">
        <f>SUM(M16,S16)</f>
        <v>21000</v>
      </c>
      <c r="M16" s="69">
        <v>13650</v>
      </c>
      <c r="N16" s="69"/>
      <c r="O16" s="69">
        <f>SUM(M16-N16)</f>
        <v>13650</v>
      </c>
      <c r="P16" s="69">
        <f>O16</f>
        <v>13650</v>
      </c>
      <c r="Q16" s="69"/>
      <c r="R16" s="69">
        <f>SUM(P16-Q16)</f>
        <v>13650</v>
      </c>
      <c r="S16" s="91">
        <v>7350</v>
      </c>
      <c r="T16" s="69"/>
      <c r="U16" s="77">
        <f>SUM(V16,AB16)</f>
        <v>21000</v>
      </c>
      <c r="V16" s="78">
        <v>13650</v>
      </c>
      <c r="W16" s="78"/>
      <c r="X16" s="78">
        <f>SUM(V16-W16)</f>
        <v>13650</v>
      </c>
      <c r="Y16" s="78">
        <f>X16</f>
        <v>13650</v>
      </c>
      <c r="Z16" s="78"/>
      <c r="AA16" s="78">
        <f>SUM(Y16-Z16)</f>
        <v>13650</v>
      </c>
      <c r="AB16" s="94">
        <v>7350</v>
      </c>
      <c r="AC16" s="78"/>
      <c r="AD16" s="59">
        <f>SUM(C16,L16,U16)</f>
        <v>261681</v>
      </c>
      <c r="AE16" s="59">
        <f>SUM(D16,M16,V16)</f>
        <v>170093</v>
      </c>
      <c r="AF16" s="59">
        <f>SUM(E16,N16,W16)</f>
        <v>76165.3</v>
      </c>
      <c r="AG16" s="59">
        <f>SUM(G16,P16,Y16)</f>
        <v>93927.7</v>
      </c>
      <c r="AH16" s="59">
        <f t="shared" si="16"/>
        <v>29036.98</v>
      </c>
      <c r="AI16" s="59">
        <f t="shared" si="15"/>
        <v>105202.28</v>
      </c>
      <c r="AJ16" s="59">
        <f>SUM(I16,R16,AA16)</f>
        <v>64890.720000000001</v>
      </c>
      <c r="AK16" s="35"/>
    </row>
    <row r="17" spans="2:37" x14ac:dyDescent="0.2">
      <c r="B17" s="42" t="s">
        <v>23</v>
      </c>
      <c r="C17" s="72">
        <f>SUM(C15:C16)</f>
        <v>3358000</v>
      </c>
      <c r="D17" s="73">
        <f>SUM(D15:D16)</f>
        <v>2182700</v>
      </c>
      <c r="E17" s="78">
        <f>SUM(E15:E16)</f>
        <v>1232183.2200000002</v>
      </c>
      <c r="F17" s="73">
        <f>SUM(F15:F16)</f>
        <v>950516.77999999991</v>
      </c>
      <c r="G17" s="73">
        <f>SUM(G15,G16)</f>
        <v>950516.77999999991</v>
      </c>
      <c r="H17" s="78">
        <f>SUM(H15:H16)</f>
        <v>844208.16</v>
      </c>
      <c r="I17" s="73">
        <f>SUM(I15:I16)</f>
        <v>106308.61999999997</v>
      </c>
      <c r="J17" s="89">
        <f>SUM(J15:J16)</f>
        <v>1175300</v>
      </c>
      <c r="K17" s="73">
        <f t="shared" ref="K17" si="21">SUM(K15:K16)</f>
        <v>0</v>
      </c>
      <c r="L17" s="70">
        <f t="shared" ref="L17:AF17" si="22">SUM(L15:L16)</f>
        <v>321000</v>
      </c>
      <c r="M17" s="71">
        <f t="shared" si="22"/>
        <v>208650</v>
      </c>
      <c r="N17" s="71">
        <f t="shared" si="22"/>
        <v>30000</v>
      </c>
      <c r="O17" s="71">
        <f>SUM(O15:O16)</f>
        <v>178650</v>
      </c>
      <c r="P17" s="71">
        <f>SUM(P15,P16)</f>
        <v>178650</v>
      </c>
      <c r="Q17" s="71">
        <f>SUM(Q15,Q16)</f>
        <v>162281</v>
      </c>
      <c r="R17" s="71">
        <f>SUM(R15:R16)</f>
        <v>16369</v>
      </c>
      <c r="S17" s="92">
        <f t="shared" si="22"/>
        <v>112350</v>
      </c>
      <c r="T17" s="71">
        <f t="shared" si="22"/>
        <v>0</v>
      </c>
      <c r="U17" s="74">
        <f>SUM(U15:U16)</f>
        <v>321000</v>
      </c>
      <c r="V17" s="75">
        <f t="shared" si="22"/>
        <v>208650</v>
      </c>
      <c r="W17" s="75">
        <f t="shared" si="22"/>
        <v>15719</v>
      </c>
      <c r="X17" s="75">
        <f>SUM(X15:X16)</f>
        <v>192931</v>
      </c>
      <c r="Y17" s="75">
        <f>SUM(Y15,Y16)</f>
        <v>192931</v>
      </c>
      <c r="Z17" s="75">
        <f>SUM(Z15:Z16)</f>
        <v>162624.67000000001</v>
      </c>
      <c r="AA17" s="75">
        <f>SUM(AA15:AA16)</f>
        <v>30306.329999999998</v>
      </c>
      <c r="AB17" s="95">
        <f t="shared" si="22"/>
        <v>112350</v>
      </c>
      <c r="AC17" s="75">
        <f t="shared" si="22"/>
        <v>0</v>
      </c>
      <c r="AD17" s="63">
        <f>SUM(AD15:AD16)</f>
        <v>4000000</v>
      </c>
      <c r="AE17" s="61">
        <f t="shared" si="22"/>
        <v>2600000</v>
      </c>
      <c r="AF17" s="61">
        <f t="shared" si="22"/>
        <v>1277902.2200000002</v>
      </c>
      <c r="AG17" s="61">
        <f t="shared" ref="AG17" si="23">SUM(AG15:AG16)</f>
        <v>1322097.7799999998</v>
      </c>
      <c r="AH17" s="61">
        <f>SUM(AH15:AH16)</f>
        <v>1169113.83</v>
      </c>
      <c r="AI17" s="61">
        <f>SUM(AI15:AI16)</f>
        <v>2447016.0499999998</v>
      </c>
      <c r="AJ17" s="61">
        <f t="shared" ref="AJ17" si="24">SUM(AJ15:AJ16)</f>
        <v>152983.95000000001</v>
      </c>
      <c r="AK17" s="43"/>
    </row>
    <row r="18" spans="2:37" x14ac:dyDescent="0.2">
      <c r="C18" s="39"/>
      <c r="D18" s="35"/>
      <c r="E18" s="35"/>
      <c r="F18" s="40"/>
      <c r="G18" s="40"/>
      <c r="H18" s="40"/>
      <c r="I18" s="40"/>
      <c r="J18" s="40"/>
      <c r="K18" s="40"/>
      <c r="L18" s="39"/>
      <c r="M18" s="35"/>
      <c r="N18" s="35"/>
      <c r="O18" s="40"/>
      <c r="P18" s="40"/>
      <c r="Q18" s="40"/>
      <c r="R18" s="40"/>
      <c r="S18" s="40"/>
      <c r="T18" s="40"/>
      <c r="U18" s="39"/>
      <c r="V18" s="35"/>
      <c r="W18" s="35"/>
      <c r="X18" s="40"/>
      <c r="Y18" s="40"/>
      <c r="Z18" s="40"/>
      <c r="AA18" s="40"/>
      <c r="AB18" s="40"/>
      <c r="AC18" s="40"/>
      <c r="AD18" s="39"/>
      <c r="AH18" s="39"/>
    </row>
    <row r="19" spans="2:37" x14ac:dyDescent="0.2">
      <c r="D19" s="44"/>
      <c r="E19" s="44"/>
      <c r="F19" s="45"/>
      <c r="G19" s="45"/>
      <c r="H19" s="45"/>
      <c r="I19" s="45"/>
      <c r="J19" s="45"/>
      <c r="K19" s="45"/>
      <c r="M19" s="44"/>
      <c r="N19" s="44"/>
      <c r="O19" s="45"/>
      <c r="P19" s="45"/>
      <c r="Q19" s="45"/>
      <c r="R19" s="45"/>
      <c r="S19" s="45"/>
      <c r="T19" s="45"/>
      <c r="V19" s="44"/>
      <c r="W19" s="44"/>
      <c r="X19" s="45"/>
      <c r="Y19" s="45"/>
      <c r="Z19" s="45"/>
      <c r="AA19" s="45"/>
      <c r="AB19" s="45"/>
      <c r="AC19" s="45"/>
      <c r="AD19" s="39"/>
    </row>
    <row r="20" spans="2:37" x14ac:dyDescent="0.2">
      <c r="D20" s="46"/>
      <c r="E20" s="46"/>
      <c r="F20" s="46"/>
      <c r="G20" s="46"/>
      <c r="H20" s="46"/>
      <c r="I20" s="46"/>
      <c r="J20" s="46"/>
      <c r="K20" s="46"/>
      <c r="M20" s="46"/>
      <c r="N20" s="46"/>
      <c r="O20" s="46"/>
      <c r="P20" s="46"/>
      <c r="Q20" s="46"/>
      <c r="R20" s="46"/>
      <c r="S20" s="46"/>
      <c r="T20" s="46"/>
      <c r="V20" s="46"/>
      <c r="W20" s="46"/>
      <c r="X20" s="46"/>
      <c r="Y20" s="46"/>
      <c r="Z20" s="46"/>
      <c r="AA20" s="46"/>
      <c r="AB20" s="46"/>
      <c r="AC20" s="46"/>
    </row>
    <row r="21" spans="2:37" x14ac:dyDescent="0.2">
      <c r="D21" s="46"/>
      <c r="E21" s="46"/>
      <c r="F21" s="38"/>
      <c r="G21" s="38"/>
      <c r="H21" s="38"/>
      <c r="I21" s="38"/>
      <c r="J21" s="38"/>
      <c r="K21" s="38"/>
      <c r="M21" s="46"/>
      <c r="N21" s="46"/>
      <c r="O21" s="38"/>
      <c r="P21" s="38"/>
      <c r="Q21" s="38"/>
      <c r="R21" s="38"/>
      <c r="S21" s="38"/>
      <c r="T21" s="38"/>
      <c r="V21" s="46"/>
      <c r="W21" s="46"/>
      <c r="X21" s="38"/>
      <c r="Y21" s="38"/>
      <c r="Z21" s="38"/>
      <c r="AA21" s="38"/>
      <c r="AB21" s="38"/>
      <c r="AC21" s="38"/>
    </row>
    <row r="22" spans="2:37" x14ac:dyDescent="0.2">
      <c r="D22" s="46"/>
      <c r="E22" s="46"/>
      <c r="F22" s="38"/>
      <c r="G22" s="38"/>
      <c r="H22" s="38"/>
      <c r="I22" s="38"/>
      <c r="J22" s="38"/>
      <c r="K22" s="38"/>
      <c r="M22" s="46"/>
      <c r="N22" s="46"/>
      <c r="O22" s="38"/>
      <c r="P22" s="38"/>
      <c r="Q22" s="38"/>
      <c r="R22" s="38"/>
      <c r="S22" s="38"/>
      <c r="T22" s="38"/>
      <c r="V22" s="46"/>
      <c r="W22" s="46"/>
      <c r="X22" s="38"/>
      <c r="Y22" s="38"/>
      <c r="Z22" s="38"/>
      <c r="AA22" s="38"/>
      <c r="AB22" s="38"/>
      <c r="AC22" s="38"/>
    </row>
    <row r="23" spans="2:37" x14ac:dyDescent="0.2">
      <c r="D23" s="46"/>
      <c r="E23" s="46"/>
      <c r="F23" s="38"/>
      <c r="G23" s="38"/>
      <c r="H23" s="38"/>
      <c r="I23" s="38"/>
      <c r="J23" s="38"/>
      <c r="K23" s="38"/>
      <c r="M23" s="46"/>
      <c r="N23" s="46"/>
      <c r="O23" s="38"/>
      <c r="P23" s="38"/>
      <c r="Q23" s="38"/>
      <c r="R23" s="38"/>
      <c r="S23" s="38"/>
      <c r="T23" s="38"/>
      <c r="V23" s="46"/>
      <c r="W23" s="46"/>
      <c r="X23" s="38"/>
      <c r="Y23" s="38"/>
      <c r="Z23" s="38"/>
      <c r="AA23" s="38"/>
      <c r="AB23" s="38"/>
      <c r="AC23" s="38"/>
    </row>
    <row r="24" spans="2:37" x14ac:dyDescent="0.2">
      <c r="D24" s="47"/>
      <c r="E24" s="47"/>
      <c r="F24" s="38"/>
      <c r="G24" s="38"/>
      <c r="H24" s="38"/>
      <c r="I24" s="38"/>
      <c r="J24" s="38"/>
      <c r="K24" s="38"/>
      <c r="M24" s="47"/>
      <c r="N24" s="47"/>
      <c r="O24" s="38"/>
      <c r="P24" s="38"/>
      <c r="Q24" s="38"/>
      <c r="R24" s="38"/>
      <c r="S24" s="38"/>
      <c r="T24" s="38"/>
      <c r="V24" s="47"/>
      <c r="W24" s="47"/>
      <c r="X24" s="38"/>
      <c r="Y24" s="38"/>
      <c r="Z24" s="38"/>
      <c r="AA24" s="38"/>
      <c r="AB24" s="38"/>
      <c r="AC24" s="38"/>
    </row>
    <row r="25" spans="2:37" x14ac:dyDescent="0.2">
      <c r="D25" s="38"/>
      <c r="E25" s="38"/>
      <c r="F25" s="47"/>
      <c r="G25" s="47"/>
      <c r="H25" s="47"/>
      <c r="I25" s="47"/>
      <c r="J25" s="47"/>
      <c r="K25" s="47"/>
      <c r="M25" s="38"/>
      <c r="N25" s="38"/>
      <c r="O25" s="47"/>
      <c r="P25" s="47"/>
      <c r="Q25" s="47"/>
      <c r="R25" s="47"/>
      <c r="S25" s="47"/>
      <c r="T25" s="47"/>
      <c r="V25" s="38"/>
      <c r="W25" s="38"/>
      <c r="X25" s="47"/>
      <c r="Y25" s="47"/>
      <c r="Z25" s="47"/>
      <c r="AA25" s="47"/>
      <c r="AB25" s="47"/>
      <c r="AC25" s="47"/>
    </row>
    <row r="26" spans="2:37" x14ac:dyDescent="0.2">
      <c r="D26" s="38"/>
      <c r="E26" s="38"/>
      <c r="F26" s="47"/>
      <c r="G26" s="47"/>
      <c r="H26" s="47"/>
      <c r="I26" s="47"/>
      <c r="J26" s="47"/>
      <c r="K26" s="47"/>
      <c r="M26" s="38"/>
      <c r="N26" s="38"/>
      <c r="O26" s="47"/>
      <c r="P26" s="47"/>
      <c r="Q26" s="47"/>
      <c r="R26" s="47"/>
      <c r="S26" s="47"/>
      <c r="T26" s="47"/>
      <c r="V26" s="38"/>
      <c r="W26" s="38"/>
      <c r="X26" s="47"/>
      <c r="Y26" s="47"/>
      <c r="Z26" s="47"/>
      <c r="AA26" s="47"/>
      <c r="AB26" s="47"/>
      <c r="AC26" s="47"/>
    </row>
    <row r="27" spans="2:37" x14ac:dyDescent="0.2">
      <c r="D27" s="47"/>
      <c r="E27" s="47"/>
      <c r="F27" s="47"/>
      <c r="G27" s="47"/>
      <c r="H27" s="47"/>
      <c r="I27" s="47"/>
      <c r="J27" s="47"/>
      <c r="K27" s="47"/>
      <c r="M27" s="47"/>
      <c r="N27" s="47"/>
      <c r="O27" s="47"/>
      <c r="P27" s="47"/>
      <c r="Q27" s="47"/>
      <c r="R27" s="47"/>
      <c r="S27" s="47"/>
      <c r="T27" s="47"/>
      <c r="V27" s="47"/>
      <c r="W27" s="47"/>
      <c r="X27" s="47"/>
      <c r="Y27" s="47"/>
      <c r="Z27" s="47"/>
      <c r="AA27" s="47"/>
      <c r="AB27" s="47"/>
      <c r="AC27" s="47"/>
    </row>
  </sheetData>
  <mergeCells count="22">
    <mergeCell ref="AD5:AD6"/>
    <mergeCell ref="AB6:AC6"/>
    <mergeCell ref="S6:T6"/>
    <mergeCell ref="J6:K6"/>
    <mergeCell ref="AE7:AF7"/>
    <mergeCell ref="AF5:AF6"/>
    <mergeCell ref="AE5:AE6"/>
    <mergeCell ref="AG7:AH7"/>
    <mergeCell ref="AJ5:AJ7"/>
    <mergeCell ref="AI5:AI7"/>
    <mergeCell ref="AH5:AH6"/>
    <mergeCell ref="AG5:AG6"/>
    <mergeCell ref="B5:B7"/>
    <mergeCell ref="L5:T5"/>
    <mergeCell ref="U5:AC5"/>
    <mergeCell ref="G6:I6"/>
    <mergeCell ref="D6:F6"/>
    <mergeCell ref="C5:K5"/>
    <mergeCell ref="P6:R6"/>
    <mergeCell ref="M6:O6"/>
    <mergeCell ref="Y6:AA6"/>
    <mergeCell ref="V6:X6"/>
  </mergeCells>
  <pageMargins left="0.7" right="0.7" top="0.75" bottom="0.75" header="0.3" footer="0.3"/>
  <pageSetup scale="3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Budget_by Activities_Tab</vt:lpstr>
      <vt:lpstr>Budget_by Accounts_Tab</vt:lpstr>
      <vt:lpstr>'Budget_by Accounts_Tab'!Print_Area</vt:lpstr>
      <vt:lpstr>'Budget_by Activities_Tab'!Print_Area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 1</cp:lastModifiedBy>
  <cp:lastPrinted>2018-08-21T06:16:18Z</cp:lastPrinted>
  <dcterms:created xsi:type="dcterms:W3CDTF">2017-11-15T21:17:43Z</dcterms:created>
  <dcterms:modified xsi:type="dcterms:W3CDTF">2019-07-25T05:51:58Z</dcterms:modified>
</cp:coreProperties>
</file>