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defaultThemeVersion="166925"/>
  <mc:AlternateContent xmlns:mc="http://schemas.openxmlformats.org/markup-compatibility/2006">
    <mc:Choice Requires="x15">
      <x15ac:absPath xmlns:x15ac="http://schemas.microsoft.com/office/spreadsheetml/2010/11/ac" url="C:\Users\Shaddie Tapo\Documents\2018 Folder\10. October 2018 Work\2018 Annual progress Reports - Final\"/>
    </mc:Choice>
  </mc:AlternateContent>
  <xr:revisionPtr revIDLastSave="0" documentId="13_ncr:1_{90780E2C-2799-4C53-8E9E-11B92CBCC571}" xr6:coauthVersionLast="38" xr6:coauthVersionMax="38" xr10:uidLastSave="{00000000-0000-0000-0000-000000000000}"/>
  <bookViews>
    <workbookView xWindow="0" yWindow="0" windowWidth="7245" windowHeight="1755" xr2:uid="{00000000-000D-0000-FFFF-FFFF00000000}"/>
  </bookViews>
  <sheets>
    <sheet name="Budget_by Activities_Tab" sheetId="1" r:id="rId1"/>
    <sheet name="Budget_by Accounts-Tab" sheetId="2" r:id="rId2"/>
  </sheets>
  <definedNames>
    <definedName name="_xlnm.Print_Area" localSheetId="1">'Budget_by Accounts-Tab'!$A$1:$Z$17</definedName>
    <definedName name="_xlnm.Print_Area" localSheetId="0">'Budget_by Activities_Tab'!$A$1:$M$76</definedName>
  </definedNames>
  <calcPr calcId="17902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6" i="1" l="1"/>
  <c r="F45" i="1"/>
  <c r="E73" i="1"/>
  <c r="E68" i="1"/>
  <c r="Q14" i="2"/>
  <c r="P14" i="2"/>
  <c r="W11" i="2"/>
  <c r="W8" i="2"/>
  <c r="W14" i="2"/>
  <c r="T14" i="2"/>
  <c r="V14" i="2"/>
  <c r="U14" i="2"/>
  <c r="U16" i="2"/>
  <c r="U15" i="2"/>
  <c r="R14" i="2"/>
  <c r="J14" i="2"/>
  <c r="C7" i="2"/>
  <c r="C8" i="2"/>
  <c r="C9" i="2"/>
  <c r="C10" i="2"/>
  <c r="C11" i="2"/>
  <c r="C12" i="2"/>
  <c r="C13" i="2"/>
  <c r="C14" i="2"/>
  <c r="C15" i="2"/>
  <c r="C16" i="2"/>
  <c r="D14" i="2"/>
  <c r="D16" i="2"/>
  <c r="E16" i="2"/>
  <c r="F14" i="2"/>
  <c r="F16" i="2"/>
  <c r="H7" i="2"/>
  <c r="H8" i="2"/>
  <c r="H9" i="2"/>
  <c r="H10" i="2"/>
  <c r="H11" i="2"/>
  <c r="H12" i="2"/>
  <c r="H13" i="2"/>
  <c r="H14" i="2"/>
  <c r="H15" i="2"/>
  <c r="H16" i="2"/>
  <c r="E13" i="1"/>
  <c r="E22" i="1"/>
  <c r="E26" i="1"/>
  <c r="E27" i="1"/>
  <c r="K22" i="1"/>
  <c r="K27" i="1"/>
  <c r="C29" i="1"/>
  <c r="H40" i="1"/>
  <c r="H45" i="1"/>
  <c r="K40" i="1"/>
  <c r="K44" i="1"/>
  <c r="K45" i="1"/>
  <c r="E40" i="1"/>
  <c r="E45" i="1"/>
  <c r="C47" i="1"/>
  <c r="E56" i="1"/>
  <c r="E62" i="1"/>
  <c r="E67" i="1"/>
  <c r="C71" i="1"/>
  <c r="C75" i="1"/>
  <c r="C74" i="1"/>
  <c r="I7" i="2"/>
  <c r="U7" i="2"/>
  <c r="I8" i="2"/>
  <c r="U8" i="2"/>
  <c r="I9" i="2"/>
  <c r="U9" i="2"/>
  <c r="I10" i="2"/>
  <c r="O10" i="2"/>
  <c r="U10" i="2"/>
  <c r="I11" i="2"/>
  <c r="O11" i="2"/>
  <c r="U11" i="2"/>
  <c r="I12" i="2"/>
  <c r="O12" i="2"/>
  <c r="U12" i="2"/>
  <c r="I13" i="2"/>
  <c r="U13" i="2"/>
  <c r="I14" i="2"/>
  <c r="O14" i="2"/>
  <c r="I15" i="2"/>
  <c r="O15" i="2"/>
  <c r="V12" i="2"/>
  <c r="V10" i="2"/>
  <c r="V9" i="2"/>
  <c r="V7" i="2"/>
  <c r="V8" i="2"/>
  <c r="V11" i="2"/>
  <c r="V13" i="2"/>
  <c r="V15" i="2"/>
  <c r="V16" i="2"/>
  <c r="I16" i="2"/>
  <c r="J16" i="2"/>
  <c r="L16" i="2"/>
  <c r="O7" i="2"/>
  <c r="O8" i="2"/>
  <c r="O9" i="2"/>
  <c r="O13" i="2"/>
  <c r="O16" i="2"/>
  <c r="P16" i="2"/>
  <c r="R16" i="2"/>
  <c r="Q16" i="2"/>
  <c r="T15" i="2"/>
  <c r="T16" i="2"/>
  <c r="W9" i="2"/>
  <c r="W10" i="2"/>
  <c r="W12" i="2"/>
  <c r="W13" i="2"/>
  <c r="W7" i="2"/>
  <c r="W15" i="2"/>
  <c r="W16" i="2"/>
  <c r="X7" i="2"/>
  <c r="X8" i="2"/>
  <c r="X9" i="2"/>
  <c r="X10" i="2"/>
  <c r="X11" i="2"/>
  <c r="X12" i="2"/>
  <c r="X13" i="2"/>
  <c r="X14" i="2"/>
  <c r="X15" i="2"/>
  <c r="X16" i="2"/>
  <c r="N8" i="2"/>
  <c r="T8" i="2"/>
  <c r="Z8" i="2"/>
  <c r="T9" i="2"/>
  <c r="N9" i="2"/>
  <c r="Z9" i="2"/>
  <c r="N10" i="2"/>
  <c r="T10" i="2"/>
  <c r="Z10" i="2"/>
  <c r="N12" i="2"/>
  <c r="T12" i="2"/>
  <c r="Z12" i="2"/>
  <c r="N13" i="2"/>
  <c r="T13" i="2"/>
  <c r="Z13" i="2"/>
  <c r="N11" i="2"/>
  <c r="T11" i="2"/>
  <c r="Z11" i="2"/>
  <c r="N7" i="2"/>
  <c r="T7" i="2"/>
  <c r="Z7" i="2"/>
  <c r="Z14" i="2"/>
  <c r="N15" i="2"/>
  <c r="Z15" i="2"/>
  <c r="Z16" i="2"/>
  <c r="Y15" i="2"/>
  <c r="Y16" i="2"/>
  <c r="S14" i="2"/>
  <c r="S16" i="2"/>
  <c r="N14" i="2"/>
  <c r="N16" i="2"/>
  <c r="M14" i="2"/>
  <c r="M16" i="2"/>
  <c r="K14" i="2"/>
  <c r="K16" i="2"/>
  <c r="E14" i="2"/>
  <c r="G14" i="2"/>
  <c r="G16" i="2"/>
  <c r="E34" i="1"/>
  <c r="E44" i="1"/>
  <c r="F11" i="1"/>
  <c r="F12" i="1"/>
  <c r="F13" i="1"/>
  <c r="F17" i="1"/>
  <c r="F22" i="1"/>
  <c r="F24" i="1"/>
  <c r="F25" i="1"/>
  <c r="F26" i="1"/>
  <c r="F27" i="1"/>
  <c r="F34" i="1"/>
  <c r="F37" i="1"/>
  <c r="F40" i="1"/>
  <c r="F56" i="1"/>
  <c r="F62" i="1"/>
  <c r="F67" i="1"/>
  <c r="F68" i="1"/>
  <c r="F73" i="1"/>
  <c r="G13" i="1"/>
  <c r="G22" i="1"/>
  <c r="G26" i="1"/>
  <c r="G27" i="1"/>
  <c r="G34" i="1"/>
  <c r="G40" i="1"/>
  <c r="G44" i="1"/>
  <c r="G45" i="1"/>
  <c r="G56" i="1"/>
  <c r="G62" i="1"/>
  <c r="G67" i="1"/>
  <c r="G68" i="1"/>
  <c r="G73" i="1"/>
  <c r="H13" i="1"/>
  <c r="H22" i="1"/>
  <c r="H26" i="1"/>
  <c r="H27" i="1"/>
  <c r="H34" i="1"/>
  <c r="H44" i="1"/>
  <c r="H56" i="1"/>
  <c r="H62" i="1"/>
  <c r="H67" i="1"/>
  <c r="H68" i="1"/>
  <c r="H73" i="1"/>
  <c r="I13" i="1"/>
  <c r="I22" i="1"/>
  <c r="I26" i="1"/>
  <c r="I27" i="1"/>
  <c r="I34" i="1"/>
  <c r="I40" i="1"/>
  <c r="I45" i="1"/>
  <c r="I56" i="1"/>
  <c r="I62" i="1"/>
  <c r="I67" i="1"/>
  <c r="I68" i="1"/>
  <c r="I73" i="1"/>
  <c r="J13" i="1"/>
  <c r="J22" i="1"/>
  <c r="J26" i="1"/>
  <c r="J27" i="1"/>
  <c r="J34" i="1"/>
  <c r="J40" i="1"/>
  <c r="J44" i="1"/>
  <c r="J45" i="1"/>
  <c r="J56" i="1"/>
  <c r="J62" i="1"/>
  <c r="J67" i="1"/>
  <c r="J68" i="1"/>
  <c r="J73" i="1"/>
  <c r="K13" i="1"/>
  <c r="K26" i="1"/>
  <c r="K34" i="1"/>
  <c r="K56" i="1"/>
  <c r="K62" i="1"/>
  <c r="K67" i="1"/>
  <c r="K68" i="1"/>
  <c r="K73" i="1"/>
  <c r="L13" i="1"/>
  <c r="L22" i="1"/>
  <c r="L26" i="1"/>
  <c r="L27" i="1"/>
  <c r="L34" i="1"/>
  <c r="L40" i="1"/>
  <c r="L44" i="1"/>
  <c r="L45" i="1"/>
  <c r="L56" i="1"/>
  <c r="L62" i="1"/>
  <c r="L67" i="1"/>
  <c r="L68" i="1"/>
  <c r="L73" i="1"/>
  <c r="D13" i="1"/>
  <c r="D22" i="1"/>
  <c r="D26" i="1"/>
  <c r="D27" i="1"/>
  <c r="D34" i="1"/>
  <c r="D40" i="1"/>
  <c r="D44" i="1"/>
  <c r="D45" i="1"/>
  <c r="D56" i="1"/>
  <c r="D62" i="1"/>
  <c r="D67" i="1"/>
  <c r="D68" i="1"/>
  <c r="D73" i="1"/>
  <c r="C72" i="1"/>
  <c r="C30" i="1"/>
  <c r="C48" i="1"/>
  <c r="C28" i="1"/>
  <c r="C46" i="1"/>
  <c r="C7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Shaddie Tapo</author>
  </authors>
  <commentList>
    <comment ref="E33" authorId="0" shapeId="0" xr:uid="{E367C63A-7853-416A-B3A2-38AC88393F03}">
      <text>
        <r>
          <rPr>
            <b/>
            <sz val="9"/>
            <color indexed="81"/>
            <rFont val="Tahoma"/>
            <family val="2"/>
          </rPr>
          <t>Shaddie Tapo:</t>
        </r>
        <r>
          <rPr>
            <sz val="9"/>
            <color indexed="81"/>
            <rFont val="Tahoma"/>
            <family val="2"/>
          </rPr>
          <t xml:space="preserve">
+ $33,300 from GYPI for Comms Consultancy</t>
        </r>
      </text>
    </comment>
  </commentList>
</comments>
</file>

<file path=xl/sharedStrings.xml><?xml version="1.0" encoding="utf-8"?>
<sst xmlns="http://schemas.openxmlformats.org/spreadsheetml/2006/main" count="190" uniqueCount="151">
  <si>
    <t>Annex D - PBF project budget</t>
  </si>
  <si>
    <t>Outcome/ Output number</t>
  </si>
  <si>
    <t>Outcome/ output/ activity formulation:</t>
  </si>
  <si>
    <t>Activity 1.1.1:</t>
  </si>
  <si>
    <t>Activity 1.1.2:</t>
  </si>
  <si>
    <t>Activity 1.2.1:</t>
  </si>
  <si>
    <t>Activity 1.2.2:</t>
  </si>
  <si>
    <t>Activity 1.2.3:</t>
  </si>
  <si>
    <t>Activity 1.3.1:</t>
  </si>
  <si>
    <t>Activity 1.3.2:</t>
  </si>
  <si>
    <t>Activity 2.2.1:</t>
  </si>
  <si>
    <t>Activity 2.2.2:</t>
  </si>
  <si>
    <t>Activity 2.3.1:</t>
  </si>
  <si>
    <t>Activity 2.3.2:</t>
  </si>
  <si>
    <t>Activity 3.1.1:</t>
  </si>
  <si>
    <t>Activity 3.1.2:</t>
  </si>
  <si>
    <t>Activity 3.1.3:</t>
  </si>
  <si>
    <t>Activity 3.2.1:</t>
  </si>
  <si>
    <t>Activity 3.2.2:</t>
  </si>
  <si>
    <t>Activity 3.2.3:</t>
  </si>
  <si>
    <t>Activity 3.3.1:</t>
  </si>
  <si>
    <t>Table 2 - Project budget by UN cost category</t>
  </si>
  <si>
    <t>CATEGORIES</t>
  </si>
  <si>
    <t>TOTAL</t>
  </si>
  <si>
    <t>Tranche 1 (70%)</t>
  </si>
  <si>
    <t>Tranche 2 (30%)</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</si>
  <si>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</si>
  <si>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</si>
  <si>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</si>
  <si>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</si>
  <si>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</si>
  <si>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</si>
  <si>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</si>
  <si>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</si>
  <si>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</si>
  <si>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Note: If this is a budget revision, insert extra columns to show budget changes.</t>
  </si>
  <si>
    <t>Table 1 - Project budget by Outcome, output and activity</t>
  </si>
  <si>
    <t xml:space="preserve">Supporting inter-governmental dialogue and decision-making between GoPNG and ABG (JTT and JSB meetings) </t>
  </si>
  <si>
    <t xml:space="preserve">Strengthening the offices of the national and ABG Chief Secretaries to promote intergovernmental dialogue through existing structures such as the JSB and following up of JSB resolutions </t>
  </si>
  <si>
    <t>Supporting the Parliamentary Partnership Agreement between the National Parliament and the BHoR</t>
  </si>
  <si>
    <t xml:space="preserve">Strengthening Parliamentary Committee structures of the National Parliament and BHoR to perform scrutiny and oversight functions of the implementation of Bougainville Peace Agreement </t>
  </si>
  <si>
    <t>Activity 1.2.4:</t>
  </si>
  <si>
    <t>Activity 1.2.5:</t>
  </si>
  <si>
    <t>Activity 1.2.6:</t>
  </si>
  <si>
    <t xml:space="preserve">Technical and logistical support to the National Parliament Bipartisan Committee on Bougainville Affairs to effectively raise awareness on the Bougainville referendum in the National Parliament </t>
  </si>
  <si>
    <t xml:space="preserve">Provision of technical and logistics support to the Peace Implementation Forum regular meetings, including in the regions </t>
  </si>
  <si>
    <t xml:space="preserve">Providing technical and logistical support to NCOBA under the Department of PM and NEC to effectively perform its coordination roles on Bougainville issues especially the referendum </t>
  </si>
  <si>
    <t xml:space="preserve">Provide support for the implementation of joint weapons disposal communication strategy </t>
  </si>
  <si>
    <t>Activity 3.1.4:</t>
  </si>
  <si>
    <t>Activity 3.1.5:</t>
  </si>
  <si>
    <t>Conduct follow up consultations following the staging of the Veterans Summit</t>
  </si>
  <si>
    <t>Support deployment of EOD teams for destruction of ammunition and explosives, and joint verification teams</t>
  </si>
  <si>
    <t>Support to the development and implementation of a factional unification strategy</t>
  </si>
  <si>
    <t>Activity 3.2.4:</t>
  </si>
  <si>
    <t>Support the implementation of MoUs between various factions and the ABG</t>
  </si>
  <si>
    <t>Support to the Veterans Summit </t>
  </si>
  <si>
    <t>Travel, Workshop, DSA, Consultancy</t>
  </si>
  <si>
    <t xml:space="preserve">Travel, Workshop, DSA, </t>
  </si>
  <si>
    <t xml:space="preserve">Travel, Workshop, DSA, Catering </t>
  </si>
  <si>
    <t xml:space="preserve">Travel, Workshop, DSA, Catering, Consultancy </t>
  </si>
  <si>
    <t>Travel, Workshop, DSA, Catering</t>
  </si>
  <si>
    <t>Contratual, Materials, Workshop, travel and DSA</t>
  </si>
  <si>
    <t>Contratual, Materials, Workshop, travel and DSA,</t>
  </si>
  <si>
    <t>Contratual, Materials, Workshop, travel and DSA, Consultancy</t>
  </si>
  <si>
    <t>Contratual, Materials, Printing Workshop, travel and DSA</t>
  </si>
  <si>
    <t>Output 3.3: Targeted support to ex-combatants and affected communities with community-based reintegration activities in war affected communities and linked to the weapons disposal process, which may include support with community conversations, referral to trauma services, community development for improved social cohesion, support to war wounded.</t>
  </si>
  <si>
    <t>Amount Recipient  Agency (UNDP)</t>
  </si>
  <si>
    <t>Contratual, Materials, Workshop, travel and DSA, Consultancy, Grant, LOA</t>
  </si>
  <si>
    <t>Travel, Workshop, DSA,  meetings, Consultancy</t>
  </si>
  <si>
    <t>Provision of technical and logistical support to the Second Joint Review of Bougainville's Autonomy Arrangements</t>
  </si>
  <si>
    <t>Consultancy, Workshop, Travel, Meeting</t>
  </si>
  <si>
    <t>Technical and logistical support to the ABG, including the Office of the Chief Secretary and the Department of Peace Agreement Implementation for coordination of referendum planning with national government</t>
  </si>
  <si>
    <t>Technical support provided to the two governments through the deployment of a weapons disposal expert</t>
  </si>
  <si>
    <t>Output 3.2: Support to the factional unification in Bougainville, including bringing the remaining outliers on board with the BPA and helping to implement and monitor the MOUs between the factions and the ABG.</t>
  </si>
  <si>
    <t>Provide support to national reconciliation efforts as per JSB resolution of December 2017</t>
  </si>
  <si>
    <t>Activity 3.3.2:</t>
  </si>
  <si>
    <t>Activity 3.3.3:</t>
  </si>
  <si>
    <t>Support dialogue to the community disarmament initiatives</t>
  </si>
  <si>
    <t>Materials, workshop, travel, DSA</t>
  </si>
  <si>
    <t>GA/LOA</t>
  </si>
  <si>
    <t>Contratual, Materials, Workshop, travel and DSA, Training, consultancy</t>
  </si>
  <si>
    <t>Contratual, Materials, Workshop, travel and DSA, consultancy</t>
  </si>
  <si>
    <t>Travel, DSA, Catering, Materials, printing, consultancy</t>
  </si>
  <si>
    <t>TA, Travel, Workshop, DSA, Consultancy</t>
  </si>
  <si>
    <t>Technical support, training, facilitation of dialogues led by variuos FBOs, leaders and CBOs, Travel, DSA, Catering, Materials, Consultancy</t>
  </si>
  <si>
    <t>Activity 2.1.1</t>
  </si>
  <si>
    <t>Technical support</t>
  </si>
  <si>
    <t>Activity 2.2.3</t>
  </si>
  <si>
    <t>Activity 2.2.4</t>
  </si>
  <si>
    <t>Activity 1.2.7:</t>
  </si>
  <si>
    <t>Activity 1.1.3:</t>
  </si>
  <si>
    <t xml:space="preserve">Strengthening capacities of the BHoR Parliamentary Committees to promote regional parliamentary dialogues with community governments based on standing orders and resolutions of BHoR especially on the Bougainville Peace Agreement </t>
  </si>
  <si>
    <t>Assist in developing joint messages</t>
  </si>
  <si>
    <t>Promotion of knwoledge of the BPA through community theatre, scenario building and local stories</t>
  </si>
  <si>
    <t xml:space="preserve">Follow-up/monitoring of all referendum readnisses interventions at community level by Community Governments </t>
  </si>
  <si>
    <t xml:space="preserve">Output 2.3:  BPA dialogue and referendum awareness raising increases within Papua New Guinea </t>
  </si>
  <si>
    <t>Provide support towards increasing understanding of the peace process to the wider PNG community through community dialogue and awareness sessions</t>
  </si>
  <si>
    <t>Strengthen media reporting on Bougainville, including training on conflict sensitive reporting</t>
  </si>
  <si>
    <t>Support to the establishment of a gender-sensitive Joint Secretariat on Weapons Disposal</t>
  </si>
  <si>
    <t>Build the capacity of relevant stakeholders on weapons disposal processes to include registration, collection storage and disposal</t>
  </si>
  <si>
    <t>Support dialogue to identify targeted community-based peace programmes at the community level</t>
  </si>
  <si>
    <t>Implementation of community-based peace programmes</t>
  </si>
  <si>
    <t>Development of a number of traditional and story telling processes (including radio) to support targeted communities in telling the peace building story &amp; developing community visions for the future, inccluding mobile based solutions to connect youth and using existing youth centres as one stop shops for BPA awareness</t>
  </si>
  <si>
    <t>UNDP</t>
  </si>
  <si>
    <t>UNFPA</t>
  </si>
  <si>
    <t>Total per Output</t>
  </si>
  <si>
    <t>Total per Outcome</t>
  </si>
  <si>
    <t xml:space="preserve">Technical and logistical support to good governance awareness and capacity of ABG and support to political dialogue at constituency level through BHOR, BEC and Community governments  </t>
  </si>
  <si>
    <r>
      <rPr>
        <b/>
        <sz val="10"/>
        <color theme="1"/>
        <rFont val="Georgia"/>
        <family val="1"/>
      </rPr>
      <t xml:space="preserve">Output 1.1: </t>
    </r>
    <r>
      <rPr>
        <sz val="10"/>
        <color theme="1"/>
        <rFont val="Georgia"/>
        <family val="1"/>
      </rPr>
      <t xml:space="preserve"> JSB meets regularly and its resolutions are implemented jointly by the two governments</t>
    </r>
  </si>
  <si>
    <r>
      <rPr>
        <b/>
        <sz val="10"/>
        <color theme="1"/>
        <rFont val="Georgia"/>
        <family val="1"/>
      </rPr>
      <t xml:space="preserve">Output 1.2:  </t>
    </r>
    <r>
      <rPr>
        <sz val="10"/>
        <color rgb="FF000000"/>
        <rFont val="Georgia"/>
        <family val="1"/>
      </rPr>
      <t>The two parliaments make joint decisions on the BPA and the referendum processes, including on post-referendum</t>
    </r>
  </si>
  <si>
    <r>
      <rPr>
        <b/>
        <sz val="10"/>
        <color theme="1"/>
        <rFont val="Georgia"/>
        <family val="1"/>
      </rPr>
      <t>Output 1.3:</t>
    </r>
    <r>
      <rPr>
        <sz val="10"/>
        <color theme="1"/>
        <rFont val="Georgia"/>
        <family val="1"/>
      </rPr>
      <t xml:space="preserve"> Key government institutions with responsibilities for BPA implementation and coordination between the two governments are enabled to implement their functions effectively </t>
    </r>
  </si>
  <si>
    <r>
      <t xml:space="preserve">OUTCOME 2: </t>
    </r>
    <r>
      <rPr>
        <sz val="10"/>
        <color theme="1"/>
        <rFont val="Georgia"/>
        <family val="1"/>
      </rPr>
      <t>Increased dialogue and awareness on the BPA, the referendum and post-referendum issues, ensuring that both the population in and outside of Bougainville is informed and feels included in the process</t>
    </r>
  </si>
  <si>
    <r>
      <rPr>
        <b/>
        <sz val="10"/>
        <color theme="1"/>
        <rFont val="Georgia"/>
        <family val="1"/>
      </rPr>
      <t>Output 2.1:</t>
    </r>
    <r>
      <rPr>
        <sz val="10"/>
        <color theme="1"/>
        <rFont val="Georgia"/>
        <family val="1"/>
      </rPr>
      <t xml:space="preserve"> Both governments agree on joint messages on the BPA, including referendum, and facilitate their dissemination</t>
    </r>
  </si>
  <si>
    <r>
      <rPr>
        <b/>
        <sz val="10"/>
        <color theme="1"/>
        <rFont val="Georgia"/>
        <family val="1"/>
      </rPr>
      <t>Output 2.2:</t>
    </r>
    <r>
      <rPr>
        <sz val="10"/>
        <color theme="1"/>
        <rFont val="Georgia"/>
        <family val="1"/>
      </rPr>
      <t xml:space="preserve"> Innovative and community led dialogues about a peaceful future for Bougainville</t>
    </r>
  </si>
  <si>
    <r>
      <rPr>
        <b/>
        <sz val="10"/>
        <color theme="1"/>
        <rFont val="Georgia"/>
        <family val="1"/>
      </rPr>
      <t>Outcome 3</t>
    </r>
    <r>
      <rPr>
        <sz val="10"/>
        <color theme="1"/>
        <rFont val="Georgia"/>
        <family val="1"/>
      </rPr>
      <t>: Weapons disposal is progressed as per the BPA through a joint ABG-GoPNG process whilst supporting factional unification and solutions to security concerns of outlier communities</t>
    </r>
  </si>
  <si>
    <r>
      <rPr>
        <b/>
        <sz val="10"/>
        <color theme="1"/>
        <rFont val="Georgia"/>
        <family val="1"/>
      </rPr>
      <t>Output 3.1</t>
    </r>
    <r>
      <rPr>
        <sz val="10"/>
        <color theme="1"/>
        <rFont val="Georgia"/>
        <family val="1"/>
      </rPr>
      <t xml:space="preserve">: </t>
    </r>
    <r>
      <rPr>
        <sz val="10"/>
        <color rgb="FF000000"/>
        <rFont val="Georgia"/>
        <family val="1"/>
      </rPr>
      <t>In partnership with DBPAI, implementation of the recommendations of the weapons disposal report by the UN, including support to the set up and operation of a Joint Secretariat, identification of remaining weapons and monitoring of collection</t>
    </r>
  </si>
  <si>
    <t>Technical support to political dialogue on post-referendum scenarios</t>
  </si>
  <si>
    <t>Expenditure</t>
  </si>
  <si>
    <t>Tranche 1 Expenditure</t>
  </si>
  <si>
    <t xml:space="preserve"> Materials, Workshop, travel and DSA</t>
  </si>
  <si>
    <t>UNWomen</t>
  </si>
  <si>
    <t>Project Budget</t>
  </si>
  <si>
    <t>Remarks</t>
  </si>
  <si>
    <t xml:space="preserve">OUTCOME 1: </t>
  </si>
  <si>
    <t>Continued political dialogue between the two Governments and the two Parliaments ensures decisions around BPA implementation and referendum are progressed jointly</t>
  </si>
  <si>
    <t xml:space="preserve">TOTAL BUDGET FOR PBF 2: </t>
  </si>
  <si>
    <t xml:space="preserve">TOTAL PROGRAMME BUDGET FOR OUTCOME 1: </t>
  </si>
  <si>
    <t xml:space="preserve">TOTAL PROGRAMME BUDGET FOR OUTCOME 2: </t>
  </si>
  <si>
    <t xml:space="preserve">TOTAL PROGRAMME BUDGET FOR OUTCOME 3: </t>
  </si>
  <si>
    <t xml:space="preserve">TOTAL $ FOR PBF 2 PROGRAMME </t>
  </si>
  <si>
    <t>Tranche 2 Expenditure</t>
  </si>
  <si>
    <t>Amount Recipient  Agency (UNFPA)</t>
  </si>
  <si>
    <t>Total Tranche 1 Expenditure</t>
  </si>
  <si>
    <t>Total Tranche 2 Expenditure</t>
  </si>
  <si>
    <t>TRANCHE 1 BALANCE</t>
  </si>
  <si>
    <t>Tranche 1 Balance</t>
  </si>
  <si>
    <t>Total tranche 1 Budget</t>
  </si>
  <si>
    <t>Total Tranche 2 Budget</t>
  </si>
  <si>
    <t>TRANCHE 2 BALANCE</t>
  </si>
  <si>
    <t>Total Budget</t>
  </si>
  <si>
    <t>Tranche 1 Budget</t>
  </si>
  <si>
    <t>Amount Recipient  Agency (UNW)</t>
  </si>
  <si>
    <t>Total PBF 2 Budget</t>
  </si>
  <si>
    <t xml:space="preserve">TOTAL PROGRAMME BUDGET FOR TRANCHE 1 FOR OUTCOME 3: </t>
  </si>
  <si>
    <t xml:space="preserve">TOTAL PROGRAMME BUDGET FOR TRANCHE 1: </t>
  </si>
  <si>
    <t xml:space="preserve">TOTAL EXPENDITURE AGAINST 2018 PROGRAMME BUDGET FOR TRANCHE 1: </t>
  </si>
  <si>
    <t xml:space="preserve">TOTAL EXPENDITURE AGAINST TRANCHE 1 PROGRAMME BUDGET FOR OUTCOME 3: </t>
  </si>
  <si>
    <t xml:space="preserve">TOTAL PROGRAMME BUDGET FOR TRANCHE 1 FOR OUTCOME 2: </t>
  </si>
  <si>
    <t xml:space="preserve">TOTAL EXPENDITURE AGAINST TRANCHE 1 PROGRAMME BUDGET FOR OUTCOME 2: </t>
  </si>
  <si>
    <t xml:space="preserve">TOTAL PROGRAMME BUDGET FOR TRANCHE 1 FOR OUTCOME 1: </t>
  </si>
  <si>
    <t xml:space="preserve">TOTAL EXPENDITURE AGAINST TRANCHE 1 PROGRAMME BUDGET FOR OUTCOME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</si>
</sst>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s>
  <fonts count="13" x14ac:knownFonts="1">
    <font>
      <sz val="11"/>
      <color theme="1"/>
      <name val="Calibri"/>
      <family val="2"/>
      <scheme val="minor"/>
    </font>
    <font>
      <sz val="11"/>
      <color theme="1"/>
      <name val="Calibri"/>
      <family val="2"/>
      <scheme val="minor"/>
    </font>
    <font>
      <b/>
      <sz val="10"/>
      <color theme="1"/>
      <name val="Georgia"/>
      <family val="1"/>
    </font>
    <font>
      <sz val="10"/>
      <color theme="1"/>
      <name val="Georgia"/>
      <family val="1"/>
    </font>
    <font>
      <b/>
      <sz val="10"/>
      <color rgb="FFFF0000"/>
      <name val="Georgia"/>
      <family val="1"/>
    </font>
    <font>
      <sz val="10"/>
      <name val="Georgia"/>
      <family val="1"/>
    </font>
    <font>
      <sz val="10"/>
      <color rgb="FFFF0000"/>
      <name val="Georgia"/>
      <family val="1"/>
    </font>
    <font>
      <sz val="10"/>
      <color rgb="FF000000"/>
      <name val="Georgia"/>
      <family val="1"/>
    </font>
    <font>
      <b/>
      <sz val="11"/>
      <color theme="1"/>
      <name val="Garamond"/>
      <family val="1"/>
    </font>
    <font>
      <b/>
      <sz val="8"/>
      <color theme="1"/>
      <name val="Georgia"/>
      <family val="1"/>
    </font>
    <font>
      <sz val="8"/>
      <color theme="1"/>
      <name val="Georgia"/>
      <family val="1"/>
    </font>
    <font>
      <sz val="9"/>
      <color indexed="81"/>
      <name val="Tahoma"/>
      <family val="2"/>
    </font>
    <font>
      <b/>
      <sz val="9"/>
      <color indexed="81"/>
      <name val="Tahoma"/>
      <family val="2"/>
    </font>
  </fonts>
  <fills count="18">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15">
    <xf numFmtId="0" fontId="0" fillId="0" borderId="0" xfId="0"/>
    <xf numFmtId="0" fontId="2" fillId="0" borderId="0" xfId="0" applyFont="1" applyAlignment="1">
      <alignment horizontal="left" vertical="top"/>
    </xf>
    <xf numFmtId="0" fontId="3" fillId="0" borderId="0" xfId="0" applyFont="1" applyAlignment="1">
      <alignment horizontal="center" vertical="top"/>
    </xf>
    <xf numFmtId="0" fontId="3" fillId="0" borderId="0" xfId="0" applyFont="1" applyAlignment="1">
      <alignment vertical="top"/>
    </xf>
    <xf numFmtId="43" fontId="3" fillId="0" borderId="0" xfId="2" applyFont="1" applyAlignment="1">
      <alignment vertical="top"/>
    </xf>
    <xf numFmtId="0" fontId="3" fillId="0" borderId="0" xfId="0" applyFont="1" applyAlignment="1">
      <alignment horizontal="left" vertical="top"/>
    </xf>
    <xf numFmtId="0" fontId="3" fillId="0" borderId="1" xfId="0" applyFont="1" applyBorder="1" applyAlignment="1">
      <alignment horizontal="left" vertical="top" wrapText="1"/>
    </xf>
    <xf numFmtId="0" fontId="3" fillId="0" borderId="1" xfId="0" applyFont="1" applyBorder="1" applyAlignment="1">
      <alignment vertical="top" wrapText="1"/>
    </xf>
    <xf numFmtId="6" fontId="3" fillId="0" borderId="1" xfId="0" applyNumberFormat="1" applyFont="1" applyBorder="1" applyAlignment="1">
      <alignment horizontal="center" vertical="top" wrapText="1"/>
    </xf>
    <xf numFmtId="6" fontId="5" fillId="0" borderId="1" xfId="0" applyNumberFormat="1" applyFont="1" applyBorder="1" applyAlignment="1">
      <alignment horizontal="center" vertical="top" wrapText="1"/>
    </xf>
    <xf numFmtId="6" fontId="6" fillId="0" borderId="1" xfId="0" applyNumberFormat="1" applyFont="1" applyBorder="1" applyAlignment="1">
      <alignment horizontal="center" vertical="top" wrapText="1"/>
    </xf>
    <xf numFmtId="0" fontId="3" fillId="6" borderId="1" xfId="0" applyFont="1" applyFill="1" applyBorder="1" applyAlignment="1">
      <alignment horizontal="left" vertical="top" wrapText="1"/>
    </xf>
    <xf numFmtId="0" fontId="2" fillId="6" borderId="1" xfId="0" applyFont="1" applyFill="1" applyBorder="1" applyAlignment="1">
      <alignment vertical="top" wrapText="1"/>
    </xf>
    <xf numFmtId="6" fontId="5" fillId="6" borderId="1" xfId="0" applyNumberFormat="1" applyFont="1" applyFill="1" applyBorder="1" applyAlignment="1">
      <alignment horizontal="center" vertical="top" wrapText="1"/>
    </xf>
    <xf numFmtId="0" fontId="3" fillId="6" borderId="1" xfId="0" applyFont="1" applyFill="1" applyBorder="1" applyAlignment="1">
      <alignment vertical="top" wrapText="1"/>
    </xf>
    <xf numFmtId="0" fontId="3" fillId="6" borderId="0" xfId="0" applyFont="1" applyFill="1" applyAlignment="1">
      <alignment vertical="top"/>
    </xf>
    <xf numFmtId="43" fontId="3" fillId="6" borderId="0" xfId="2" applyFont="1" applyFill="1" applyAlignment="1">
      <alignment vertical="top"/>
    </xf>
    <xf numFmtId="0" fontId="7" fillId="0" borderId="1" xfId="0" applyFont="1" applyBorder="1" applyAlignment="1">
      <alignment vertical="top" wrapText="1"/>
    </xf>
    <xf numFmtId="6" fontId="3" fillId="0" borderId="0" xfId="0" applyNumberFormat="1" applyFont="1" applyAlignment="1">
      <alignment vertical="top"/>
    </xf>
    <xf numFmtId="6" fontId="3" fillId="6" borderId="1" xfId="0" applyNumberFormat="1" applyFont="1" applyFill="1" applyBorder="1" applyAlignment="1">
      <alignment horizontal="center" vertical="top" wrapText="1"/>
    </xf>
    <xf numFmtId="6" fontId="3" fillId="6" borderId="3" xfId="0" applyNumberFormat="1" applyFont="1" applyFill="1" applyBorder="1" applyAlignment="1">
      <alignment horizontal="center" vertical="top" wrapText="1"/>
    </xf>
    <xf numFmtId="0" fontId="3" fillId="6" borderId="4" xfId="0" applyFont="1" applyFill="1" applyBorder="1" applyAlignment="1">
      <alignment horizontal="left" vertical="top" wrapText="1"/>
    </xf>
    <xf numFmtId="0" fontId="2" fillId="6" borderId="2" xfId="0" applyFont="1" applyFill="1" applyBorder="1" applyAlignment="1">
      <alignment vertical="top" wrapText="1"/>
    </xf>
    <xf numFmtId="0" fontId="2" fillId="0" borderId="1" xfId="0" applyFont="1" applyBorder="1" applyAlignment="1">
      <alignment horizontal="left" vertical="top" wrapText="1"/>
    </xf>
    <xf numFmtId="0" fontId="3" fillId="6" borderId="2" xfId="0" applyFont="1" applyFill="1" applyBorder="1" applyAlignment="1">
      <alignment horizontal="left" vertical="top" wrapText="1"/>
    </xf>
    <xf numFmtId="0" fontId="3" fillId="6" borderId="4" xfId="0" applyFont="1" applyFill="1" applyBorder="1" applyAlignment="1">
      <alignment vertical="top" wrapText="1"/>
    </xf>
    <xf numFmtId="6" fontId="3" fillId="6" borderId="0" xfId="0" applyNumberFormat="1" applyFont="1" applyFill="1" applyAlignment="1">
      <alignment vertical="top"/>
    </xf>
    <xf numFmtId="9" fontId="3" fillId="0" borderId="0" xfId="3" applyFont="1" applyAlignment="1">
      <alignment vertical="top"/>
    </xf>
    <xf numFmtId="43" fontId="4" fillId="0" borderId="0" xfId="2" applyFont="1" applyAlignment="1">
      <alignment vertical="top"/>
    </xf>
    <xf numFmtId="6" fontId="3" fillId="0" borderId="1" xfId="0" applyNumberFormat="1" applyFont="1" applyBorder="1" applyAlignment="1">
      <alignment horizontal="left" vertical="top" wrapText="1"/>
    </xf>
    <xf numFmtId="0" fontId="8" fillId="0" borderId="1" xfId="0" applyFont="1" applyBorder="1" applyAlignment="1">
      <alignment horizontal="center" vertical="top" wrapText="1"/>
    </xf>
    <xf numFmtId="0" fontId="8" fillId="0" borderId="0" xfId="0" applyFont="1" applyAlignment="1">
      <alignment horizontal="center" vertical="top"/>
    </xf>
    <xf numFmtId="43" fontId="8" fillId="0" borderId="0" xfId="2" applyFont="1" applyAlignment="1">
      <alignment horizontal="center" vertical="top"/>
    </xf>
    <xf numFmtId="0" fontId="2" fillId="0" borderId="0" xfId="0" applyFont="1" applyAlignment="1">
      <alignment vertical="top" wrapText="1"/>
    </xf>
    <xf numFmtId="0" fontId="3" fillId="0" borderId="0" xfId="0" applyFont="1" applyAlignment="1">
      <alignment vertical="top" wrapText="1"/>
    </xf>
    <xf numFmtId="8" fontId="3" fillId="0" borderId="1" xfId="0" applyNumberFormat="1" applyFont="1" applyBorder="1" applyAlignment="1">
      <alignment horizontal="center" vertical="top" wrapText="1"/>
    </xf>
    <xf numFmtId="0" fontId="9" fillId="0" borderId="0" xfId="0" applyFont="1"/>
    <xf numFmtId="0" fontId="10" fillId="0" borderId="0" xfId="0" applyFont="1"/>
    <xf numFmtId="0" fontId="9"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0" borderId="1" xfId="0" applyFont="1" applyBorder="1" applyAlignment="1">
      <alignment vertical="center" wrapText="1"/>
    </xf>
    <xf numFmtId="164" fontId="10" fillId="0" borderId="0" xfId="0" applyNumberFormat="1" applyFont="1"/>
    <xf numFmtId="44" fontId="10" fillId="0" borderId="0" xfId="1" applyFont="1"/>
    <xf numFmtId="43" fontId="10" fillId="0" borderId="0" xfId="2" applyFont="1"/>
    <xf numFmtId="43" fontId="10" fillId="0" borderId="0" xfId="0" applyNumberFormat="1" applyFont="1" applyFill="1"/>
    <xf numFmtId="43" fontId="10" fillId="0" borderId="0" xfId="0" applyNumberFormat="1" applyFont="1"/>
    <xf numFmtId="44" fontId="10" fillId="0" borderId="0" xfId="0" applyNumberFormat="1" applyFont="1"/>
    <xf numFmtId="0" fontId="10" fillId="0" borderId="0" xfId="0" applyFont="1" applyBorder="1"/>
    <xf numFmtId="0" fontId="9" fillId="4" borderId="1" xfId="0" applyFont="1" applyFill="1" applyBorder="1" applyAlignment="1">
      <alignment vertical="center" wrapText="1"/>
    </xf>
    <xf numFmtId="6" fontId="10" fillId="0" borderId="0" xfId="0" applyNumberFormat="1" applyFont="1"/>
    <xf numFmtId="164" fontId="10" fillId="0" borderId="0" xfId="0" applyNumberFormat="1" applyFont="1" applyFill="1" applyBorder="1" applyAlignment="1">
      <alignment horizontal="right" vertical="center" wrapText="1"/>
    </xf>
    <xf numFmtId="164" fontId="10" fillId="0" borderId="0" xfId="0" applyNumberFormat="1" applyFont="1" applyFill="1"/>
    <xf numFmtId="43" fontId="10" fillId="0" borderId="0" xfId="2" applyFont="1" applyFill="1"/>
    <xf numFmtId="0" fontId="10" fillId="0" borderId="0" xfId="0" applyFont="1" applyFill="1"/>
    <xf numFmtId="8" fontId="5" fillId="0" borderId="1" xfId="0" applyNumberFormat="1" applyFont="1" applyBorder="1" applyAlignment="1">
      <alignment horizontal="center" vertical="top" wrapText="1"/>
    </xf>
    <xf numFmtId="8" fontId="5" fillId="6" borderId="1" xfId="0" applyNumberFormat="1" applyFont="1" applyFill="1" applyBorder="1" applyAlignment="1">
      <alignment horizontal="center" vertical="top" wrapText="1"/>
    </xf>
    <xf numFmtId="8" fontId="3" fillId="6" borderId="3" xfId="0" applyNumberFormat="1" applyFont="1" applyFill="1" applyBorder="1" applyAlignment="1">
      <alignment horizontal="center" vertical="top" wrapText="1"/>
    </xf>
    <xf numFmtId="6" fontId="3" fillId="0" borderId="4" xfId="0" applyNumberFormat="1" applyFont="1" applyBorder="1" applyAlignment="1">
      <alignment horizontal="center" vertical="top" wrapText="1"/>
    </xf>
    <xf numFmtId="6" fontId="6" fillId="0" borderId="4" xfId="0" applyNumberFormat="1" applyFont="1" applyBorder="1" applyAlignment="1">
      <alignment horizontal="center" vertical="top" wrapText="1"/>
    </xf>
    <xf numFmtId="6" fontId="3" fillId="0" borderId="1" xfId="0" applyNumberFormat="1" applyFont="1" applyFill="1" applyBorder="1" applyAlignment="1">
      <alignment horizontal="center" vertical="top" wrapText="1"/>
    </xf>
    <xf numFmtId="0" fontId="9" fillId="2" borderId="1" xfId="0" applyFont="1" applyFill="1" applyBorder="1" applyAlignment="1">
      <alignment horizontal="center" vertical="center" wrapText="1"/>
    </xf>
    <xf numFmtId="0" fontId="2" fillId="0" borderId="2" xfId="0" applyFont="1" applyBorder="1" applyAlignment="1">
      <alignment vertical="top" wrapText="1"/>
    </xf>
    <xf numFmtId="0" fontId="2" fillId="7" borderId="1" xfId="0" applyFont="1" applyFill="1" applyBorder="1" applyAlignment="1">
      <alignment horizontal="left" vertical="top" wrapText="1"/>
    </xf>
    <xf numFmtId="0" fontId="2" fillId="8" borderId="1" xfId="0" applyFont="1" applyFill="1" applyBorder="1" applyAlignment="1">
      <alignment horizontal="left" vertical="top" wrapText="1"/>
    </xf>
    <xf numFmtId="0" fontId="3" fillId="0" borderId="0" xfId="0" applyFont="1" applyFill="1" applyAlignment="1">
      <alignment vertical="top"/>
    </xf>
    <xf numFmtId="0" fontId="3" fillId="0" borderId="1" xfId="0" applyFont="1" applyFill="1" applyBorder="1" applyAlignment="1">
      <alignment horizontal="left" vertical="top" wrapText="1"/>
    </xf>
    <xf numFmtId="0" fontId="7" fillId="0" borderId="1" xfId="0" applyFont="1" applyFill="1" applyBorder="1" applyAlignment="1">
      <alignment vertical="top" wrapText="1"/>
    </xf>
    <xf numFmtId="43" fontId="3" fillId="0" borderId="0" xfId="2" applyFont="1" applyFill="1" applyAlignment="1">
      <alignment vertical="top"/>
    </xf>
    <xf numFmtId="0" fontId="3" fillId="0" borderId="1" xfId="0" applyFont="1" applyFill="1" applyBorder="1" applyAlignment="1">
      <alignment vertical="top" wrapText="1"/>
    </xf>
    <xf numFmtId="6" fontId="2" fillId="0" borderId="1" xfId="0" applyNumberFormat="1" applyFont="1" applyBorder="1" applyAlignment="1">
      <alignment horizontal="left" vertical="top" wrapText="1"/>
    </xf>
    <xf numFmtId="43" fontId="10" fillId="0" borderId="1" xfId="2" applyFont="1" applyBorder="1" applyAlignment="1">
      <alignment horizontal="right" vertical="center" wrapText="1"/>
    </xf>
    <xf numFmtId="43" fontId="10" fillId="5" borderId="1" xfId="2" applyFont="1" applyFill="1" applyBorder="1" applyAlignment="1">
      <alignment horizontal="right" vertical="center" wrapText="1"/>
    </xf>
    <xf numFmtId="43" fontId="10" fillId="0" borderId="6" xfId="2" applyFont="1" applyBorder="1" applyAlignment="1">
      <alignment horizontal="right" vertical="center" wrapText="1"/>
    </xf>
    <xf numFmtId="43" fontId="10" fillId="0" borderId="2" xfId="2" applyFont="1" applyBorder="1" applyAlignment="1">
      <alignment horizontal="right" vertical="center" wrapText="1"/>
    </xf>
    <xf numFmtId="43" fontId="10" fillId="4" borderId="1" xfId="2" applyFont="1" applyFill="1" applyBorder="1" applyAlignment="1">
      <alignment horizontal="right" vertical="center" wrapText="1"/>
    </xf>
    <xf numFmtId="43" fontId="10" fillId="5" borderId="2" xfId="2" applyFont="1" applyFill="1" applyBorder="1" applyAlignment="1">
      <alignment horizontal="right" vertical="center" wrapText="1"/>
    </xf>
    <xf numFmtId="43" fontId="10" fillId="5" borderId="7" xfId="2" applyFont="1" applyFill="1" applyBorder="1" applyAlignment="1">
      <alignment horizontal="right" vertical="center" wrapText="1"/>
    </xf>
    <xf numFmtId="43" fontId="10" fillId="4" borderId="5" xfId="2" applyFont="1" applyFill="1" applyBorder="1" applyAlignment="1">
      <alignment horizontal="right" vertical="center" wrapText="1"/>
    </xf>
    <xf numFmtId="43" fontId="9" fillId="4" borderId="1" xfId="2" applyFont="1" applyFill="1" applyBorder="1" applyAlignment="1">
      <alignment horizontal="right" vertical="center"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6" fontId="2" fillId="7" borderId="2" xfId="0" applyNumberFormat="1" applyFont="1" applyFill="1" applyBorder="1" applyAlignment="1">
      <alignment horizontal="left" vertical="top" wrapText="1"/>
    </xf>
    <xf numFmtId="6" fontId="2" fillId="7" borderId="3" xfId="0" applyNumberFormat="1" applyFont="1" applyFill="1" applyBorder="1" applyAlignment="1">
      <alignment horizontal="left" vertical="top" wrapText="1"/>
    </xf>
    <xf numFmtId="6" fontId="2" fillId="7" borderId="4" xfId="0" applyNumberFormat="1" applyFont="1" applyFill="1" applyBorder="1" applyAlignment="1">
      <alignment horizontal="left" vertical="top" wrapText="1"/>
    </xf>
    <xf numFmtId="6" fontId="2" fillId="8" borderId="2" xfId="0" applyNumberFormat="1" applyFont="1" applyFill="1" applyBorder="1" applyAlignment="1">
      <alignment horizontal="left" vertical="top" wrapText="1"/>
    </xf>
    <xf numFmtId="6" fontId="2" fillId="8" borderId="3" xfId="0" applyNumberFormat="1" applyFont="1" applyFill="1" applyBorder="1" applyAlignment="1">
      <alignment horizontal="left" vertical="top" wrapText="1"/>
    </xf>
    <xf numFmtId="6" fontId="2" fillId="8" borderId="4" xfId="0" applyNumberFormat="1" applyFont="1" applyFill="1" applyBorder="1" applyAlignment="1">
      <alignment horizontal="left" vertical="top" wrapText="1"/>
    </xf>
    <xf numFmtId="0" fontId="2" fillId="0" borderId="1" xfId="0" applyFont="1" applyBorder="1" applyAlignment="1">
      <alignment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9" fillId="2" borderId="1" xfId="0" applyFont="1" applyFill="1" applyBorder="1" applyAlignment="1">
      <alignment horizontal="center" vertical="center" wrapText="1"/>
    </xf>
    <xf numFmtId="43" fontId="10" fillId="9" borderId="1" xfId="2" applyFont="1" applyFill="1" applyBorder="1" applyAlignment="1">
      <alignment vertical="center" wrapText="1"/>
    </xf>
    <xf numFmtId="43" fontId="10" fillId="9" borderId="1" xfId="2" applyFont="1" applyFill="1" applyBorder="1" applyAlignment="1">
      <alignment horizontal="right" vertical="center" wrapText="1"/>
    </xf>
    <xf numFmtId="0" fontId="9" fillId="10" borderId="1"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9" fillId="13" borderId="1" xfId="0" applyFont="1" applyFill="1" applyBorder="1" applyAlignment="1">
      <alignment horizontal="center" vertical="center" wrapText="1"/>
    </xf>
    <xf numFmtId="43" fontId="10" fillId="14" borderId="1" xfId="2" applyFont="1" applyFill="1" applyBorder="1" applyAlignment="1">
      <alignment vertical="center" wrapText="1"/>
    </xf>
    <xf numFmtId="43" fontId="10" fillId="14" borderId="1" xfId="2" applyFont="1" applyFill="1" applyBorder="1" applyAlignment="1">
      <alignment horizontal="right" vertical="center" wrapText="1"/>
    </xf>
    <xf numFmtId="43" fontId="9" fillId="12" borderId="1" xfId="2" applyFont="1" applyFill="1" applyBorder="1" applyAlignment="1">
      <alignment vertical="center" wrapText="1"/>
    </xf>
    <xf numFmtId="43" fontId="10" fillId="12" borderId="1" xfId="2" applyFont="1" applyFill="1" applyBorder="1" applyAlignment="1">
      <alignment horizontal="right" vertical="center" wrapText="1"/>
    </xf>
    <xf numFmtId="43" fontId="9" fillId="11" borderId="1" xfId="2" applyFont="1" applyFill="1" applyBorder="1" applyAlignment="1">
      <alignment vertical="center" wrapText="1"/>
    </xf>
    <xf numFmtId="43" fontId="10" fillId="11" borderId="1" xfId="2" applyFont="1" applyFill="1" applyBorder="1" applyAlignment="1">
      <alignment horizontal="right" vertical="center" wrapText="1"/>
    </xf>
    <xf numFmtId="0" fontId="9" fillId="15" borderId="1" xfId="0" applyFont="1" applyFill="1" applyBorder="1" applyAlignment="1">
      <alignment horizontal="center" vertical="center" wrapText="1"/>
    </xf>
    <xf numFmtId="43" fontId="9" fillId="15" borderId="1" xfId="2" applyFont="1" applyFill="1" applyBorder="1" applyAlignment="1">
      <alignment vertical="center" wrapText="1"/>
    </xf>
    <xf numFmtId="43" fontId="10" fillId="15" borderId="1" xfId="2" applyFont="1" applyFill="1" applyBorder="1" applyAlignment="1">
      <alignment horizontal="right" vertical="center" wrapText="1"/>
    </xf>
    <xf numFmtId="0" fontId="9" fillId="16" borderId="1" xfId="0" applyFont="1" applyFill="1" applyBorder="1" applyAlignment="1">
      <alignment horizontal="center" vertical="center" wrapText="1"/>
    </xf>
    <xf numFmtId="43" fontId="10" fillId="17" borderId="1" xfId="2" applyFont="1" applyFill="1" applyBorder="1" applyAlignment="1">
      <alignment vertical="center" wrapText="1"/>
    </xf>
    <xf numFmtId="43" fontId="10" fillId="17" borderId="1" xfId="2" applyFont="1" applyFill="1" applyBorder="1" applyAlignment="1">
      <alignment horizontal="right" vertical="center" wrapText="1"/>
    </xf>
  </cellXfs>
  <cellStyles count="4">
    <cellStyle name="Comma" xfId="2" builtinId="3"/>
    <cellStyle name="Currency" xfId="1"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6"/>
  <sheetViews>
    <sheetView tabSelected="1" view="pageBreakPreview" topLeftCell="B5" zoomScale="80" zoomScaleNormal="70" zoomScaleSheetLayoutView="80" workbookViewId="0">
      <pane xSplit="1" ySplit="3" topLeftCell="C65" activePane="bottomRight" state="frozen"/>
      <selection activeCell="B5" sqref="B5"/>
      <selection pane="topRight" activeCell="C5" sqref="C5"/>
      <selection pane="bottomLeft" activeCell="B9" sqref="B9"/>
      <selection pane="bottomRight" activeCell="C75" sqref="C75:M75"/>
    </sheetView>
  </sheetViews>
  <sheetFormatPr defaultColWidth="8.85546875" defaultRowHeight="12.75" x14ac:dyDescent="0.25"/>
  <cols>
    <col min="1" max="1" width="2.5703125" style="3" hidden="1" customWidth="1"/>
    <col min="2" max="2" width="18.7109375" style="5" customWidth="1"/>
    <col min="3" max="3" width="46.42578125" style="34" customWidth="1"/>
    <col min="4" max="4" width="18.42578125" style="2" customWidth="1"/>
    <col min="5" max="6" width="17.7109375" style="2" customWidth="1"/>
    <col min="7" max="7" width="16.85546875" style="2" customWidth="1"/>
    <col min="8" max="8" width="18.85546875" style="2" customWidth="1"/>
    <col min="9" max="9" width="17.7109375" style="2" customWidth="1"/>
    <col min="10" max="10" width="17.28515625" style="2" customWidth="1"/>
    <col min="11" max="11" width="20.28515625" style="2" customWidth="1"/>
    <col min="12" max="12" width="17.7109375" style="2" customWidth="1"/>
    <col min="13" max="13" width="20.85546875" style="34" customWidth="1"/>
    <col min="14" max="14" width="15" style="3" customWidth="1"/>
    <col min="15" max="15" width="16.5703125" style="4" customWidth="1"/>
    <col min="16" max="16" width="7.140625" style="3" customWidth="1"/>
    <col min="17" max="17" width="4" style="3" customWidth="1"/>
    <col min="18" max="18" width="6" style="3" customWidth="1"/>
    <col min="19" max="19" width="8.85546875" style="3" customWidth="1"/>
    <col min="20" max="16384" width="8.85546875" style="3"/>
  </cols>
  <sheetData>
    <row r="1" spans="2:15" x14ac:dyDescent="0.25">
      <c r="B1" s="1" t="s">
        <v>0</v>
      </c>
      <c r="C1" s="33"/>
    </row>
    <row r="2" spans="2:15" x14ac:dyDescent="0.25">
      <c r="B2" s="1"/>
      <c r="C2" s="33"/>
    </row>
    <row r="3" spans="2:15" x14ac:dyDescent="0.25">
      <c r="B3" s="1" t="s">
        <v>35</v>
      </c>
      <c r="C3" s="33"/>
    </row>
    <row r="5" spans="2:15" x14ac:dyDescent="0.25">
      <c r="B5" s="1" t="s">
        <v>36</v>
      </c>
    </row>
    <row r="6" spans="2:15" ht="15" customHeight="1" x14ac:dyDescent="0.25">
      <c r="D6" s="91" t="s">
        <v>103</v>
      </c>
      <c r="E6" s="91"/>
      <c r="F6" s="91"/>
      <c r="G6" s="91" t="s">
        <v>104</v>
      </c>
      <c r="H6" s="91"/>
      <c r="I6" s="91"/>
      <c r="J6" s="91" t="s">
        <v>120</v>
      </c>
      <c r="K6" s="91"/>
      <c r="L6" s="91"/>
      <c r="M6" s="92" t="s">
        <v>122</v>
      </c>
    </row>
    <row r="7" spans="2:15" s="31" customFormat="1" ht="40.5" customHeight="1" x14ac:dyDescent="0.25">
      <c r="B7" s="30" t="s">
        <v>1</v>
      </c>
      <c r="C7" s="30" t="s">
        <v>2</v>
      </c>
      <c r="D7" s="30" t="s">
        <v>121</v>
      </c>
      <c r="E7" s="30" t="s">
        <v>140</v>
      </c>
      <c r="F7" s="30" t="s">
        <v>117</v>
      </c>
      <c r="G7" s="30" t="s">
        <v>121</v>
      </c>
      <c r="H7" s="30" t="s">
        <v>140</v>
      </c>
      <c r="I7" s="30" t="s">
        <v>117</v>
      </c>
      <c r="J7" s="30" t="s">
        <v>121</v>
      </c>
      <c r="K7" s="30" t="s">
        <v>140</v>
      </c>
      <c r="L7" s="30" t="s">
        <v>117</v>
      </c>
      <c r="M7" s="93"/>
      <c r="O7" s="32"/>
    </row>
    <row r="8" spans="2:15" ht="12.75" customHeight="1" x14ac:dyDescent="0.25">
      <c r="B8" s="61" t="s">
        <v>123</v>
      </c>
      <c r="C8" s="94" t="s">
        <v>124</v>
      </c>
      <c r="D8" s="94"/>
      <c r="E8" s="94"/>
      <c r="F8" s="94"/>
      <c r="G8" s="94"/>
      <c r="H8" s="94"/>
      <c r="I8" s="94"/>
      <c r="J8" s="94"/>
      <c r="K8" s="94"/>
      <c r="L8" s="94"/>
      <c r="M8" s="95"/>
    </row>
    <row r="9" spans="2:15" x14ac:dyDescent="0.25">
      <c r="B9" s="79" t="s">
        <v>108</v>
      </c>
      <c r="C9" s="79"/>
      <c r="D9" s="79"/>
      <c r="E9" s="79"/>
      <c r="F9" s="79"/>
      <c r="G9" s="79"/>
      <c r="H9" s="79"/>
      <c r="I9" s="79"/>
      <c r="J9" s="79"/>
      <c r="K9" s="79"/>
      <c r="L9" s="79"/>
      <c r="M9" s="79"/>
    </row>
    <row r="10" spans="2:15" ht="42.75" customHeight="1" x14ac:dyDescent="0.25">
      <c r="B10" s="6" t="s">
        <v>3</v>
      </c>
      <c r="C10" s="7" t="s">
        <v>37</v>
      </c>
      <c r="D10" s="8">
        <v>60000</v>
      </c>
      <c r="E10" s="8">
        <v>42000</v>
      </c>
      <c r="F10" s="35">
        <v>20000</v>
      </c>
      <c r="H10" s="8"/>
      <c r="I10" s="35"/>
      <c r="J10" s="8"/>
      <c r="K10" s="8"/>
      <c r="L10" s="35"/>
      <c r="M10" s="7" t="s">
        <v>83</v>
      </c>
    </row>
    <row r="11" spans="2:15" ht="66.75" customHeight="1" x14ac:dyDescent="0.25">
      <c r="B11" s="6" t="s">
        <v>4</v>
      </c>
      <c r="C11" s="7" t="s">
        <v>38</v>
      </c>
      <c r="D11" s="8">
        <v>40000</v>
      </c>
      <c r="E11" s="8">
        <v>28000</v>
      </c>
      <c r="F11" s="35">
        <f>4479.14+2359.5</f>
        <v>6838.64</v>
      </c>
      <c r="G11" s="57"/>
      <c r="H11" s="8"/>
      <c r="I11" s="35"/>
      <c r="J11" s="8"/>
      <c r="K11" s="8"/>
      <c r="L11" s="35"/>
      <c r="M11" s="7" t="s">
        <v>83</v>
      </c>
    </row>
    <row r="12" spans="2:15" ht="38.25" x14ac:dyDescent="0.25">
      <c r="B12" s="6" t="s">
        <v>90</v>
      </c>
      <c r="C12" s="7" t="s">
        <v>69</v>
      </c>
      <c r="D12" s="9">
        <v>200000</v>
      </c>
      <c r="E12" s="9">
        <v>190000</v>
      </c>
      <c r="F12" s="54">
        <f>141000+22809.17+9283.69+1954.28+1500</f>
        <v>176547.13999999998</v>
      </c>
      <c r="G12" s="58"/>
      <c r="H12" s="10"/>
      <c r="I12" s="54"/>
      <c r="J12" s="10"/>
      <c r="K12" s="10"/>
      <c r="L12" s="54"/>
      <c r="M12" s="7" t="s">
        <v>68</v>
      </c>
    </row>
    <row r="13" spans="2:15" s="15" customFormat="1" x14ac:dyDescent="0.25">
      <c r="B13" s="11"/>
      <c r="C13" s="12" t="s">
        <v>105</v>
      </c>
      <c r="D13" s="13">
        <f>SUM(D10:D12)</f>
        <v>300000</v>
      </c>
      <c r="E13" s="13">
        <f>SUM(E10:E12)</f>
        <v>260000</v>
      </c>
      <c r="F13" s="55">
        <f>SUM(F10:F12)</f>
        <v>203385.77999999997</v>
      </c>
      <c r="G13" s="13">
        <f t="shared" ref="G13:K13" si="0">SUM(G10:G12)</f>
        <v>0</v>
      </c>
      <c r="H13" s="13">
        <f t="shared" si="0"/>
        <v>0</v>
      </c>
      <c r="I13" s="55">
        <f>SUM(I10:I12)</f>
        <v>0</v>
      </c>
      <c r="J13" s="13">
        <f t="shared" si="0"/>
        <v>0</v>
      </c>
      <c r="K13" s="13">
        <f t="shared" si="0"/>
        <v>0</v>
      </c>
      <c r="L13" s="55">
        <f>SUM(L10:L12)</f>
        <v>0</v>
      </c>
      <c r="M13" s="14"/>
      <c r="O13" s="16"/>
    </row>
    <row r="14" spans="2:15" x14ac:dyDescent="0.25">
      <c r="B14" s="79" t="s">
        <v>109</v>
      </c>
      <c r="C14" s="79"/>
      <c r="D14" s="79"/>
      <c r="E14" s="79"/>
      <c r="F14" s="79"/>
      <c r="G14" s="79"/>
      <c r="H14" s="79"/>
      <c r="I14" s="79"/>
      <c r="J14" s="79"/>
      <c r="K14" s="79"/>
      <c r="L14" s="79"/>
      <c r="M14" s="79"/>
    </row>
    <row r="15" spans="2:15" ht="38.25" x14ac:dyDescent="0.25">
      <c r="B15" s="6" t="s">
        <v>5</v>
      </c>
      <c r="C15" s="17" t="s">
        <v>39</v>
      </c>
      <c r="D15" s="8">
        <v>20000</v>
      </c>
      <c r="E15" s="8">
        <v>14000</v>
      </c>
      <c r="F15" s="8">
        <v>0</v>
      </c>
      <c r="G15" s="8"/>
      <c r="H15" s="8"/>
      <c r="I15" s="8"/>
      <c r="J15" s="8"/>
      <c r="K15" s="8"/>
      <c r="L15" s="8"/>
      <c r="M15" s="7" t="s">
        <v>56</v>
      </c>
    </row>
    <row r="16" spans="2:15" ht="81" customHeight="1" x14ac:dyDescent="0.25">
      <c r="B16" s="6" t="s">
        <v>6</v>
      </c>
      <c r="C16" s="17" t="s">
        <v>91</v>
      </c>
      <c r="D16" s="8">
        <v>40000</v>
      </c>
      <c r="E16" s="8">
        <v>28000</v>
      </c>
      <c r="F16" s="35">
        <v>18000</v>
      </c>
      <c r="G16" s="8"/>
      <c r="H16" s="8"/>
      <c r="I16" s="35"/>
      <c r="J16" s="8"/>
      <c r="K16" s="8"/>
      <c r="L16" s="35"/>
      <c r="M16" s="7" t="s">
        <v>56</v>
      </c>
    </row>
    <row r="17" spans="2:15" ht="75" customHeight="1" x14ac:dyDescent="0.25">
      <c r="B17" s="6" t="s">
        <v>7</v>
      </c>
      <c r="C17" s="17" t="s">
        <v>40</v>
      </c>
      <c r="D17" s="8">
        <v>30000</v>
      </c>
      <c r="E17" s="8">
        <v>21000</v>
      </c>
      <c r="F17" s="35">
        <f>3492.17+757.19+442.12+442.12+245.62</f>
        <v>5379.22</v>
      </c>
      <c r="G17" s="8"/>
      <c r="H17" s="8"/>
      <c r="I17" s="35"/>
      <c r="J17" s="8"/>
      <c r="K17" s="8"/>
      <c r="L17" s="35"/>
      <c r="M17" s="7" t="s">
        <v>70</v>
      </c>
    </row>
    <row r="18" spans="2:15" ht="68.25" customHeight="1" x14ac:dyDescent="0.25">
      <c r="B18" s="6" t="s">
        <v>41</v>
      </c>
      <c r="C18" s="17" t="s">
        <v>44</v>
      </c>
      <c r="D18" s="8">
        <v>30000</v>
      </c>
      <c r="E18" s="8">
        <v>21000</v>
      </c>
      <c r="F18" s="8">
        <v>0</v>
      </c>
      <c r="G18" s="8"/>
      <c r="H18" s="8"/>
      <c r="I18" s="8"/>
      <c r="J18" s="8"/>
      <c r="K18" s="8"/>
      <c r="L18" s="8"/>
      <c r="M18" s="7" t="s">
        <v>57</v>
      </c>
    </row>
    <row r="19" spans="2:15" ht="38.25" x14ac:dyDescent="0.25">
      <c r="B19" s="6" t="s">
        <v>42</v>
      </c>
      <c r="C19" s="17" t="s">
        <v>45</v>
      </c>
      <c r="D19" s="8">
        <v>10000</v>
      </c>
      <c r="E19" s="8">
        <v>7000</v>
      </c>
      <c r="F19" s="8">
        <v>0</v>
      </c>
      <c r="G19" s="8"/>
      <c r="H19" s="8"/>
      <c r="I19" s="8"/>
      <c r="J19" s="8"/>
      <c r="K19" s="8"/>
      <c r="L19" s="8"/>
      <c r="M19" s="7" t="s">
        <v>58</v>
      </c>
    </row>
    <row r="20" spans="2:15" ht="69" customHeight="1" x14ac:dyDescent="0.25">
      <c r="B20" s="6" t="s">
        <v>43</v>
      </c>
      <c r="C20" s="17" t="s">
        <v>107</v>
      </c>
      <c r="D20" s="8">
        <v>20000</v>
      </c>
      <c r="E20" s="8">
        <v>14000</v>
      </c>
      <c r="F20" s="35">
        <v>0</v>
      </c>
      <c r="G20" s="8"/>
      <c r="H20" s="8"/>
      <c r="I20" s="35"/>
      <c r="J20" s="8">
        <v>50000</v>
      </c>
      <c r="K20" s="8">
        <v>35000</v>
      </c>
      <c r="L20" s="35"/>
      <c r="M20" s="7" t="s">
        <v>59</v>
      </c>
      <c r="N20" s="18"/>
    </row>
    <row r="21" spans="2:15" ht="38.25" x14ac:dyDescent="0.25">
      <c r="B21" s="6" t="s">
        <v>89</v>
      </c>
      <c r="C21" s="7" t="s">
        <v>116</v>
      </c>
      <c r="D21" s="8">
        <v>25000</v>
      </c>
      <c r="E21" s="8">
        <v>17500</v>
      </c>
      <c r="F21" s="8">
        <v>0</v>
      </c>
      <c r="G21" s="8"/>
      <c r="H21" s="8"/>
      <c r="I21" s="8"/>
      <c r="J21" s="8"/>
      <c r="K21" s="8"/>
      <c r="L21" s="8"/>
      <c r="M21" s="7" t="s">
        <v>59</v>
      </c>
    </row>
    <row r="22" spans="2:15" s="15" customFormat="1" x14ac:dyDescent="0.25">
      <c r="B22" s="11"/>
      <c r="C22" s="12" t="s">
        <v>105</v>
      </c>
      <c r="D22" s="19">
        <f>SUM(D15:D21)</f>
        <v>175000</v>
      </c>
      <c r="E22" s="19">
        <f>SUM(E15:E21)</f>
        <v>122500</v>
      </c>
      <c r="F22" s="19">
        <f>SUM(F15:F21)</f>
        <v>23379.22</v>
      </c>
      <c r="G22" s="19">
        <f t="shared" ref="G22:K22" si="1">SUM(G15:G21)</f>
        <v>0</v>
      </c>
      <c r="H22" s="19">
        <f t="shared" si="1"/>
        <v>0</v>
      </c>
      <c r="I22" s="19">
        <f>SUM(I15:I21)</f>
        <v>0</v>
      </c>
      <c r="J22" s="19">
        <f t="shared" si="1"/>
        <v>50000</v>
      </c>
      <c r="K22" s="19">
        <f t="shared" si="1"/>
        <v>35000</v>
      </c>
      <c r="L22" s="19">
        <f>SUM(L15:L21)</f>
        <v>0</v>
      </c>
      <c r="M22" s="14"/>
      <c r="O22" s="16"/>
    </row>
    <row r="23" spans="2:15" x14ac:dyDescent="0.25">
      <c r="B23" s="79" t="s">
        <v>110</v>
      </c>
      <c r="C23" s="79"/>
      <c r="D23" s="79"/>
      <c r="E23" s="79"/>
      <c r="F23" s="79"/>
      <c r="G23" s="79"/>
      <c r="H23" s="79"/>
      <c r="I23" s="79"/>
      <c r="J23" s="79"/>
      <c r="K23" s="79"/>
      <c r="L23" s="79"/>
      <c r="M23" s="79"/>
    </row>
    <row r="24" spans="2:15" ht="120" customHeight="1" x14ac:dyDescent="0.25">
      <c r="B24" s="6" t="s">
        <v>8</v>
      </c>
      <c r="C24" s="17" t="s">
        <v>46</v>
      </c>
      <c r="D24" s="8">
        <v>45000</v>
      </c>
      <c r="E24" s="8">
        <v>31500</v>
      </c>
      <c r="F24" s="35">
        <f>3995.84+2055.12+2543.9+1211.59+7982.81</f>
        <v>17789.260000000002</v>
      </c>
      <c r="G24" s="8"/>
      <c r="H24" s="8"/>
      <c r="I24" s="35"/>
      <c r="J24" s="8"/>
      <c r="K24" s="8"/>
      <c r="L24" s="35"/>
      <c r="M24" s="6" t="s">
        <v>58</v>
      </c>
    </row>
    <row r="25" spans="2:15" ht="63.75" x14ac:dyDescent="0.25">
      <c r="B25" s="6" t="s">
        <v>9</v>
      </c>
      <c r="C25" s="17" t="s">
        <v>71</v>
      </c>
      <c r="D25" s="8">
        <v>40000</v>
      </c>
      <c r="E25" s="8">
        <v>28000</v>
      </c>
      <c r="F25" s="35">
        <f>15318.45+1719.37+27720</f>
        <v>44757.82</v>
      </c>
      <c r="G25" s="8"/>
      <c r="H25" s="8"/>
      <c r="I25" s="35"/>
      <c r="J25" s="8"/>
      <c r="K25" s="8"/>
      <c r="L25" s="35"/>
      <c r="M25" s="6" t="s">
        <v>60</v>
      </c>
    </row>
    <row r="26" spans="2:15" s="15" customFormat="1" x14ac:dyDescent="0.25">
      <c r="B26" s="11"/>
      <c r="C26" s="12" t="s">
        <v>105</v>
      </c>
      <c r="D26" s="20">
        <f>SUM(D24:D25)</f>
        <v>85000</v>
      </c>
      <c r="E26" s="20">
        <f>SUM(E24:E25)</f>
        <v>59500</v>
      </c>
      <c r="F26" s="56">
        <f>SUM(F24:F25)</f>
        <v>62547.08</v>
      </c>
      <c r="G26" s="20">
        <f t="shared" ref="G26:K26" si="2">SUM(G24:G25)</f>
        <v>0</v>
      </c>
      <c r="H26" s="20">
        <f t="shared" si="2"/>
        <v>0</v>
      </c>
      <c r="I26" s="56">
        <f>SUM(I24:I25)</f>
        <v>0</v>
      </c>
      <c r="J26" s="20">
        <f t="shared" si="2"/>
        <v>0</v>
      </c>
      <c r="K26" s="20">
        <f t="shared" si="2"/>
        <v>0</v>
      </c>
      <c r="L26" s="56">
        <f>SUM(L24:L25)</f>
        <v>0</v>
      </c>
      <c r="M26" s="21"/>
      <c r="O26" s="16"/>
    </row>
    <row r="27" spans="2:15" s="15" customFormat="1" ht="45" customHeight="1" x14ac:dyDescent="0.25">
      <c r="B27" s="11"/>
      <c r="C27" s="22" t="s">
        <v>106</v>
      </c>
      <c r="D27" s="20">
        <f>SUM(D13,D22,D26)</f>
        <v>560000</v>
      </c>
      <c r="E27" s="20">
        <f>SUM(E13,E22,E26)</f>
        <v>442000</v>
      </c>
      <c r="F27" s="56">
        <f>F13+F22+F26+1752.93+1092.55+1154.2</f>
        <v>293311.75999999995</v>
      </c>
      <c r="G27" s="20">
        <f t="shared" ref="G27:K27" si="3">SUM(G13,G22,G26)</f>
        <v>0</v>
      </c>
      <c r="H27" s="20">
        <f t="shared" si="3"/>
        <v>0</v>
      </c>
      <c r="I27" s="56">
        <f>I13+I22+I26</f>
        <v>0</v>
      </c>
      <c r="J27" s="20">
        <f t="shared" si="3"/>
        <v>50000</v>
      </c>
      <c r="K27" s="20">
        <f t="shared" si="3"/>
        <v>35000</v>
      </c>
      <c r="L27" s="56">
        <f>L13+L22+L26</f>
        <v>0</v>
      </c>
      <c r="M27" s="21"/>
      <c r="O27" s="16"/>
    </row>
    <row r="28" spans="2:15" ht="54" customHeight="1" x14ac:dyDescent="0.25">
      <c r="B28" s="63" t="s">
        <v>126</v>
      </c>
      <c r="C28" s="86">
        <f>SUM(D27,G27,J27)</f>
        <v>610000</v>
      </c>
      <c r="D28" s="87"/>
      <c r="E28" s="87"/>
      <c r="F28" s="87"/>
      <c r="G28" s="87"/>
      <c r="H28" s="87"/>
      <c r="I28" s="87"/>
      <c r="J28" s="87"/>
      <c r="K28" s="87"/>
      <c r="L28" s="87"/>
      <c r="M28" s="88"/>
    </row>
    <row r="29" spans="2:15" ht="68.25" customHeight="1" x14ac:dyDescent="0.25">
      <c r="B29" s="63" t="s">
        <v>149</v>
      </c>
      <c r="C29" s="86">
        <f>SUM(E27,H27,K27)</f>
        <v>477000</v>
      </c>
      <c r="D29" s="87"/>
      <c r="E29" s="87"/>
      <c r="F29" s="87"/>
      <c r="G29" s="87"/>
      <c r="H29" s="87"/>
      <c r="I29" s="87"/>
      <c r="J29" s="87"/>
      <c r="K29" s="87"/>
      <c r="L29" s="87"/>
      <c r="M29" s="88"/>
    </row>
    <row r="30" spans="2:15" ht="83.25" customHeight="1" x14ac:dyDescent="0.25">
      <c r="B30" s="63" t="s">
        <v>150</v>
      </c>
      <c r="C30" s="86">
        <f>SUM(F27,I27,L27)</f>
        <v>293311.75999999995</v>
      </c>
      <c r="D30" s="87"/>
      <c r="E30" s="87"/>
      <c r="F30" s="87"/>
      <c r="G30" s="87"/>
      <c r="H30" s="87"/>
      <c r="I30" s="87"/>
      <c r="J30" s="87"/>
      <c r="K30" s="87"/>
      <c r="L30" s="87"/>
      <c r="M30" s="88"/>
    </row>
    <row r="31" spans="2:15" x14ac:dyDescent="0.25">
      <c r="B31" s="89" t="s">
        <v>111</v>
      </c>
      <c r="C31" s="89"/>
      <c r="D31" s="89"/>
      <c r="E31" s="89"/>
      <c r="F31" s="89"/>
      <c r="G31" s="89"/>
      <c r="H31" s="89"/>
      <c r="I31" s="89"/>
      <c r="J31" s="89"/>
      <c r="K31" s="89"/>
      <c r="L31" s="89"/>
      <c r="M31" s="89"/>
      <c r="N31" s="18"/>
    </row>
    <row r="32" spans="2:15" x14ac:dyDescent="0.25">
      <c r="B32" s="80" t="s">
        <v>112</v>
      </c>
      <c r="C32" s="81"/>
      <c r="D32" s="81"/>
      <c r="E32" s="81"/>
      <c r="F32" s="81"/>
      <c r="G32" s="81"/>
      <c r="H32" s="81"/>
      <c r="I32" s="81"/>
      <c r="J32" s="81"/>
      <c r="K32" s="81"/>
      <c r="L32" s="81"/>
      <c r="M32" s="82"/>
    </row>
    <row r="33" spans="2:15" x14ac:dyDescent="0.25">
      <c r="B33" s="6" t="s">
        <v>85</v>
      </c>
      <c r="C33" s="17" t="s">
        <v>92</v>
      </c>
      <c r="D33" s="8">
        <v>15000</v>
      </c>
      <c r="E33" s="8">
        <v>45300</v>
      </c>
      <c r="F33" s="8">
        <v>0</v>
      </c>
      <c r="G33" s="8"/>
      <c r="H33" s="8"/>
      <c r="I33" s="8"/>
      <c r="J33" s="8"/>
      <c r="K33" s="8"/>
      <c r="L33" s="8"/>
      <c r="M33" s="6" t="s">
        <v>86</v>
      </c>
    </row>
    <row r="34" spans="2:15" s="15" customFormat="1" x14ac:dyDescent="0.25">
      <c r="B34" s="24"/>
      <c r="C34" s="12" t="s">
        <v>105</v>
      </c>
      <c r="D34" s="20">
        <f>SUM(D33)</f>
        <v>15000</v>
      </c>
      <c r="E34" s="20">
        <f t="shared" ref="E34:K34" si="4">SUM(E33)</f>
        <v>45300</v>
      </c>
      <c r="F34" s="19">
        <f>F33</f>
        <v>0</v>
      </c>
      <c r="G34" s="20">
        <f t="shared" si="4"/>
        <v>0</v>
      </c>
      <c r="H34" s="20">
        <f t="shared" si="4"/>
        <v>0</v>
      </c>
      <c r="I34" s="19">
        <f>I33</f>
        <v>0</v>
      </c>
      <c r="J34" s="20">
        <f t="shared" si="4"/>
        <v>0</v>
      </c>
      <c r="K34" s="20">
        <f t="shared" si="4"/>
        <v>0</v>
      </c>
      <c r="L34" s="19">
        <f>L33</f>
        <v>0</v>
      </c>
      <c r="M34" s="21"/>
      <c r="O34" s="16"/>
    </row>
    <row r="35" spans="2:15" x14ac:dyDescent="0.25">
      <c r="B35" s="80" t="s">
        <v>113</v>
      </c>
      <c r="C35" s="81"/>
      <c r="D35" s="81"/>
      <c r="E35" s="81"/>
      <c r="F35" s="81"/>
      <c r="G35" s="81"/>
      <c r="H35" s="81"/>
      <c r="I35" s="81"/>
      <c r="J35" s="81"/>
      <c r="K35" s="81"/>
      <c r="L35" s="81"/>
      <c r="M35" s="82"/>
    </row>
    <row r="36" spans="2:15" s="64" customFormat="1" ht="102" x14ac:dyDescent="0.25">
      <c r="B36" s="65" t="s">
        <v>10</v>
      </c>
      <c r="C36" s="66" t="s">
        <v>102</v>
      </c>
      <c r="D36" s="59"/>
      <c r="E36" s="59"/>
      <c r="F36" s="59"/>
      <c r="G36" s="59">
        <v>150000</v>
      </c>
      <c r="H36" s="59">
        <v>105000</v>
      </c>
      <c r="I36" s="59">
        <v>0</v>
      </c>
      <c r="J36" s="59">
        <v>150000</v>
      </c>
      <c r="K36" s="59">
        <v>105000</v>
      </c>
      <c r="L36" s="59">
        <v>0</v>
      </c>
      <c r="M36" s="65" t="s">
        <v>84</v>
      </c>
      <c r="O36" s="67"/>
    </row>
    <row r="37" spans="2:15" ht="38.25" x14ac:dyDescent="0.25">
      <c r="B37" s="6" t="s">
        <v>11</v>
      </c>
      <c r="C37" s="17" t="s">
        <v>47</v>
      </c>
      <c r="D37" s="8">
        <v>50000</v>
      </c>
      <c r="E37" s="8">
        <v>35000</v>
      </c>
      <c r="F37" s="29">
        <f>376.11+1480.17+3910.38</f>
        <v>5766.66</v>
      </c>
      <c r="G37" s="8"/>
      <c r="H37" s="8"/>
      <c r="I37" s="29"/>
      <c r="J37" s="8"/>
      <c r="K37" s="8"/>
      <c r="L37" s="29"/>
      <c r="M37" s="6" t="s">
        <v>82</v>
      </c>
    </row>
    <row r="38" spans="2:15" s="64" customFormat="1" ht="38.25" x14ac:dyDescent="0.25">
      <c r="B38" s="65" t="s">
        <v>87</v>
      </c>
      <c r="C38" s="66" t="s">
        <v>93</v>
      </c>
      <c r="D38" s="59"/>
      <c r="E38" s="59"/>
      <c r="F38" s="59"/>
      <c r="G38" s="59">
        <v>100000</v>
      </c>
      <c r="H38" s="59">
        <v>70000</v>
      </c>
      <c r="I38" s="59">
        <v>0</v>
      </c>
      <c r="J38" s="59"/>
      <c r="K38" s="59"/>
      <c r="L38" s="59"/>
      <c r="M38" s="68" t="s">
        <v>81</v>
      </c>
      <c r="O38" s="67"/>
    </row>
    <row r="39" spans="2:15" s="64" customFormat="1" ht="51" x14ac:dyDescent="0.25">
      <c r="B39" s="65" t="s">
        <v>88</v>
      </c>
      <c r="C39" s="66" t="s">
        <v>94</v>
      </c>
      <c r="D39" s="59"/>
      <c r="E39" s="59"/>
      <c r="F39" s="59"/>
      <c r="G39" s="59">
        <v>50000</v>
      </c>
      <c r="H39" s="59">
        <v>35000</v>
      </c>
      <c r="I39" s="59">
        <v>0</v>
      </c>
      <c r="J39" s="59"/>
      <c r="K39" s="59"/>
      <c r="L39" s="59"/>
      <c r="M39" s="68" t="s">
        <v>80</v>
      </c>
      <c r="O39" s="67"/>
    </row>
    <row r="40" spans="2:15" s="15" customFormat="1" x14ac:dyDescent="0.25">
      <c r="B40" s="24"/>
      <c r="C40" s="12" t="s">
        <v>105</v>
      </c>
      <c r="D40" s="20">
        <f>SUM(D36:D39)</f>
        <v>50000</v>
      </c>
      <c r="E40" s="20">
        <f t="shared" ref="E40:K40" si="5">SUM(E36:E39)</f>
        <v>35000</v>
      </c>
      <c r="F40" s="20">
        <f>SUM(F36:F39)</f>
        <v>5766.66</v>
      </c>
      <c r="G40" s="20">
        <f t="shared" si="5"/>
        <v>300000</v>
      </c>
      <c r="H40" s="20">
        <f t="shared" si="5"/>
        <v>210000</v>
      </c>
      <c r="I40" s="20">
        <f>SUM(I36:I39)</f>
        <v>0</v>
      </c>
      <c r="J40" s="20">
        <f t="shared" si="5"/>
        <v>150000</v>
      </c>
      <c r="K40" s="20">
        <f t="shared" si="5"/>
        <v>105000</v>
      </c>
      <c r="L40" s="20">
        <f>SUM(L36:L39)</f>
        <v>0</v>
      </c>
      <c r="M40" s="25"/>
      <c r="O40" s="16"/>
    </row>
    <row r="41" spans="2:15" x14ac:dyDescent="0.25">
      <c r="B41" s="80" t="s">
        <v>95</v>
      </c>
      <c r="C41" s="81"/>
      <c r="D41" s="81"/>
      <c r="E41" s="81"/>
      <c r="F41" s="81"/>
      <c r="G41" s="81"/>
      <c r="H41" s="81"/>
      <c r="I41" s="81"/>
      <c r="J41" s="81"/>
      <c r="K41" s="81"/>
      <c r="L41" s="81"/>
      <c r="M41" s="82"/>
    </row>
    <row r="42" spans="2:15" s="64" customFormat="1" ht="51" x14ac:dyDescent="0.25">
      <c r="B42" s="65" t="s">
        <v>12</v>
      </c>
      <c r="C42" s="66" t="s">
        <v>96</v>
      </c>
      <c r="D42" s="59"/>
      <c r="E42" s="59"/>
      <c r="F42" s="59"/>
      <c r="G42" s="59"/>
      <c r="H42" s="59"/>
      <c r="I42" s="59"/>
      <c r="J42" s="59">
        <v>50000</v>
      </c>
      <c r="K42" s="59">
        <v>35000</v>
      </c>
      <c r="L42" s="59">
        <v>15719</v>
      </c>
      <c r="M42" s="68" t="s">
        <v>119</v>
      </c>
      <c r="O42" s="67"/>
    </row>
    <row r="43" spans="2:15" s="64" customFormat="1" ht="38.25" x14ac:dyDescent="0.25">
      <c r="B43" s="65" t="s">
        <v>13</v>
      </c>
      <c r="C43" s="66" t="s">
        <v>97</v>
      </c>
      <c r="D43" s="59"/>
      <c r="E43" s="59"/>
      <c r="F43" s="59"/>
      <c r="G43" s="59"/>
      <c r="H43" s="59"/>
      <c r="I43" s="59"/>
      <c r="J43" s="59">
        <v>50000</v>
      </c>
      <c r="K43" s="59"/>
      <c r="L43" s="59">
        <v>0</v>
      </c>
      <c r="M43" s="68" t="s">
        <v>81</v>
      </c>
      <c r="O43" s="67"/>
    </row>
    <row r="44" spans="2:15" s="15" customFormat="1" x14ac:dyDescent="0.25">
      <c r="B44" s="11"/>
      <c r="C44" s="12" t="s">
        <v>105</v>
      </c>
      <c r="D44" s="20">
        <f>SUM(D42:D43)</f>
        <v>0</v>
      </c>
      <c r="E44" s="20">
        <f t="shared" ref="E44:K44" si="6">SUM(E42:E43)</f>
        <v>0</v>
      </c>
      <c r="F44" s="20">
        <v>0</v>
      </c>
      <c r="G44" s="20">
        <f t="shared" si="6"/>
        <v>0</v>
      </c>
      <c r="H44" s="20">
        <f t="shared" si="6"/>
        <v>0</v>
      </c>
      <c r="I44" s="20">
        <v>0</v>
      </c>
      <c r="J44" s="20">
        <f t="shared" si="6"/>
        <v>100000</v>
      </c>
      <c r="K44" s="20">
        <f t="shared" si="6"/>
        <v>35000</v>
      </c>
      <c r="L44" s="20">
        <f>SUM(L42:L43)</f>
        <v>15719</v>
      </c>
      <c r="M44" s="25"/>
      <c r="O44" s="16"/>
    </row>
    <row r="45" spans="2:15" s="15" customFormat="1" x14ac:dyDescent="0.25">
      <c r="B45" s="11"/>
      <c r="C45" s="22" t="s">
        <v>106</v>
      </c>
      <c r="D45" s="20">
        <f>SUM(D34,D40,D44)</f>
        <v>65000</v>
      </c>
      <c r="E45" s="20">
        <f>SUM(E34,E40,E44)</f>
        <v>80300</v>
      </c>
      <c r="F45" s="20">
        <f>F34+F40+1752.93</f>
        <v>7519.59</v>
      </c>
      <c r="G45" s="20">
        <f t="shared" ref="G45:K45" si="7">SUM(G34,G40,G44)</f>
        <v>300000</v>
      </c>
      <c r="H45" s="20">
        <f t="shared" si="7"/>
        <v>210000</v>
      </c>
      <c r="I45" s="20">
        <f>I34+I40</f>
        <v>0</v>
      </c>
      <c r="J45" s="20">
        <f>SUM(J34,J40,J44)</f>
        <v>250000</v>
      </c>
      <c r="K45" s="20">
        <f t="shared" si="7"/>
        <v>140000</v>
      </c>
      <c r="L45" s="20">
        <f>L34+L40+L44</f>
        <v>15719</v>
      </c>
      <c r="M45" s="25"/>
      <c r="O45" s="16"/>
    </row>
    <row r="46" spans="2:15" ht="54" customHeight="1" x14ac:dyDescent="0.25">
      <c r="B46" s="63" t="s">
        <v>127</v>
      </c>
      <c r="C46" s="86">
        <f>SUM(D45,G45,J45)</f>
        <v>615000</v>
      </c>
      <c r="D46" s="87"/>
      <c r="E46" s="87"/>
      <c r="F46" s="87"/>
      <c r="G46" s="87"/>
      <c r="H46" s="87"/>
      <c r="I46" s="87"/>
      <c r="J46" s="87"/>
      <c r="K46" s="87"/>
      <c r="L46" s="87"/>
      <c r="M46" s="88"/>
    </row>
    <row r="47" spans="2:15" ht="69.75" customHeight="1" x14ac:dyDescent="0.25">
      <c r="B47" s="63" t="s">
        <v>147</v>
      </c>
      <c r="C47" s="86">
        <f>SUM(E45,H45,K45)</f>
        <v>430300</v>
      </c>
      <c r="D47" s="87"/>
      <c r="E47" s="87"/>
      <c r="F47" s="87"/>
      <c r="G47" s="87"/>
      <c r="H47" s="87"/>
      <c r="I47" s="87"/>
      <c r="J47" s="87"/>
      <c r="K47" s="87"/>
      <c r="L47" s="87"/>
      <c r="M47" s="88"/>
    </row>
    <row r="48" spans="2:15" ht="79.5" customHeight="1" x14ac:dyDescent="0.25">
      <c r="B48" s="63" t="s">
        <v>148</v>
      </c>
      <c r="C48" s="86">
        <f>SUM(F45,I45,L45)</f>
        <v>23238.59</v>
      </c>
      <c r="D48" s="87"/>
      <c r="E48" s="87"/>
      <c r="F48" s="87"/>
      <c r="G48" s="87"/>
      <c r="H48" s="87"/>
      <c r="I48" s="87"/>
      <c r="J48" s="87"/>
      <c r="K48" s="87"/>
      <c r="L48" s="87"/>
      <c r="M48" s="88"/>
    </row>
    <row r="49" spans="2:16" x14ac:dyDescent="0.25">
      <c r="B49" s="80" t="s">
        <v>114</v>
      </c>
      <c r="C49" s="81"/>
      <c r="D49" s="81"/>
      <c r="E49" s="81"/>
      <c r="F49" s="81"/>
      <c r="G49" s="81"/>
      <c r="H49" s="81"/>
      <c r="I49" s="81"/>
      <c r="J49" s="81"/>
      <c r="K49" s="81"/>
      <c r="L49" s="81"/>
      <c r="M49" s="82"/>
    </row>
    <row r="50" spans="2:16" x14ac:dyDescent="0.25">
      <c r="B50" s="80" t="s">
        <v>115</v>
      </c>
      <c r="C50" s="81"/>
      <c r="D50" s="81"/>
      <c r="E50" s="81"/>
      <c r="F50" s="81"/>
      <c r="G50" s="81"/>
      <c r="H50" s="81"/>
      <c r="I50" s="81"/>
      <c r="J50" s="81"/>
      <c r="K50" s="81"/>
      <c r="L50" s="81"/>
      <c r="M50" s="82"/>
    </row>
    <row r="51" spans="2:16" ht="38.25" x14ac:dyDescent="0.25">
      <c r="B51" s="6" t="s">
        <v>14</v>
      </c>
      <c r="C51" s="17" t="s">
        <v>72</v>
      </c>
      <c r="D51" s="8">
        <v>200000</v>
      </c>
      <c r="E51" s="8">
        <v>140000</v>
      </c>
      <c r="F51" s="8">
        <v>107117</v>
      </c>
      <c r="G51" s="8"/>
      <c r="H51" s="8"/>
      <c r="I51" s="8"/>
      <c r="J51" s="8"/>
      <c r="K51" s="8"/>
      <c r="L51" s="8"/>
      <c r="M51" s="7" t="s">
        <v>63</v>
      </c>
    </row>
    <row r="52" spans="2:16" ht="38.25" x14ac:dyDescent="0.25">
      <c r="B52" s="6" t="s">
        <v>15</v>
      </c>
      <c r="C52" s="17" t="s">
        <v>98</v>
      </c>
      <c r="D52" s="8">
        <v>50000</v>
      </c>
      <c r="E52" s="8">
        <v>35000</v>
      </c>
      <c r="F52" s="8">
        <v>0</v>
      </c>
      <c r="G52" s="8"/>
      <c r="H52" s="8"/>
      <c r="I52" s="8"/>
      <c r="J52" s="8"/>
      <c r="K52" s="8"/>
      <c r="L52" s="8"/>
      <c r="M52" s="7" t="s">
        <v>63</v>
      </c>
    </row>
    <row r="53" spans="2:16" ht="38.25" x14ac:dyDescent="0.25">
      <c r="B53" s="6" t="s">
        <v>16</v>
      </c>
      <c r="C53" s="17" t="s">
        <v>50</v>
      </c>
      <c r="D53" s="8">
        <v>30000</v>
      </c>
      <c r="E53" s="8">
        <v>21000</v>
      </c>
      <c r="F53" s="8">
        <v>0</v>
      </c>
      <c r="G53" s="8"/>
      <c r="H53" s="8"/>
      <c r="I53" s="8"/>
      <c r="J53" s="8"/>
      <c r="K53" s="8"/>
      <c r="L53" s="8"/>
      <c r="M53" s="7" t="s">
        <v>62</v>
      </c>
    </row>
    <row r="54" spans="2:16" ht="38.25" x14ac:dyDescent="0.25">
      <c r="B54" s="6" t="s">
        <v>48</v>
      </c>
      <c r="C54" s="7" t="s">
        <v>99</v>
      </c>
      <c r="D54" s="8">
        <v>80000</v>
      </c>
      <c r="E54" s="8">
        <v>56000</v>
      </c>
      <c r="F54" s="8">
        <v>0</v>
      </c>
      <c r="G54" s="8"/>
      <c r="H54" s="8"/>
      <c r="I54" s="8"/>
      <c r="J54" s="8"/>
      <c r="K54" s="8"/>
      <c r="L54" s="8"/>
      <c r="M54" s="7" t="s">
        <v>63</v>
      </c>
    </row>
    <row r="55" spans="2:16" ht="38.25" x14ac:dyDescent="0.25">
      <c r="B55" s="6" t="s">
        <v>49</v>
      </c>
      <c r="C55" s="7" t="s">
        <v>51</v>
      </c>
      <c r="D55" s="8">
        <v>60000</v>
      </c>
      <c r="E55" s="8">
        <v>42000</v>
      </c>
      <c r="F55" s="8">
        <v>0</v>
      </c>
      <c r="G55" s="8"/>
      <c r="H55" s="8"/>
      <c r="I55" s="8"/>
      <c r="J55" s="8"/>
      <c r="K55" s="8"/>
      <c r="L55" s="8"/>
      <c r="M55" s="7" t="s">
        <v>63</v>
      </c>
    </row>
    <row r="56" spans="2:16" s="15" customFormat="1" x14ac:dyDescent="0.25">
      <c r="B56" s="24"/>
      <c r="C56" s="12" t="s">
        <v>105</v>
      </c>
      <c r="D56" s="20">
        <f>SUM(D51:D55)</f>
        <v>420000</v>
      </c>
      <c r="E56" s="20">
        <f>SUM(E51:E55)</f>
        <v>294000</v>
      </c>
      <c r="F56" s="20">
        <f>SUM(F51:F55)</f>
        <v>107117</v>
      </c>
      <c r="G56" s="20">
        <f t="shared" ref="G56:K56" si="8">SUM(G51:G55)</f>
        <v>0</v>
      </c>
      <c r="H56" s="20">
        <f t="shared" si="8"/>
        <v>0</v>
      </c>
      <c r="I56" s="20">
        <f>SUM(I51:I55)</f>
        <v>0</v>
      </c>
      <c r="J56" s="20">
        <f t="shared" si="8"/>
        <v>0</v>
      </c>
      <c r="K56" s="20">
        <f t="shared" si="8"/>
        <v>0</v>
      </c>
      <c r="L56" s="20">
        <f>SUM(L51:L55)</f>
        <v>0</v>
      </c>
      <c r="M56" s="25"/>
      <c r="O56" s="16"/>
    </row>
    <row r="57" spans="2:16" x14ac:dyDescent="0.25">
      <c r="B57" s="80" t="s">
        <v>73</v>
      </c>
      <c r="C57" s="81"/>
      <c r="D57" s="81"/>
      <c r="E57" s="81"/>
      <c r="F57" s="81"/>
      <c r="G57" s="81"/>
      <c r="H57" s="81"/>
      <c r="I57" s="81"/>
      <c r="J57" s="81"/>
      <c r="K57" s="81"/>
      <c r="L57" s="81"/>
      <c r="M57" s="82"/>
    </row>
    <row r="58" spans="2:16" ht="38.25" x14ac:dyDescent="0.25">
      <c r="B58" s="6" t="s">
        <v>17</v>
      </c>
      <c r="C58" s="17" t="s">
        <v>52</v>
      </c>
      <c r="D58" s="8">
        <v>17121.759999999998</v>
      </c>
      <c r="E58" s="35">
        <v>11985.4</v>
      </c>
      <c r="F58" s="35"/>
      <c r="G58" s="8"/>
      <c r="H58" s="8"/>
      <c r="I58" s="35"/>
      <c r="J58" s="8"/>
      <c r="K58" s="8"/>
      <c r="L58" s="35"/>
      <c r="M58" s="7" t="s">
        <v>64</v>
      </c>
    </row>
    <row r="59" spans="2:16" ht="38.25" x14ac:dyDescent="0.25">
      <c r="B59" s="6" t="s">
        <v>18</v>
      </c>
      <c r="C59" s="7" t="s">
        <v>55</v>
      </c>
      <c r="D59" s="8">
        <v>70000</v>
      </c>
      <c r="E59" s="8">
        <v>49000</v>
      </c>
      <c r="F59" s="8"/>
      <c r="G59" s="8"/>
      <c r="H59" s="8"/>
      <c r="I59" s="8"/>
      <c r="J59" s="8"/>
      <c r="K59" s="8"/>
      <c r="L59" s="8"/>
      <c r="M59" s="7" t="s">
        <v>63</v>
      </c>
    </row>
    <row r="60" spans="2:16" ht="38.25" x14ac:dyDescent="0.25">
      <c r="B60" s="6" t="s">
        <v>19</v>
      </c>
      <c r="C60" s="17" t="s">
        <v>54</v>
      </c>
      <c r="D60" s="8">
        <v>60000</v>
      </c>
      <c r="E60" s="8">
        <v>42000</v>
      </c>
      <c r="F60" s="8"/>
      <c r="G60" s="8"/>
      <c r="H60" s="8"/>
      <c r="I60" s="8"/>
      <c r="J60" s="8"/>
      <c r="K60" s="8"/>
      <c r="L60" s="8"/>
      <c r="M60" s="7" t="s">
        <v>61</v>
      </c>
    </row>
    <row r="61" spans="2:16" ht="38.25" x14ac:dyDescent="0.25">
      <c r="B61" s="6" t="s">
        <v>53</v>
      </c>
      <c r="C61" s="17" t="s">
        <v>74</v>
      </c>
      <c r="D61" s="8">
        <v>40000</v>
      </c>
      <c r="E61" s="8">
        <v>28000</v>
      </c>
      <c r="F61" s="8"/>
      <c r="G61" s="8"/>
      <c r="H61" s="8"/>
      <c r="I61" s="8"/>
      <c r="J61" s="8"/>
      <c r="K61" s="8"/>
      <c r="L61" s="8"/>
      <c r="M61" s="7" t="s">
        <v>63</v>
      </c>
      <c r="P61" s="18"/>
    </row>
    <row r="62" spans="2:16" s="15" customFormat="1" x14ac:dyDescent="0.25">
      <c r="B62" s="24"/>
      <c r="C62" s="12" t="s">
        <v>105</v>
      </c>
      <c r="D62" s="20">
        <f>SUM(D58:D61)</f>
        <v>187121.76</v>
      </c>
      <c r="E62" s="20">
        <f>SUM(E58:E61)</f>
        <v>130985.4</v>
      </c>
      <c r="F62" s="20">
        <f>SUM(F58:F61)</f>
        <v>0</v>
      </c>
      <c r="G62" s="20">
        <f t="shared" ref="G62:K62" si="9">SUM(G58:G61)</f>
        <v>0</v>
      </c>
      <c r="H62" s="20">
        <f t="shared" si="9"/>
        <v>0</v>
      </c>
      <c r="I62" s="20">
        <f>SUM(I58:I61)</f>
        <v>0</v>
      </c>
      <c r="J62" s="20">
        <f t="shared" si="9"/>
        <v>0</v>
      </c>
      <c r="K62" s="20">
        <f t="shared" si="9"/>
        <v>0</v>
      </c>
      <c r="L62" s="20">
        <f>SUM(L58:L61)</f>
        <v>0</v>
      </c>
      <c r="M62" s="25"/>
      <c r="O62" s="16"/>
      <c r="P62" s="26"/>
    </row>
    <row r="63" spans="2:16" x14ac:dyDescent="0.25">
      <c r="B63" s="80" t="s">
        <v>65</v>
      </c>
      <c r="C63" s="81"/>
      <c r="D63" s="81"/>
      <c r="E63" s="81"/>
      <c r="F63" s="81"/>
      <c r="G63" s="81"/>
      <c r="H63" s="81"/>
      <c r="I63" s="81"/>
      <c r="J63" s="81"/>
      <c r="K63" s="81"/>
      <c r="L63" s="81"/>
      <c r="M63" s="82"/>
    </row>
    <row r="64" spans="2:16" ht="51" x14ac:dyDescent="0.25">
      <c r="B64" s="6" t="s">
        <v>20</v>
      </c>
      <c r="C64" s="17" t="s">
        <v>100</v>
      </c>
      <c r="D64" s="8">
        <v>10000</v>
      </c>
      <c r="E64" s="8">
        <v>7000</v>
      </c>
      <c r="F64" s="8"/>
      <c r="G64" s="8"/>
      <c r="H64" s="8"/>
      <c r="I64" s="8"/>
      <c r="J64" s="8"/>
      <c r="K64" s="8"/>
      <c r="L64" s="8"/>
      <c r="M64" s="7" t="s">
        <v>67</v>
      </c>
      <c r="N64" s="27"/>
    </row>
    <row r="65" spans="2:15" ht="25.5" x14ac:dyDescent="0.25">
      <c r="B65" s="6" t="s">
        <v>75</v>
      </c>
      <c r="C65" s="17" t="s">
        <v>77</v>
      </c>
      <c r="D65" s="8">
        <v>50000</v>
      </c>
      <c r="E65" s="8">
        <v>35000</v>
      </c>
      <c r="F65" s="59">
        <v>6379.95</v>
      </c>
      <c r="G65" s="8"/>
      <c r="H65" s="8"/>
      <c r="I65" s="59"/>
      <c r="J65" s="8"/>
      <c r="K65" s="8"/>
      <c r="L65" s="59"/>
      <c r="M65" s="7" t="s">
        <v>78</v>
      </c>
    </row>
    <row r="66" spans="2:15" ht="25.5" x14ac:dyDescent="0.25">
      <c r="B66" s="6" t="s">
        <v>76</v>
      </c>
      <c r="C66" s="17" t="s">
        <v>101</v>
      </c>
      <c r="D66" s="8">
        <v>500000</v>
      </c>
      <c r="E66" s="8">
        <v>350000</v>
      </c>
      <c r="F66" s="8"/>
      <c r="G66" s="8"/>
      <c r="H66" s="8"/>
      <c r="I66" s="8"/>
      <c r="J66" s="8"/>
      <c r="K66" s="8"/>
      <c r="L66" s="8"/>
      <c r="M66" s="7" t="s">
        <v>79</v>
      </c>
    </row>
    <row r="67" spans="2:15" s="15" customFormat="1" x14ac:dyDescent="0.25">
      <c r="B67" s="11"/>
      <c r="C67" s="12" t="s">
        <v>105</v>
      </c>
      <c r="D67" s="20">
        <f>SUM(D64:D66)</f>
        <v>560000</v>
      </c>
      <c r="E67" s="20">
        <f>SUM(E64:E66)</f>
        <v>392000</v>
      </c>
      <c r="F67" s="20">
        <f>SUM(F64:F66)</f>
        <v>6379.95</v>
      </c>
      <c r="G67" s="20">
        <f t="shared" ref="G67:K67" si="10">SUM(G64:G66)</f>
        <v>0</v>
      </c>
      <c r="H67" s="20">
        <f t="shared" si="10"/>
        <v>0</v>
      </c>
      <c r="I67" s="20">
        <f>SUM(I64:I66)</f>
        <v>0</v>
      </c>
      <c r="J67" s="20">
        <f t="shared" si="10"/>
        <v>0</v>
      </c>
      <c r="K67" s="20">
        <f t="shared" si="10"/>
        <v>0</v>
      </c>
      <c r="L67" s="20">
        <f>SUM(L64:L66)</f>
        <v>0</v>
      </c>
      <c r="M67" s="25"/>
      <c r="O67" s="16"/>
    </row>
    <row r="68" spans="2:15" s="15" customFormat="1" x14ac:dyDescent="0.25">
      <c r="B68" s="11"/>
      <c r="C68" s="22" t="s">
        <v>106</v>
      </c>
      <c r="D68" s="20">
        <f>SUM(D56,D62,D67)</f>
        <v>1167121.76</v>
      </c>
      <c r="E68" s="20">
        <f>SUM(E56,E62,E67)</f>
        <v>816985.4</v>
      </c>
      <c r="F68" s="20">
        <f>F56+F62+F67+1752.93+1092.55+1154.2</f>
        <v>117496.62999999999</v>
      </c>
      <c r="G68" s="20">
        <f t="shared" ref="G68:K68" si="11">SUM(G56,G62,G67)</f>
        <v>0</v>
      </c>
      <c r="H68" s="20">
        <f t="shared" si="11"/>
        <v>0</v>
      </c>
      <c r="I68" s="20">
        <f>I56+I62+I67</f>
        <v>0</v>
      </c>
      <c r="J68" s="20">
        <f t="shared" si="11"/>
        <v>0</v>
      </c>
      <c r="K68" s="20">
        <f t="shared" si="11"/>
        <v>0</v>
      </c>
      <c r="L68" s="20">
        <f>L56+L62+L67</f>
        <v>0</v>
      </c>
      <c r="M68" s="25"/>
      <c r="O68" s="16"/>
    </row>
    <row r="69" spans="2:15" s="15" customFormat="1" ht="20.100000000000001" customHeight="1" x14ac:dyDescent="0.25">
      <c r="B69" s="11"/>
      <c r="C69" s="22"/>
      <c r="D69" s="20"/>
      <c r="E69" s="20"/>
      <c r="F69" s="20"/>
      <c r="G69" s="20"/>
      <c r="H69" s="20"/>
      <c r="I69" s="20"/>
      <c r="J69" s="20"/>
      <c r="K69" s="20"/>
      <c r="L69" s="20"/>
      <c r="M69" s="25"/>
      <c r="O69" s="16"/>
    </row>
    <row r="70" spans="2:15" ht="54" customHeight="1" x14ac:dyDescent="0.25">
      <c r="B70" s="63" t="s">
        <v>128</v>
      </c>
      <c r="C70" s="86">
        <f>SUM(D68,G68,J68)</f>
        <v>1167121.76</v>
      </c>
      <c r="D70" s="87"/>
      <c r="E70" s="87"/>
      <c r="F70" s="87"/>
      <c r="G70" s="87"/>
      <c r="H70" s="87"/>
      <c r="I70" s="87"/>
      <c r="J70" s="87"/>
      <c r="K70" s="87"/>
      <c r="L70" s="87"/>
      <c r="M70" s="88"/>
    </row>
    <row r="71" spans="2:15" ht="65.25" customHeight="1" x14ac:dyDescent="0.25">
      <c r="B71" s="63" t="s">
        <v>143</v>
      </c>
      <c r="C71" s="86">
        <f>SUM(E68,H68,K68)</f>
        <v>816985.4</v>
      </c>
      <c r="D71" s="87"/>
      <c r="E71" s="87"/>
      <c r="F71" s="87"/>
      <c r="G71" s="87"/>
      <c r="H71" s="87"/>
      <c r="I71" s="87"/>
      <c r="J71" s="87"/>
      <c r="K71" s="87"/>
      <c r="L71" s="87"/>
      <c r="M71" s="88"/>
    </row>
    <row r="72" spans="2:15" ht="84" customHeight="1" x14ac:dyDescent="0.25">
      <c r="B72" s="63" t="s">
        <v>146</v>
      </c>
      <c r="C72" s="86">
        <f>SUM(F68,I68,L68)</f>
        <v>117496.62999999999</v>
      </c>
      <c r="D72" s="87"/>
      <c r="E72" s="87"/>
      <c r="F72" s="87"/>
      <c r="G72" s="87"/>
      <c r="H72" s="87"/>
      <c r="I72" s="87"/>
      <c r="J72" s="87"/>
      <c r="K72" s="87"/>
      <c r="L72" s="87"/>
      <c r="M72" s="88"/>
    </row>
    <row r="73" spans="2:15" ht="36" customHeight="1" x14ac:dyDescent="0.25">
      <c r="B73" s="90" t="s">
        <v>129</v>
      </c>
      <c r="C73" s="90"/>
      <c r="D73" s="69">
        <f>SUM(D27,D45,D68)</f>
        <v>1792121.76</v>
      </c>
      <c r="E73" s="69">
        <f>SUM(E27,E45,E68)</f>
        <v>1339285.3999999999</v>
      </c>
      <c r="F73" s="69">
        <f t="shared" ref="F73:L73" si="12">SUM(F27,F45,F68)</f>
        <v>418327.98</v>
      </c>
      <c r="G73" s="69">
        <f t="shared" si="12"/>
        <v>300000</v>
      </c>
      <c r="H73" s="69">
        <f t="shared" si="12"/>
        <v>210000</v>
      </c>
      <c r="I73" s="69">
        <f t="shared" si="12"/>
        <v>0</v>
      </c>
      <c r="J73" s="69">
        <f t="shared" si="12"/>
        <v>300000</v>
      </c>
      <c r="K73" s="69">
        <f t="shared" si="12"/>
        <v>175000</v>
      </c>
      <c r="L73" s="69">
        <f t="shared" si="12"/>
        <v>15719</v>
      </c>
      <c r="M73" s="23"/>
      <c r="O73" s="28"/>
    </row>
    <row r="74" spans="2:15" ht="38.25" x14ac:dyDescent="0.25">
      <c r="B74" s="62" t="s">
        <v>125</v>
      </c>
      <c r="C74" s="83">
        <f>SUM(C28,C46,C70)</f>
        <v>2392121.7599999998</v>
      </c>
      <c r="D74" s="84"/>
      <c r="E74" s="84"/>
      <c r="F74" s="84"/>
      <c r="G74" s="84"/>
      <c r="H74" s="84"/>
      <c r="I74" s="84"/>
      <c r="J74" s="84"/>
      <c r="K74" s="84"/>
      <c r="L74" s="84"/>
      <c r="M74" s="85"/>
    </row>
    <row r="75" spans="2:15" ht="52.5" customHeight="1" x14ac:dyDescent="0.25">
      <c r="B75" s="62" t="s">
        <v>144</v>
      </c>
      <c r="C75" s="83">
        <f>SUM(C29,C47,C71)</f>
        <v>1724285.4</v>
      </c>
      <c r="D75" s="84"/>
      <c r="E75" s="84"/>
      <c r="F75" s="84"/>
      <c r="G75" s="84"/>
      <c r="H75" s="84"/>
      <c r="I75" s="84"/>
      <c r="J75" s="84"/>
      <c r="K75" s="84"/>
      <c r="L75" s="84"/>
      <c r="M75" s="85"/>
      <c r="N75" s="18"/>
    </row>
    <row r="76" spans="2:15" ht="81.75" customHeight="1" x14ac:dyDescent="0.25">
      <c r="B76" s="62" t="s">
        <v>145</v>
      </c>
      <c r="C76" s="83">
        <f>SUM(C30,C48,C72)</f>
        <v>434046.98</v>
      </c>
      <c r="D76" s="84"/>
      <c r="E76" s="84"/>
      <c r="F76" s="84"/>
      <c r="G76" s="84"/>
      <c r="H76" s="84"/>
      <c r="I76" s="84"/>
      <c r="J76" s="84"/>
      <c r="K76" s="84"/>
      <c r="L76" s="84"/>
      <c r="M76" s="85"/>
    </row>
  </sheetData>
  <mergeCells count="29">
    <mergeCell ref="C76:M76"/>
    <mergeCell ref="B73:C73"/>
    <mergeCell ref="D6:F6"/>
    <mergeCell ref="G6:I6"/>
    <mergeCell ref="J6:L6"/>
    <mergeCell ref="M6:M7"/>
    <mergeCell ref="C8:M8"/>
    <mergeCell ref="C29:M29"/>
    <mergeCell ref="C30:M30"/>
    <mergeCell ref="C46:M46"/>
    <mergeCell ref="C47:M47"/>
    <mergeCell ref="C48:M48"/>
    <mergeCell ref="C70:M70"/>
    <mergeCell ref="C71:M71"/>
    <mergeCell ref="C72:M72"/>
    <mergeCell ref="C74:M74"/>
    <mergeCell ref="C75:M75"/>
    <mergeCell ref="B32:M32"/>
    <mergeCell ref="B35:M35"/>
    <mergeCell ref="B41:M41"/>
    <mergeCell ref="C28:M28"/>
    <mergeCell ref="B31:M31"/>
    <mergeCell ref="B57:M57"/>
    <mergeCell ref="B63:M63"/>
    <mergeCell ref="B9:M9"/>
    <mergeCell ref="B14:M14"/>
    <mergeCell ref="B23:M23"/>
    <mergeCell ref="B49:M49"/>
    <mergeCell ref="B50:M50"/>
  </mergeCells>
  <pageMargins left="0.7" right="0.7" top="0.75" bottom="0.75" header="0.3" footer="0.3"/>
  <pageSetup paperSize="9" scale="33" orientation="landscape" r:id="rId1"/>
  <rowBreaks count="2" manualBreakCount="2">
    <brk id="30" max="16383" man="1"/>
    <brk id="48"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D26"/>
  <sheetViews>
    <sheetView view="pageBreakPreview" topLeftCell="B5" zoomScaleNormal="100" zoomScaleSheetLayoutView="100" workbookViewId="0">
      <pane xSplit="1" ySplit="2" topLeftCell="C7" activePane="bottomRight" state="frozen"/>
      <selection activeCell="B5" sqref="B5"/>
      <selection pane="topRight" activeCell="C5" sqref="C5"/>
      <selection pane="bottomLeft" activeCell="B7" sqref="B7"/>
      <selection pane="bottomRight" activeCell="F9" sqref="F9"/>
    </sheetView>
  </sheetViews>
  <sheetFormatPr defaultColWidth="8.85546875" defaultRowHeight="11.25" x14ac:dyDescent="0.2"/>
  <cols>
    <col min="1" max="1" width="8.85546875" style="37"/>
    <col min="2" max="2" width="15.42578125" style="37" customWidth="1"/>
    <col min="3" max="4" width="14" style="37" customWidth="1"/>
    <col min="5" max="5" width="13.28515625" style="37" customWidth="1"/>
    <col min="6" max="6" width="13.85546875" style="37" customWidth="1"/>
    <col min="7" max="7" width="10.5703125" style="37" hidden="1" customWidth="1"/>
    <col min="8" max="8" width="14.140625" style="37" customWidth="1"/>
    <col min="9" max="9" width="12.42578125" style="37" customWidth="1"/>
    <col min="10" max="10" width="12.5703125" style="37" customWidth="1"/>
    <col min="11" max="11" width="13.7109375" style="37" customWidth="1"/>
    <col min="12" max="12" width="11.85546875" style="37" customWidth="1"/>
    <col min="13" max="13" width="10.28515625" style="37" hidden="1" customWidth="1"/>
    <col min="14" max="14" width="13.140625" style="37" customWidth="1"/>
    <col min="15" max="15" width="12.28515625" style="37" customWidth="1"/>
    <col min="16" max="16" width="13.5703125" style="37" customWidth="1"/>
    <col min="17" max="17" width="12.140625" style="37" customWidth="1"/>
    <col min="18" max="18" width="11.85546875" style="37" customWidth="1"/>
    <col min="19" max="19" width="10.5703125" style="37" hidden="1" customWidth="1"/>
    <col min="20" max="20" width="13.140625" style="37" customWidth="1"/>
    <col min="21" max="21" width="15" style="37" customWidth="1"/>
    <col min="22" max="22" width="14.28515625" style="37" customWidth="1"/>
    <col min="23" max="23" width="13.85546875" style="37" customWidth="1"/>
    <col min="24" max="24" width="13.85546875" style="37" bestFit="1" customWidth="1"/>
    <col min="25" max="25" width="11.85546875" style="37" hidden="1" customWidth="1"/>
    <col min="26" max="26" width="14.42578125" style="37" customWidth="1"/>
    <col min="27" max="27" width="14.42578125" style="37" hidden="1" customWidth="1"/>
    <col min="28" max="28" width="11.140625" style="37" bestFit="1" customWidth="1"/>
    <col min="29" max="29" width="13.7109375" style="37" bestFit="1" customWidth="1"/>
    <col min="30" max="30" width="11.140625" style="37" bestFit="1" customWidth="1"/>
    <col min="31" max="16384" width="8.85546875" style="37"/>
  </cols>
  <sheetData>
    <row r="1" spans="2:30" x14ac:dyDescent="0.2">
      <c r="B1" s="36" t="s">
        <v>21</v>
      </c>
      <c r="C1" s="36"/>
      <c r="D1" s="36"/>
      <c r="E1" s="36"/>
      <c r="F1" s="36"/>
      <c r="G1" s="36"/>
      <c r="H1" s="36"/>
      <c r="I1" s="36"/>
      <c r="J1" s="36"/>
      <c r="K1" s="36"/>
      <c r="L1" s="36"/>
      <c r="M1" s="36"/>
      <c r="N1" s="36"/>
      <c r="O1" s="36"/>
      <c r="P1" s="36"/>
      <c r="Q1" s="36"/>
      <c r="R1" s="36"/>
      <c r="S1" s="36"/>
      <c r="T1" s="36"/>
    </row>
    <row r="2" spans="2:30" x14ac:dyDescent="0.2">
      <c r="B2" s="36"/>
      <c r="C2" s="36"/>
      <c r="D2" s="36"/>
      <c r="E2" s="36"/>
      <c r="F2" s="36"/>
      <c r="G2" s="36"/>
      <c r="H2" s="36"/>
      <c r="I2" s="36"/>
      <c r="J2" s="36"/>
      <c r="K2" s="36"/>
      <c r="L2" s="36"/>
      <c r="M2" s="36"/>
      <c r="N2" s="36"/>
      <c r="O2" s="36"/>
      <c r="P2" s="36"/>
      <c r="Q2" s="36"/>
      <c r="R2" s="36"/>
      <c r="S2" s="36"/>
      <c r="T2" s="36"/>
    </row>
    <row r="3" spans="2:30" x14ac:dyDescent="0.2">
      <c r="B3" s="36" t="s">
        <v>35</v>
      </c>
      <c r="C3" s="36"/>
      <c r="D3" s="36"/>
      <c r="E3" s="36"/>
      <c r="F3" s="36"/>
      <c r="G3" s="36"/>
      <c r="H3" s="36"/>
      <c r="I3" s="36"/>
      <c r="J3" s="36"/>
      <c r="K3" s="36"/>
      <c r="L3" s="36"/>
      <c r="M3" s="36"/>
      <c r="N3" s="36"/>
      <c r="O3" s="36"/>
      <c r="P3" s="36"/>
      <c r="Q3" s="36"/>
      <c r="R3" s="36"/>
      <c r="S3" s="36"/>
      <c r="T3" s="36"/>
    </row>
    <row r="5" spans="2:30" ht="50.25" customHeight="1" x14ac:dyDescent="0.2">
      <c r="B5" s="96" t="s">
        <v>22</v>
      </c>
      <c r="C5" s="100" t="s">
        <v>66</v>
      </c>
      <c r="D5" s="100"/>
      <c r="E5" s="100"/>
      <c r="F5" s="100"/>
      <c r="G5" s="100"/>
      <c r="H5" s="100"/>
      <c r="I5" s="101" t="s">
        <v>131</v>
      </c>
      <c r="J5" s="101"/>
      <c r="K5" s="101"/>
      <c r="L5" s="101"/>
      <c r="M5" s="101"/>
      <c r="N5" s="101"/>
      <c r="O5" s="109" t="s">
        <v>141</v>
      </c>
      <c r="P5" s="109"/>
      <c r="Q5" s="109"/>
      <c r="R5" s="109"/>
      <c r="S5" s="109"/>
      <c r="T5" s="109"/>
      <c r="U5" s="60" t="s">
        <v>142</v>
      </c>
      <c r="V5" s="38" t="s">
        <v>136</v>
      </c>
      <c r="W5" s="60" t="s">
        <v>132</v>
      </c>
      <c r="X5" s="38" t="s">
        <v>137</v>
      </c>
      <c r="Y5" s="60" t="s">
        <v>133</v>
      </c>
      <c r="Z5" s="96" t="s">
        <v>134</v>
      </c>
      <c r="AA5" s="96" t="s">
        <v>138</v>
      </c>
    </row>
    <row r="6" spans="2:30" ht="33.75" x14ac:dyDescent="0.2">
      <c r="B6" s="96"/>
      <c r="C6" s="99" t="s">
        <v>139</v>
      </c>
      <c r="D6" s="99" t="s">
        <v>24</v>
      </c>
      <c r="E6" s="99" t="s">
        <v>118</v>
      </c>
      <c r="F6" s="99" t="s">
        <v>25</v>
      </c>
      <c r="G6" s="99" t="s">
        <v>130</v>
      </c>
      <c r="H6" s="99" t="s">
        <v>135</v>
      </c>
      <c r="I6" s="102" t="s">
        <v>139</v>
      </c>
      <c r="J6" s="102" t="s">
        <v>24</v>
      </c>
      <c r="K6" s="102" t="s">
        <v>118</v>
      </c>
      <c r="L6" s="102" t="s">
        <v>25</v>
      </c>
      <c r="M6" s="102" t="s">
        <v>130</v>
      </c>
      <c r="N6" s="102" t="s">
        <v>135</v>
      </c>
      <c r="O6" s="112" t="s">
        <v>139</v>
      </c>
      <c r="P6" s="112" t="s">
        <v>24</v>
      </c>
      <c r="Q6" s="112" t="s">
        <v>118</v>
      </c>
      <c r="R6" s="112" t="s">
        <v>25</v>
      </c>
      <c r="S6" s="112" t="s">
        <v>130</v>
      </c>
      <c r="T6" s="112" t="s">
        <v>135</v>
      </c>
      <c r="U6" s="39"/>
      <c r="V6" s="39"/>
      <c r="W6" s="39"/>
      <c r="X6" s="39"/>
      <c r="Y6" s="39"/>
      <c r="Z6" s="96"/>
      <c r="AA6" s="96"/>
    </row>
    <row r="7" spans="2:30" ht="22.5" x14ac:dyDescent="0.2">
      <c r="B7" s="40" t="s">
        <v>26</v>
      </c>
      <c r="C7" s="97">
        <f>SUM(D7,F7)</f>
        <v>735653</v>
      </c>
      <c r="D7" s="98">
        <v>478174</v>
      </c>
      <c r="E7" s="98">
        <v>265073.62</v>
      </c>
      <c r="F7" s="98">
        <v>257479</v>
      </c>
      <c r="G7" s="98"/>
      <c r="H7" s="98">
        <f>SUM(D7-E7)</f>
        <v>213100.38</v>
      </c>
      <c r="I7" s="103">
        <f>SUM(J7,L7)</f>
        <v>35000</v>
      </c>
      <c r="J7" s="104">
        <v>22750</v>
      </c>
      <c r="K7" s="104"/>
      <c r="L7" s="104">
        <v>12250</v>
      </c>
      <c r="M7" s="104"/>
      <c r="N7" s="104">
        <f>SUM(J7-K7)</f>
        <v>22750</v>
      </c>
      <c r="O7" s="113">
        <f>SUM(P7,R7)</f>
        <v>0</v>
      </c>
      <c r="P7" s="114"/>
      <c r="Q7" s="114"/>
      <c r="R7" s="114"/>
      <c r="S7" s="114"/>
      <c r="T7" s="114">
        <f>SUM(P7-Q7)</f>
        <v>0</v>
      </c>
      <c r="U7" s="70">
        <f>SUM(C7,I7,O7)</f>
        <v>770653</v>
      </c>
      <c r="V7" s="70">
        <f>SUM(D7,J7,P7)</f>
        <v>500924</v>
      </c>
      <c r="W7" s="70">
        <f>SUM(E7,K7,Q7)</f>
        <v>265073.62</v>
      </c>
      <c r="X7" s="70">
        <f>SUM(F7,L7,R7)</f>
        <v>269729</v>
      </c>
      <c r="Y7" s="70"/>
      <c r="Z7" s="70">
        <f t="shared" ref="Z7:Z8" si="0">SUM(H7,N7,T7)</f>
        <v>235850.38</v>
      </c>
      <c r="AA7" s="70"/>
    </row>
    <row r="8" spans="2:30" ht="33.75" x14ac:dyDescent="0.2">
      <c r="B8" s="40" t="s">
        <v>27</v>
      </c>
      <c r="C8" s="97">
        <f t="shared" ref="C8:C13" si="1">SUM(D8,F8)</f>
        <v>251751</v>
      </c>
      <c r="D8" s="98">
        <v>163638</v>
      </c>
      <c r="E8" s="98">
        <v>23778.97</v>
      </c>
      <c r="F8" s="98">
        <v>88113</v>
      </c>
      <c r="G8" s="98"/>
      <c r="H8" s="98">
        <f t="shared" ref="H8:H13" si="2">SUM(D8-E8)</f>
        <v>139859.03</v>
      </c>
      <c r="I8" s="103">
        <f t="shared" ref="I8:I13" si="3">SUM(J8,L8)</f>
        <v>50000</v>
      </c>
      <c r="J8" s="104">
        <v>32500</v>
      </c>
      <c r="K8" s="104"/>
      <c r="L8" s="104">
        <v>17500</v>
      </c>
      <c r="M8" s="104"/>
      <c r="N8" s="104">
        <f t="shared" ref="N8:N10" si="4">SUM(J8-K8)</f>
        <v>32500</v>
      </c>
      <c r="O8" s="113">
        <f t="shared" ref="O8:O13" si="5">SUM(P8,R8)</f>
        <v>0</v>
      </c>
      <c r="P8" s="114"/>
      <c r="Q8" s="114">
        <v>7860</v>
      </c>
      <c r="R8" s="114"/>
      <c r="S8" s="114"/>
      <c r="T8" s="114">
        <f t="shared" ref="T8:T10" si="6">SUM(P8-Q8)</f>
        <v>-7860</v>
      </c>
      <c r="U8" s="70">
        <f t="shared" ref="U8:V13" si="7">SUM(C8,I8,O8)</f>
        <v>301751</v>
      </c>
      <c r="V8" s="70">
        <f t="shared" si="7"/>
        <v>196138</v>
      </c>
      <c r="W8" s="70">
        <f t="shared" ref="W8:W13" si="8">SUM(E8,K8,Q8)</f>
        <v>31638.97</v>
      </c>
      <c r="X8" s="70">
        <f t="shared" ref="X8:X13" si="9">SUM(F8,L8,R8)</f>
        <v>105613</v>
      </c>
      <c r="Y8" s="70"/>
      <c r="Z8" s="70">
        <f t="shared" si="0"/>
        <v>164499.03</v>
      </c>
      <c r="AA8" s="70"/>
      <c r="AB8" s="41"/>
      <c r="AC8" s="42"/>
      <c r="AD8" s="43"/>
    </row>
    <row r="9" spans="2:30" ht="56.25" x14ac:dyDescent="0.2">
      <c r="B9" s="40" t="s">
        <v>28</v>
      </c>
      <c r="C9" s="97">
        <f t="shared" si="1"/>
        <v>260551</v>
      </c>
      <c r="D9" s="98">
        <v>169358</v>
      </c>
      <c r="E9" s="98">
        <v>41193.879999999997</v>
      </c>
      <c r="F9" s="98">
        <v>91193</v>
      </c>
      <c r="G9" s="98"/>
      <c r="H9" s="98">
        <f t="shared" si="2"/>
        <v>128164.12</v>
      </c>
      <c r="I9" s="103">
        <f t="shared" si="3"/>
        <v>35000</v>
      </c>
      <c r="J9" s="104">
        <v>22750</v>
      </c>
      <c r="K9" s="104"/>
      <c r="L9" s="104">
        <v>12250</v>
      </c>
      <c r="M9" s="104"/>
      <c r="N9" s="104">
        <f t="shared" si="4"/>
        <v>22750</v>
      </c>
      <c r="O9" s="113">
        <f t="shared" si="5"/>
        <v>0</v>
      </c>
      <c r="P9" s="114"/>
      <c r="Q9" s="114"/>
      <c r="R9" s="114"/>
      <c r="S9" s="114"/>
      <c r="T9" s="114">
        <f t="shared" si="6"/>
        <v>0</v>
      </c>
      <c r="U9" s="70">
        <f>SUM(C9,I9,O9)</f>
        <v>295551</v>
      </c>
      <c r="V9" s="70">
        <f>SUM(D9,J9,P9)</f>
        <v>192108</v>
      </c>
      <c r="W9" s="70">
        <f t="shared" si="8"/>
        <v>41193.879999999997</v>
      </c>
      <c r="X9" s="70">
        <f t="shared" si="9"/>
        <v>103443</v>
      </c>
      <c r="Y9" s="70"/>
      <c r="Z9" s="70">
        <f>SUM(H9,N9,T9)</f>
        <v>150914.12</v>
      </c>
      <c r="AA9" s="70"/>
      <c r="AB9" s="41"/>
      <c r="AD9" s="43"/>
    </row>
    <row r="10" spans="2:30" ht="22.5" x14ac:dyDescent="0.2">
      <c r="B10" s="40" t="s">
        <v>29</v>
      </c>
      <c r="C10" s="97">
        <f t="shared" si="1"/>
        <v>611221</v>
      </c>
      <c r="D10" s="98">
        <v>397294</v>
      </c>
      <c r="E10" s="98">
        <v>225884.36</v>
      </c>
      <c r="F10" s="98">
        <v>213927</v>
      </c>
      <c r="G10" s="98"/>
      <c r="H10" s="98">
        <f t="shared" si="2"/>
        <v>171409.64</v>
      </c>
      <c r="I10" s="103">
        <f t="shared" si="3"/>
        <v>35000</v>
      </c>
      <c r="J10" s="104">
        <v>22750</v>
      </c>
      <c r="K10" s="104"/>
      <c r="L10" s="104">
        <v>12250</v>
      </c>
      <c r="M10" s="104"/>
      <c r="N10" s="104">
        <f t="shared" si="4"/>
        <v>22750</v>
      </c>
      <c r="O10" s="113">
        <f t="shared" si="5"/>
        <v>100000</v>
      </c>
      <c r="P10" s="114">
        <v>65000</v>
      </c>
      <c r="Q10" s="114"/>
      <c r="R10" s="114">
        <v>35000</v>
      </c>
      <c r="S10" s="114"/>
      <c r="T10" s="114">
        <f t="shared" si="6"/>
        <v>65000</v>
      </c>
      <c r="U10" s="70">
        <f t="shared" si="7"/>
        <v>746221</v>
      </c>
      <c r="V10" s="70">
        <f t="shared" si="7"/>
        <v>485044</v>
      </c>
      <c r="W10" s="70">
        <f t="shared" si="8"/>
        <v>225884.36</v>
      </c>
      <c r="X10" s="70">
        <f t="shared" si="9"/>
        <v>261177</v>
      </c>
      <c r="Y10" s="70"/>
      <c r="Z10" s="70">
        <f t="shared" ref="Z10:Z13" si="10">SUM(H10,N10,T10)</f>
        <v>259159.64</v>
      </c>
      <c r="AA10" s="70"/>
      <c r="AB10" s="41"/>
      <c r="AC10" s="44"/>
      <c r="AD10" s="45"/>
    </row>
    <row r="11" spans="2:30" x14ac:dyDescent="0.2">
      <c r="B11" s="40" t="s">
        <v>30</v>
      </c>
      <c r="C11" s="97">
        <f t="shared" si="1"/>
        <v>250000</v>
      </c>
      <c r="D11" s="98">
        <v>162500</v>
      </c>
      <c r="E11" s="98">
        <v>173469.57</v>
      </c>
      <c r="F11" s="98">
        <v>87500</v>
      </c>
      <c r="G11" s="98"/>
      <c r="H11" s="98">
        <f>SUM(D11-E11)</f>
        <v>-10969.570000000007</v>
      </c>
      <c r="I11" s="103">
        <f t="shared" si="3"/>
        <v>55000</v>
      </c>
      <c r="J11" s="104">
        <v>35750</v>
      </c>
      <c r="K11" s="104"/>
      <c r="L11" s="104">
        <v>19250</v>
      </c>
      <c r="M11" s="104"/>
      <c r="N11" s="104">
        <f>SUM(J11-K11)</f>
        <v>35750</v>
      </c>
      <c r="O11" s="113">
        <f t="shared" si="5"/>
        <v>50000</v>
      </c>
      <c r="P11" s="114">
        <v>32500</v>
      </c>
      <c r="Q11" s="114">
        <v>7859</v>
      </c>
      <c r="R11" s="114">
        <v>17500</v>
      </c>
      <c r="S11" s="114"/>
      <c r="T11" s="114">
        <f>SUM(P11-Q11)</f>
        <v>24641</v>
      </c>
      <c r="U11" s="70">
        <f t="shared" si="7"/>
        <v>355000</v>
      </c>
      <c r="V11" s="70">
        <f t="shared" si="7"/>
        <v>230750</v>
      </c>
      <c r="W11" s="70">
        <f t="shared" si="8"/>
        <v>181328.57</v>
      </c>
      <c r="X11" s="70">
        <f t="shared" si="9"/>
        <v>124250</v>
      </c>
      <c r="Y11" s="72"/>
      <c r="Z11" s="70">
        <f t="shared" si="10"/>
        <v>49421.429999999993</v>
      </c>
      <c r="AA11" s="72"/>
      <c r="AB11" s="45"/>
      <c r="AC11" s="46"/>
    </row>
    <row r="12" spans="2:30" ht="33.75" x14ac:dyDescent="0.2">
      <c r="B12" s="40" t="s">
        <v>31</v>
      </c>
      <c r="C12" s="97">
        <f t="shared" si="1"/>
        <v>648601</v>
      </c>
      <c r="D12" s="98">
        <v>421591</v>
      </c>
      <c r="E12" s="98">
        <v>21492.17</v>
      </c>
      <c r="F12" s="98">
        <v>227010</v>
      </c>
      <c r="G12" s="98"/>
      <c r="H12" s="98">
        <f t="shared" si="2"/>
        <v>400098.83</v>
      </c>
      <c r="I12" s="103">
        <f t="shared" si="3"/>
        <v>60000</v>
      </c>
      <c r="J12" s="104">
        <v>39000</v>
      </c>
      <c r="K12" s="104"/>
      <c r="L12" s="104">
        <v>21000</v>
      </c>
      <c r="M12" s="104"/>
      <c r="N12" s="104">
        <f t="shared" ref="N12:N13" si="11">SUM(J12-K12)</f>
        <v>39000</v>
      </c>
      <c r="O12" s="113">
        <f t="shared" si="5"/>
        <v>150000</v>
      </c>
      <c r="P12" s="114">
        <v>97500</v>
      </c>
      <c r="Q12" s="114"/>
      <c r="R12" s="114">
        <v>52500</v>
      </c>
      <c r="S12" s="114"/>
      <c r="T12" s="114">
        <f t="shared" ref="T12:T13" si="12">SUM(P12-Q12)</f>
        <v>97500</v>
      </c>
      <c r="U12" s="70">
        <f t="shared" si="7"/>
        <v>858601</v>
      </c>
      <c r="V12" s="70">
        <f t="shared" si="7"/>
        <v>558091</v>
      </c>
      <c r="W12" s="70">
        <f t="shared" si="8"/>
        <v>21492.17</v>
      </c>
      <c r="X12" s="70">
        <f t="shared" si="9"/>
        <v>300510</v>
      </c>
      <c r="Y12" s="73"/>
      <c r="Z12" s="70">
        <f t="shared" si="10"/>
        <v>536598.83000000007</v>
      </c>
      <c r="AA12" s="70"/>
      <c r="AB12" s="47"/>
      <c r="AC12" s="41"/>
      <c r="AD12" s="45"/>
    </row>
    <row r="13" spans="2:30" ht="45" x14ac:dyDescent="0.2">
      <c r="B13" s="40" t="s">
        <v>32</v>
      </c>
      <c r="C13" s="97">
        <f t="shared" si="1"/>
        <v>380542</v>
      </c>
      <c r="D13" s="98">
        <v>247352</v>
      </c>
      <c r="E13" s="98">
        <v>214139.8</v>
      </c>
      <c r="F13" s="98">
        <v>133190</v>
      </c>
      <c r="G13" s="98"/>
      <c r="H13" s="98">
        <f t="shared" si="2"/>
        <v>33212.200000000012</v>
      </c>
      <c r="I13" s="103">
        <f t="shared" si="3"/>
        <v>30000</v>
      </c>
      <c r="J13" s="104">
        <v>19500</v>
      </c>
      <c r="K13" s="104"/>
      <c r="L13" s="104">
        <v>10500</v>
      </c>
      <c r="M13" s="104"/>
      <c r="N13" s="104">
        <f t="shared" si="11"/>
        <v>19500</v>
      </c>
      <c r="O13" s="113">
        <f t="shared" si="5"/>
        <v>0</v>
      </c>
      <c r="P13" s="114"/>
      <c r="Q13" s="114"/>
      <c r="R13" s="114"/>
      <c r="S13" s="114"/>
      <c r="T13" s="114">
        <f t="shared" si="12"/>
        <v>0</v>
      </c>
      <c r="U13" s="70">
        <f t="shared" si="7"/>
        <v>410542</v>
      </c>
      <c r="V13" s="70">
        <f t="shared" si="7"/>
        <v>266852</v>
      </c>
      <c r="W13" s="70">
        <f t="shared" si="8"/>
        <v>214139.8</v>
      </c>
      <c r="X13" s="70">
        <f t="shared" si="9"/>
        <v>143690</v>
      </c>
      <c r="Y13" s="73"/>
      <c r="Z13" s="70">
        <f t="shared" si="10"/>
        <v>52712.200000000012</v>
      </c>
      <c r="AA13" s="70"/>
      <c r="AB13" s="47"/>
      <c r="AC13" s="41"/>
      <c r="AD13" s="45"/>
    </row>
    <row r="14" spans="2:30" ht="22.5" x14ac:dyDescent="0.2">
      <c r="B14" s="48" t="s">
        <v>33</v>
      </c>
      <c r="C14" s="107">
        <f>SUM(C7:C13)</f>
        <v>3138319</v>
      </c>
      <c r="D14" s="108">
        <f t="shared" ref="D14:H14" si="13">SUM(D7:D13)</f>
        <v>2039907</v>
      </c>
      <c r="E14" s="108">
        <f t="shared" si="13"/>
        <v>965032.36999999988</v>
      </c>
      <c r="F14" s="108">
        <f t="shared" si="13"/>
        <v>1098412</v>
      </c>
      <c r="G14" s="108">
        <f t="shared" si="13"/>
        <v>0</v>
      </c>
      <c r="H14" s="108">
        <f t="shared" si="13"/>
        <v>1074874.6300000001</v>
      </c>
      <c r="I14" s="105">
        <f>SUM(J14,L14)</f>
        <v>307350</v>
      </c>
      <c r="J14" s="106">
        <f>SUM(J7:J13)</f>
        <v>195000</v>
      </c>
      <c r="K14" s="106">
        <f>SUM(K7:K13)</f>
        <v>0</v>
      </c>
      <c r="L14" s="106">
        <v>112350</v>
      </c>
      <c r="M14" s="106">
        <f>SUM(M7:M13)</f>
        <v>0</v>
      </c>
      <c r="N14" s="106">
        <f>SUM(N7:N13)</f>
        <v>195000</v>
      </c>
      <c r="O14" s="110">
        <f>SUM(P14,R14)</f>
        <v>300000</v>
      </c>
      <c r="P14" s="111">
        <f>SUM(P7:P13)</f>
        <v>195000</v>
      </c>
      <c r="Q14" s="111">
        <f>SUM(Q7:Q13)</f>
        <v>15719</v>
      </c>
      <c r="R14" s="111">
        <f>SUM(R7:R13)</f>
        <v>105000</v>
      </c>
      <c r="S14" s="111">
        <f>SUM(S7:S13)</f>
        <v>0</v>
      </c>
      <c r="T14" s="111">
        <f>SUM(P14-Q14)</f>
        <v>179281</v>
      </c>
      <c r="U14" s="71">
        <f>SUM(U7:U13)</f>
        <v>3738319</v>
      </c>
      <c r="V14" s="71">
        <f>SUM(V7:V13)</f>
        <v>2429907</v>
      </c>
      <c r="W14" s="75">
        <f>SUM(W7:W13)</f>
        <v>980751.36999999988</v>
      </c>
      <c r="X14" s="75">
        <f>SUM(X7:X13)</f>
        <v>1308412</v>
      </c>
      <c r="Y14" s="76"/>
      <c r="Z14" s="77">
        <f>SUM(Z7:Z13)</f>
        <v>1449155.6300000001</v>
      </c>
      <c r="AA14" s="77"/>
      <c r="AB14" s="49"/>
      <c r="AC14" s="46"/>
    </row>
    <row r="15" spans="2:30" ht="33.75" x14ac:dyDescent="0.2">
      <c r="B15" s="40" t="s">
        <v>34</v>
      </c>
      <c r="C15" s="97">
        <f>SUM(D15,F15)</f>
        <v>219681</v>
      </c>
      <c r="D15" s="98">
        <v>142793</v>
      </c>
      <c r="E15" s="98">
        <v>37155.03</v>
      </c>
      <c r="F15" s="98">
        <v>76888</v>
      </c>
      <c r="G15" s="98"/>
      <c r="H15" s="98">
        <f>SUM(D15-E15)</f>
        <v>105637.97</v>
      </c>
      <c r="I15" s="103">
        <f>SUM(J15,L15)</f>
        <v>21000</v>
      </c>
      <c r="J15" s="104">
        <v>13650</v>
      </c>
      <c r="K15" s="104"/>
      <c r="L15" s="104">
        <v>7350</v>
      </c>
      <c r="M15" s="104"/>
      <c r="N15" s="104">
        <f>SUM(J15-K15)</f>
        <v>13650</v>
      </c>
      <c r="O15" s="113">
        <f>SUM(P15,R15)</f>
        <v>21000</v>
      </c>
      <c r="P15" s="114">
        <v>13650</v>
      </c>
      <c r="Q15" s="114"/>
      <c r="R15" s="114">
        <v>7350</v>
      </c>
      <c r="S15" s="114"/>
      <c r="T15" s="114">
        <f>SUM(P15-Q15)</f>
        <v>13650</v>
      </c>
      <c r="U15" s="70">
        <f>SUM(C15,I15,O15)</f>
        <v>261681</v>
      </c>
      <c r="V15" s="70">
        <f t="shared" ref="V15:Z15" si="14">SUM(D15,J15,P15)</f>
        <v>170093</v>
      </c>
      <c r="W15" s="70">
        <f t="shared" si="14"/>
        <v>37155.03</v>
      </c>
      <c r="X15" s="70">
        <f t="shared" si="14"/>
        <v>91588</v>
      </c>
      <c r="Y15" s="70">
        <f t="shared" si="14"/>
        <v>0</v>
      </c>
      <c r="Z15" s="70">
        <f t="shared" si="14"/>
        <v>132937.97</v>
      </c>
      <c r="AA15" s="70"/>
      <c r="AB15" s="41"/>
    </row>
    <row r="16" spans="2:30" x14ac:dyDescent="0.2">
      <c r="B16" s="48" t="s">
        <v>23</v>
      </c>
      <c r="C16" s="107">
        <f>SUM(C14:C15)</f>
        <v>3358000</v>
      </c>
      <c r="D16" s="108">
        <f>SUM(D14:D15)</f>
        <v>2182700</v>
      </c>
      <c r="E16" s="108">
        <f>SUM(E14:E15)</f>
        <v>1002187.3999999999</v>
      </c>
      <c r="F16" s="108">
        <f>SUM(F14:F15)</f>
        <v>1175300</v>
      </c>
      <c r="G16" s="108">
        <f t="shared" ref="G16:Z16" si="15">SUM(G14:G15)</f>
        <v>0</v>
      </c>
      <c r="H16" s="108">
        <f>SUM(H14:H15)</f>
        <v>1180512.6000000001</v>
      </c>
      <c r="I16" s="105">
        <f t="shared" si="15"/>
        <v>328350</v>
      </c>
      <c r="J16" s="106">
        <f t="shared" si="15"/>
        <v>208650</v>
      </c>
      <c r="K16" s="106">
        <f t="shared" si="15"/>
        <v>0</v>
      </c>
      <c r="L16" s="106">
        <f t="shared" si="15"/>
        <v>119700</v>
      </c>
      <c r="M16" s="106">
        <f t="shared" si="15"/>
        <v>0</v>
      </c>
      <c r="N16" s="106">
        <f t="shared" si="15"/>
        <v>208650</v>
      </c>
      <c r="O16" s="110">
        <f t="shared" si="15"/>
        <v>321000</v>
      </c>
      <c r="P16" s="111">
        <f t="shared" si="15"/>
        <v>208650</v>
      </c>
      <c r="Q16" s="111">
        <f t="shared" si="15"/>
        <v>15719</v>
      </c>
      <c r="R16" s="111">
        <f t="shared" si="15"/>
        <v>112350</v>
      </c>
      <c r="S16" s="111">
        <f t="shared" si="15"/>
        <v>0</v>
      </c>
      <c r="T16" s="111">
        <f t="shared" si="15"/>
        <v>192931</v>
      </c>
      <c r="U16" s="78">
        <f>SUM(U14:U15)</f>
        <v>4000000</v>
      </c>
      <c r="V16" s="74">
        <f t="shared" si="15"/>
        <v>2600000</v>
      </c>
      <c r="W16" s="74">
        <f t="shared" si="15"/>
        <v>1017906.3999999999</v>
      </c>
      <c r="X16" s="74">
        <f t="shared" si="15"/>
        <v>1400000</v>
      </c>
      <c r="Y16" s="74">
        <f t="shared" si="15"/>
        <v>0</v>
      </c>
      <c r="Z16" s="74">
        <f t="shared" si="15"/>
        <v>1582093.6</v>
      </c>
      <c r="AA16" s="74"/>
      <c r="AB16" s="49"/>
    </row>
    <row r="17" spans="3:27" x14ac:dyDescent="0.2">
      <c r="C17" s="45"/>
      <c r="D17" s="41"/>
      <c r="E17" s="41"/>
      <c r="F17" s="46"/>
      <c r="G17" s="46"/>
      <c r="H17" s="46"/>
      <c r="I17" s="45"/>
      <c r="J17" s="41"/>
      <c r="K17" s="41"/>
      <c r="L17" s="46"/>
      <c r="M17" s="46"/>
      <c r="N17" s="46"/>
      <c r="O17" s="45"/>
      <c r="P17" s="41"/>
      <c r="Q17" s="41"/>
      <c r="R17" s="46"/>
      <c r="S17" s="46"/>
      <c r="T17" s="46"/>
      <c r="U17" s="45"/>
    </row>
    <row r="18" spans="3:27" x14ac:dyDescent="0.2">
      <c r="D18" s="50"/>
      <c r="E18" s="50"/>
      <c r="F18" s="51"/>
      <c r="G18" s="51"/>
      <c r="H18" s="51"/>
      <c r="J18" s="50"/>
      <c r="K18" s="50"/>
      <c r="L18" s="51"/>
      <c r="M18" s="51"/>
      <c r="N18" s="51"/>
      <c r="P18" s="50"/>
      <c r="Q18" s="50"/>
      <c r="R18" s="51"/>
      <c r="S18" s="51"/>
      <c r="T18" s="51"/>
      <c r="U18" s="45"/>
    </row>
    <row r="19" spans="3:27" x14ac:dyDescent="0.2">
      <c r="D19" s="52"/>
      <c r="E19" s="52"/>
      <c r="F19" s="52"/>
      <c r="G19" s="52"/>
      <c r="H19" s="52"/>
      <c r="J19" s="52"/>
      <c r="K19" s="52"/>
      <c r="L19" s="52"/>
      <c r="M19" s="52"/>
      <c r="N19" s="52"/>
      <c r="P19" s="52"/>
      <c r="Q19" s="52"/>
      <c r="R19" s="52"/>
      <c r="S19" s="52"/>
      <c r="T19" s="52"/>
      <c r="X19" s="41"/>
      <c r="Y19" s="41"/>
      <c r="Z19" s="41"/>
      <c r="AA19" s="41"/>
    </row>
    <row r="20" spans="3:27" x14ac:dyDescent="0.2">
      <c r="D20" s="52"/>
      <c r="E20" s="52"/>
      <c r="F20" s="44"/>
      <c r="G20" s="44"/>
      <c r="H20" s="44"/>
      <c r="J20" s="52"/>
      <c r="K20" s="52"/>
      <c r="L20" s="44"/>
      <c r="M20" s="44"/>
      <c r="N20" s="44"/>
      <c r="P20" s="52"/>
      <c r="Q20" s="52"/>
      <c r="R20" s="44"/>
      <c r="S20" s="44"/>
      <c r="T20" s="44"/>
    </row>
    <row r="21" spans="3:27" x14ac:dyDescent="0.2">
      <c r="D21" s="52"/>
      <c r="E21" s="52"/>
      <c r="F21" s="44"/>
      <c r="G21" s="44"/>
      <c r="H21" s="44"/>
      <c r="J21" s="52"/>
      <c r="K21" s="52"/>
      <c r="L21" s="44"/>
      <c r="M21" s="44"/>
      <c r="N21" s="44"/>
      <c r="P21" s="52"/>
      <c r="Q21" s="52"/>
      <c r="R21" s="44"/>
      <c r="S21" s="44"/>
      <c r="T21" s="44"/>
    </row>
    <row r="22" spans="3:27" x14ac:dyDescent="0.2">
      <c r="D22" s="52"/>
      <c r="E22" s="52"/>
      <c r="F22" s="44"/>
      <c r="G22" s="44"/>
      <c r="H22" s="44"/>
      <c r="J22" s="52"/>
      <c r="K22" s="52"/>
      <c r="L22" s="44"/>
      <c r="M22" s="44"/>
      <c r="N22" s="44"/>
      <c r="P22" s="52"/>
      <c r="Q22" s="52"/>
      <c r="R22" s="44"/>
      <c r="S22" s="44"/>
      <c r="T22" s="44"/>
    </row>
    <row r="23" spans="3:27" x14ac:dyDescent="0.2">
      <c r="D23" s="53"/>
      <c r="E23" s="53"/>
      <c r="F23" s="44"/>
      <c r="G23" s="44"/>
      <c r="H23" s="44"/>
      <c r="J23" s="53"/>
      <c r="K23" s="53"/>
      <c r="L23" s="44"/>
      <c r="M23" s="44"/>
      <c r="N23" s="44"/>
      <c r="P23" s="53"/>
      <c r="Q23" s="53"/>
      <c r="R23" s="44"/>
      <c r="S23" s="44"/>
      <c r="T23" s="44"/>
    </row>
    <row r="24" spans="3:27" x14ac:dyDescent="0.2">
      <c r="D24" s="44"/>
      <c r="E24" s="44"/>
      <c r="F24" s="53"/>
      <c r="G24" s="53"/>
      <c r="H24" s="53"/>
      <c r="J24" s="44"/>
      <c r="K24" s="44"/>
      <c r="L24" s="53"/>
      <c r="M24" s="53"/>
      <c r="N24" s="53"/>
      <c r="P24" s="44"/>
      <c r="Q24" s="44"/>
      <c r="R24" s="53"/>
      <c r="S24" s="53"/>
      <c r="T24" s="53"/>
    </row>
    <row r="25" spans="3:27" x14ac:dyDescent="0.2">
      <c r="D25" s="44"/>
      <c r="E25" s="44"/>
      <c r="F25" s="53"/>
      <c r="G25" s="53"/>
      <c r="H25" s="53"/>
      <c r="J25" s="44"/>
      <c r="K25" s="44"/>
      <c r="L25" s="53"/>
      <c r="M25" s="53"/>
      <c r="N25" s="53"/>
      <c r="P25" s="44"/>
      <c r="Q25" s="44"/>
      <c r="R25" s="53"/>
      <c r="S25" s="53"/>
      <c r="T25" s="53"/>
    </row>
    <row r="26" spans="3:27" x14ac:dyDescent="0.2">
      <c r="D26" s="53"/>
      <c r="E26" s="53"/>
      <c r="F26" s="53"/>
      <c r="G26" s="53"/>
      <c r="H26" s="53"/>
      <c r="J26" s="53"/>
      <c r="K26" s="53"/>
      <c r="L26" s="53"/>
      <c r="M26" s="53"/>
      <c r="N26" s="53"/>
      <c r="P26" s="53"/>
      <c r="Q26" s="53"/>
      <c r="R26" s="53"/>
      <c r="S26" s="53"/>
      <c r="T26" s="53"/>
    </row>
  </sheetData>
  <mergeCells count="6">
    <mergeCell ref="B5:B6"/>
    <mergeCell ref="AA5:AA6"/>
    <mergeCell ref="C5:H5"/>
    <mergeCell ref="I5:N5"/>
    <mergeCell ref="O5:T5"/>
    <mergeCell ref="Z5:Z6"/>
  </mergeCells>
  <pageMargins left="0.7" right="0.7" top="0.75" bottom="0.75" header="0.3" footer="0.3"/>
  <pageSetup scale="3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Budget_by Activities_Tab</vt:lpstr>
      <vt:lpstr>Budget_by Accounts-Tab</vt:lpstr>
      <vt:lpstr>'Budget_by Accounts-Tab'!Print_Area</vt:lpstr>
      <vt:lpstr>'Budget_by Activities_Tab'!Print_Area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Shaddie Tapo</cp:lastModifiedBy>
  <cp:lastPrinted>2018-08-21T06:16:18Z</cp:lastPrinted>
  <dcterms:created xsi:type="dcterms:W3CDTF">2017-11-15T21:17:43Z</dcterms:created>
  <dcterms:modified xsi:type="dcterms:W3CDTF">2018-11-16T00:01:18Z</dcterms:modified>
</cp:coreProperties>
</file>