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KOFFI-KEITA\Desktop\PEDDH\BUDGET\RAPPORTS PBF\"/>
    </mc:Choice>
  </mc:AlternateContent>
  <xr:revisionPtr revIDLastSave="0" documentId="13_ncr:1_{584C069E-F7D9-4F26-9EC0-BB0B0F415D54}" xr6:coauthVersionLast="41" xr6:coauthVersionMax="41" xr10:uidLastSave="{00000000-0000-0000-0000-000000000000}"/>
  <bookViews>
    <workbookView xWindow="-120" yWindow="-120" windowWidth="20730" windowHeight="11160" activeTab="1" xr2:uid="{00000000-000D-0000-FFFF-FFFF00000000}"/>
  </bookViews>
  <sheets>
    <sheet name="Sheet1" sheetId="1" r:id="rId1"/>
    <sheet name="Avec Dpses au 071119" sheetId="3" r:id="rId2"/>
    <sheet name="Sheet2"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2" l="1"/>
  <c r="H14" i="2" s="1"/>
  <c r="E58" i="3"/>
  <c r="E55" i="3"/>
  <c r="E41" i="3"/>
  <c r="E42" i="3"/>
  <c r="E22" i="3"/>
  <c r="E49" i="3"/>
  <c r="E19" i="3"/>
  <c r="E12" i="3"/>
  <c r="E11" i="3"/>
  <c r="H16" i="2" l="1"/>
  <c r="E28" i="3"/>
  <c r="E21" i="3" l="1"/>
  <c r="C14" i="2" l="1"/>
  <c r="D14" i="2"/>
  <c r="E14" i="2"/>
  <c r="F14" i="2"/>
  <c r="G14" i="2"/>
  <c r="B14" i="2"/>
  <c r="B16" i="2" s="1"/>
  <c r="E27" i="3" l="1"/>
  <c r="E36" i="3" s="1"/>
  <c r="E15" i="3"/>
  <c r="C54" i="3"/>
  <c r="D53" i="3"/>
  <c r="C53" i="3"/>
  <c r="E48" i="3"/>
  <c r="E47" i="3"/>
  <c r="E44" i="3"/>
  <c r="E38" i="3"/>
  <c r="C36" i="3"/>
  <c r="D25" i="3"/>
  <c r="C25" i="3"/>
  <c r="E9" i="3"/>
  <c r="D56" i="3" l="1"/>
  <c r="E53" i="3"/>
  <c r="C56" i="3"/>
  <c r="C59" i="3" s="1"/>
  <c r="E25" i="3"/>
  <c r="E59" i="1"/>
  <c r="E56" i="1"/>
  <c r="E50" i="1"/>
  <c r="E49" i="1" s="1"/>
  <c r="D54" i="1"/>
  <c r="D57" i="1" s="1"/>
  <c r="E45" i="1"/>
  <c r="D26" i="1"/>
  <c r="E42" i="1"/>
  <c r="E39" i="1" s="1"/>
  <c r="E48" i="1"/>
  <c r="E29" i="1"/>
  <c r="E28" i="1" s="1"/>
  <c r="E12" i="1"/>
  <c r="E9" i="1" s="1"/>
  <c r="E26" i="1" s="1"/>
  <c r="E56" i="3" l="1"/>
  <c r="E59" i="3" s="1"/>
  <c r="D65" i="3" s="1"/>
  <c r="E54" i="1"/>
  <c r="C55" i="1"/>
  <c r="C54" i="1"/>
  <c r="C37" i="1"/>
  <c r="C26" i="1"/>
  <c r="C57" i="1" l="1"/>
  <c r="C60" i="1" s="1"/>
  <c r="E37" i="1"/>
  <c r="E57" i="1" s="1"/>
  <c r="E60" i="1" l="1"/>
</calcChain>
</file>

<file path=xl/sharedStrings.xml><?xml version="1.0" encoding="utf-8"?>
<sst xmlns="http://schemas.openxmlformats.org/spreadsheetml/2006/main" count="159" uniqueCount="100">
  <si>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</si>
  <si>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</si>
  <si>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</si>
  <si>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</si>
  <si>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</si>
  <si>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</si>
  <si>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</si>
  <si>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</si>
  <si>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</si>
  <si>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</si>
  <si>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</si>
  <si>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</si>
  <si>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</si>
  <si>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</si>
  <si>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</si>
  <si>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</si>
  <si>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</si>
  <si>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</si>
  <si>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</si>
  <si>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</si>
  <si>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</si>
  <si>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</si>
  <si>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</si>
  <si>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</si>
  <si>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</si>
  <si>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</si>
  <si>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</si>
  <si>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</si>
  <si>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</si>
  <si>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</si>
  <si>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</si>
  <si>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Niveau de depense/ engagement actuel en USD (a remplir au moment des rapports de projet)</t>
  </si>
  <si>
    <t xml:space="preserve">Agence Recipiendiaire PNUD </t>
  </si>
  <si>
    <t>Budget par agence recipiendiaire en USD - Veuillez ajouter une nouvelle colonne par agence recipiendiaire
PNUD</t>
  </si>
  <si>
    <t>Coordination et M&amp;E</t>
  </si>
  <si>
    <t xml:space="preserve">Outcome 1: Le renforcement des actions de réparation communautaire et de justice en faveur des victimes de la crise permet la consolidation et la pérennisation d'un climat favorable à la cohésion sociale et à la réconciliation nationale </t>
  </si>
  <si>
    <t>Outpout 1.1: Le plan de réparation communautaire est mis en oeuvre avec la pleine participation des victimes à travers le PNCS ( Programme National de Cohésion Sociale)</t>
  </si>
  <si>
    <t>Activity 1.1.4: - Appuyer l’élaboration et la mise en œuvre d’une stratégie de communication sur le processus de réparation communautaire pour accroitre les connaissances du public sur le processus et faciliter la participation des victimes ;</t>
  </si>
  <si>
    <t>Activity 1.1.6. - Initier un cadre d’échange incluant toutes les parties prenantes y compris les associations feminines en appui à la Stratégie Nationale de Réparation et du PNCS.</t>
  </si>
  <si>
    <t>Activity 1.2.3. - Apporter une assistance/accompagnement technique spécifique aux cas de violences sexuelles et sexistes en cours devant les organes de poursuites particulièrement en matière de recueil des preuves médico-légales.</t>
  </si>
  <si>
    <t>Activity 1.2.4: - Appuyer la mise en place d’un cadre de collaboration entre les organes de poursuites, les forces de défense et sécurité et les autres mécanismes de justice transitionnelle : cadre d’échange entre ces structures ;</t>
  </si>
  <si>
    <t>Activity 1.1.3:  Appuyer le gouvernement à mettre en œuvre les projets pilotes identifiés en collaboration avec les organisations de la société civile y compris les organisations féminines et associations des victimes</t>
  </si>
  <si>
    <t>Outpout 1.2: Les organes de poursuitessont renforcées afin d'accélérer les procédures judiciaires en matière des violences postélectorales incluant les violences sexuelles</t>
  </si>
  <si>
    <t xml:space="preserve">Outpout 1.3: Les OSC sont renforcées pour faciliter la participation des victimes aux processus de réparation </t>
  </si>
  <si>
    <t>Activity 1.3.1: - Appuyer les principales organisations de la société civile qui soutiennent les victimes de la crise pour assurer des sensibilisations des communautés des victimes sur le processus de réparation communautaire, assurer leur participation et un suivi post-traumatique avec un accent particulier sur les victimes des violences sexuelles et basées sur le genre</t>
  </si>
  <si>
    <t>Activity 1.3.2: - Initier un monitoring périodique du processus de vérité, de justice, de réconciliation et garantie de non  répétition à travers le centre de rechercher universitaire et faire des analyses périodiques impliquant tous les intervenants dans le domaine y compris les organisations feminines.</t>
  </si>
  <si>
    <t>Activity 1.3.3: - Appuyer les missions du rapporteur spécial des Nations Unies en matière du droit à la vérité, la justice, la réparation et la garantie de non répétition et de UNOWAS pour suivre le processus de réparation communautaire.</t>
  </si>
  <si>
    <t>Outcome 2: Les victimes de la crise ivoirienne et leurs communautés bénéficient d'une aide fiable et efficace pour prévenir et résoudre les conflits fonciers à travers les modes alternatifs/communautaires de règlement des conflits et l'accès à la justice</t>
  </si>
  <si>
    <t>Outpout 2.2: Les services d'aide légale en matière foncière et VSBG (particulièrement les violences sexuelles en période de conflit) sont renforcés au profit des groupes vulnérables particulièrement les femmes et les enfants</t>
  </si>
  <si>
    <t>Activity 2.2.1. Organiser un atelier d’harmonisation de la pratique judiciaire en matière de traitement judiciaire des conflits fonciers</t>
  </si>
  <si>
    <t>Outpout 2.3: Le monitoring des mécanismes de résolutions des conflits et du traitement judiciaire des VBG est assuré et renseigne sur l'amélioration des actions en faveur des groupes vulnérables y compris les femmes et les enfants</t>
  </si>
  <si>
    <t>Activity 2.3.1:- - Former une équipe de moniteurs et monitrices juridiques et judiciaires en collaboration avec le centre de recherche de l’Unité de Formation et de Recherche des sciences juridiques, administrative et politique de l’Université  Alassane Ouattara de Bouaké</t>
  </si>
  <si>
    <t>Activity 2.3.2:- Appuyer la production d’une étude de base et sondages réguliers sur la résolution des conflits fonciers( en prenant en compte les problèmes rencontrés par les femmes) et le traitement des VBG en lien avec la consolidation de la paix en Côte d’Ivoire</t>
  </si>
  <si>
    <t>Outcome 3: La CNDHCI, le comité interministériel et les OSC remplissent effectivement leur rôl de promotion et protection des droits humains et la redevabilité de l'Etat par rapport à ses obligations internationales en matière des droits de l'homme est assurée</t>
  </si>
  <si>
    <t>Outpout 3.1: La CNDHCI fonctionne aux standards internationaux et ses capacités techniques et opérationnelles sont renforcées</t>
  </si>
  <si>
    <t>Activity 3.1.1: - Conduire un plaidoyer auprès de l’Assemblée Nationale pour le vote du projet de loi, adopté par le Conseil des Ministres le 2 août 2017, qui vise à renouveler le mandat de la CNDHCI pour sa conformité avec les principes de Paris</t>
  </si>
  <si>
    <t xml:space="preserve">Activity 3.1.3:- Renforcer les capacités techniques et de fonctionnement des animateurs et animatrices des antennes régionales sur une base similaire au renforcement proposé pour les membres de la CNDHCI </t>
  </si>
  <si>
    <t>Activity 3.1.5. - Fournir des conseils, propositions et appuis techniques à la CNDHCI : l’élaboration des rapports sur la situation des droits humains dans le pays et si nécessaire, des rapports thématiques attirant l’attention des autorités compétentes sur les sujets les plus pressants en matière de droits humains, la collaboration avec les organes des traités et la conception des curricula des droits humains pour les écoles de police et de gendarmerie.</t>
  </si>
  <si>
    <t>TOTAL $ pour Resultat 3:</t>
  </si>
  <si>
    <t>Outpout 3.2: Le Comité interministériel de suivi de l'application des instruments juridiques relatifs aux droits humains est renforcé</t>
  </si>
  <si>
    <t>Activity 3.2.2: - Soutenir la tenue régulière des réunions de consultation entre le Comité interministériel, la CNDHCI et la société civile dont les organisations féminines</t>
  </si>
  <si>
    <t>Activity 3.2.3: - Appuyer des séminaires à l’attention de ministères sectoriels et d’organisations de la société civile, ainsi que des campagnes de sensibilisation, portant sur les recommandations des mécanismes des droits humains</t>
  </si>
  <si>
    <t>Activity 3.2.4: - Apporter des appuis et conseils techniques au Comité interministériel dans le cadre de l’élaboration et de la soumission des rapports dus aux mécanismes internationaux des droits de l’homme ;</t>
  </si>
  <si>
    <t>Outpout 3.3: Les OSC de défense des droits humains sont renforcées et améliorent leur coopération avec la CNDHCI et les mécanismes des droits de l'homme des Nations Unies</t>
  </si>
  <si>
    <t>Activity 3.3.3: - Sensibiliser le grand public (avec une attention particulière sur les femmes) sur le rôle des défenseurs des droits de l’homme, afin d’améliorer leur visibilité et leur sécurité.</t>
  </si>
  <si>
    <t>Coordination et M&amp;E (fonds 00182)</t>
  </si>
  <si>
    <t>Couts indirects (8%):</t>
  </si>
  <si>
    <t>Activity 3.3.1: Renforcer les capacités techniques des OSC (y compris les organisations féminines) pour documenter et assurer le monitoring des violations des droits de l'homme et formuler des recommendations</t>
  </si>
  <si>
    <t>Mission réparation communautaire</t>
  </si>
  <si>
    <t>atelier Cndhci</t>
  </si>
  <si>
    <t>Activity 3.3.2: - Appuyer les OSC (incluant les organisations féminines) à collaborer avec la CNDHCI et les mécanismes des droits de l’homme des Nations unies en l’appuyant dans sa préparation et soumission de rapports alternatifs ;</t>
  </si>
  <si>
    <t>Activity 1.1.1: Conduire une analyse des gaps/lacunes du processus de vérité, justice et réconciliation en Côte d'Ivoire</t>
  </si>
  <si>
    <t>Activity 1.1.2: Organiser un atelier d'Identification des projets pilote de réparation communautaire au regarddu plan national et en parfaite collaboration avec les différentes parties prenantes et au regérd des besoins identifiés par les victimes et communautés incluant les besoins exo-spécifiques</t>
  </si>
  <si>
    <t>Activity 1.2.1: Organiser un atelier national sur l'état des lieux des poursuites pénales des violences post électorales incluant les violences basées sur le genre en Côte d'Ivoire</t>
  </si>
  <si>
    <t>Activity 1.2.2: Renforcer les capacités opérationnelles des organes nationaux de poursuites (CSI/Chambres d'accusation/Juridiction) des violences postélectorales y compris les violences sexuellesliées aux conflits : appui aux enqêtes et aux assises</t>
  </si>
  <si>
    <t>Activity 1.2.5: Appuyer le renforcement du cadre légal et institutionnele de protection des victimes , des témoins et d'autres personnes en situation de risques particulièrement les victimes des vilences sexuelles : plaidoyer et assistance judiciaire au profit des victimes</t>
  </si>
  <si>
    <r>
      <t xml:space="preserve">Activity 2.2.2: </t>
    </r>
    <r>
      <rPr>
        <sz val="12"/>
        <color indexed="8"/>
        <rFont val="Corbel"/>
        <family val="2"/>
      </rPr>
      <t>Appuyer les cliniques juridiques dans les zones d'intervention pour accompagner les populations en matière de règlement pacifique des conflits fonciers et le traitement des cas de violeneces sexuelles en période de confli</t>
    </r>
    <r>
      <rPr>
        <sz val="12"/>
        <color theme="1"/>
        <rFont val="Corbel"/>
        <family val="2"/>
      </rPr>
      <t>t</t>
    </r>
  </si>
  <si>
    <t>Activity 2.2.3: Renforcer les capacités des bureaux d'assistance judiciaire des tribunaux de première insatance pour apporter l'appui necessaire aux communautés vulnérables en accordant la priorité à l'accès des femmes et groupes vulnérables à la justice, sur les questions foncières et violences sexuelles en période de conflit</t>
  </si>
  <si>
    <t>Activity 2.2.5: Soutenir le fonctionnement du bureau des consultations gratuites au sein du barreau d'Abidjan pour déployer les avocats (incluant les femmes) en appui aux cliniques juridiques et aux bureaux d'assistance judiciiare des tribunaux de première instance</t>
  </si>
  <si>
    <t>Activity 3.1.2: Renforcer les capacités techniques des commissaires en termes d'orientation, de mise à disposition des outils de base (base des données et plans de travail), notamment en matière de réception, traitement et archivage des plaintes</t>
  </si>
  <si>
    <t>Activity 3.1.4: Appuyer les mécanismes de suivi des cas de violations des droits de l'Homme et les violences sexuelles en période de conflits mis en place dans le cadre de la stratégie nationale de lutte contre les violences sexuelles en période de conflits (forces de défense et cérurité et CNDHCI) et appuyer les ensibilisations et renforcement des acapcités des acteurs</t>
  </si>
  <si>
    <t>Mission Mme Bohui à Genève</t>
  </si>
  <si>
    <t>EPU, Mission Tatiana à Man</t>
  </si>
  <si>
    <t>atelier foncier</t>
  </si>
  <si>
    <t>Cadha</t>
  </si>
  <si>
    <t>Activity 2.2.3: Renforcer les capacités des bureaux d'assistance judiciaire des tribunaux de première instance pour apporter l'appui necessaire aux communautés vulnérables en accordant la priorité à l'accès des femmes et groupes vulnérables à la justice, sur les questions foncières et violences sexuelles en période de conflit</t>
  </si>
  <si>
    <t>Commémoration des 10ans du grpe de travail des femmes à Dakar</t>
  </si>
  <si>
    <t xml:space="preserve">Budget par agence recipiendiaire en USD - Veuillez ajouter une nouvelle colonne par agence recipiendiaire PNUD
</t>
  </si>
  <si>
    <t>Ateliers Consortium et MIDH</t>
  </si>
  <si>
    <t>Outpout 1.2: Les organes de poursuites sont renforcées afin d'accélérer les procédures judiciaires en matière des violences postélectorales incluant les violences sexuelles</t>
  </si>
  <si>
    <t>Mission réparation communautaire/Atelier PNCS</t>
  </si>
  <si>
    <t>EPU, Mission Tatiana à Man, Mission de plaidoyer à Genève,OIPESH</t>
  </si>
  <si>
    <t>Atelier foncier Mediateur, DACP1 et DACP2 ET DACP3</t>
  </si>
  <si>
    <t>Activity 1.1.2: Organiser un atelier d'Identification des projets pilote de réparation communautaire au regard du plan national et en parfaite collaboration avec les différentes parties prenantes et au regard des besoins identifiés par les victimes et communautés incluant les besoins exo-spécifiques</t>
  </si>
  <si>
    <t>OIDH</t>
  </si>
  <si>
    <t>Conférence des acteurs non étatiques sur la lutte contre la corruption à Niamey</t>
  </si>
  <si>
    <t>cadha nord+CNDH Mecanisme faci</t>
  </si>
  <si>
    <t>atelier Cndhci foramation nveaux pr commissions locales</t>
  </si>
  <si>
    <t>Tranche 1 (60%)</t>
  </si>
  <si>
    <t>Tranche 2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</si>
</sst>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7" x14ac:knownFonts="1">
    <font>
      <sz val="11"/>
      <color theme="1"/>
      <name val="Calibri"/>
      <family val="2"/>
      <scheme val="minor"/>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b/>
      <sz val="9"/>
      <color theme="1"/>
      <name val="Corbel"/>
      <family val="2"/>
    </font>
    <font>
      <b/>
      <sz val="12"/>
      <color theme="1"/>
      <name val="Corbel"/>
      <family val="2"/>
    </font>
    <font>
      <sz val="12"/>
      <color theme="1"/>
      <name val="Corbel"/>
      <family val="2"/>
    </font>
    <font>
      <sz val="11"/>
      <color theme="1"/>
      <name val="Corbel"/>
      <family val="2"/>
    </font>
    <font>
      <sz val="12"/>
      <name val="Corbel"/>
      <family val="2"/>
    </font>
    <font>
      <sz val="12"/>
      <color indexed="8"/>
      <name val="Corbel"/>
      <family val="2"/>
    </font>
    <font>
      <sz val="12"/>
      <color rgb="FFFF0000"/>
      <name val="Corbel"/>
      <family val="2"/>
    </font>
    <font>
      <b/>
      <sz val="16"/>
      <color theme="1"/>
      <name val="Corbel"/>
      <family val="2"/>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FFC0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113">
    <xf numFmtId="0" fontId="0" fillId="0" borderId="0" xfId="0"/>
    <xf numFmtId="0" fontId="1" fillId="0" borderId="0" xfId="0" applyFont="1"/>
    <xf numFmtId="0" fontId="2" fillId="3" borderId="10" xfId="0" applyFont="1" applyFill="1" applyBorder="1" applyAlignment="1">
      <alignment horizontal="center" vertical="center" wrapText="1"/>
    </xf>
    <xf numFmtId="0" fontId="3" fillId="0" borderId="10" xfId="0" applyFont="1" applyBorder="1" applyAlignment="1">
      <alignment horizontal="right" vertical="center" wrapText="1"/>
    </xf>
    <xf numFmtId="0" fontId="3" fillId="0" borderId="10" xfId="0" applyFont="1" applyBorder="1" applyAlignment="1">
      <alignment horizontal="center" vertical="center" wrapText="1"/>
    </xf>
    <xf numFmtId="0" fontId="3" fillId="4" borderId="10" xfId="0" applyFont="1" applyFill="1" applyBorder="1" applyAlignment="1">
      <alignment horizontal="right" vertical="center" wrapText="1"/>
    </xf>
    <xf numFmtId="0" fontId="2" fillId="2" borderId="12" xfId="0" applyFont="1" applyFill="1" applyBorder="1" applyAlignment="1">
      <alignment horizontal="center" vertical="center" wrapText="1"/>
    </xf>
    <xf numFmtId="0" fontId="4" fillId="0" borderId="0" xfId="0" applyFont="1"/>
    <xf numFmtId="0" fontId="5" fillId="0" borderId="0" xfId="0" applyFont="1"/>
    <xf numFmtId="0" fontId="6" fillId="0" borderId="13" xfId="0" applyFont="1" applyBorder="1" applyAlignment="1">
      <alignment vertical="center" wrapText="1"/>
    </xf>
    <xf numFmtId="0" fontId="6" fillId="0" borderId="8" xfId="0" applyFont="1" applyBorder="1" applyAlignment="1">
      <alignment vertical="center" wrapText="1"/>
    </xf>
    <xf numFmtId="0" fontId="7" fillId="4" borderId="8" xfId="0" applyFont="1" applyFill="1" applyBorder="1" applyAlignment="1">
      <alignment vertical="center" wrapText="1"/>
    </xf>
    <xf numFmtId="4" fontId="3" fillId="0" borderId="10" xfId="0" applyNumberFormat="1" applyFont="1" applyBorder="1" applyAlignment="1">
      <alignment horizontal="right" vertical="center" wrapText="1"/>
    </xf>
    <xf numFmtId="4" fontId="3" fillId="4" borderId="10" xfId="0" applyNumberFormat="1" applyFont="1" applyFill="1" applyBorder="1" applyAlignment="1">
      <alignment horizontal="right" vertical="center" wrapText="1"/>
    </xf>
    <xf numFmtId="43" fontId="0" fillId="0" borderId="0" xfId="1" applyFont="1"/>
    <xf numFmtId="0" fontId="11" fillId="9" borderId="19" xfId="0" applyFont="1" applyFill="1" applyBorder="1" applyAlignment="1">
      <alignment vertical="center" wrapText="1"/>
    </xf>
    <xf numFmtId="0" fontId="11" fillId="0" borderId="3"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9" borderId="19" xfId="0" applyFont="1" applyFill="1" applyBorder="1" applyAlignment="1">
      <alignment horizontal="left" vertical="top" wrapText="1"/>
    </xf>
    <xf numFmtId="0" fontId="11" fillId="9" borderId="19" xfId="0" applyFont="1" applyFill="1" applyBorder="1" applyAlignment="1">
      <alignment vertical="top" wrapText="1"/>
    </xf>
    <xf numFmtId="0" fontId="11" fillId="0" borderId="21" xfId="0" applyFont="1" applyFill="1" applyBorder="1" applyAlignment="1">
      <alignment vertical="center" wrapText="1"/>
    </xf>
    <xf numFmtId="0" fontId="11" fillId="0" borderId="19" xfId="0" applyFont="1" applyFill="1" applyBorder="1" applyAlignment="1">
      <alignment vertical="center" wrapText="1"/>
    </xf>
    <xf numFmtId="0" fontId="10" fillId="0" borderId="14" xfId="0" applyFont="1" applyBorder="1" applyAlignment="1">
      <alignment vertical="center" wrapText="1"/>
    </xf>
    <xf numFmtId="43" fontId="11" fillId="0" borderId="4" xfId="1" applyFont="1" applyFill="1" applyBorder="1" applyAlignment="1">
      <alignment vertical="center" wrapText="1"/>
    </xf>
    <xf numFmtId="0" fontId="11" fillId="0" borderId="19" xfId="0" applyFont="1" applyFill="1" applyBorder="1" applyAlignment="1">
      <alignment horizontal="left" vertical="center" wrapText="1"/>
    </xf>
    <xf numFmtId="0" fontId="12" fillId="9" borderId="19" xfId="0" applyFont="1" applyFill="1" applyBorder="1" applyAlignment="1">
      <alignment vertical="top" wrapText="1"/>
    </xf>
    <xf numFmtId="0" fontId="11" fillId="0" borderId="20" xfId="0" applyFont="1" applyFill="1" applyBorder="1" applyAlignment="1">
      <alignment horizontal="left" vertical="top" wrapText="1"/>
    </xf>
    <xf numFmtId="0" fontId="11" fillId="0" borderId="19" xfId="0" applyFont="1" applyBorder="1" applyAlignment="1">
      <alignment vertical="center" wrapText="1"/>
    </xf>
    <xf numFmtId="0" fontId="13" fillId="0" borderId="14" xfId="0" applyFont="1" applyFill="1" applyBorder="1" applyAlignment="1">
      <alignment vertical="top" wrapText="1"/>
    </xf>
    <xf numFmtId="0" fontId="11" fillId="0" borderId="21" xfId="0" applyFont="1" applyFill="1" applyBorder="1" applyAlignment="1">
      <alignment horizontal="left" vertical="center" wrapText="1"/>
    </xf>
    <xf numFmtId="0" fontId="10" fillId="0" borderId="1" xfId="0" applyFont="1" applyBorder="1" applyAlignment="1">
      <alignment vertical="center" wrapText="1"/>
    </xf>
    <xf numFmtId="0" fontId="13" fillId="0" borderId="20" xfId="0" applyFont="1" applyFill="1" applyBorder="1" applyAlignment="1">
      <alignmen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0" fillId="0" borderId="19" xfId="0" applyFont="1" applyBorder="1" applyAlignment="1">
      <alignment vertical="center" wrapText="1"/>
    </xf>
    <xf numFmtId="0" fontId="11" fillId="0" borderId="16" xfId="0" applyFont="1" applyFill="1" applyBorder="1" applyAlignment="1">
      <alignment horizontal="left" vertical="center" wrapText="1"/>
    </xf>
    <xf numFmtId="0" fontId="9" fillId="0" borderId="3" xfId="0" applyFont="1" applyFill="1" applyBorder="1" applyAlignment="1">
      <alignment vertical="center" wrapText="1"/>
    </xf>
    <xf numFmtId="0" fontId="10" fillId="0" borderId="3" xfId="0" applyFont="1" applyFill="1" applyBorder="1" applyAlignment="1">
      <alignment vertical="center" wrapText="1"/>
    </xf>
    <xf numFmtId="0" fontId="11" fillId="0" borderId="20" xfId="0" applyFont="1" applyFill="1" applyBorder="1" applyAlignment="1">
      <alignment vertical="center" wrapText="1"/>
    </xf>
    <xf numFmtId="0" fontId="11" fillId="0" borderId="14" xfId="0" applyFont="1" applyFill="1" applyBorder="1" applyAlignment="1">
      <alignment vertical="center" wrapText="1"/>
    </xf>
    <xf numFmtId="0" fontId="11" fillId="0" borderId="5" xfId="0" applyFont="1" applyFill="1" applyBorder="1" applyAlignment="1">
      <alignment horizontal="left" vertical="center" wrapText="1"/>
    </xf>
    <xf numFmtId="0" fontId="10" fillId="0" borderId="20" xfId="0" applyFont="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43" fontId="11" fillId="0" borderId="2" xfId="1" applyFont="1" applyBorder="1" applyAlignment="1">
      <alignment vertical="center" wrapText="1"/>
    </xf>
    <xf numFmtId="0" fontId="11" fillId="0" borderId="15" xfId="0" applyFont="1" applyBorder="1" applyAlignment="1">
      <alignment vertical="center" wrapText="1"/>
    </xf>
    <xf numFmtId="43" fontId="11" fillId="0" borderId="15" xfId="1" applyFont="1" applyFill="1" applyBorder="1" applyAlignment="1">
      <alignment vertical="center" wrapText="1"/>
    </xf>
    <xf numFmtId="43" fontId="11" fillId="0" borderId="15" xfId="1" applyFont="1" applyBorder="1" applyAlignment="1">
      <alignment vertical="center" wrapText="1"/>
    </xf>
    <xf numFmtId="43" fontId="11" fillId="9" borderId="15" xfId="1" applyFont="1" applyFill="1" applyBorder="1" applyAlignment="1">
      <alignment vertical="center" wrapText="1"/>
    </xf>
    <xf numFmtId="3" fontId="11" fillId="0" borderId="19" xfId="0" applyNumberFormat="1" applyFont="1" applyBorder="1" applyAlignment="1">
      <alignment vertical="center" wrapText="1"/>
    </xf>
    <xf numFmtId="43" fontId="11" fillId="0" borderId="19" xfId="1" applyFont="1" applyBorder="1" applyAlignment="1">
      <alignment vertical="center" wrapText="1"/>
    </xf>
    <xf numFmtId="0" fontId="11" fillId="0" borderId="4" xfId="0" applyFont="1" applyBorder="1" applyAlignment="1">
      <alignment vertical="center" wrapText="1"/>
    </xf>
    <xf numFmtId="43" fontId="11" fillId="0" borderId="4" xfId="1" applyFont="1" applyBorder="1" applyAlignment="1">
      <alignment vertical="center" wrapText="1"/>
    </xf>
    <xf numFmtId="43" fontId="11" fillId="9" borderId="4" xfId="1" applyFont="1" applyFill="1" applyBorder="1" applyAlignment="1">
      <alignment vertical="center" wrapText="1"/>
    </xf>
    <xf numFmtId="3" fontId="11" fillId="0" borderId="4" xfId="0" applyNumberFormat="1" applyFont="1" applyBorder="1" applyAlignment="1">
      <alignment vertical="center" wrapText="1"/>
    </xf>
    <xf numFmtId="3" fontId="11" fillId="0" borderId="15" xfId="0" applyNumberFormat="1" applyFont="1" applyBorder="1" applyAlignment="1">
      <alignment vertical="center" wrapText="1"/>
    </xf>
    <xf numFmtId="3" fontId="11" fillId="0" borderId="22" xfId="0" applyNumberFormat="1" applyFont="1" applyBorder="1" applyAlignment="1">
      <alignment vertical="center" wrapText="1"/>
    </xf>
    <xf numFmtId="0" fontId="11" fillId="0" borderId="14" xfId="0" applyFont="1" applyBorder="1" applyAlignment="1">
      <alignment vertical="center" wrapText="1"/>
    </xf>
    <xf numFmtId="0" fontId="10" fillId="7" borderId="1" xfId="0" applyFont="1" applyFill="1" applyBorder="1" applyAlignment="1">
      <alignment vertical="center" wrapText="1"/>
    </xf>
    <xf numFmtId="43" fontId="10" fillId="7" borderId="1" xfId="1" applyFont="1" applyFill="1" applyBorder="1" applyAlignment="1">
      <alignment vertical="center" wrapText="1"/>
    </xf>
    <xf numFmtId="0" fontId="11" fillId="9" borderId="4" xfId="0" applyFont="1" applyFill="1" applyBorder="1" applyAlignment="1">
      <alignment vertical="center" wrapText="1"/>
    </xf>
    <xf numFmtId="0" fontId="15" fillId="0" borderId="4" xfId="0" applyFont="1" applyBorder="1" applyAlignment="1">
      <alignment vertical="center" wrapText="1"/>
    </xf>
    <xf numFmtId="0" fontId="10" fillId="0" borderId="22" xfId="0" applyFont="1" applyFill="1" applyBorder="1" applyAlignment="1">
      <alignment vertical="center" wrapText="1"/>
    </xf>
    <xf numFmtId="43" fontId="10" fillId="0" borderId="19" xfId="1" applyFont="1" applyFill="1" applyBorder="1" applyAlignment="1">
      <alignment vertical="center" wrapText="1"/>
    </xf>
    <xf numFmtId="43" fontId="10" fillId="0" borderId="2" xfId="1" applyFont="1" applyFill="1" applyBorder="1" applyAlignment="1">
      <alignment vertical="center" wrapText="1"/>
    </xf>
    <xf numFmtId="43" fontId="10" fillId="0" borderId="1" xfId="1" applyFont="1" applyFill="1" applyBorder="1" applyAlignment="1">
      <alignment vertical="center" wrapText="1"/>
    </xf>
    <xf numFmtId="0" fontId="10" fillId="0" borderId="1" xfId="0" applyFont="1" applyFill="1" applyBorder="1" applyAlignment="1">
      <alignment vertical="center" wrapText="1"/>
    </xf>
    <xf numFmtId="0" fontId="10" fillId="0" borderId="19" xfId="0" applyFont="1" applyFill="1" applyBorder="1" applyAlignment="1">
      <alignment vertical="center" wrapText="1"/>
    </xf>
    <xf numFmtId="43" fontId="10" fillId="0" borderId="3" xfId="1" applyFont="1" applyFill="1" applyBorder="1" applyAlignment="1">
      <alignment vertical="center" wrapText="1"/>
    </xf>
    <xf numFmtId="0" fontId="10" fillId="8" borderId="1" xfId="0" applyFont="1" applyFill="1" applyBorder="1" applyAlignment="1">
      <alignment vertical="center" wrapText="1"/>
    </xf>
    <xf numFmtId="43" fontId="10" fillId="8" borderId="1" xfId="1" applyFont="1" applyFill="1" applyBorder="1" applyAlignment="1">
      <alignment vertical="center" wrapText="1"/>
    </xf>
    <xf numFmtId="0" fontId="11" fillId="0" borderId="1" xfId="0" applyFont="1" applyFill="1" applyBorder="1" applyAlignment="1">
      <alignment vertical="center" wrapText="1"/>
    </xf>
    <xf numFmtId="0" fontId="10" fillId="6" borderId="1" xfId="0" applyFont="1" applyFill="1" applyBorder="1" applyAlignment="1">
      <alignment vertical="center" wrapText="1"/>
    </xf>
    <xf numFmtId="43" fontId="10" fillId="6" borderId="1" xfId="1" applyFont="1" applyFill="1" applyBorder="1" applyAlignment="1">
      <alignment vertical="center" wrapText="1"/>
    </xf>
    <xf numFmtId="0" fontId="16" fillId="0" borderId="0" xfId="0" applyFont="1"/>
    <xf numFmtId="0" fontId="10" fillId="0" borderId="0" xfId="0" applyFont="1"/>
    <xf numFmtId="0" fontId="12" fillId="0" borderId="0" xfId="0" applyFont="1"/>
    <xf numFmtId="0" fontId="15" fillId="0" borderId="21" xfId="0" applyFont="1" applyFill="1" applyBorder="1" applyAlignment="1">
      <alignment horizontal="left" vertical="center" wrapText="1"/>
    </xf>
    <xf numFmtId="0" fontId="15" fillId="0" borderId="19" xfId="0" applyFont="1" applyFill="1" applyBorder="1" applyAlignment="1">
      <alignment vertical="center" wrapText="1"/>
    </xf>
    <xf numFmtId="0" fontId="13" fillId="0" borderId="19" xfId="0" applyFont="1" applyFill="1" applyBorder="1" applyAlignment="1">
      <alignment vertical="center" wrapText="1"/>
    </xf>
    <xf numFmtId="0" fontId="15" fillId="0" borderId="19" xfId="0" applyFont="1" applyBorder="1" applyAlignment="1">
      <alignment vertical="center" wrapText="1"/>
    </xf>
    <xf numFmtId="0" fontId="15" fillId="0" borderId="21" xfId="0" applyFont="1" applyFill="1" applyBorder="1" applyAlignment="1">
      <alignment vertical="center" wrapText="1"/>
    </xf>
    <xf numFmtId="3" fontId="15" fillId="0" borderId="19" xfId="0" applyNumberFormat="1" applyFont="1" applyBorder="1" applyAlignment="1">
      <alignment vertical="center" wrapText="1"/>
    </xf>
    <xf numFmtId="43" fontId="11" fillId="0" borderId="19" xfId="1" applyFont="1" applyFill="1" applyBorder="1" applyAlignment="1">
      <alignment vertical="center" wrapText="1"/>
    </xf>
    <xf numFmtId="0" fontId="15" fillId="0" borderId="22" xfId="0" applyFont="1" applyFill="1" applyBorder="1" applyAlignment="1">
      <alignment vertical="center" wrapText="1"/>
    </xf>
    <xf numFmtId="0" fontId="15" fillId="9" borderId="19" xfId="0" applyFont="1" applyFill="1" applyBorder="1" applyAlignment="1">
      <alignment vertical="top" wrapText="1"/>
    </xf>
    <xf numFmtId="0" fontId="13" fillId="0" borderId="21" xfId="0" applyFont="1" applyFill="1" applyBorder="1" applyAlignment="1">
      <alignment vertical="center" wrapText="1"/>
    </xf>
    <xf numFmtId="0" fontId="13" fillId="0" borderId="19" xfId="0" applyFont="1" applyFill="1" applyBorder="1" applyAlignment="1">
      <alignment horizontal="left" vertical="center" wrapText="1"/>
    </xf>
    <xf numFmtId="0" fontId="13" fillId="0" borderId="22" xfId="0" applyFont="1" applyFill="1" applyBorder="1" applyAlignment="1">
      <alignment vertical="center" wrapText="1"/>
    </xf>
    <xf numFmtId="0" fontId="13" fillId="0" borderId="21" xfId="0" applyFont="1" applyFill="1" applyBorder="1" applyAlignment="1">
      <alignment horizontal="left" vertical="center" wrapText="1"/>
    </xf>
    <xf numFmtId="0" fontId="10" fillId="10" borderId="22" xfId="0" applyFont="1" applyFill="1" applyBorder="1" applyAlignment="1">
      <alignment vertical="center" wrapText="1"/>
    </xf>
    <xf numFmtId="43" fontId="10" fillId="10" borderId="1" xfId="1" applyFont="1" applyFill="1" applyBorder="1" applyAlignment="1">
      <alignment vertical="center" wrapText="1"/>
    </xf>
    <xf numFmtId="0" fontId="13" fillId="10" borderId="22" xfId="0" applyFont="1" applyFill="1" applyBorder="1" applyAlignment="1">
      <alignment vertical="center" wrapText="1"/>
    </xf>
    <xf numFmtId="3" fontId="11" fillId="10" borderId="22" xfId="0" applyNumberFormat="1" applyFont="1" applyFill="1" applyBorder="1" applyAlignment="1">
      <alignment vertical="center" wrapText="1"/>
    </xf>
    <xf numFmtId="43" fontId="11" fillId="10" borderId="19" xfId="1" applyFont="1" applyFill="1" applyBorder="1" applyAlignment="1">
      <alignment vertical="center" wrapText="1"/>
    </xf>
    <xf numFmtId="3" fontId="13" fillId="10" borderId="19" xfId="0" applyNumberFormat="1" applyFont="1" applyFill="1" applyBorder="1" applyAlignment="1">
      <alignment vertical="center" wrapText="1"/>
    </xf>
    <xf numFmtId="0" fontId="13" fillId="10" borderId="4" xfId="0" applyFont="1" applyFill="1" applyBorder="1" applyAlignment="1">
      <alignment vertical="center" wrapText="1"/>
    </xf>
    <xf numFmtId="43" fontId="11" fillId="10" borderId="4" xfId="1" applyFont="1" applyFill="1" applyBorder="1" applyAlignment="1">
      <alignment vertical="center" wrapText="1"/>
    </xf>
    <xf numFmtId="3" fontId="11" fillId="10" borderId="19" xfId="0" applyNumberFormat="1" applyFont="1" applyFill="1" applyBorder="1" applyAlignment="1">
      <alignment vertical="center" wrapText="1"/>
    </xf>
    <xf numFmtId="0" fontId="10" fillId="5" borderId="18" xfId="0" applyFont="1" applyFill="1" applyBorder="1" applyAlignment="1">
      <alignment vertical="center" wrapText="1"/>
    </xf>
    <xf numFmtId="0" fontId="10" fillId="5" borderId="17" xfId="0" applyFont="1" applyFill="1" applyBorder="1" applyAlignment="1">
      <alignment vertical="center" wrapText="1"/>
    </xf>
    <xf numFmtId="0" fontId="10" fillId="5" borderId="4" xfId="0" applyFont="1" applyFill="1" applyBorder="1" applyAlignment="1">
      <alignment vertical="center" wrapText="1"/>
    </xf>
    <xf numFmtId="0" fontId="10" fillId="5" borderId="5" xfId="0" applyFont="1" applyFill="1" applyBorder="1" applyAlignment="1">
      <alignment vertical="center" wrapText="1"/>
    </xf>
    <xf numFmtId="0" fontId="10" fillId="5" borderId="6" xfId="0" applyFont="1" applyFill="1" applyBorder="1" applyAlignment="1">
      <alignment vertical="center" wrapText="1"/>
    </xf>
    <xf numFmtId="0" fontId="10" fillId="5" borderId="2" xfId="0" applyFont="1" applyFill="1" applyBorder="1" applyAlignment="1">
      <alignment vertical="center" wrapText="1"/>
    </xf>
    <xf numFmtId="0" fontId="10" fillId="5" borderId="16"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0" fontId="0" fillId="0" borderId="0" xfId="0" applyFill="1"/>
    <xf numFmtId="4" fontId="0" fillId="0" borderId="0" xfId="0" applyNumberFormat="1"/>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0"/>
  <sheetViews>
    <sheetView view="pageBreakPreview" topLeftCell="C58" zoomScaleNormal="100" zoomScaleSheetLayoutView="100" workbookViewId="0">
      <selection activeCell="H67" sqref="H67"/>
    </sheetView>
  </sheetViews>
  <sheetFormatPr baseColWidth="10" defaultColWidth="8.7109375" defaultRowHeight="15" x14ac:dyDescent="0.25"/>
  <cols>
    <col min="1" max="1" width="103.7109375" customWidth="1"/>
    <col min="2" max="2" width="21.28515625" customWidth="1"/>
    <col min="3" max="3" width="20.5703125" style="14" customWidth="1"/>
    <col min="4" max="4" width="20.7109375" style="14" customWidth="1"/>
    <col min="5" max="5" width="20.140625" style="14" customWidth="1"/>
    <col min="6" max="6" width="18.85546875" customWidth="1"/>
    <col min="7" max="8" width="28.7109375" customWidth="1"/>
    <col min="9" max="9" width="34.140625" customWidth="1"/>
  </cols>
  <sheetData>
    <row r="1" spans="1:6" ht="21" x14ac:dyDescent="0.35">
      <c r="A1" s="74" t="s">
        <v>6</v>
      </c>
      <c r="B1" s="8"/>
    </row>
    <row r="2" spans="1:6" ht="15.75" x14ac:dyDescent="0.25">
      <c r="A2" s="75"/>
      <c r="B2" s="1"/>
    </row>
    <row r="3" spans="1:6" ht="15.75" x14ac:dyDescent="0.25">
      <c r="A3" s="75" t="s">
        <v>7</v>
      </c>
      <c r="B3" s="1"/>
    </row>
    <row r="4" spans="1:6" x14ac:dyDescent="0.25">
      <c r="A4" s="76"/>
    </row>
    <row r="5" spans="1:6" ht="15.75" x14ac:dyDescent="0.25">
      <c r="A5" s="75" t="s">
        <v>8</v>
      </c>
    </row>
    <row r="6" spans="1:6" ht="15.75" thickBot="1" x14ac:dyDescent="0.3"/>
    <row r="7" spans="1:6" ht="138.75" customHeight="1" thickBot="1" x14ac:dyDescent="0.3">
      <c r="A7" s="42" t="s">
        <v>9</v>
      </c>
      <c r="B7" s="43" t="s">
        <v>10</v>
      </c>
      <c r="C7" s="44" t="s">
        <v>33</v>
      </c>
      <c r="D7" s="44" t="s">
        <v>11</v>
      </c>
      <c r="E7" s="44" t="s">
        <v>31</v>
      </c>
      <c r="F7" s="43" t="s">
        <v>12</v>
      </c>
    </row>
    <row r="8" spans="1:6" ht="46.5" customHeight="1" thickBot="1" x14ac:dyDescent="0.3">
      <c r="A8" s="102" t="s">
        <v>35</v>
      </c>
      <c r="B8" s="103"/>
      <c r="C8" s="103"/>
      <c r="D8" s="103"/>
      <c r="E8" s="103"/>
      <c r="F8" s="104"/>
    </row>
    <row r="9" spans="1:6" ht="50.25" customHeight="1" x14ac:dyDescent="0.25">
      <c r="A9" s="22" t="s">
        <v>36</v>
      </c>
      <c r="B9" s="45"/>
      <c r="C9" s="46">
        <v>342595.67</v>
      </c>
      <c r="D9" s="47"/>
      <c r="E9" s="48">
        <f>SUM(E10:E14)</f>
        <v>5981.37</v>
      </c>
      <c r="F9" s="45"/>
    </row>
    <row r="10" spans="1:6" ht="45.6" customHeight="1" x14ac:dyDescent="0.25">
      <c r="A10" s="27" t="s">
        <v>71</v>
      </c>
      <c r="B10" s="49"/>
      <c r="C10" s="50"/>
      <c r="D10" s="50"/>
      <c r="E10" s="50"/>
      <c r="F10" s="27"/>
    </row>
    <row r="11" spans="1:6" ht="48" customHeight="1" x14ac:dyDescent="0.25">
      <c r="A11" s="27" t="s">
        <v>72</v>
      </c>
      <c r="B11" s="49"/>
      <c r="C11" s="50"/>
      <c r="D11" s="50"/>
      <c r="E11" s="50"/>
      <c r="F11" s="27"/>
    </row>
    <row r="12" spans="1:6" ht="51.75" customHeight="1" x14ac:dyDescent="0.25">
      <c r="A12" s="80" t="s">
        <v>41</v>
      </c>
      <c r="B12" s="82" t="s">
        <v>68</v>
      </c>
      <c r="C12" s="50"/>
      <c r="D12" s="50"/>
      <c r="E12" s="83">
        <f>1759.96+879.98+1599.45+533.15+612.22+596.61</f>
        <v>5981.37</v>
      </c>
      <c r="F12" s="27"/>
    </row>
    <row r="13" spans="1:6" ht="51" customHeight="1" x14ac:dyDescent="0.25">
      <c r="A13" s="79" t="s">
        <v>37</v>
      </c>
      <c r="B13" s="49"/>
      <c r="C13" s="50"/>
      <c r="D13" s="50"/>
      <c r="E13" s="50"/>
      <c r="F13" s="27"/>
    </row>
    <row r="14" spans="1:6" ht="47.25" customHeight="1" x14ac:dyDescent="0.25">
      <c r="A14" s="21" t="s">
        <v>38</v>
      </c>
      <c r="B14" s="49"/>
      <c r="C14" s="50"/>
      <c r="D14" s="50"/>
      <c r="E14" s="50"/>
      <c r="F14" s="27"/>
    </row>
    <row r="15" spans="1:6" ht="58.5" customHeight="1" thickBot="1" x14ac:dyDescent="0.3">
      <c r="A15" s="22" t="s">
        <v>42</v>
      </c>
      <c r="B15" s="51"/>
      <c r="C15" s="23">
        <v>88000</v>
      </c>
      <c r="D15" s="52"/>
      <c r="E15" s="53">
        <v>0</v>
      </c>
      <c r="F15" s="51"/>
    </row>
    <row r="16" spans="1:6" ht="39.75" customHeight="1" thickBot="1" x14ac:dyDescent="0.3">
      <c r="A16" s="21" t="s">
        <v>73</v>
      </c>
      <c r="B16" s="54"/>
      <c r="C16" s="52"/>
      <c r="D16" s="52"/>
      <c r="E16" s="52"/>
      <c r="F16" s="51"/>
    </row>
    <row r="17" spans="1:6" ht="59.25" customHeight="1" thickBot="1" x14ac:dyDescent="0.3">
      <c r="A17" s="20" t="s">
        <v>74</v>
      </c>
      <c r="B17" s="55"/>
      <c r="C17" s="47"/>
      <c r="D17" s="47"/>
      <c r="E17" s="52"/>
      <c r="F17" s="51"/>
    </row>
    <row r="18" spans="1:6" ht="52.5" customHeight="1" x14ac:dyDescent="0.25">
      <c r="A18" s="15" t="s">
        <v>39</v>
      </c>
      <c r="B18" s="49"/>
      <c r="C18" s="50"/>
      <c r="D18" s="50"/>
      <c r="E18" s="47"/>
      <c r="F18" s="45"/>
    </row>
    <row r="19" spans="1:6" ht="60" customHeight="1" x14ac:dyDescent="0.25">
      <c r="A19" s="19" t="s">
        <v>40</v>
      </c>
      <c r="B19" s="49"/>
      <c r="C19" s="50"/>
      <c r="D19" s="50"/>
      <c r="E19" s="50"/>
      <c r="F19" s="27"/>
    </row>
    <row r="20" spans="1:6" ht="54" customHeight="1" x14ac:dyDescent="0.25">
      <c r="A20" s="24" t="s">
        <v>75</v>
      </c>
      <c r="B20" s="49"/>
      <c r="C20" s="50"/>
      <c r="D20" s="50"/>
      <c r="E20" s="50"/>
      <c r="F20" s="27"/>
    </row>
    <row r="21" spans="1:6" ht="39" customHeight="1" x14ac:dyDescent="0.25">
      <c r="A21" s="22" t="s">
        <v>43</v>
      </c>
      <c r="B21" s="49"/>
      <c r="C21" s="50">
        <v>85500</v>
      </c>
      <c r="D21" s="50"/>
      <c r="E21" s="50"/>
      <c r="F21" s="27"/>
    </row>
    <row r="22" spans="1:6" ht="62.25" customHeight="1" thickBot="1" x14ac:dyDescent="0.3">
      <c r="A22" s="25" t="s">
        <v>44</v>
      </c>
      <c r="B22" s="56"/>
      <c r="C22" s="50"/>
      <c r="D22" s="50"/>
      <c r="E22" s="50"/>
      <c r="F22" s="27"/>
    </row>
    <row r="23" spans="1:6" ht="61.5" customHeight="1" x14ac:dyDescent="0.25">
      <c r="A23" s="26" t="s">
        <v>45</v>
      </c>
      <c r="B23" s="49"/>
      <c r="C23" s="50"/>
      <c r="D23" s="50"/>
      <c r="E23" s="50"/>
      <c r="F23" s="27"/>
    </row>
    <row r="24" spans="1:6" ht="51.75" customHeight="1" x14ac:dyDescent="0.25">
      <c r="A24" s="18" t="s">
        <v>46</v>
      </c>
      <c r="B24" s="56"/>
      <c r="C24" s="50"/>
      <c r="D24" s="50"/>
      <c r="E24" s="50"/>
      <c r="F24" s="27"/>
    </row>
    <row r="25" spans="1:6" ht="5.25" customHeight="1" thickBot="1" x14ac:dyDescent="0.3">
      <c r="A25" s="57"/>
      <c r="B25" s="55"/>
      <c r="C25" s="47"/>
      <c r="D25" s="47"/>
      <c r="E25" s="47"/>
      <c r="F25" s="45"/>
    </row>
    <row r="26" spans="1:6" ht="28.5" customHeight="1" thickBot="1" x14ac:dyDescent="0.3">
      <c r="A26" s="58" t="s">
        <v>28</v>
      </c>
      <c r="B26" s="58"/>
      <c r="C26" s="59">
        <f>C9+C21+C15</f>
        <v>516095.67</v>
      </c>
      <c r="D26" s="59">
        <f t="shared" ref="D26:E26" si="0">D9+D21+D15</f>
        <v>0</v>
      </c>
      <c r="E26" s="59">
        <f t="shared" si="0"/>
        <v>5981.37</v>
      </c>
      <c r="F26" s="58"/>
    </row>
    <row r="27" spans="1:6" ht="52.5" customHeight="1" thickBot="1" x14ac:dyDescent="0.3">
      <c r="A27" s="105" t="s">
        <v>47</v>
      </c>
      <c r="B27" s="100"/>
      <c r="C27" s="100"/>
      <c r="D27" s="100"/>
      <c r="E27" s="100"/>
      <c r="F27" s="101"/>
    </row>
    <row r="28" spans="1:6" ht="55.5" customHeight="1" thickBot="1" x14ac:dyDescent="0.3">
      <c r="A28" s="22" t="s">
        <v>48</v>
      </c>
      <c r="B28" s="51"/>
      <c r="C28" s="23">
        <v>155000</v>
      </c>
      <c r="D28" s="52"/>
      <c r="E28" s="53">
        <f>SUM(E29:E32)</f>
        <v>20245.46</v>
      </c>
      <c r="F28" s="60"/>
    </row>
    <row r="29" spans="1:6" ht="42.75" customHeight="1" thickBot="1" x14ac:dyDescent="0.3">
      <c r="A29" s="77" t="s">
        <v>49</v>
      </c>
      <c r="B29" s="61" t="s">
        <v>83</v>
      </c>
      <c r="C29" s="52"/>
      <c r="D29" s="52"/>
      <c r="E29" s="23">
        <f>34.51+10712.6+9498.35</f>
        <v>20245.46</v>
      </c>
      <c r="F29" s="61"/>
    </row>
    <row r="30" spans="1:6" ht="53.25" customHeight="1" thickBot="1" x14ac:dyDescent="0.3">
      <c r="A30" s="17" t="s">
        <v>76</v>
      </c>
      <c r="B30" s="51"/>
      <c r="C30" s="52"/>
      <c r="D30" s="52"/>
      <c r="E30" s="52"/>
      <c r="F30" s="61"/>
    </row>
    <row r="31" spans="1:6" ht="53.25" customHeight="1" thickBot="1" x14ac:dyDescent="0.3">
      <c r="A31" s="28" t="s">
        <v>77</v>
      </c>
      <c r="B31" s="51"/>
      <c r="C31" s="52"/>
      <c r="D31" s="52"/>
      <c r="E31" s="52"/>
      <c r="F31" s="61"/>
    </row>
    <row r="32" spans="1:6" ht="51.75" customHeight="1" thickBot="1" x14ac:dyDescent="0.3">
      <c r="A32" s="29" t="s">
        <v>78</v>
      </c>
      <c r="B32" s="51"/>
      <c r="C32" s="52"/>
      <c r="D32" s="52"/>
      <c r="E32" s="52"/>
      <c r="F32" s="61"/>
    </row>
    <row r="33" spans="1:6" ht="57" customHeight="1" thickBot="1" x14ac:dyDescent="0.3">
      <c r="A33" s="30" t="s">
        <v>50</v>
      </c>
      <c r="B33" s="51"/>
      <c r="C33" s="23">
        <v>40000</v>
      </c>
      <c r="D33" s="52"/>
      <c r="E33" s="53"/>
      <c r="F33" s="51"/>
    </row>
    <row r="34" spans="1:6" ht="60" customHeight="1" thickBot="1" x14ac:dyDescent="0.3">
      <c r="A34" s="31" t="s">
        <v>51</v>
      </c>
      <c r="B34" s="51"/>
      <c r="C34" s="52"/>
      <c r="D34" s="52"/>
      <c r="E34" s="52"/>
      <c r="F34" s="51"/>
    </row>
    <row r="35" spans="1:6" ht="64.5" customHeight="1" thickBot="1" x14ac:dyDescent="0.3">
      <c r="A35" s="32" t="s">
        <v>52</v>
      </c>
      <c r="B35" s="51"/>
      <c r="C35" s="52"/>
      <c r="D35" s="52"/>
      <c r="E35" s="52"/>
      <c r="F35" s="51"/>
    </row>
    <row r="36" spans="1:6" ht="6.75" customHeight="1" thickBot="1" x14ac:dyDescent="0.3">
      <c r="A36" s="33"/>
      <c r="B36" s="45"/>
      <c r="C36" s="47"/>
      <c r="D36" s="52"/>
      <c r="E36" s="52"/>
      <c r="F36" s="51"/>
    </row>
    <row r="37" spans="1:6" ht="26.25" customHeight="1" thickBot="1" x14ac:dyDescent="0.3">
      <c r="A37" s="58" t="s">
        <v>29</v>
      </c>
      <c r="B37" s="58"/>
      <c r="C37" s="59">
        <f>C33+C28</f>
        <v>195000</v>
      </c>
      <c r="D37" s="59"/>
      <c r="E37" s="59">
        <f>E33+E28</f>
        <v>20245.46</v>
      </c>
      <c r="F37" s="58"/>
    </row>
    <row r="38" spans="1:6" ht="32.25" customHeight="1" thickBot="1" x14ac:dyDescent="0.3">
      <c r="A38" s="99" t="s">
        <v>53</v>
      </c>
      <c r="B38" s="100"/>
      <c r="C38" s="100"/>
      <c r="D38" s="100"/>
      <c r="E38" s="100"/>
      <c r="F38" s="101"/>
    </row>
    <row r="39" spans="1:6" ht="47.25" customHeight="1" thickBot="1" x14ac:dyDescent="0.3">
      <c r="A39" s="34" t="s">
        <v>54</v>
      </c>
      <c r="B39" s="62"/>
      <c r="C39" s="63">
        <v>103530</v>
      </c>
      <c r="D39" s="64"/>
      <c r="E39" s="65">
        <f>SUM(E40:E44)</f>
        <v>9022.5400000000009</v>
      </c>
      <c r="F39" s="66"/>
    </row>
    <row r="40" spans="1:6" ht="52.5" customHeight="1" thickBot="1" x14ac:dyDescent="0.3">
      <c r="A40" s="35" t="s">
        <v>55</v>
      </c>
      <c r="B40" s="67"/>
      <c r="C40" s="63"/>
      <c r="D40" s="64"/>
      <c r="E40" s="65"/>
      <c r="F40" s="66"/>
    </row>
    <row r="41" spans="1:6" ht="48.75" customHeight="1" thickBot="1" x14ac:dyDescent="0.3">
      <c r="A41" s="39" t="s">
        <v>79</v>
      </c>
      <c r="B41" s="67"/>
      <c r="C41" s="63"/>
      <c r="D41" s="64"/>
      <c r="E41" s="65"/>
      <c r="F41" s="66"/>
    </row>
    <row r="42" spans="1:6" ht="48" customHeight="1" thickBot="1" x14ac:dyDescent="0.3">
      <c r="A42" s="78" t="s">
        <v>56</v>
      </c>
      <c r="B42" s="84" t="s">
        <v>69</v>
      </c>
      <c r="C42" s="63"/>
      <c r="D42" s="64"/>
      <c r="E42" s="65">
        <f>(80.02+5334.96+2395.38+538.94+673.24)</f>
        <v>9022.5400000000009</v>
      </c>
      <c r="F42" s="66"/>
    </row>
    <row r="43" spans="1:6" ht="63" customHeight="1" thickBot="1" x14ac:dyDescent="0.3">
      <c r="A43" s="16" t="s">
        <v>80</v>
      </c>
      <c r="B43" s="62"/>
      <c r="C43" s="63"/>
      <c r="D43" s="64"/>
      <c r="E43" s="65"/>
      <c r="F43" s="66"/>
    </row>
    <row r="44" spans="1:6" ht="88.5" customHeight="1" thickBot="1" x14ac:dyDescent="0.3">
      <c r="A44" s="40" t="s">
        <v>57</v>
      </c>
      <c r="B44" s="67"/>
      <c r="C44" s="63"/>
      <c r="D44" s="64"/>
      <c r="E44" s="65"/>
      <c r="F44" s="66"/>
    </row>
    <row r="45" spans="1:6" ht="43.5" customHeight="1" thickBot="1" x14ac:dyDescent="0.3">
      <c r="A45" s="30" t="s">
        <v>59</v>
      </c>
      <c r="B45" s="67"/>
      <c r="C45" s="63">
        <v>45600</v>
      </c>
      <c r="D45" s="64"/>
      <c r="E45" s="65">
        <f>SUM(E46:E48)</f>
        <v>2984.73</v>
      </c>
      <c r="F45" s="66"/>
    </row>
    <row r="46" spans="1:6" ht="42.75" customHeight="1" thickBot="1" x14ac:dyDescent="0.3">
      <c r="A46" s="38" t="s">
        <v>60</v>
      </c>
      <c r="B46" s="67"/>
      <c r="C46" s="63"/>
      <c r="D46" s="64"/>
      <c r="E46" s="65"/>
      <c r="F46" s="66"/>
    </row>
    <row r="47" spans="1:6" ht="51.75" customHeight="1" thickBot="1" x14ac:dyDescent="0.3">
      <c r="A47" s="20" t="s">
        <v>61</v>
      </c>
      <c r="B47" s="62"/>
      <c r="C47" s="63"/>
      <c r="D47" s="64"/>
      <c r="E47" s="65"/>
      <c r="F47" s="66"/>
    </row>
    <row r="48" spans="1:6" ht="43.5" customHeight="1" thickBot="1" x14ac:dyDescent="0.3">
      <c r="A48" s="78" t="s">
        <v>62</v>
      </c>
      <c r="B48" s="84" t="s">
        <v>81</v>
      </c>
      <c r="C48" s="63"/>
      <c r="D48" s="64"/>
      <c r="E48" s="65">
        <f>1771.2+188+1025.53</f>
        <v>2984.73</v>
      </c>
      <c r="F48" s="66"/>
    </row>
    <row r="49" spans="1:6" ht="51.75" customHeight="1" thickBot="1" x14ac:dyDescent="0.3">
      <c r="A49" s="41" t="s">
        <v>63</v>
      </c>
      <c r="B49" s="62"/>
      <c r="C49" s="63">
        <v>53439.45</v>
      </c>
      <c r="D49" s="64"/>
      <c r="E49" s="65">
        <f>SUM(E50:E52)</f>
        <v>11822.160000000002</v>
      </c>
      <c r="F49" s="66"/>
    </row>
    <row r="50" spans="1:6" ht="51.75" customHeight="1" thickBot="1" x14ac:dyDescent="0.3">
      <c r="A50" s="81" t="s">
        <v>67</v>
      </c>
      <c r="B50" s="84" t="s">
        <v>82</v>
      </c>
      <c r="C50" s="63"/>
      <c r="D50" s="64"/>
      <c r="E50" s="65">
        <f>(303.6+303.6+275.38)+(1300.58+2319.44+957.92+1214.7+1472+364.6+607.2+188+188+1771.2)+555.94</f>
        <v>11822.160000000002</v>
      </c>
      <c r="F50" s="66"/>
    </row>
    <row r="51" spans="1:6" ht="51.75" customHeight="1" thickBot="1" x14ac:dyDescent="0.3">
      <c r="A51" s="20" t="s">
        <v>70</v>
      </c>
      <c r="B51" s="62"/>
      <c r="C51" s="63"/>
      <c r="D51" s="64"/>
      <c r="E51" s="65"/>
      <c r="F51" s="66"/>
    </row>
    <row r="52" spans="1:6" ht="46.5" customHeight="1" thickBot="1" x14ac:dyDescent="0.3">
      <c r="A52" s="24" t="s">
        <v>64</v>
      </c>
      <c r="B52" s="62"/>
      <c r="C52" s="63"/>
      <c r="D52" s="64"/>
      <c r="E52" s="65"/>
      <c r="F52" s="66"/>
    </row>
    <row r="53" spans="1:6" ht="8.25" customHeight="1" thickBot="1" x14ac:dyDescent="0.3">
      <c r="A53" s="36"/>
      <c r="B53" s="67"/>
      <c r="C53" s="63"/>
      <c r="D53" s="64"/>
      <c r="E53" s="65"/>
      <c r="F53" s="66"/>
    </row>
    <row r="54" spans="1:6" ht="26.25" customHeight="1" thickBot="1" x14ac:dyDescent="0.3">
      <c r="A54" s="58" t="s">
        <v>58</v>
      </c>
      <c r="B54" s="58"/>
      <c r="C54" s="59">
        <f>C49+C45+C39</f>
        <v>202569.45</v>
      </c>
      <c r="D54" s="59">
        <f t="shared" ref="D54:E54" si="1">D49+D45+D39</f>
        <v>0</v>
      </c>
      <c r="E54" s="59">
        <f t="shared" si="1"/>
        <v>23829.43</v>
      </c>
      <c r="F54" s="58"/>
    </row>
    <row r="55" spans="1:6" ht="26.25" customHeight="1" thickBot="1" x14ac:dyDescent="0.3">
      <c r="A55" s="37" t="s">
        <v>65</v>
      </c>
      <c r="B55" s="37"/>
      <c r="C55" s="68">
        <f>185185.19</f>
        <v>185185.19</v>
      </c>
      <c r="D55" s="65"/>
      <c r="E55" s="65">
        <v>0</v>
      </c>
      <c r="F55" s="66"/>
    </row>
    <row r="56" spans="1:6" ht="35.1" customHeight="1" thickBot="1" x14ac:dyDescent="0.3">
      <c r="A56" s="37" t="s">
        <v>34</v>
      </c>
      <c r="B56" s="37"/>
      <c r="C56" s="68">
        <v>317797.5</v>
      </c>
      <c r="D56" s="65"/>
      <c r="E56" s="65">
        <f>90934-5172</f>
        <v>85762</v>
      </c>
      <c r="F56" s="66"/>
    </row>
    <row r="57" spans="1:6" ht="35.1" customHeight="1" thickBot="1" x14ac:dyDescent="0.3">
      <c r="A57" s="69" t="s">
        <v>30</v>
      </c>
      <c r="B57" s="69"/>
      <c r="C57" s="70">
        <f>C56+C54+C37+C26+C55</f>
        <v>1416647.8099999998</v>
      </c>
      <c r="D57" s="70">
        <f t="shared" ref="D57:E57" si="2">D56+D54+D37+D26+D55</f>
        <v>0</v>
      </c>
      <c r="E57" s="70">
        <f t="shared" si="2"/>
        <v>135818.25999999998</v>
      </c>
      <c r="F57" s="69"/>
    </row>
    <row r="58" spans="1:6" ht="25.5" customHeight="1" thickBot="1" x14ac:dyDescent="0.3">
      <c r="A58" s="71" t="s">
        <v>66</v>
      </c>
      <c r="B58" s="66"/>
      <c r="C58" s="65">
        <v>14814.82</v>
      </c>
      <c r="D58" s="65"/>
      <c r="E58" s="65"/>
      <c r="F58" s="66"/>
    </row>
    <row r="59" spans="1:6" ht="25.5" customHeight="1" thickBot="1" x14ac:dyDescent="0.3">
      <c r="A59" s="71" t="s">
        <v>13</v>
      </c>
      <c r="B59" s="66"/>
      <c r="C59" s="65">
        <v>86202.38</v>
      </c>
      <c r="D59" s="65"/>
      <c r="E59" s="65">
        <f>5172+274</f>
        <v>5446</v>
      </c>
      <c r="F59" s="66"/>
    </row>
    <row r="60" spans="1:6" ht="35.1" customHeight="1" thickBot="1" x14ac:dyDescent="0.3">
      <c r="A60" s="72" t="s">
        <v>14</v>
      </c>
      <c r="B60" s="72"/>
      <c r="C60" s="73">
        <f>C57+C58+C59</f>
        <v>1517665.0099999998</v>
      </c>
      <c r="D60" s="73"/>
      <c r="E60" s="73">
        <f>E57+E59</f>
        <v>141264.25999999998</v>
      </c>
      <c r="F60" s="72"/>
    </row>
    <row r="79" ht="70.5" customHeight="1" x14ac:dyDescent="0.25"/>
    <row r="80" ht="50.25" customHeight="1" x14ac:dyDescent="0.25"/>
    <row r="81" ht="36" customHeight="1" x14ac:dyDescent="0.25"/>
    <row r="90" ht="25.5" customHeight="1" x14ac:dyDescent="0.25"/>
  </sheetData>
  <mergeCells count="3">
    <mergeCell ref="A38:F38"/>
    <mergeCell ref="A8:F8"/>
    <mergeCell ref="A27:F27"/>
  </mergeCells>
  <pageMargins left="0.7" right="0.7" top="0.75" bottom="0.75" header="0.3" footer="0.3"/>
  <pageSetup scale="30" orientation="landscape" r:id="rId1"/>
  <rowBreaks count="1" manualBreakCount="1">
    <brk id="8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89"/>
  <sheetViews>
    <sheetView tabSelected="1" view="pageBreakPreview" topLeftCell="A52" zoomScaleNormal="100" zoomScaleSheetLayoutView="100" workbookViewId="0">
      <selection activeCell="D63" sqref="D63:D64"/>
    </sheetView>
  </sheetViews>
  <sheetFormatPr baseColWidth="10" defaultColWidth="8.7109375" defaultRowHeight="15" x14ac:dyDescent="0.25"/>
  <cols>
    <col min="1" max="1" width="53.28515625" customWidth="1"/>
    <col min="2" max="2" width="24.42578125" customWidth="1"/>
    <col min="3" max="3" width="33.85546875" style="14" customWidth="1"/>
    <col min="4" max="4" width="29.140625" style="14" customWidth="1"/>
    <col min="5" max="5" width="26.28515625" style="14" customWidth="1"/>
    <col min="6" max="6" width="32.5703125" customWidth="1"/>
    <col min="7" max="8" width="28.7109375" customWidth="1"/>
    <col min="9" max="9" width="34.140625" customWidth="1"/>
  </cols>
  <sheetData>
    <row r="1" spans="1:6" ht="21" x14ac:dyDescent="0.35">
      <c r="A1" s="74" t="s">
        <v>6</v>
      </c>
      <c r="B1" s="8"/>
    </row>
    <row r="2" spans="1:6" ht="15.75" x14ac:dyDescent="0.25">
      <c r="A2" s="75"/>
      <c r="B2" s="1"/>
    </row>
    <row r="3" spans="1:6" ht="15.75" x14ac:dyDescent="0.25">
      <c r="A3" s="75" t="s">
        <v>7</v>
      </c>
      <c r="B3" s="1"/>
    </row>
    <row r="4" spans="1:6" x14ac:dyDescent="0.25">
      <c r="A4" s="76"/>
    </row>
    <row r="5" spans="1:6" ht="15.75" x14ac:dyDescent="0.25">
      <c r="A5" s="75" t="s">
        <v>8</v>
      </c>
    </row>
    <row r="6" spans="1:6" ht="15.75" thickBot="1" x14ac:dyDescent="0.3"/>
    <row r="7" spans="1:6" ht="100.5" customHeight="1" thickBot="1" x14ac:dyDescent="0.3">
      <c r="A7" s="42" t="s">
        <v>9</v>
      </c>
      <c r="B7" s="43" t="s">
        <v>10</v>
      </c>
      <c r="C7" s="44" t="s">
        <v>87</v>
      </c>
      <c r="D7" s="44" t="s">
        <v>11</v>
      </c>
      <c r="E7" s="44" t="s">
        <v>31</v>
      </c>
      <c r="F7" s="43" t="s">
        <v>12</v>
      </c>
    </row>
    <row r="8" spans="1:6" ht="46.5" customHeight="1" thickBot="1" x14ac:dyDescent="0.3">
      <c r="A8" s="102" t="s">
        <v>35</v>
      </c>
      <c r="B8" s="103"/>
      <c r="C8" s="103"/>
      <c r="D8" s="103"/>
      <c r="E8" s="103"/>
      <c r="F8" s="104"/>
    </row>
    <row r="9" spans="1:6" ht="73.5" customHeight="1" x14ac:dyDescent="0.25">
      <c r="A9" s="22" t="s">
        <v>36</v>
      </c>
      <c r="B9" s="45"/>
      <c r="C9" s="46">
        <v>342595.67</v>
      </c>
      <c r="D9" s="47"/>
      <c r="E9" s="48">
        <f>SUM(E10:E14)</f>
        <v>101227.25</v>
      </c>
      <c r="F9" s="45"/>
    </row>
    <row r="10" spans="1:6" ht="62.45" customHeight="1" x14ac:dyDescent="0.25">
      <c r="A10" s="27" t="s">
        <v>71</v>
      </c>
      <c r="B10" s="49"/>
      <c r="C10" s="50"/>
      <c r="D10" s="50"/>
      <c r="E10" s="50"/>
      <c r="F10" s="27"/>
    </row>
    <row r="11" spans="1:6" ht="121.5" customHeight="1" x14ac:dyDescent="0.25">
      <c r="A11" s="27" t="s">
        <v>93</v>
      </c>
      <c r="B11" s="98" t="s">
        <v>94</v>
      </c>
      <c r="C11" s="50"/>
      <c r="D11" s="50"/>
      <c r="E11" s="94">
        <f>30220.71+38100.59</f>
        <v>68321.299999999988</v>
      </c>
      <c r="F11" s="27"/>
    </row>
    <row r="12" spans="1:6" ht="90.6" customHeight="1" x14ac:dyDescent="0.25">
      <c r="A12" s="80" t="s">
        <v>41</v>
      </c>
      <c r="B12" s="95" t="s">
        <v>90</v>
      </c>
      <c r="C12" s="50"/>
      <c r="D12" s="50"/>
      <c r="E12" s="94">
        <f>(1759.96+879.98+1599.45+533.15+612.22+596.61)+26924.58</f>
        <v>32905.950000000004</v>
      </c>
      <c r="F12" s="27"/>
    </row>
    <row r="13" spans="1:6" ht="96.6" customHeight="1" x14ac:dyDescent="0.25">
      <c r="A13" s="79" t="s">
        <v>37</v>
      </c>
      <c r="B13" s="49"/>
      <c r="C13" s="50"/>
      <c r="D13" s="50"/>
      <c r="E13" s="50"/>
      <c r="F13" s="27"/>
    </row>
    <row r="14" spans="1:6" ht="63" customHeight="1" x14ac:dyDescent="0.25">
      <c r="A14" s="21" t="s">
        <v>38</v>
      </c>
      <c r="B14" s="49"/>
      <c r="C14" s="50"/>
      <c r="D14" s="50"/>
      <c r="E14" s="50"/>
      <c r="F14" s="27"/>
    </row>
    <row r="15" spans="1:6" ht="71.45" customHeight="1" thickBot="1" x14ac:dyDescent="0.3">
      <c r="A15" s="22" t="s">
        <v>89</v>
      </c>
      <c r="B15" s="51"/>
      <c r="C15" s="23">
        <v>88000</v>
      </c>
      <c r="D15" s="52"/>
      <c r="E15" s="53">
        <f>SUM(E16:E20)</f>
        <v>52065.16</v>
      </c>
      <c r="F15" s="51"/>
    </row>
    <row r="16" spans="1:6" ht="74.45" customHeight="1" thickBot="1" x14ac:dyDescent="0.3">
      <c r="A16" s="21" t="s">
        <v>73</v>
      </c>
      <c r="B16" s="54"/>
      <c r="C16" s="52"/>
      <c r="D16" s="52"/>
      <c r="E16" s="52"/>
      <c r="F16" s="51"/>
    </row>
    <row r="17" spans="1:6" ht="93.95" customHeight="1" thickBot="1" x14ac:dyDescent="0.3">
      <c r="A17" s="20" t="s">
        <v>74</v>
      </c>
      <c r="B17" s="55"/>
      <c r="C17" s="47"/>
      <c r="D17" s="47"/>
      <c r="E17" s="52"/>
      <c r="F17" s="51"/>
    </row>
    <row r="18" spans="1:6" ht="81.599999999999994" customHeight="1" x14ac:dyDescent="0.25">
      <c r="A18" s="15" t="s">
        <v>39</v>
      </c>
      <c r="B18" s="49"/>
      <c r="C18" s="50"/>
      <c r="D18" s="50"/>
      <c r="E18" s="47"/>
      <c r="F18" s="45"/>
    </row>
    <row r="19" spans="1:6" ht="83.45" customHeight="1" x14ac:dyDescent="0.25">
      <c r="A19" s="85" t="s">
        <v>40</v>
      </c>
      <c r="B19" s="82" t="s">
        <v>84</v>
      </c>
      <c r="C19" s="50"/>
      <c r="D19" s="50"/>
      <c r="E19" s="50">
        <f>22373.01+29692.15</f>
        <v>52065.16</v>
      </c>
      <c r="F19" s="27"/>
    </row>
    <row r="20" spans="1:6" ht="98.1" customHeight="1" x14ac:dyDescent="0.25">
      <c r="A20" s="24" t="s">
        <v>75</v>
      </c>
      <c r="B20" s="49"/>
      <c r="C20" s="50"/>
      <c r="D20" s="50"/>
      <c r="E20" s="50"/>
      <c r="F20" s="27"/>
    </row>
    <row r="21" spans="1:6" ht="65.099999999999994" customHeight="1" x14ac:dyDescent="0.25">
      <c r="A21" s="22" t="s">
        <v>43</v>
      </c>
      <c r="B21" s="49"/>
      <c r="C21" s="50">
        <v>85500</v>
      </c>
      <c r="D21" s="50"/>
      <c r="E21" s="50">
        <f>SUM(E22:E24)</f>
        <v>162669</v>
      </c>
      <c r="F21" s="27"/>
    </row>
    <row r="22" spans="1:6" ht="114" customHeight="1" thickBot="1" x14ac:dyDescent="0.3">
      <c r="A22" s="25" t="s">
        <v>44</v>
      </c>
      <c r="B22" s="93" t="s">
        <v>88</v>
      </c>
      <c r="C22" s="50"/>
      <c r="D22" s="50"/>
      <c r="E22" s="94">
        <f>102439.56+28577.25+31652.19</f>
        <v>162669</v>
      </c>
      <c r="F22" s="27"/>
    </row>
    <row r="23" spans="1:6" ht="99.75" customHeight="1" x14ac:dyDescent="0.25">
      <c r="A23" s="26" t="s">
        <v>45</v>
      </c>
      <c r="B23" s="49"/>
      <c r="C23" s="50"/>
      <c r="D23" s="50"/>
      <c r="E23" s="50"/>
      <c r="F23" s="27"/>
    </row>
    <row r="24" spans="1:6" ht="90.6" customHeight="1" thickBot="1" x14ac:dyDescent="0.3">
      <c r="A24" s="18" t="s">
        <v>46</v>
      </c>
      <c r="B24" s="56"/>
      <c r="C24" s="50"/>
      <c r="D24" s="50"/>
      <c r="E24" s="50"/>
      <c r="F24" s="27"/>
    </row>
    <row r="25" spans="1:6" ht="28.5" customHeight="1" thickBot="1" x14ac:dyDescent="0.3">
      <c r="A25" s="58" t="s">
        <v>28</v>
      </c>
      <c r="B25" s="58"/>
      <c r="C25" s="59">
        <f>C9+C21+C15</f>
        <v>516095.67</v>
      </c>
      <c r="D25" s="59">
        <f>D9+D21+D15</f>
        <v>0</v>
      </c>
      <c r="E25" s="59">
        <f>E9+E21+E15</f>
        <v>315961.41000000003</v>
      </c>
      <c r="F25" s="58"/>
    </row>
    <row r="26" spans="1:6" ht="52.5" customHeight="1" thickBot="1" x14ac:dyDescent="0.3">
      <c r="A26" s="105" t="s">
        <v>47</v>
      </c>
      <c r="B26" s="100"/>
      <c r="C26" s="100"/>
      <c r="D26" s="100"/>
      <c r="E26" s="100"/>
      <c r="F26" s="101"/>
    </row>
    <row r="27" spans="1:6" ht="92.1" customHeight="1" thickBot="1" x14ac:dyDescent="0.3">
      <c r="A27" s="22" t="s">
        <v>48</v>
      </c>
      <c r="B27" s="51"/>
      <c r="C27" s="23">
        <v>155000</v>
      </c>
      <c r="D27" s="52"/>
      <c r="E27" s="53">
        <f>SUM(E28:E31)</f>
        <v>57373.990000000005</v>
      </c>
      <c r="F27" s="60"/>
    </row>
    <row r="28" spans="1:6" ht="52.5" customHeight="1" thickBot="1" x14ac:dyDescent="0.3">
      <c r="A28" s="89" t="s">
        <v>49</v>
      </c>
      <c r="B28" s="96" t="s">
        <v>92</v>
      </c>
      <c r="C28" s="52"/>
      <c r="D28" s="52"/>
      <c r="E28" s="97">
        <f>(34.51+10712.6+9498.35)+10647.83+15480.7+(11000)</f>
        <v>57373.990000000005</v>
      </c>
      <c r="F28" s="61"/>
    </row>
    <row r="29" spans="1:6" ht="81.95" customHeight="1" thickBot="1" x14ac:dyDescent="0.3">
      <c r="A29" s="17" t="s">
        <v>76</v>
      </c>
      <c r="B29" s="51"/>
      <c r="C29" s="52"/>
      <c r="D29" s="52"/>
      <c r="E29" s="52"/>
      <c r="F29" s="61"/>
    </row>
    <row r="30" spans="1:6" ht="110.45" customHeight="1" thickBot="1" x14ac:dyDescent="0.3">
      <c r="A30" s="28" t="s">
        <v>85</v>
      </c>
      <c r="B30" s="51"/>
      <c r="C30" s="52"/>
      <c r="D30" s="52"/>
      <c r="E30" s="52"/>
      <c r="F30" s="61"/>
    </row>
    <row r="31" spans="1:6" ht="109.5" customHeight="1" thickBot="1" x14ac:dyDescent="0.3">
      <c r="A31" s="29" t="s">
        <v>78</v>
      </c>
      <c r="B31" s="51"/>
      <c r="C31" s="52"/>
      <c r="D31" s="52"/>
      <c r="E31" s="52"/>
      <c r="F31" s="61"/>
    </row>
    <row r="32" spans="1:6" ht="84" customHeight="1" thickBot="1" x14ac:dyDescent="0.3">
      <c r="A32" s="30" t="s">
        <v>50</v>
      </c>
      <c r="B32" s="51"/>
      <c r="C32" s="23">
        <v>40000</v>
      </c>
      <c r="D32" s="52"/>
      <c r="E32" s="53"/>
      <c r="F32" s="51"/>
    </row>
    <row r="33" spans="1:6" ht="87" customHeight="1" thickBot="1" x14ac:dyDescent="0.3">
      <c r="A33" s="31" t="s">
        <v>51</v>
      </c>
      <c r="B33" s="51"/>
      <c r="C33" s="52"/>
      <c r="D33" s="52"/>
      <c r="E33" s="52"/>
      <c r="F33" s="51"/>
    </row>
    <row r="34" spans="1:6" ht="114.95" customHeight="1" thickBot="1" x14ac:dyDescent="0.3">
      <c r="A34" s="32" t="s">
        <v>52</v>
      </c>
      <c r="B34" s="51"/>
      <c r="C34" s="52"/>
      <c r="D34" s="52"/>
      <c r="E34" s="52"/>
      <c r="F34" s="51"/>
    </row>
    <row r="35" spans="1:6" ht="6.75" customHeight="1" thickBot="1" x14ac:dyDescent="0.3">
      <c r="A35" s="33"/>
      <c r="B35" s="45"/>
      <c r="C35" s="47"/>
      <c r="D35" s="52"/>
      <c r="E35" s="52"/>
      <c r="F35" s="51"/>
    </row>
    <row r="36" spans="1:6" ht="26.25" customHeight="1" thickBot="1" x14ac:dyDescent="0.3">
      <c r="A36" s="58" t="s">
        <v>29</v>
      </c>
      <c r="B36" s="58"/>
      <c r="C36" s="59">
        <f>C32+C27</f>
        <v>195000</v>
      </c>
      <c r="D36" s="59"/>
      <c r="E36" s="59">
        <f>E32+E27</f>
        <v>57373.990000000005</v>
      </c>
      <c r="F36" s="58"/>
    </row>
    <row r="37" spans="1:6" ht="44.45" customHeight="1" thickBot="1" x14ac:dyDescent="0.3">
      <c r="A37" s="99" t="s">
        <v>53</v>
      </c>
      <c r="B37" s="100"/>
      <c r="C37" s="100"/>
      <c r="D37" s="100"/>
      <c r="E37" s="100"/>
      <c r="F37" s="101"/>
    </row>
    <row r="38" spans="1:6" ht="47.25" customHeight="1" thickBot="1" x14ac:dyDescent="0.3">
      <c r="A38" s="34" t="s">
        <v>54</v>
      </c>
      <c r="B38" s="62"/>
      <c r="C38" s="63">
        <v>103530</v>
      </c>
      <c r="D38" s="64"/>
      <c r="E38" s="65">
        <f>SUM(E39:E43)</f>
        <v>72769.850000000006</v>
      </c>
      <c r="F38" s="66"/>
    </row>
    <row r="39" spans="1:6" ht="87.95" customHeight="1" thickBot="1" x14ac:dyDescent="0.3">
      <c r="A39" s="35" t="s">
        <v>55</v>
      </c>
      <c r="B39" s="67"/>
      <c r="C39" s="63"/>
      <c r="D39" s="64"/>
      <c r="E39" s="65"/>
      <c r="F39" s="66"/>
    </row>
    <row r="40" spans="1:6" ht="94.5" customHeight="1" thickBot="1" x14ac:dyDescent="0.3">
      <c r="A40" s="39" t="s">
        <v>79</v>
      </c>
      <c r="B40" s="67"/>
      <c r="C40" s="63"/>
      <c r="D40" s="64"/>
      <c r="E40" s="65"/>
      <c r="F40" s="66"/>
    </row>
    <row r="41" spans="1:6" ht="81.95" customHeight="1" thickBot="1" x14ac:dyDescent="0.3">
      <c r="A41" s="79" t="s">
        <v>56</v>
      </c>
      <c r="B41" s="88" t="s">
        <v>97</v>
      </c>
      <c r="C41" s="63"/>
      <c r="D41" s="64"/>
      <c r="E41" s="65">
        <f>(80.02+5334.96+2395.38+538.94+673.24)+19063.94</f>
        <v>28086.48</v>
      </c>
      <c r="F41" s="66"/>
    </row>
    <row r="42" spans="1:6" ht="63" customHeight="1" thickBot="1" x14ac:dyDescent="0.3">
      <c r="A42" s="16" t="s">
        <v>80</v>
      </c>
      <c r="B42" s="90" t="s">
        <v>96</v>
      </c>
      <c r="C42" s="63"/>
      <c r="D42" s="64"/>
      <c r="E42" s="91">
        <f>29692.15+14991.22</f>
        <v>44683.37</v>
      </c>
      <c r="F42" s="66"/>
    </row>
    <row r="43" spans="1:6" ht="166.5" customHeight="1" thickBot="1" x14ac:dyDescent="0.3">
      <c r="A43" s="40" t="s">
        <v>57</v>
      </c>
      <c r="B43" s="67"/>
      <c r="C43" s="63"/>
      <c r="D43" s="64"/>
      <c r="E43" s="65"/>
      <c r="F43" s="66"/>
    </row>
    <row r="44" spans="1:6" ht="60.6" customHeight="1" thickBot="1" x14ac:dyDescent="0.3">
      <c r="A44" s="30" t="s">
        <v>59</v>
      </c>
      <c r="B44" s="67"/>
      <c r="C44" s="63">
        <v>45600</v>
      </c>
      <c r="D44" s="64"/>
      <c r="E44" s="65">
        <f>SUM(E45:E47)</f>
        <v>5249.5300000000007</v>
      </c>
      <c r="F44" s="66"/>
    </row>
    <row r="45" spans="1:6" ht="68.25" customHeight="1" thickBot="1" x14ac:dyDescent="0.3">
      <c r="A45" s="38" t="s">
        <v>60</v>
      </c>
      <c r="B45" s="67"/>
      <c r="C45" s="63"/>
      <c r="D45" s="64"/>
      <c r="E45" s="65"/>
      <c r="F45" s="66"/>
    </row>
    <row r="46" spans="1:6" ht="84" customHeight="1" thickBot="1" x14ac:dyDescent="0.3">
      <c r="A46" s="20" t="s">
        <v>61</v>
      </c>
      <c r="B46" s="90" t="s">
        <v>95</v>
      </c>
      <c r="C46" s="63"/>
      <c r="D46" s="64"/>
      <c r="E46" s="91">
        <v>2264.8000000000002</v>
      </c>
      <c r="F46" s="66"/>
    </row>
    <row r="47" spans="1:6" ht="113.45" customHeight="1" thickBot="1" x14ac:dyDescent="0.3">
      <c r="A47" s="79" t="s">
        <v>62</v>
      </c>
      <c r="B47" s="88" t="s">
        <v>81</v>
      </c>
      <c r="C47" s="63"/>
      <c r="D47" s="64"/>
      <c r="E47" s="65">
        <f>1771.2+188+1025.53</f>
        <v>2984.73</v>
      </c>
      <c r="F47" s="66"/>
    </row>
    <row r="48" spans="1:6" ht="72" customHeight="1" thickBot="1" x14ac:dyDescent="0.3">
      <c r="A48" s="41" t="s">
        <v>63</v>
      </c>
      <c r="B48" s="62"/>
      <c r="C48" s="63">
        <v>53439.45</v>
      </c>
      <c r="D48" s="64"/>
      <c r="E48" s="65">
        <f>SUM(E49:E51)</f>
        <v>41596.21</v>
      </c>
      <c r="F48" s="66"/>
    </row>
    <row r="49" spans="1:6" ht="77.25" customHeight="1" thickBot="1" x14ac:dyDescent="0.3">
      <c r="A49" s="86" t="s">
        <v>67</v>
      </c>
      <c r="B49" s="92" t="s">
        <v>91</v>
      </c>
      <c r="C49" s="63"/>
      <c r="D49" s="64"/>
      <c r="E49" s="91">
        <f>(303.6+303.6+275.38)+(1300.58+2319.44+957.92+1214.7+1472+364.6+607.2+188+188+1771.2)+555.94+(6705.32)+13895.7+6705.32</f>
        <v>39128.5</v>
      </c>
      <c r="F49" s="66"/>
    </row>
    <row r="50" spans="1:6" ht="86.45" customHeight="1" thickBot="1" x14ac:dyDescent="0.3">
      <c r="A50" s="20" t="s">
        <v>70</v>
      </c>
      <c r="B50" s="62"/>
      <c r="C50" s="63"/>
      <c r="D50" s="64"/>
      <c r="E50" s="65"/>
      <c r="F50" s="66"/>
    </row>
    <row r="51" spans="1:6" ht="66.75" customHeight="1" thickBot="1" x14ac:dyDescent="0.3">
      <c r="A51" s="87" t="s">
        <v>64</v>
      </c>
      <c r="B51" s="88" t="s">
        <v>86</v>
      </c>
      <c r="C51" s="63"/>
      <c r="D51" s="64"/>
      <c r="E51" s="65">
        <v>2467.71</v>
      </c>
      <c r="F51" s="66"/>
    </row>
    <row r="52" spans="1:6" ht="8.25" customHeight="1" thickBot="1" x14ac:dyDescent="0.3">
      <c r="A52" s="36"/>
      <c r="B52" s="67"/>
      <c r="C52" s="63"/>
      <c r="D52" s="64"/>
      <c r="E52" s="65"/>
      <c r="F52" s="66"/>
    </row>
    <row r="53" spans="1:6" ht="26.25" customHeight="1" thickBot="1" x14ac:dyDescent="0.3">
      <c r="A53" s="58" t="s">
        <v>58</v>
      </c>
      <c r="B53" s="58"/>
      <c r="C53" s="59">
        <f>C48+C44+C38</f>
        <v>202569.45</v>
      </c>
      <c r="D53" s="59">
        <f t="shared" ref="D53:E53" si="0">D48+D44+D38</f>
        <v>0</v>
      </c>
      <c r="E53" s="59">
        <f t="shared" si="0"/>
        <v>119615.59</v>
      </c>
      <c r="F53" s="58"/>
    </row>
    <row r="54" spans="1:6" ht="26.25" customHeight="1" thickBot="1" x14ac:dyDescent="0.3">
      <c r="A54" s="37" t="s">
        <v>65</v>
      </c>
      <c r="B54" s="37"/>
      <c r="C54" s="68">
        <f>185185.19</f>
        <v>185185.19</v>
      </c>
      <c r="D54" s="65"/>
      <c r="E54" s="65">
        <v>0</v>
      </c>
      <c r="F54" s="66"/>
    </row>
    <row r="55" spans="1:6" ht="35.1" customHeight="1" thickBot="1" x14ac:dyDescent="0.3">
      <c r="A55" s="37" t="s">
        <v>34</v>
      </c>
      <c r="B55" s="37"/>
      <c r="C55" s="68">
        <v>317797.5</v>
      </c>
      <c r="D55" s="65"/>
      <c r="E55" s="65">
        <f>265474+27487</f>
        <v>292961</v>
      </c>
      <c r="F55" s="66"/>
    </row>
    <row r="56" spans="1:6" ht="35.1" customHeight="1" thickBot="1" x14ac:dyDescent="0.3">
      <c r="A56" s="69" t="s">
        <v>30</v>
      </c>
      <c r="B56" s="69"/>
      <c r="C56" s="70">
        <f>C55+C53+C36+C25+C54</f>
        <v>1416647.8099999998</v>
      </c>
      <c r="D56" s="70">
        <f t="shared" ref="D56:E56" si="1">D55+D53+D36+D25+D54</f>
        <v>0</v>
      </c>
      <c r="E56" s="70">
        <f t="shared" si="1"/>
        <v>785911.99</v>
      </c>
      <c r="F56" s="69"/>
    </row>
    <row r="57" spans="1:6" ht="25.5" customHeight="1" thickBot="1" x14ac:dyDescent="0.3">
      <c r="A57" s="71" t="s">
        <v>66</v>
      </c>
      <c r="B57" s="66"/>
      <c r="C57" s="65">
        <v>14814.82</v>
      </c>
      <c r="D57" s="65"/>
      <c r="E57" s="65"/>
      <c r="F57" s="66"/>
    </row>
    <row r="58" spans="1:6" ht="25.5" customHeight="1" thickBot="1" x14ac:dyDescent="0.3">
      <c r="A58" s="71" t="s">
        <v>13</v>
      </c>
      <c r="B58" s="66"/>
      <c r="C58" s="65">
        <v>86202.38</v>
      </c>
      <c r="D58" s="65"/>
      <c r="E58" s="65">
        <f>12578+3594+6660+14405</f>
        <v>37237</v>
      </c>
      <c r="F58" s="66"/>
    </row>
    <row r="59" spans="1:6" ht="35.1" customHeight="1" thickBot="1" x14ac:dyDescent="0.3">
      <c r="A59" s="72" t="s">
        <v>14</v>
      </c>
      <c r="B59" s="72"/>
      <c r="C59" s="73">
        <f>C56+C57+C58</f>
        <v>1517665.0099999998</v>
      </c>
      <c r="D59" s="73"/>
      <c r="E59" s="73">
        <f>E56+E58</f>
        <v>823148.99</v>
      </c>
      <c r="F59" s="72"/>
    </row>
    <row r="65" spans="4:4" x14ac:dyDescent="0.25">
      <c r="D65" s="14">
        <f>E59-850261</f>
        <v>-27112.010000000009</v>
      </c>
    </row>
    <row r="78" spans="4:4" ht="70.5" customHeight="1" x14ac:dyDescent="0.25"/>
    <row r="79" spans="4:4" ht="50.25" customHeight="1" x14ac:dyDescent="0.25"/>
    <row r="80" spans="4:4" ht="36" customHeight="1" x14ac:dyDescent="0.25"/>
    <row r="89" ht="25.5" customHeight="1" x14ac:dyDescent="0.25"/>
  </sheetData>
  <mergeCells count="3">
    <mergeCell ref="A8:F8"/>
    <mergeCell ref="A26:F26"/>
    <mergeCell ref="A37:F37"/>
  </mergeCells>
  <pageMargins left="0.2" right="0.24" top="0.34" bottom="0.31" header="0.3" footer="0.3"/>
  <pageSetup scale="67" fitToHeight="0" orientation="landscape" r:id="rId1"/>
  <rowBreaks count="5" manualBreakCount="5">
    <brk id="15" max="5" man="1"/>
    <brk id="25" max="16383" man="1"/>
    <brk id="36" max="16383" man="1"/>
    <brk id="45" max="16383" man="1"/>
    <brk id="8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7"/>
  <sheetViews>
    <sheetView workbookViewId="0">
      <selection activeCell="M13" sqref="M13"/>
    </sheetView>
  </sheetViews>
  <sheetFormatPr baseColWidth="10" defaultColWidth="8.7109375" defaultRowHeight="15" x14ac:dyDescent="0.25"/>
  <cols>
    <col min="1" max="1" width="15.5703125" customWidth="1"/>
    <col min="2" max="2" width="11.28515625" bestFit="1" customWidth="1"/>
    <col min="3" max="3" width="9.85546875" bestFit="1" customWidth="1"/>
    <col min="8" max="8" width="11" customWidth="1"/>
    <col min="10" max="10" width="11.28515625" bestFit="1" customWidth="1"/>
    <col min="13" max="13" width="9" bestFit="1" customWidth="1"/>
  </cols>
  <sheetData>
    <row r="1" spans="1:15" ht="15.75" x14ac:dyDescent="0.25">
      <c r="A1" s="1" t="s">
        <v>15</v>
      </c>
      <c r="B1" s="1"/>
      <c r="C1" s="1"/>
      <c r="D1" s="1"/>
    </row>
    <row r="2" spans="1:15" x14ac:dyDescent="0.25">
      <c r="A2" s="7"/>
      <c r="B2" s="7"/>
      <c r="C2" s="7"/>
      <c r="D2" s="7"/>
    </row>
    <row r="3" spans="1:15" x14ac:dyDescent="0.25">
      <c r="A3" s="7" t="s">
        <v>16</v>
      </c>
      <c r="B3" s="7"/>
      <c r="C3" s="7"/>
      <c r="D3" s="7"/>
    </row>
    <row r="4" spans="1:15" ht="15.75" thickBot="1" x14ac:dyDescent="0.3"/>
    <row r="5" spans="1:15" ht="26.25" thickBot="1" x14ac:dyDescent="0.3">
      <c r="A5" s="108" t="s">
        <v>0</v>
      </c>
      <c r="B5" s="106" t="s">
        <v>32</v>
      </c>
      <c r="C5" s="107"/>
      <c r="D5" s="106" t="s">
        <v>17</v>
      </c>
      <c r="E5" s="107"/>
      <c r="F5" s="106" t="s">
        <v>17</v>
      </c>
      <c r="G5" s="107"/>
      <c r="H5" s="6" t="s">
        <v>4</v>
      </c>
      <c r="I5" s="6" t="s">
        <v>5</v>
      </c>
      <c r="J5" s="108" t="s">
        <v>18</v>
      </c>
    </row>
    <row r="6" spans="1:15" ht="26.25" thickBot="1" x14ac:dyDescent="0.3">
      <c r="A6" s="109"/>
      <c r="B6" s="2" t="s">
        <v>98</v>
      </c>
      <c r="C6" s="2" t="s">
        <v>99</v>
      </c>
      <c r="D6" s="2" t="s">
        <v>2</v>
      </c>
      <c r="E6" s="2" t="s">
        <v>3</v>
      </c>
      <c r="F6" s="2" t="s">
        <v>2</v>
      </c>
      <c r="G6" s="2" t="s">
        <v>3</v>
      </c>
      <c r="H6" s="2"/>
      <c r="I6" s="2"/>
      <c r="J6" s="109"/>
    </row>
    <row r="7" spans="1:15" ht="39" customHeight="1" thickBot="1" x14ac:dyDescent="0.3">
      <c r="A7" s="9" t="s">
        <v>19</v>
      </c>
      <c r="B7" s="110">
        <v>162000</v>
      </c>
      <c r="C7" s="12"/>
      <c r="D7" s="3"/>
      <c r="E7" s="3"/>
      <c r="F7" s="3"/>
      <c r="G7" s="3"/>
      <c r="H7" s="12">
        <v>95807</v>
      </c>
      <c r="I7" s="3"/>
      <c r="J7" s="3"/>
      <c r="K7" s="111"/>
      <c r="L7" s="111"/>
      <c r="M7" s="111"/>
      <c r="N7" s="111"/>
      <c r="O7" s="111"/>
    </row>
    <row r="8" spans="1:15" ht="58.5" customHeight="1" thickBot="1" x14ac:dyDescent="0.3">
      <c r="A8" s="10" t="s">
        <v>20</v>
      </c>
      <c r="B8" s="12">
        <v>156061.71</v>
      </c>
      <c r="C8" s="12"/>
      <c r="D8" s="4"/>
      <c r="E8" s="3"/>
      <c r="F8" s="3"/>
      <c r="G8" s="3"/>
      <c r="H8" s="12">
        <v>62654.94</v>
      </c>
      <c r="I8" s="3"/>
      <c r="J8" s="12"/>
    </row>
    <row r="9" spans="1:15" ht="102.75" customHeight="1" thickBot="1" x14ac:dyDescent="0.3">
      <c r="A9" s="10" t="s">
        <v>21</v>
      </c>
      <c r="B9" s="12">
        <v>68745.919999999998</v>
      </c>
      <c r="C9" s="12"/>
      <c r="D9" s="3"/>
      <c r="E9" s="3"/>
      <c r="F9" s="3"/>
      <c r="G9" s="3"/>
      <c r="H9" s="12">
        <v>45062.51</v>
      </c>
      <c r="I9" s="3"/>
      <c r="J9" s="12"/>
    </row>
    <row r="10" spans="1:15" ht="51.75" customHeight="1" thickBot="1" x14ac:dyDescent="0.3">
      <c r="A10" s="10" t="s">
        <v>22</v>
      </c>
      <c r="B10" s="12">
        <v>165595.96</v>
      </c>
      <c r="C10" s="12"/>
      <c r="D10" s="3"/>
      <c r="E10" s="3"/>
      <c r="F10" s="3"/>
      <c r="G10" s="3"/>
      <c r="H10" s="12">
        <v>66341</v>
      </c>
      <c r="I10" s="3"/>
      <c r="J10" s="12"/>
    </row>
    <row r="11" spans="1:15" ht="33.75" customHeight="1" thickBot="1" x14ac:dyDescent="0.3">
      <c r="A11" s="10" t="s">
        <v>23</v>
      </c>
      <c r="B11" s="12">
        <v>125118</v>
      </c>
      <c r="C11" s="12"/>
      <c r="D11" s="3"/>
      <c r="E11" s="3"/>
      <c r="F11" s="3"/>
      <c r="G11" s="3"/>
      <c r="H11" s="12">
        <v>46178.32</v>
      </c>
      <c r="I11" s="3"/>
      <c r="J11" s="12"/>
    </row>
    <row r="12" spans="1:15" ht="71.25" customHeight="1" thickBot="1" x14ac:dyDescent="0.3">
      <c r="A12" s="10" t="s">
        <v>24</v>
      </c>
      <c r="B12" s="12">
        <v>510198</v>
      </c>
      <c r="C12" s="12"/>
      <c r="D12" s="3"/>
      <c r="E12" s="3"/>
      <c r="F12" s="3"/>
      <c r="G12" s="3"/>
      <c r="H12" s="12">
        <f>572579.71-168000</f>
        <v>404579.70999999996</v>
      </c>
      <c r="I12" s="3"/>
      <c r="J12" s="12"/>
    </row>
    <row r="13" spans="1:15" ht="64.5" customHeight="1" thickBot="1" x14ac:dyDescent="0.3">
      <c r="A13" s="10" t="s">
        <v>25</v>
      </c>
      <c r="B13" s="12">
        <v>102000</v>
      </c>
      <c r="C13" s="12"/>
      <c r="D13" s="3"/>
      <c r="E13" s="3"/>
      <c r="F13" s="3"/>
      <c r="G13" s="3"/>
      <c r="H13" s="12">
        <v>65282</v>
      </c>
      <c r="I13" s="3"/>
      <c r="J13" s="12"/>
    </row>
    <row r="14" spans="1:15" ht="39" customHeight="1" thickBot="1" x14ac:dyDescent="0.3">
      <c r="A14" s="11" t="s">
        <v>26</v>
      </c>
      <c r="B14" s="13">
        <f>SUM(B7:B13)</f>
        <v>1289719.5899999999</v>
      </c>
      <c r="C14" s="13">
        <f t="shared" ref="C14:H14" si="0">SUM(C7:C13)</f>
        <v>0</v>
      </c>
      <c r="D14" s="13">
        <f t="shared" si="0"/>
        <v>0</v>
      </c>
      <c r="E14" s="13">
        <f t="shared" si="0"/>
        <v>0</v>
      </c>
      <c r="F14" s="13">
        <f t="shared" si="0"/>
        <v>0</v>
      </c>
      <c r="G14" s="13">
        <f t="shared" si="0"/>
        <v>0</v>
      </c>
      <c r="H14" s="13">
        <f>SUM(H7:H13)</f>
        <v>785905.48</v>
      </c>
      <c r="I14" s="5"/>
      <c r="J14" s="13"/>
    </row>
    <row r="15" spans="1:15" ht="15.75" thickBot="1" x14ac:dyDescent="0.3">
      <c r="A15" s="10" t="s">
        <v>27</v>
      </c>
      <c r="B15" s="12">
        <v>90280.41</v>
      </c>
      <c r="C15" s="12"/>
      <c r="D15" s="3"/>
      <c r="E15" s="3"/>
      <c r="F15" s="3"/>
      <c r="G15" s="3"/>
      <c r="H15" s="12">
        <v>37237</v>
      </c>
      <c r="I15" s="3"/>
      <c r="J15" s="12"/>
    </row>
    <row r="16" spans="1:15" ht="15.75" thickBot="1" x14ac:dyDescent="0.3">
      <c r="A16" s="11" t="s">
        <v>1</v>
      </c>
      <c r="B16" s="13">
        <f>SUM(B14:B15)</f>
        <v>1379999.9999999998</v>
      </c>
      <c r="C16" s="13"/>
      <c r="D16" s="5"/>
      <c r="E16" s="5"/>
      <c r="F16" s="5"/>
      <c r="G16" s="5"/>
      <c r="H16" s="13">
        <f>SUM(H14:H15)</f>
        <v>823142.48</v>
      </c>
      <c r="I16" s="5"/>
      <c r="J16" s="13"/>
    </row>
    <row r="17" spans="13:13" x14ac:dyDescent="0.25">
      <c r="M17" s="112"/>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Sheet1</vt:lpstr>
      <vt:lpstr>Avec Dpses au 071119</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KOFFI-KEITA</cp:lastModifiedBy>
  <cp:lastPrinted>2019-11-07T11:35:39Z</cp:lastPrinted>
  <dcterms:created xsi:type="dcterms:W3CDTF">2017-11-15T21:17:43Z</dcterms:created>
  <dcterms:modified xsi:type="dcterms:W3CDTF">2019-11-07T11:52:04Z</dcterms:modified>
</cp:coreProperties>
</file>