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2019 PBF Reporting\Final\RoL\Final\ROL Annual Financial report\"/>
    </mc:Choice>
  </mc:AlternateContent>
  <xr:revisionPtr revIDLastSave="0" documentId="8_{DF2D27FF-1DA1-496B-A86D-F73E655AC804}" xr6:coauthVersionLast="41" xr6:coauthVersionMax="41" xr10:uidLastSave="{00000000-0000-0000-0000-000000000000}"/>
  <bookViews>
    <workbookView xWindow="-108" yWindow="-108" windowWidth="23256" windowHeight="12576" xr2:uid="{00000000-000D-0000-FFFF-FFFF00000000}"/>
  </bookViews>
  <sheets>
    <sheet name="Sheet1" sheetId="1" r:id="rId1"/>
    <sheet name="Sheet D" sheetId="3" state="hidden" r:id="rId2"/>
    <sheet name="Sheet2" sheetId="2" r:id="rId3"/>
  </sheets>
  <definedNames>
    <definedName name="_xlnm.Print_Area" localSheetId="0">Sheet1!$A$1:$L$52</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46" i="1" l="1"/>
  <c r="N8" i="2" l="1"/>
  <c r="F15" i="2" l="1"/>
  <c r="F47" i="1" l="1"/>
  <c r="J26" i="1" l="1"/>
  <c r="J44" i="1"/>
  <c r="I47" i="1"/>
  <c r="J46" i="1" l="1"/>
  <c r="J48" i="1" s="1"/>
  <c r="F32" i="1"/>
  <c r="M14" i="2" l="1"/>
  <c r="L14" i="2" l="1"/>
  <c r="J14" i="2"/>
  <c r="K10" i="2" l="1"/>
  <c r="N10" i="2" s="1"/>
  <c r="K11" i="2"/>
  <c r="N11" i="2" s="1"/>
  <c r="K12" i="2"/>
  <c r="N12" i="2" s="1"/>
  <c r="K13" i="2"/>
  <c r="N13" i="2" s="1"/>
  <c r="K15" i="2"/>
  <c r="N15" i="2" s="1"/>
  <c r="K8" i="2"/>
  <c r="K9" i="2"/>
  <c r="N9" i="2" s="1"/>
  <c r="K7" i="2"/>
  <c r="N7" i="2" s="1"/>
  <c r="D44" i="1"/>
  <c r="D26" i="1"/>
  <c r="D46" i="1" l="1"/>
  <c r="I44" i="1"/>
  <c r="I26" i="1"/>
  <c r="I48" i="1" l="1"/>
  <c r="E8" i="2"/>
  <c r="O8" i="2" s="1"/>
  <c r="H8" i="2"/>
  <c r="F44" i="1" l="1"/>
  <c r="H38" i="1"/>
  <c r="H39" i="1"/>
  <c r="H36" i="1"/>
  <c r="H35" i="1"/>
  <c r="F14" i="1"/>
  <c r="H14" i="1" s="1"/>
  <c r="C31" i="1"/>
  <c r="H31" i="1" s="1"/>
  <c r="C47" i="1"/>
  <c r="C32" i="1"/>
  <c r="H32" i="1" s="1"/>
  <c r="C29" i="1"/>
  <c r="C15" i="1"/>
  <c r="C16" i="1"/>
  <c r="C14" i="1"/>
  <c r="F26" i="1" l="1"/>
  <c r="F46" i="1" s="1"/>
  <c r="C26" i="1"/>
  <c r="C44" i="1"/>
  <c r="C46" i="1" s="1"/>
  <c r="F48" i="1" l="1"/>
  <c r="H46" i="1"/>
  <c r="K24" i="1"/>
  <c r="K23" i="1"/>
  <c r="K21" i="1"/>
  <c r="K18" i="1"/>
  <c r="K38" i="1"/>
  <c r="K37" i="1"/>
  <c r="K34" i="1"/>
  <c r="H30" i="1"/>
  <c r="H15" i="1"/>
  <c r="H16" i="1"/>
  <c r="H11" i="1"/>
  <c r="H12" i="1"/>
  <c r="H10" i="1"/>
  <c r="D48" i="1"/>
  <c r="K48" i="1" s="1"/>
  <c r="F14" i="2"/>
  <c r="P15" i="2" s="1"/>
  <c r="Q14" i="2"/>
  <c r="Q15" i="2"/>
  <c r="D14" i="2"/>
  <c r="D16" i="2" s="1"/>
  <c r="K14" i="2"/>
  <c r="N14" i="2" s="1"/>
  <c r="E15" i="2"/>
  <c r="M16" i="2"/>
  <c r="I16" i="2"/>
  <c r="G16" i="2"/>
  <c r="C16" i="2"/>
  <c r="P8" i="2"/>
  <c r="R8" i="2" s="1"/>
  <c r="Q8" i="2"/>
  <c r="P9" i="2"/>
  <c r="Q9" i="2"/>
  <c r="E9" i="2"/>
  <c r="P10" i="2"/>
  <c r="Q10" i="2"/>
  <c r="E10" i="2"/>
  <c r="P11" i="2"/>
  <c r="Q11" i="2"/>
  <c r="E11" i="2"/>
  <c r="P12" i="2"/>
  <c r="Q12" i="2"/>
  <c r="E12" i="2"/>
  <c r="O12" i="2" s="1"/>
  <c r="P13" i="2"/>
  <c r="Q13" i="2"/>
  <c r="E13" i="2"/>
  <c r="P7" i="2"/>
  <c r="Q7" i="2"/>
  <c r="E7" i="2"/>
  <c r="B14" i="3"/>
  <c r="K20" i="1"/>
  <c r="R12" i="2" l="1"/>
  <c r="Q16" i="2"/>
  <c r="E14" i="2"/>
  <c r="O14" i="2" s="1"/>
  <c r="H11" i="2"/>
  <c r="O11" i="2"/>
  <c r="R11" i="2" s="1"/>
  <c r="H9" i="2"/>
  <c r="O9" i="2"/>
  <c r="R9" i="2" s="1"/>
  <c r="H13" i="2"/>
  <c r="O13" i="2"/>
  <c r="R13" i="2" s="1"/>
  <c r="H7" i="2"/>
  <c r="O7" i="2"/>
  <c r="R7" i="2" s="1"/>
  <c r="H10" i="2"/>
  <c r="O10" i="2"/>
  <c r="R10" i="2" s="1"/>
  <c r="H12" i="2"/>
  <c r="O15" i="2"/>
  <c r="R15" i="2" s="1"/>
  <c r="H15" i="2"/>
  <c r="J16" i="2"/>
  <c r="K16" i="2" s="1"/>
  <c r="H14" i="2"/>
  <c r="C48" i="1"/>
  <c r="H48" i="1" s="1"/>
  <c r="E16" i="2"/>
  <c r="F16" i="2"/>
  <c r="L16" i="2"/>
  <c r="P14" i="2"/>
  <c r="N16" i="2" l="1"/>
  <c r="H16" i="2"/>
  <c r="R14" i="2"/>
  <c r="O16" i="2"/>
  <c r="P16" i="2"/>
  <c r="R1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Yawo Mensah-Maglo</author>
  </authors>
  <commentList>
    <comment ref="I21" authorId="0" shapeId="0" xr:uid="{00000000-0006-0000-0000-000002000000}">
      <text>
        <r>
          <rPr>
            <b/>
            <sz val="9"/>
            <color indexed="81"/>
            <rFont val="Tahoma"/>
            <family val="2"/>
          </rPr>
          <t>Yawo :</t>
        </r>
        <r>
          <rPr>
            <sz val="9"/>
            <color indexed="81"/>
            <rFont val="Tahoma"/>
            <family val="2"/>
          </rPr>
          <t xml:space="preserve">
SSA Suzan + training materials and expenses</t>
        </r>
      </text>
    </comment>
  </commentList>
</comments>
</file>

<file path=xl/sharedStrings.xml><?xml version="1.0" encoding="utf-8"?>
<sst xmlns="http://schemas.openxmlformats.org/spreadsheetml/2006/main" count="194" uniqueCount="117">
  <si>
    <t>Annex D - PBF project budget</t>
  </si>
  <si>
    <t>Outcome/ Output number</t>
  </si>
  <si>
    <t>Outcome/ output/ activity formulation:</t>
  </si>
  <si>
    <t>Output 1.1:</t>
  </si>
  <si>
    <t>Activity 1.1.2:</t>
  </si>
  <si>
    <t>Activity 1.1.3:</t>
  </si>
  <si>
    <t>Output 1.2:</t>
  </si>
  <si>
    <t>Activity 1.2.1:</t>
  </si>
  <si>
    <t>Activity 1.2.2:</t>
  </si>
  <si>
    <t>Activity 1.2.3:</t>
  </si>
  <si>
    <t>Output 1.3:</t>
  </si>
  <si>
    <t>Activity 1.3.1:</t>
  </si>
  <si>
    <t>Activity 1.3.3:</t>
  </si>
  <si>
    <t>TOTAL $ FOR OUTCOME 1:</t>
  </si>
  <si>
    <t>Output 2.1:</t>
  </si>
  <si>
    <t>Activity 2.1.1:</t>
  </si>
  <si>
    <t>Activity 2.1.2:</t>
  </si>
  <si>
    <t>Activity 2.1.3:</t>
  </si>
  <si>
    <t>Output 2.2:</t>
  </si>
  <si>
    <t>Activity 2.2.1:</t>
  </si>
  <si>
    <t>Activity 2.2.2:</t>
  </si>
  <si>
    <t>Activity 2.2.3:</t>
  </si>
  <si>
    <t>Output 2.3:</t>
  </si>
  <si>
    <t>Activity 2.3.1:</t>
  </si>
  <si>
    <t>Activity 2.3.2:</t>
  </si>
  <si>
    <t>Activity 2.3.3:</t>
  </si>
  <si>
    <t>TOTAL $ FOR OUTCOME 2:</t>
  </si>
  <si>
    <t xml:space="preserve"> </t>
  </si>
  <si>
    <t>SUB-TOTAL PROJECT BUDGET:</t>
  </si>
  <si>
    <t>Indirect support costs (7%):</t>
  </si>
  <si>
    <t>Percent of budget for each output reserved for direct action on gender eqaulity (if any):</t>
  </si>
  <si>
    <t>Any remarks (e.g. on types of inputs provided or budget justification, for example if high TA or travel costs)</t>
  </si>
  <si>
    <t>CATEGORIES</t>
  </si>
  <si>
    <t>Amount Recipient  Agency XX</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</si>
  <si>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</si>
  <si>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</si>
  <si>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</si>
  <si>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</si>
  <si>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</si>
  <si>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</si>
  <si>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</si>
  <si>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</si>
  <si>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</si>
  <si>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</si>
  <si>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</si>
  <si>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</si>
  <si>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</si>
  <si>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Total tranche 2</t>
  </si>
  <si>
    <t>Note: If this is a budget revision, insert extra columns to show budget changes.</t>
  </si>
  <si>
    <t>Table 2 - PBF project budget by UN cost category</t>
  </si>
  <si>
    <t>Table 1 - PBF project budget by Outcome, output and activity</t>
  </si>
  <si>
    <r>
      <t xml:space="preserve">OUTCOME 1: </t>
    </r>
    <r>
      <rPr>
        <sz val="12"/>
        <color theme="1"/>
        <rFont val="Times New Roman"/>
        <family val="1"/>
      </rPr>
      <t>More inclusive, accountable and gender responsive justice and security institutions increase communities’ confidence in the justice system</t>
    </r>
    <r>
      <rPr>
        <b/>
        <sz val="12"/>
        <color theme="1"/>
        <rFont val="Times New Roman"/>
        <family val="1"/>
      </rPr>
      <t xml:space="preserve">
</t>
    </r>
  </si>
  <si>
    <t>Institutional capacities across the entire justice ‘chain’ enhanced, with a focus on reducing pretrial detention rates across the country</t>
  </si>
  <si>
    <t>Support the recruitment, training and deployment of additional prosecutors, judges, and public defenders with a view to addressing pre-trial detention</t>
  </si>
  <si>
    <t>Support the specialized Women and Children Protection Sections, SGBV Crimes Prosecution Unit and Criminal Court</t>
  </si>
  <si>
    <t>Civil Society Contributions to rule of law and community access to justice enhanced</t>
  </si>
  <si>
    <t>Strengthen the capacity of selected CSOs/CBOs to provide quality legal aid and assistance, notably to individuals in pre-trial detention including disadvantaged;</t>
  </si>
  <si>
    <t>Build civil society organizations’ capacity to monitor the performance of the different justice and security institutions</t>
  </si>
  <si>
    <t>Sustainably increase legal literacy, with a view to enhancing the understanding of the population about the functioning of the justice system</t>
  </si>
  <si>
    <t>Advocacy, social mobilisation and partnerships to provide gender responsive legal aid services and empowerment supported</t>
  </si>
  <si>
    <t>Advocacy and support national Legislature, justice and security sectors institutions and non-governmental organizations for the adoption of a gender responsive national legal aid policy/legislation</t>
  </si>
  <si>
    <t>Support the delivery of a specialized training programme on gender equality, women’s empowerment and rights as well as gender responsive legal aid for law enforcement bodies, legal aid service providers, female prisoners and correction officers;</t>
  </si>
  <si>
    <t>Carry out community legal education and social mobilisation interventions on women’s rights and access to justice including for traditional, faith, youth and male leaders</t>
  </si>
  <si>
    <t>Activity 1.3.4</t>
  </si>
  <si>
    <t>Avail grants to civil society organizations to provide women friendly legal aid services and gender-appropriate rehabilitation services, basic literacy and livelihood skills as well as mental and reproductive health services for women in pre-trial detention facilities, prisons and rehabilitation programmes</t>
  </si>
  <si>
    <t>In collaboration with CSOs and academic institutions support the capacities of relevant justice sector institutions for case management, data collection and monitoring system, research and feedback mechanisms on the gender responsiveness of justice institutions</t>
  </si>
  <si>
    <t>Activity 1.3.5</t>
  </si>
  <si>
    <t>Joint initiatives on security and safety issues between communities and security institutions undertaken, as per the LNP’s community policing policy</t>
  </si>
  <si>
    <t>Ensure strict adherence to LNP’s community policing policy, including sustained capacity development support to CSS</t>
  </si>
  <si>
    <t>Build mutual trust between the police and the communities, including through community outreach programmes and dialogue mechanisms</t>
  </si>
  <si>
    <t>Help operationalize security councils at both county and district level to ensure a rapid and effective response to local security challenges</t>
  </si>
  <si>
    <t>Community policing structures effectively address women and girls’ justice and security needs, including by liaising with relevant government authorities</t>
  </si>
  <si>
    <t xml:space="preserve">Review the community policing policy and manuals, </t>
  </si>
  <si>
    <t>Build the capacity of community women led structures and female security officers to effectively engage in community policing programmes</t>
  </si>
  <si>
    <t>Train WACPs and CSS on documenting cases of SGBV referred by community structures on gender responsive policing</t>
  </si>
  <si>
    <t>Develop a gender responsive community policing checklist;</t>
  </si>
  <si>
    <t>Build capacity of community policing focal points, including women CSOs and female officers</t>
  </si>
  <si>
    <t>Activity 2.2.4</t>
  </si>
  <si>
    <t>Activity 2.2.5</t>
  </si>
  <si>
    <t>Activity 1.1.1`</t>
  </si>
  <si>
    <t>Support the establishment of a proper plea-bargaining system to help reduce case backlogs and ensure timely delivery of justice;</t>
  </si>
  <si>
    <t>Amount Recipient  Agency - UN Women</t>
  </si>
  <si>
    <t>PROJECT TOTAL budget</t>
  </si>
  <si>
    <t xml:space="preserve">delivery /  commitments </t>
  </si>
  <si>
    <t>total budget</t>
  </si>
  <si>
    <t>delivery / commitments</t>
  </si>
  <si>
    <t>Amount Recipient  Agency UNDP</t>
  </si>
  <si>
    <t>Amount Recipient  Agency UN Women</t>
  </si>
  <si>
    <t>OUTCOME 2: Public engagement on community safety and security related matters at the local level enhanced, notably by rolling out community policing</t>
  </si>
  <si>
    <r>
      <t>Budget by recipient organization in USD -</t>
    </r>
    <r>
      <rPr>
        <sz val="12"/>
        <color rgb="FFFF0000"/>
        <rFont val="Times New Roman"/>
        <family val="1"/>
      </rPr>
      <t xml:space="preserve"> </t>
    </r>
    <r>
      <rPr>
        <b/>
        <sz val="12"/>
        <rFont val="Times New Roman"/>
        <family val="1"/>
      </rPr>
      <t>UNDP</t>
    </r>
  </si>
  <si>
    <t>Note: If this is a budget revision, insert extra columns to show budget changes</t>
  </si>
  <si>
    <t>Activity 1.3.2:</t>
  </si>
  <si>
    <t>Amount Recipient  Agency - UNDP</t>
  </si>
  <si>
    <t>2. Supplies, commodities, materials</t>
  </si>
  <si>
    <t>3. Equipment, vehicles, and furniture (including depreciation)</t>
  </si>
  <si>
    <t>6. Transfers and grants to counterparts</t>
  </si>
  <si>
    <t>7. General operating and other direct costs</t>
  </si>
  <si>
    <t>8. Indirect support costs (7%)</t>
  </si>
  <si>
    <t>N/A</t>
  </si>
  <si>
    <r>
      <t>Commitments in USD-</t>
    </r>
    <r>
      <rPr>
        <b/>
        <sz val="12"/>
        <color theme="1"/>
        <rFont val="Times New Roman"/>
        <family val="1"/>
      </rPr>
      <t>UNDP</t>
    </r>
  </si>
  <si>
    <t>Project Total</t>
  </si>
  <si>
    <t>Del. %</t>
  </si>
  <si>
    <t>PO</t>
  </si>
  <si>
    <t>Del %</t>
  </si>
  <si>
    <t>Comments</t>
  </si>
  <si>
    <t>OverAll   Project Total</t>
  </si>
  <si>
    <t>OverAll PO</t>
  </si>
  <si>
    <t>OverAll     Del %</t>
  </si>
  <si>
    <t xml:space="preserve">TOTAL PROJECT BUDGET:                                                                                   </t>
  </si>
  <si>
    <r>
      <t xml:space="preserve">Level of expenditure in USD (to provide at time of project progress reporting): </t>
    </r>
    <r>
      <rPr>
        <b/>
        <sz val="12"/>
        <color theme="1"/>
        <rFont val="Times New Roman"/>
        <family val="1"/>
      </rPr>
      <t>UNDP</t>
    </r>
  </si>
  <si>
    <t>Level of expenditure/commitment in % to date</t>
  </si>
  <si>
    <r>
      <t xml:space="preserve">Level of expenditure in USD (to provide at time of project progress reporting): </t>
    </r>
    <r>
      <rPr>
        <b/>
        <sz val="12"/>
        <color theme="1"/>
        <rFont val="Times New Roman"/>
        <family val="1"/>
      </rPr>
      <t>UNWomen</t>
    </r>
  </si>
  <si>
    <r>
      <t xml:space="preserve">Commitments in USD- </t>
    </r>
    <r>
      <rPr>
        <b/>
        <sz val="12"/>
        <color theme="1"/>
        <rFont val="Times New Roman"/>
        <family val="1"/>
      </rPr>
      <t>UNWomen</t>
    </r>
  </si>
  <si>
    <t>OverAll Delivery</t>
  </si>
  <si>
    <t>Programme Management Cost</t>
  </si>
  <si>
    <r>
      <t>Budget by recipient organization in USD</t>
    </r>
    <r>
      <rPr>
        <sz val="12"/>
        <color rgb="FFFF0000"/>
        <rFont val="Times New Roman"/>
        <family val="1"/>
      </rPr>
      <t xml:space="preserve">  </t>
    </r>
    <r>
      <rPr>
        <b/>
        <sz val="12"/>
        <rFont val="Times New Roman"/>
        <family val="1"/>
      </rPr>
      <t>UNWomen</t>
    </r>
  </si>
  <si>
    <t>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</si>
</sst>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 _k_r_."/>
    <numFmt numFmtId="165" formatCode="#,##0.00_ ;\-#,##0.00\ "/>
  </numFmts>
  <fonts count="21"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2"/>
      <name val="Times New Roman"/>
      <family val="1"/>
    </font>
    <font>
      <b/>
      <sz val="16"/>
      <color theme="1"/>
      <name val="Times New Roman"/>
      <family val="1"/>
    </font>
    <font>
      <b/>
      <sz val="14"/>
      <color theme="1"/>
      <name val="Times New Roman"/>
      <family val="1"/>
    </font>
    <font>
      <sz val="11"/>
      <color theme="1"/>
      <name val="Times New Roman"/>
      <family val="1"/>
    </font>
    <font>
      <sz val="8"/>
      <name val="Calibri"/>
      <family val="2"/>
      <scheme val="minor"/>
    </font>
    <font>
      <b/>
      <sz val="9"/>
      <color theme="1"/>
      <name val="Calibri"/>
      <family val="2"/>
    </font>
    <font>
      <b/>
      <sz val="9"/>
      <color theme="1"/>
      <name val="Calibri"/>
      <family val="2"/>
      <scheme val="minor"/>
    </font>
    <font>
      <sz val="9"/>
      <color theme="1"/>
      <name val="Calibri"/>
      <family val="2"/>
    </font>
    <font>
      <sz val="9"/>
      <color theme="1"/>
      <name val="Calibri"/>
      <family val="2"/>
      <scheme val="minor"/>
    </font>
    <font>
      <sz val="9"/>
      <color rgb="FFFF0000"/>
      <name val="Calibri"/>
      <family val="2"/>
      <scheme val="minor"/>
    </font>
  </fonts>
  <fills count="18">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92D050"/>
        <bgColor indexed="64"/>
      </patternFill>
    </fill>
  </fills>
  <borders count="62">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rgb="FF000000"/>
      </left>
      <right/>
      <top style="medium">
        <color rgb="FF000000"/>
      </top>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right style="medium">
        <color rgb="FF000000"/>
      </right>
      <top style="medium">
        <color auto="1"/>
      </top>
      <bottom style="medium">
        <color rgb="FF000000"/>
      </bottom>
      <diagonal/>
    </border>
    <border>
      <left style="medium">
        <color rgb="FF000000"/>
      </left>
      <right/>
      <top style="medium">
        <color auto="1"/>
      </top>
      <bottom style="medium">
        <color rgb="FF000000"/>
      </bottom>
      <diagonal/>
    </border>
    <border>
      <left/>
      <right style="medium">
        <color rgb="FF000000"/>
      </right>
      <top style="medium">
        <color auto="1"/>
      </top>
      <bottom/>
      <diagonal/>
    </border>
    <border>
      <left style="medium">
        <color rgb="FF000000"/>
      </left>
      <right style="medium">
        <color rgb="FF000000"/>
      </right>
      <top style="medium">
        <color auto="1"/>
      </top>
      <bottom/>
      <diagonal/>
    </border>
    <border>
      <left style="medium">
        <color rgb="FF000000"/>
      </left>
      <right style="medium">
        <color auto="1"/>
      </right>
      <top style="medium">
        <color auto="1"/>
      </top>
      <bottom/>
      <diagonal/>
    </border>
    <border>
      <left style="medium">
        <color rgb="FF000000"/>
      </left>
      <right/>
      <top/>
      <bottom style="medium">
        <color rgb="FF000000"/>
      </bottom>
      <diagonal/>
    </border>
    <border>
      <left style="medium">
        <color auto="1"/>
      </left>
      <right style="medium">
        <color rgb="FF000000"/>
      </right>
      <top/>
      <bottom style="medium">
        <color auto="1"/>
      </bottom>
      <diagonal/>
    </border>
    <border>
      <left/>
      <right style="medium">
        <color rgb="FF000000"/>
      </right>
      <top/>
      <bottom style="medium">
        <color auto="1"/>
      </bottom>
      <diagonal/>
    </border>
    <border>
      <left style="medium">
        <color rgb="FF000000"/>
      </left>
      <right style="medium">
        <color rgb="FF000000"/>
      </right>
      <top/>
      <bottom style="medium">
        <color auto="1"/>
      </bottom>
      <diagonal/>
    </border>
    <border>
      <left style="medium">
        <color rgb="FF000000"/>
      </left>
      <right style="medium">
        <color auto="1"/>
      </right>
      <top/>
      <bottom style="medium">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diagonal/>
    </border>
    <border>
      <left style="medium">
        <color auto="1"/>
      </left>
      <right/>
      <top style="medium">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auto="1"/>
      </right>
      <top style="medium">
        <color indexed="64"/>
      </top>
      <bottom style="thin">
        <color auto="1"/>
      </bottom>
      <diagonal/>
    </border>
    <border>
      <left style="medium">
        <color indexed="64"/>
      </left>
      <right style="medium">
        <color rgb="FF000000"/>
      </right>
      <top style="medium">
        <color indexed="64"/>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diagonal/>
    </border>
    <border>
      <left style="medium">
        <color rgb="FF000000"/>
      </left>
      <right/>
      <top style="medium">
        <color auto="1"/>
      </top>
      <bottom/>
      <diagonal/>
    </border>
    <border>
      <left style="medium">
        <color rgb="FF000000"/>
      </left>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s>
  <cellStyleXfs count="4">
    <xf numFmtId="0" fontId="0" fillId="0" borderId="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241">
    <xf numFmtId="0" fontId="0" fillId="0" borderId="0" xfId="0"/>
    <xf numFmtId="0" fontId="4" fillId="0" borderId="0" xfId="0" applyFont="1"/>
    <xf numFmtId="0" fontId="6" fillId="0" borderId="5" xfId="0" applyFont="1" applyBorder="1" applyAlignment="1">
      <alignment vertical="center" wrapText="1"/>
    </xf>
    <xf numFmtId="0" fontId="6" fillId="0" borderId="6" xfId="0" applyFont="1" applyBorder="1" applyAlignment="1">
      <alignment horizontal="right" vertical="center" wrapText="1"/>
    </xf>
    <xf numFmtId="0" fontId="6" fillId="0" borderId="6" xfId="0" applyFont="1" applyBorder="1" applyAlignment="1">
      <alignment horizontal="center" vertical="center" wrapText="1"/>
    </xf>
    <xf numFmtId="0" fontId="5" fillId="4" borderId="5" xfId="0" applyFont="1" applyFill="1" applyBorder="1" applyAlignment="1">
      <alignment vertical="center" wrapText="1"/>
    </xf>
    <xf numFmtId="0" fontId="6" fillId="4" borderId="6" xfId="0" applyFont="1" applyFill="1" applyBorder="1" applyAlignment="1">
      <alignment horizontal="right" vertical="center" wrapText="1"/>
    </xf>
    <xf numFmtId="0" fontId="7" fillId="0" borderId="0" xfId="0" applyFont="1"/>
    <xf numFmtId="4" fontId="6" fillId="0" borderId="6" xfId="0" applyNumberFormat="1" applyFont="1" applyBorder="1" applyAlignment="1">
      <alignment horizontal="right" vertical="center" wrapText="1"/>
    </xf>
    <xf numFmtId="3" fontId="6" fillId="0" borderId="6" xfId="0" applyNumberFormat="1" applyFont="1" applyBorder="1" applyAlignment="1">
      <alignment horizontal="right"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6" fillId="0" borderId="5" xfId="0" applyFont="1" applyBorder="1" applyAlignment="1">
      <alignment vertical="top" wrapText="1"/>
    </xf>
    <xf numFmtId="3" fontId="6" fillId="4" borderId="6" xfId="0" applyNumberFormat="1" applyFont="1" applyFill="1" applyBorder="1" applyAlignment="1">
      <alignment horizontal="right" vertical="center" wrapText="1"/>
    </xf>
    <xf numFmtId="0" fontId="2" fillId="0" borderId="7" xfId="0" applyFont="1" applyBorder="1" applyAlignment="1">
      <alignment vertical="center" wrapText="1"/>
    </xf>
    <xf numFmtId="0" fontId="0" fillId="0" borderId="0" xfId="0"/>
    <xf numFmtId="0" fontId="7" fillId="0" borderId="0" xfId="0" applyFont="1"/>
    <xf numFmtId="4" fontId="1" fillId="0" borderId="7" xfId="0" applyNumberFormat="1" applyFont="1" applyBorder="1" applyAlignment="1">
      <alignment vertical="center" wrapText="1"/>
    </xf>
    <xf numFmtId="0" fontId="12" fillId="0" borderId="0" xfId="0" applyFont="1"/>
    <xf numFmtId="0" fontId="13" fillId="0" borderId="0" xfId="0" applyFont="1"/>
    <xf numFmtId="0" fontId="14" fillId="0" borderId="0" xfId="0" applyFont="1"/>
    <xf numFmtId="0" fontId="2" fillId="0" borderId="0" xfId="0" applyFont="1"/>
    <xf numFmtId="9" fontId="1" fillId="0" borderId="7" xfId="0" applyNumberFormat="1" applyFont="1" applyBorder="1" applyAlignment="1">
      <alignment horizontal="center" vertical="center" wrapText="1"/>
    </xf>
    <xf numFmtId="0" fontId="0" fillId="0" borderId="0" xfId="0" applyBorder="1"/>
    <xf numFmtId="0" fontId="0" fillId="0" borderId="7" xfId="0" applyBorder="1"/>
    <xf numFmtId="0" fontId="2" fillId="9" borderId="8" xfId="0" applyFont="1" applyFill="1" applyBorder="1" applyAlignment="1">
      <alignment vertical="center" wrapText="1"/>
    </xf>
    <xf numFmtId="0" fontId="1" fillId="0" borderId="7" xfId="0" applyFont="1" applyBorder="1" applyAlignment="1">
      <alignment vertical="center" wrapText="1"/>
    </xf>
    <xf numFmtId="0" fontId="1" fillId="0" borderId="7" xfId="0" applyFont="1" applyBorder="1" applyAlignment="1">
      <alignment vertical="top" wrapText="1"/>
    </xf>
    <xf numFmtId="0" fontId="1" fillId="0" borderId="7" xfId="0" applyFont="1" applyBorder="1" applyAlignment="1">
      <alignment horizontal="center" vertical="center" wrapText="1"/>
    </xf>
    <xf numFmtId="0" fontId="2" fillId="10" borderId="7" xfId="0" applyFont="1" applyFill="1" applyBorder="1" applyAlignment="1">
      <alignment vertical="center" wrapText="1"/>
    </xf>
    <xf numFmtId="0" fontId="2" fillId="11" borderId="7" xfId="0" applyFont="1" applyFill="1" applyBorder="1" applyAlignment="1">
      <alignment vertical="center" wrapText="1"/>
    </xf>
    <xf numFmtId="0" fontId="2" fillId="6" borderId="7" xfId="0" applyFont="1" applyFill="1" applyBorder="1" applyAlignment="1">
      <alignment vertical="center" wrapText="1"/>
    </xf>
    <xf numFmtId="9" fontId="1" fillId="0" borderId="7" xfId="0" applyNumberFormat="1" applyFont="1" applyBorder="1" applyAlignment="1">
      <alignment vertical="center" wrapText="1"/>
    </xf>
    <xf numFmtId="4" fontId="0" fillId="0" borderId="0" xfId="0" applyNumberFormat="1"/>
    <xf numFmtId="0" fontId="5" fillId="5" borderId="0" xfId="0" applyFont="1" applyFill="1" applyBorder="1" applyAlignment="1">
      <alignment vertical="center" wrapText="1"/>
    </xf>
    <xf numFmtId="4" fontId="5" fillId="5" borderId="0" xfId="0" applyNumberFormat="1" applyFont="1" applyFill="1" applyBorder="1" applyAlignment="1">
      <alignment horizontal="right" vertical="center" wrapText="1"/>
    </xf>
    <xf numFmtId="164" fontId="5" fillId="5" borderId="0" xfId="0" applyNumberFormat="1" applyFont="1" applyFill="1" applyBorder="1" applyAlignment="1">
      <alignment horizontal="right" vertical="center" wrapText="1"/>
    </xf>
    <xf numFmtId="0" fontId="0" fillId="5" borderId="0" xfId="0" applyFont="1" applyFill="1" applyBorder="1" applyAlignment="1">
      <alignment horizontal="right"/>
    </xf>
    <xf numFmtId="2" fontId="6" fillId="5" borderId="0" xfId="0" applyNumberFormat="1" applyFont="1" applyFill="1" applyBorder="1" applyAlignment="1">
      <alignment horizontal="right" vertical="center" wrapText="1"/>
    </xf>
    <xf numFmtId="0" fontId="0" fillId="5" borderId="0" xfId="0" applyFill="1" applyBorder="1"/>
    <xf numFmtId="0" fontId="0" fillId="5" borderId="0" xfId="0" applyFill="1"/>
    <xf numFmtId="0" fontId="7" fillId="0" borderId="0" xfId="0" applyFont="1" applyBorder="1"/>
    <xf numFmtId="4" fontId="1" fillId="0" borderId="7" xfId="0" applyNumberFormat="1" applyFont="1" applyBorder="1" applyAlignment="1">
      <alignment horizontal="right" vertical="center" wrapText="1"/>
    </xf>
    <xf numFmtId="9" fontId="1" fillId="0" borderId="7" xfId="0" applyNumberFormat="1" applyFont="1" applyBorder="1" applyAlignment="1">
      <alignment horizontal="right" vertical="center" wrapText="1"/>
    </xf>
    <xf numFmtId="9" fontId="1" fillId="0" borderId="7" xfId="1" applyFont="1" applyBorder="1" applyAlignment="1">
      <alignment horizontal="right" vertical="center" wrapText="1"/>
    </xf>
    <xf numFmtId="4" fontId="2" fillId="12" borderId="7" xfId="0" applyNumberFormat="1" applyFont="1" applyFill="1" applyBorder="1" applyAlignment="1">
      <alignment vertical="center" wrapText="1"/>
    </xf>
    <xf numFmtId="0" fontId="2" fillId="12" borderId="7" xfId="0" applyFont="1" applyFill="1" applyBorder="1" applyAlignment="1">
      <alignment vertical="center" wrapText="1"/>
    </xf>
    <xf numFmtId="9" fontId="1" fillId="0" borderId="22" xfId="0" applyNumberFormat="1" applyFont="1" applyBorder="1" applyAlignment="1">
      <alignment horizontal="righ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3" fontId="1" fillId="0" borderId="27" xfId="2" applyFont="1" applyBorder="1" applyAlignment="1">
      <alignment vertical="center" wrapText="1"/>
    </xf>
    <xf numFmtId="9" fontId="2" fillId="12" borderId="7" xfId="1" applyFont="1" applyFill="1" applyBorder="1" applyAlignment="1">
      <alignment vertical="center" wrapText="1"/>
    </xf>
    <xf numFmtId="4" fontId="2" fillId="13" borderId="7" xfId="0" applyNumberFormat="1" applyFont="1" applyFill="1" applyBorder="1" applyAlignment="1">
      <alignment vertical="center" wrapText="1"/>
    </xf>
    <xf numFmtId="0" fontId="0" fillId="0" borderId="0" xfId="0" applyFill="1"/>
    <xf numFmtId="0" fontId="1" fillId="0" borderId="7" xfId="0" applyFont="1" applyFill="1" applyBorder="1" applyAlignment="1">
      <alignment vertical="center" wrapText="1"/>
    </xf>
    <xf numFmtId="4" fontId="2" fillId="12" borderId="7" xfId="0" applyNumberFormat="1" applyFont="1" applyFill="1" applyBorder="1" applyAlignment="1">
      <alignment horizontal="center" vertical="center" wrapText="1"/>
    </xf>
    <xf numFmtId="2" fontId="16" fillId="3" borderId="38" xfId="0" applyNumberFormat="1"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9" fillId="14" borderId="7" xfId="0" applyFont="1" applyFill="1" applyBorder="1" applyAlignment="1">
      <alignment horizontal="right"/>
    </xf>
    <xf numFmtId="0" fontId="19" fillId="14" borderId="22" xfId="0" applyFont="1" applyFill="1" applyBorder="1" applyAlignment="1">
      <alignment horizontal="right"/>
    </xf>
    <xf numFmtId="9" fontId="19" fillId="14" borderId="44" xfId="1" applyFont="1" applyFill="1" applyBorder="1" applyAlignment="1">
      <alignment horizontal="right"/>
    </xf>
    <xf numFmtId="0" fontId="17" fillId="12" borderId="39" xfId="0" applyFont="1" applyFill="1" applyBorder="1" applyAlignment="1">
      <alignment horizontal="right"/>
    </xf>
    <xf numFmtId="0" fontId="19" fillId="14" borderId="25" xfId="0" applyFont="1" applyFill="1" applyBorder="1" applyAlignment="1">
      <alignment horizontal="right"/>
    </xf>
    <xf numFmtId="0" fontId="17" fillId="12" borderId="2" xfId="0" applyFont="1" applyFill="1" applyBorder="1"/>
    <xf numFmtId="9" fontId="19" fillId="14" borderId="29" xfId="1" applyFont="1" applyFill="1" applyBorder="1" applyAlignment="1">
      <alignment horizontal="right"/>
    </xf>
    <xf numFmtId="9" fontId="19" fillId="14" borderId="47" xfId="1" applyFont="1" applyFill="1" applyBorder="1" applyAlignment="1">
      <alignment horizontal="right"/>
    </xf>
    <xf numFmtId="9" fontId="19" fillId="14" borderId="46" xfId="1" applyFont="1" applyFill="1" applyBorder="1" applyAlignment="1">
      <alignment horizontal="right"/>
    </xf>
    <xf numFmtId="9" fontId="17" fillId="12" borderId="40" xfId="1" applyFont="1" applyFill="1" applyBorder="1" applyAlignment="1">
      <alignment horizontal="right"/>
    </xf>
    <xf numFmtId="4" fontId="18" fillId="14" borderId="41" xfId="0" applyNumberFormat="1" applyFont="1" applyFill="1" applyBorder="1" applyAlignment="1">
      <alignment horizontal="right" wrapText="1"/>
    </xf>
    <xf numFmtId="37" fontId="18" fillId="14" borderId="28" xfId="3" applyNumberFormat="1" applyFont="1" applyFill="1" applyBorder="1" applyAlignment="1">
      <alignment horizontal="right" wrapText="1"/>
    </xf>
    <xf numFmtId="39" fontId="18" fillId="14" borderId="28" xfId="3" applyNumberFormat="1" applyFont="1" applyFill="1" applyBorder="1" applyAlignment="1">
      <alignment horizontal="right" wrapText="1"/>
    </xf>
    <xf numFmtId="164" fontId="18" fillId="14" borderId="28" xfId="0" applyNumberFormat="1" applyFont="1" applyFill="1" applyBorder="1" applyAlignment="1">
      <alignment horizontal="right" wrapText="1"/>
    </xf>
    <xf numFmtId="4" fontId="18" fillId="15" borderId="41" xfId="0" applyNumberFormat="1" applyFont="1" applyFill="1" applyBorder="1" applyAlignment="1">
      <alignment horizontal="right" wrapText="1"/>
    </xf>
    <xf numFmtId="4" fontId="18" fillId="15" borderId="28" xfId="0" applyNumberFormat="1" applyFont="1" applyFill="1" applyBorder="1" applyAlignment="1">
      <alignment horizontal="right" wrapText="1"/>
    </xf>
    <xf numFmtId="9" fontId="18" fillId="15" borderId="29" xfId="1" applyFont="1" applyFill="1" applyBorder="1" applyAlignment="1">
      <alignment horizontal="right" wrapText="1"/>
    </xf>
    <xf numFmtId="4" fontId="18" fillId="14" borderId="30" xfId="0" applyNumberFormat="1" applyFont="1" applyFill="1" applyBorder="1" applyAlignment="1">
      <alignment horizontal="right" wrapText="1"/>
    </xf>
    <xf numFmtId="4" fontId="18" fillId="14" borderId="7" xfId="3" applyNumberFormat="1" applyFont="1" applyFill="1" applyBorder="1" applyAlignment="1">
      <alignment horizontal="right" wrapText="1"/>
    </xf>
    <xf numFmtId="39" fontId="18" fillId="14" borderId="7" xfId="3" applyNumberFormat="1" applyFont="1" applyFill="1" applyBorder="1" applyAlignment="1">
      <alignment horizontal="right" wrapText="1"/>
    </xf>
    <xf numFmtId="164" fontId="18" fillId="14" borderId="7" xfId="0" applyNumberFormat="1" applyFont="1" applyFill="1" applyBorder="1" applyAlignment="1">
      <alignment horizontal="right" wrapText="1"/>
    </xf>
    <xf numFmtId="4" fontId="18" fillId="15" borderId="30" xfId="0" applyNumberFormat="1" applyFont="1" applyFill="1" applyBorder="1" applyAlignment="1">
      <alignment horizontal="right" wrapText="1"/>
    </xf>
    <xf numFmtId="4" fontId="18" fillId="15" borderId="7" xfId="0" applyNumberFormat="1" applyFont="1" applyFill="1" applyBorder="1" applyAlignment="1">
      <alignment horizontal="right" wrapText="1"/>
    </xf>
    <xf numFmtId="9" fontId="18" fillId="15" borderId="47" xfId="1" applyFont="1" applyFill="1" applyBorder="1" applyAlignment="1">
      <alignment horizontal="right" wrapText="1"/>
    </xf>
    <xf numFmtId="37" fontId="18" fillId="14" borderId="7" xfId="3" applyNumberFormat="1" applyFont="1" applyFill="1" applyBorder="1" applyAlignment="1">
      <alignment horizontal="right" wrapText="1"/>
    </xf>
    <xf numFmtId="4" fontId="18" fillId="14" borderId="43" xfId="0" applyNumberFormat="1" applyFont="1" applyFill="1" applyBorder="1" applyAlignment="1">
      <alignment horizontal="right" wrapText="1"/>
    </xf>
    <xf numFmtId="37" fontId="18" fillId="14" borderId="22" xfId="3" applyNumberFormat="1" applyFont="1" applyFill="1" applyBorder="1" applyAlignment="1">
      <alignment horizontal="right" wrapText="1"/>
    </xf>
    <xf numFmtId="39" fontId="18" fillId="14" borderId="22" xfId="3" applyNumberFormat="1" applyFont="1" applyFill="1" applyBorder="1" applyAlignment="1">
      <alignment horizontal="right" wrapText="1"/>
    </xf>
    <xf numFmtId="164" fontId="18" fillId="14" borderId="22" xfId="0" applyNumberFormat="1" applyFont="1" applyFill="1" applyBorder="1" applyAlignment="1">
      <alignment horizontal="right" wrapText="1"/>
    </xf>
    <xf numFmtId="4" fontId="18" fillId="15" borderId="43" xfId="0" applyNumberFormat="1" applyFont="1" applyFill="1" applyBorder="1" applyAlignment="1">
      <alignment horizontal="right" wrapText="1"/>
    </xf>
    <xf numFmtId="4" fontId="18" fillId="15" borderId="22" xfId="0" applyNumberFormat="1" applyFont="1" applyFill="1" applyBorder="1" applyAlignment="1">
      <alignment horizontal="right" wrapText="1"/>
    </xf>
    <xf numFmtId="9" fontId="18" fillId="15" borderId="46" xfId="1" applyFont="1" applyFill="1" applyBorder="1" applyAlignment="1">
      <alignment horizontal="right" wrapText="1"/>
    </xf>
    <xf numFmtId="0" fontId="16" fillId="12" borderId="3" xfId="0" applyFont="1" applyFill="1" applyBorder="1" applyAlignment="1">
      <alignment wrapText="1"/>
    </xf>
    <xf numFmtId="43" fontId="16" fillId="12" borderId="38" xfId="2" quotePrefix="1" applyFont="1" applyFill="1" applyBorder="1" applyAlignment="1">
      <alignment horizontal="right" wrapText="1"/>
    </xf>
    <xf numFmtId="4" fontId="16" fillId="12" borderId="39" xfId="0" applyNumberFormat="1" applyFont="1" applyFill="1" applyBorder="1" applyAlignment="1">
      <alignment horizontal="right" wrapText="1"/>
    </xf>
    <xf numFmtId="39" fontId="16" fillId="12" borderId="39" xfId="3" applyNumberFormat="1" applyFont="1" applyFill="1" applyBorder="1" applyAlignment="1">
      <alignment horizontal="right" wrapText="1"/>
    </xf>
    <xf numFmtId="4" fontId="16" fillId="12" borderId="38" xfId="0" applyNumberFormat="1" applyFont="1" applyFill="1" applyBorder="1" applyAlignment="1">
      <alignment horizontal="right" wrapText="1"/>
    </xf>
    <xf numFmtId="9" fontId="16" fillId="12" borderId="40" xfId="1" applyFont="1" applyFill="1" applyBorder="1" applyAlignment="1">
      <alignment horizontal="right" wrapText="1"/>
    </xf>
    <xf numFmtId="4" fontId="18" fillId="14" borderId="45" xfId="0" applyNumberFormat="1" applyFont="1" applyFill="1" applyBorder="1" applyAlignment="1">
      <alignment horizontal="right" wrapText="1"/>
    </xf>
    <xf numFmtId="4" fontId="18" fillId="14" borderId="25" xfId="0" applyNumberFormat="1" applyFont="1" applyFill="1" applyBorder="1" applyAlignment="1">
      <alignment horizontal="right" wrapText="1"/>
    </xf>
    <xf numFmtId="39" fontId="18" fillId="14" borderId="25" xfId="3" applyNumberFormat="1" applyFont="1" applyFill="1" applyBorder="1" applyAlignment="1">
      <alignment horizontal="right" wrapText="1"/>
    </xf>
    <xf numFmtId="164" fontId="18" fillId="14" borderId="25" xfId="0" applyNumberFormat="1" applyFont="1" applyFill="1" applyBorder="1" applyAlignment="1">
      <alignment horizontal="right" wrapText="1"/>
    </xf>
    <xf numFmtId="4" fontId="18" fillId="15" borderId="45" xfId="0" applyNumberFormat="1" applyFont="1" applyFill="1" applyBorder="1" applyAlignment="1">
      <alignment horizontal="right" wrapText="1"/>
    </xf>
    <xf numFmtId="4" fontId="18" fillId="15" borderId="25" xfId="0" applyNumberFormat="1" applyFont="1" applyFill="1" applyBorder="1" applyAlignment="1">
      <alignment horizontal="right" wrapText="1"/>
    </xf>
    <xf numFmtId="9" fontId="18" fillId="15" borderId="44" xfId="1" applyFont="1" applyFill="1" applyBorder="1" applyAlignment="1">
      <alignment horizontal="right" wrapText="1"/>
    </xf>
    <xf numFmtId="4" fontId="18" fillId="16" borderId="41" xfId="0" applyNumberFormat="1" applyFont="1" applyFill="1" applyBorder="1" applyAlignment="1">
      <alignment horizontal="right" wrapText="1"/>
    </xf>
    <xf numFmtId="4" fontId="18" fillId="16" borderId="28" xfId="0" applyNumberFormat="1" applyFont="1" applyFill="1" applyBorder="1" applyAlignment="1">
      <alignment horizontal="right" wrapText="1"/>
    </xf>
    <xf numFmtId="9" fontId="18" fillId="16" borderId="29" xfId="1" applyFont="1" applyFill="1" applyBorder="1" applyAlignment="1">
      <alignment horizontal="right" wrapText="1"/>
    </xf>
    <xf numFmtId="4" fontId="18" fillId="16" borderId="35" xfId="0" applyNumberFormat="1" applyFont="1" applyFill="1" applyBorder="1" applyAlignment="1">
      <alignment horizontal="right" wrapText="1"/>
    </xf>
    <xf numFmtId="4" fontId="18" fillId="16" borderId="7" xfId="0" applyNumberFormat="1" applyFont="1" applyFill="1" applyBorder="1" applyAlignment="1">
      <alignment horizontal="right" wrapText="1"/>
    </xf>
    <xf numFmtId="9" fontId="18" fillId="16" borderId="36" xfId="1" applyFont="1" applyFill="1" applyBorder="1" applyAlignment="1">
      <alignment horizontal="right" wrapText="1"/>
    </xf>
    <xf numFmtId="4" fontId="18" fillId="16" borderId="45" xfId="0" applyNumberFormat="1" applyFont="1" applyFill="1" applyBorder="1" applyAlignment="1">
      <alignment horizontal="right" wrapText="1"/>
    </xf>
    <xf numFmtId="4" fontId="18" fillId="16" borderId="22" xfId="0" applyNumberFormat="1" applyFont="1" applyFill="1" applyBorder="1" applyAlignment="1">
      <alignment horizontal="right" wrapText="1"/>
    </xf>
    <xf numFmtId="9" fontId="18" fillId="16" borderId="44" xfId="1" applyFont="1" applyFill="1" applyBorder="1" applyAlignment="1">
      <alignment horizontal="right" wrapText="1"/>
    </xf>
    <xf numFmtId="4" fontId="18" fillId="16" borderId="25" xfId="0" applyNumberFormat="1" applyFont="1" applyFill="1" applyBorder="1" applyAlignment="1">
      <alignment horizontal="right" wrapText="1"/>
    </xf>
    <xf numFmtId="0" fontId="1" fillId="14" borderId="2" xfId="0" applyFont="1" applyFill="1" applyBorder="1" applyAlignment="1">
      <alignment horizontal="center" vertical="center" wrapText="1"/>
    </xf>
    <xf numFmtId="0" fontId="1" fillId="14" borderId="2" xfId="0" applyFont="1" applyFill="1" applyBorder="1" applyAlignment="1">
      <alignment vertical="center" wrapText="1"/>
    </xf>
    <xf numFmtId="0" fontId="1" fillId="15" borderId="2" xfId="0" applyFont="1" applyFill="1" applyBorder="1" applyAlignment="1">
      <alignment horizontal="center" vertical="center" wrapText="1"/>
    </xf>
    <xf numFmtId="0" fontId="1" fillId="15" borderId="2" xfId="0" applyFont="1" applyFill="1" applyBorder="1" applyAlignment="1">
      <alignment vertical="center" wrapText="1"/>
    </xf>
    <xf numFmtId="43" fontId="1" fillId="14" borderId="7" xfId="2" applyFont="1" applyFill="1" applyBorder="1" applyAlignment="1">
      <alignment horizontal="right" vertical="center" wrapText="1"/>
    </xf>
    <xf numFmtId="4" fontId="1" fillId="14" borderId="7" xfId="0" applyNumberFormat="1" applyFont="1" applyFill="1" applyBorder="1" applyAlignment="1">
      <alignment horizontal="right" vertical="center" wrapText="1"/>
    </xf>
    <xf numFmtId="4" fontId="1" fillId="14" borderId="7" xfId="0" applyNumberFormat="1" applyFont="1" applyFill="1" applyBorder="1" applyAlignment="1">
      <alignment vertical="center" wrapText="1"/>
    </xf>
    <xf numFmtId="9" fontId="1" fillId="14" borderId="7" xfId="1" applyFont="1" applyFill="1" applyBorder="1" applyAlignment="1">
      <alignment horizontal="right" vertical="center" wrapText="1"/>
    </xf>
    <xf numFmtId="9" fontId="1" fillId="14" borderId="27" xfId="1" applyFont="1" applyFill="1" applyBorder="1" applyAlignment="1">
      <alignment horizontal="right" vertical="center" wrapText="1"/>
    </xf>
    <xf numFmtId="9" fontId="1" fillId="14" borderId="7" xfId="0" applyNumberFormat="1" applyFont="1" applyFill="1" applyBorder="1" applyAlignment="1">
      <alignment vertical="center" wrapText="1"/>
    </xf>
    <xf numFmtId="9" fontId="1" fillId="14" borderId="7" xfId="1" applyFont="1" applyFill="1" applyBorder="1" applyAlignment="1">
      <alignment horizontal="center" vertical="center" wrapText="1"/>
    </xf>
    <xf numFmtId="43" fontId="1" fillId="15" borderId="7" xfId="2" applyFont="1" applyFill="1" applyBorder="1" applyAlignment="1">
      <alignment horizontal="right" vertical="center" wrapText="1"/>
    </xf>
    <xf numFmtId="4" fontId="1" fillId="15" borderId="7" xfId="0" applyNumberFormat="1" applyFont="1" applyFill="1" applyBorder="1" applyAlignment="1">
      <alignment horizontal="right" vertical="center" wrapText="1"/>
    </xf>
    <xf numFmtId="4" fontId="1" fillId="15" borderId="7" xfId="0" applyNumberFormat="1" applyFont="1" applyFill="1" applyBorder="1" applyAlignment="1">
      <alignment vertical="center" wrapText="1"/>
    </xf>
    <xf numFmtId="43" fontId="0" fillId="15" borderId="7" xfId="2" applyFont="1" applyFill="1" applyBorder="1" applyAlignment="1">
      <alignment horizontal="right" vertical="center"/>
    </xf>
    <xf numFmtId="9" fontId="1" fillId="15" borderId="22" xfId="1" applyFont="1" applyFill="1" applyBorder="1" applyAlignment="1">
      <alignment horizontal="right" vertical="center" wrapText="1"/>
    </xf>
    <xf numFmtId="9" fontId="1" fillId="15" borderId="7" xfId="1" applyFont="1" applyFill="1" applyBorder="1" applyAlignment="1">
      <alignment horizontal="right" vertical="center" wrapText="1"/>
    </xf>
    <xf numFmtId="0" fontId="1" fillId="15" borderId="7" xfId="0" applyFont="1" applyFill="1" applyBorder="1" applyAlignment="1">
      <alignment horizontal="right" vertical="center" wrapText="1"/>
    </xf>
    <xf numFmtId="0" fontId="1" fillId="15" borderId="22" xfId="0" applyFont="1" applyFill="1" applyBorder="1" applyAlignment="1">
      <alignment horizontal="right" vertical="center" wrapText="1"/>
    </xf>
    <xf numFmtId="0" fontId="1" fillId="15" borderId="27" xfId="0" applyFont="1" applyFill="1" applyBorder="1" applyAlignment="1">
      <alignment horizontal="right" vertical="center" wrapText="1"/>
    </xf>
    <xf numFmtId="0" fontId="0" fillId="15" borderId="7" xfId="0" applyFill="1" applyBorder="1" applyAlignment="1">
      <alignment horizontal="right" vertical="center"/>
    </xf>
    <xf numFmtId="9" fontId="1" fillId="15" borderId="22" xfId="1" applyFont="1" applyFill="1" applyBorder="1" applyAlignment="1">
      <alignment vertical="center" wrapText="1"/>
    </xf>
    <xf numFmtId="9" fontId="1" fillId="15" borderId="7" xfId="1" applyFont="1" applyFill="1" applyBorder="1" applyAlignment="1">
      <alignment vertical="center" wrapText="1"/>
    </xf>
    <xf numFmtId="0" fontId="18" fillId="0" borderId="48" xfId="0" applyFont="1" applyBorder="1" applyAlignment="1">
      <alignment wrapText="1"/>
    </xf>
    <xf numFmtId="0" fontId="19" fillId="5" borderId="49" xfId="0" applyFont="1" applyFill="1" applyBorder="1"/>
    <xf numFmtId="0" fontId="18" fillId="0" borderId="50" xfId="0" applyFont="1" applyBorder="1" applyAlignment="1">
      <alignment wrapText="1"/>
    </xf>
    <xf numFmtId="0" fontId="19" fillId="5" borderId="51" xfId="0" applyFont="1" applyFill="1" applyBorder="1"/>
    <xf numFmtId="0" fontId="20" fillId="5" borderId="51" xfId="0" applyFont="1" applyFill="1" applyBorder="1" applyAlignment="1">
      <alignment wrapText="1"/>
    </xf>
    <xf numFmtId="0" fontId="20" fillId="5" borderId="51" xfId="0" applyFont="1" applyFill="1" applyBorder="1"/>
    <xf numFmtId="0" fontId="18" fillId="0" borderId="52" xfId="0" applyFont="1" applyBorder="1" applyAlignment="1">
      <alignment wrapText="1"/>
    </xf>
    <xf numFmtId="0" fontId="19" fillId="5" borderId="53" xfId="0" applyFont="1" applyFill="1" applyBorder="1"/>
    <xf numFmtId="0" fontId="18" fillId="0" borderId="54" xfId="0" applyFont="1" applyBorder="1" applyAlignment="1">
      <alignment wrapText="1"/>
    </xf>
    <xf numFmtId="0" fontId="19" fillId="5" borderId="55" xfId="0" applyFont="1" applyFill="1" applyBorder="1"/>
    <xf numFmtId="0" fontId="0" fillId="17" borderId="0" xfId="0" applyFill="1"/>
    <xf numFmtId="0" fontId="1" fillId="17" borderId="2" xfId="0" applyFont="1" applyFill="1" applyBorder="1" applyAlignment="1">
      <alignment horizontal="center" vertical="center" wrapText="1"/>
    </xf>
    <xf numFmtId="43" fontId="1" fillId="17" borderId="7" xfId="2" applyFont="1" applyFill="1" applyBorder="1" applyAlignment="1">
      <alignment horizontal="right" vertical="center" wrapText="1"/>
    </xf>
    <xf numFmtId="4" fontId="2" fillId="17" borderId="7" xfId="0" applyNumberFormat="1" applyFont="1" applyFill="1" applyBorder="1" applyAlignment="1">
      <alignment vertical="center" wrapText="1"/>
    </xf>
    <xf numFmtId="9" fontId="1" fillId="17" borderId="7" xfId="0" applyNumberFormat="1" applyFont="1" applyFill="1" applyBorder="1" applyAlignment="1">
      <alignment horizontal="right" vertical="center" wrapText="1"/>
    </xf>
    <xf numFmtId="4" fontId="1" fillId="17" borderId="7" xfId="0" applyNumberFormat="1" applyFont="1" applyFill="1" applyBorder="1" applyAlignment="1">
      <alignment horizontal="right" vertical="center" wrapText="1"/>
    </xf>
    <xf numFmtId="9" fontId="1" fillId="17" borderId="7" xfId="0" applyNumberFormat="1" applyFont="1" applyFill="1" applyBorder="1" applyAlignment="1">
      <alignment vertical="center" wrapText="1"/>
    </xf>
    <xf numFmtId="0" fontId="1" fillId="17" borderId="7" xfId="0" applyFont="1" applyFill="1" applyBorder="1" applyAlignment="1">
      <alignment vertical="center" wrapText="1"/>
    </xf>
    <xf numFmtId="4" fontId="1" fillId="17" borderId="7" xfId="0" applyNumberFormat="1" applyFont="1" applyFill="1" applyBorder="1" applyAlignment="1">
      <alignment vertical="center" wrapText="1"/>
    </xf>
    <xf numFmtId="0" fontId="14" fillId="17" borderId="0" xfId="0" applyFont="1" applyFill="1"/>
    <xf numFmtId="43" fontId="0" fillId="17" borderId="7" xfId="2" applyFont="1" applyFill="1" applyBorder="1" applyAlignment="1">
      <alignment horizontal="right" vertical="center"/>
    </xf>
    <xf numFmtId="4" fontId="0" fillId="17" borderId="0" xfId="0" applyNumberFormat="1" applyFill="1"/>
    <xf numFmtId="165" fontId="19" fillId="14" borderId="28" xfId="0" applyNumberFormat="1" applyFont="1" applyFill="1" applyBorder="1" applyAlignment="1">
      <alignment horizontal="right"/>
    </xf>
    <xf numFmtId="43" fontId="1" fillId="14" borderId="7" xfId="2" applyFont="1" applyFill="1" applyBorder="1" applyAlignment="1">
      <alignment horizontal="center" vertical="center" wrapText="1"/>
    </xf>
    <xf numFmtId="0" fontId="2" fillId="7" borderId="3" xfId="0" applyFont="1" applyFill="1" applyBorder="1" applyAlignment="1">
      <alignment vertical="center" wrapText="1"/>
    </xf>
    <xf numFmtId="0" fontId="2" fillId="7" borderId="4" xfId="0" applyFont="1" applyFill="1" applyBorder="1" applyAlignment="1">
      <alignment vertical="center" wrapText="1"/>
    </xf>
    <xf numFmtId="0" fontId="2" fillId="7" borderId="2" xfId="0" applyFont="1" applyFill="1" applyBorder="1" applyAlignment="1">
      <alignment vertical="center" wrapText="1"/>
    </xf>
    <xf numFmtId="0" fontId="2" fillId="8" borderId="7" xfId="0" applyFont="1" applyFill="1" applyBorder="1" applyAlignment="1">
      <alignment vertical="center" wrapText="1"/>
    </xf>
    <xf numFmtId="0" fontId="2" fillId="12" borderId="7" xfId="0" applyFont="1" applyFill="1" applyBorder="1" applyAlignment="1">
      <alignment horizontal="left" vertical="center" wrapText="1"/>
    </xf>
    <xf numFmtId="4" fontId="1" fillId="17" borderId="7" xfId="0" applyNumberFormat="1" applyFont="1" applyFill="1" applyBorder="1" applyAlignment="1">
      <alignment horizontal="right" vertical="center" wrapText="1"/>
    </xf>
    <xf numFmtId="9" fontId="1" fillId="0" borderId="7" xfId="0" applyNumberFormat="1" applyFont="1" applyBorder="1" applyAlignment="1">
      <alignment horizontal="right" vertical="center" wrapText="1"/>
    </xf>
    <xf numFmtId="4" fontId="1" fillId="15" borderId="22" xfId="0" applyNumberFormat="1" applyFont="1" applyFill="1" applyBorder="1" applyAlignment="1">
      <alignment horizontal="right" vertical="center" wrapText="1"/>
    </xf>
    <xf numFmtId="0" fontId="1" fillId="15" borderId="27" xfId="0" applyFont="1" applyFill="1" applyBorder="1" applyAlignment="1">
      <alignment horizontal="right" vertical="center" wrapText="1"/>
    </xf>
    <xf numFmtId="0" fontId="1" fillId="0" borderId="22" xfId="0" applyFont="1" applyBorder="1" applyAlignment="1">
      <alignment horizontal="left" vertical="center" wrapText="1"/>
    </xf>
    <xf numFmtId="0" fontId="1" fillId="0" borderId="27" xfId="0" applyFont="1" applyBorder="1" applyAlignment="1">
      <alignment horizontal="left" vertical="center" wrapText="1"/>
    </xf>
    <xf numFmtId="0" fontId="2" fillId="9" borderId="26" xfId="0" applyFont="1" applyFill="1" applyBorder="1" applyAlignment="1">
      <alignment horizontal="left" vertical="center" wrapText="1"/>
    </xf>
    <xf numFmtId="0" fontId="2" fillId="9" borderId="23" xfId="0" applyFont="1" applyFill="1" applyBorder="1" applyAlignment="1">
      <alignment horizontal="left" vertical="center" wrapText="1"/>
    </xf>
    <xf numFmtId="0" fontId="2" fillId="9" borderId="24"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1" fillId="0" borderId="2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2" xfId="0" applyFont="1" applyBorder="1" applyAlignment="1">
      <alignment horizontal="left" vertical="top" wrapText="1"/>
    </xf>
    <xf numFmtId="0" fontId="1" fillId="0" borderId="27" xfId="0" applyFont="1" applyBorder="1" applyAlignment="1">
      <alignment horizontal="left" vertical="top" wrapText="1"/>
    </xf>
    <xf numFmtId="43" fontId="0" fillId="17" borderId="22" xfId="2" applyFont="1" applyFill="1" applyBorder="1" applyAlignment="1">
      <alignment horizontal="right" vertical="center"/>
    </xf>
    <xf numFmtId="43" fontId="0" fillId="17" borderId="27" xfId="2" applyFont="1" applyFill="1" applyBorder="1" applyAlignment="1">
      <alignment horizontal="right" vertical="center"/>
    </xf>
    <xf numFmtId="43" fontId="1" fillId="15" borderId="22" xfId="2" applyFont="1" applyFill="1" applyBorder="1" applyAlignment="1">
      <alignment horizontal="right" vertical="center" wrapText="1"/>
    </xf>
    <xf numFmtId="43" fontId="1" fillId="15" borderId="27" xfId="2" applyFont="1" applyFill="1" applyBorder="1" applyAlignment="1">
      <alignment horizontal="right" vertical="center" wrapText="1"/>
    </xf>
    <xf numFmtId="9" fontId="1" fillId="0" borderId="22" xfId="1" applyFont="1" applyBorder="1" applyAlignment="1">
      <alignment horizontal="right" vertical="center" wrapText="1"/>
    </xf>
    <xf numFmtId="9" fontId="1" fillId="0" borderId="27" xfId="1" applyFont="1" applyBorder="1" applyAlignment="1">
      <alignment horizontal="right" vertical="center" wrapText="1"/>
    </xf>
    <xf numFmtId="43" fontId="1" fillId="17" borderId="22" xfId="2" applyFont="1" applyFill="1" applyBorder="1" applyAlignment="1">
      <alignment horizontal="right" vertical="center" wrapText="1"/>
    </xf>
    <xf numFmtId="43" fontId="1" fillId="17" borderId="27" xfId="2" applyFont="1" applyFill="1" applyBorder="1" applyAlignment="1">
      <alignment horizontal="right" vertical="center" wrapText="1"/>
    </xf>
    <xf numFmtId="43" fontId="1" fillId="14" borderId="22" xfId="2" applyFont="1" applyFill="1" applyBorder="1" applyAlignment="1">
      <alignment horizontal="center" vertical="center" wrapText="1"/>
    </xf>
    <xf numFmtId="43" fontId="1" fillId="14" borderId="27" xfId="2" applyFont="1" applyFill="1" applyBorder="1" applyAlignment="1">
      <alignment horizontal="center" vertical="center" wrapText="1"/>
    </xf>
    <xf numFmtId="0" fontId="2" fillId="11" borderId="7" xfId="0" applyFont="1" applyFill="1" applyBorder="1" applyAlignment="1">
      <alignment horizontal="left" vertical="center" wrapText="1"/>
    </xf>
    <xf numFmtId="0" fontId="2" fillId="6" borderId="7" xfId="0" applyFont="1" applyFill="1" applyBorder="1" applyAlignment="1">
      <alignment horizontal="left" vertical="top" wrapText="1"/>
    </xf>
    <xf numFmtId="43" fontId="1" fillId="15" borderId="7" xfId="2" applyFont="1" applyFill="1" applyBorder="1" applyAlignment="1">
      <alignment horizontal="right" vertical="center" wrapText="1"/>
    </xf>
    <xf numFmtId="9" fontId="1" fillId="0" borderId="7" xfId="1" applyFont="1" applyBorder="1" applyAlignment="1">
      <alignment horizontal="right" vertical="center" wrapText="1"/>
    </xf>
    <xf numFmtId="43" fontId="1" fillId="17" borderId="25" xfId="2" applyFont="1" applyFill="1" applyBorder="1" applyAlignment="1">
      <alignment horizontal="right" vertical="center" wrapText="1"/>
    </xf>
    <xf numFmtId="43" fontId="0" fillId="17" borderId="25" xfId="2" applyFont="1" applyFill="1" applyBorder="1" applyAlignment="1">
      <alignment horizontal="right" vertical="center"/>
    </xf>
    <xf numFmtId="43" fontId="1" fillId="14" borderId="22" xfId="2" applyFont="1" applyFill="1" applyBorder="1" applyAlignment="1">
      <alignment horizontal="right" vertical="center" wrapText="1"/>
    </xf>
    <xf numFmtId="43" fontId="1" fillId="14" borderId="25" xfId="2" applyFont="1" applyFill="1" applyBorder="1" applyAlignment="1">
      <alignment horizontal="right" vertical="center" wrapText="1"/>
    </xf>
    <xf numFmtId="43" fontId="1" fillId="14" borderId="27" xfId="2" applyFont="1" applyFill="1" applyBorder="1" applyAlignment="1">
      <alignment horizontal="right" vertical="center" wrapText="1"/>
    </xf>
    <xf numFmtId="43" fontId="1" fillId="15" borderId="25" xfId="2" applyFont="1" applyFill="1" applyBorder="1" applyAlignment="1">
      <alignment horizontal="right" vertical="center" wrapText="1"/>
    </xf>
    <xf numFmtId="9" fontId="1" fillId="15" borderId="22" xfId="1" applyFont="1" applyFill="1" applyBorder="1" applyAlignment="1">
      <alignment horizontal="right" vertical="center" wrapText="1"/>
    </xf>
    <xf numFmtId="9" fontId="1" fillId="15" borderId="25" xfId="1" applyFont="1" applyFill="1" applyBorder="1" applyAlignment="1">
      <alignment horizontal="right" vertical="center" wrapText="1"/>
    </xf>
    <xf numFmtId="9" fontId="1" fillId="15" borderId="27" xfId="1" applyFont="1" applyFill="1" applyBorder="1" applyAlignment="1">
      <alignment horizontal="right" vertical="center" wrapText="1"/>
    </xf>
    <xf numFmtId="43" fontId="1" fillId="14" borderId="25" xfId="2" applyFont="1" applyFill="1" applyBorder="1" applyAlignment="1">
      <alignment horizontal="center" vertical="center" wrapText="1"/>
    </xf>
    <xf numFmtId="9" fontId="1" fillId="0" borderId="22" xfId="0" applyNumberFormat="1" applyFont="1" applyBorder="1" applyAlignment="1">
      <alignment horizontal="center" vertical="center" wrapText="1"/>
    </xf>
    <xf numFmtId="9" fontId="1" fillId="0" borderId="27" xfId="0" applyNumberFormat="1" applyFont="1" applyBorder="1" applyAlignment="1">
      <alignment horizontal="center" vertical="center" wrapText="1"/>
    </xf>
    <xf numFmtId="0" fontId="1" fillId="0" borderId="7" xfId="0" applyFont="1" applyBorder="1" applyAlignment="1">
      <alignment horizontal="center" vertical="center" wrapText="1"/>
    </xf>
    <xf numFmtId="43" fontId="1" fillId="15" borderId="22" xfId="2" applyFont="1" applyFill="1" applyBorder="1" applyAlignment="1">
      <alignment horizontal="center" vertical="center" wrapText="1"/>
    </xf>
    <xf numFmtId="43" fontId="1" fillId="15" borderId="27" xfId="2"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7" fillId="7" borderId="58" xfId="0" applyFont="1" applyFill="1" applyBorder="1" applyAlignment="1">
      <alignment horizontal="center" vertical="center" wrapText="1"/>
    </xf>
    <xf numFmtId="0" fontId="17" fillId="7" borderId="59" xfId="0" applyFont="1" applyFill="1" applyBorder="1" applyAlignment="1">
      <alignment horizontal="center" vertical="center" wrapText="1"/>
    </xf>
    <xf numFmtId="0" fontId="16" fillId="2" borderId="60" xfId="0" applyFont="1" applyFill="1" applyBorder="1" applyAlignment="1">
      <alignment horizontal="center" vertical="center" wrapText="1"/>
    </xf>
    <xf numFmtId="0" fontId="16" fillId="2" borderId="61"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6" fillId="2" borderId="57" xfId="0" applyFont="1" applyFill="1" applyBorder="1" applyAlignment="1">
      <alignment horizontal="center" vertical="center" wrapText="1"/>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abSelected="1" view="pageBreakPreview" topLeftCell="A38" zoomScaleSheetLayoutView="100" workbookViewId="0">
      <selection activeCell="I47" sqref="I47"/>
    </sheetView>
  </sheetViews>
  <sheetFormatPr defaultColWidth="8.88671875" defaultRowHeight="14.4" x14ac:dyDescent="0.3"/>
  <cols>
    <col min="1" max="1" width="16.109375" customWidth="1"/>
    <col min="2" max="2" width="24.88671875" customWidth="1"/>
    <col min="3" max="3" width="15.88671875" style="148" customWidth="1"/>
    <col min="4" max="4" width="14.88671875" customWidth="1"/>
    <col min="5" max="5" width="14.109375" customWidth="1"/>
    <col min="6" max="6" width="18.109375" style="148" bestFit="1" customWidth="1"/>
    <col min="7" max="8" width="13.109375" style="15" customWidth="1"/>
    <col min="9" max="9" width="19" style="53" customWidth="1"/>
    <col min="10" max="10" width="16.109375" style="15" customWidth="1"/>
    <col min="11" max="11" width="11.88671875" style="15" customWidth="1"/>
    <col min="12" max="12" width="20.88671875" customWidth="1"/>
    <col min="13" max="13" width="22.88671875" customWidth="1"/>
    <col min="14" max="16" width="28.88671875" customWidth="1"/>
    <col min="17" max="17" width="34.109375" customWidth="1"/>
  </cols>
  <sheetData>
    <row r="1" spans="1:12" ht="20.399999999999999" x14ac:dyDescent="0.35">
      <c r="A1" s="18" t="s">
        <v>0</v>
      </c>
      <c r="B1" s="19"/>
      <c r="C1" s="157"/>
    </row>
    <row r="2" spans="1:12" ht="15.6" x14ac:dyDescent="0.3">
      <c r="A2" s="21"/>
      <c r="B2" s="21"/>
      <c r="C2" s="157"/>
    </row>
    <row r="3" spans="1:12" ht="15.6" x14ac:dyDescent="0.3">
      <c r="A3" s="21" t="s">
        <v>90</v>
      </c>
      <c r="B3" s="21"/>
      <c r="C3" s="157"/>
    </row>
    <row r="4" spans="1:12" x14ac:dyDescent="0.3">
      <c r="A4" s="20"/>
      <c r="B4" s="20"/>
      <c r="C4" s="157"/>
    </row>
    <row r="5" spans="1:12" ht="15.6" x14ac:dyDescent="0.3">
      <c r="A5" s="21" t="s">
        <v>50</v>
      </c>
      <c r="B5" s="20"/>
      <c r="C5" s="157"/>
    </row>
    <row r="6" spans="1:12" ht="15" thickBot="1" x14ac:dyDescent="0.35"/>
    <row r="7" spans="1:12" ht="104.25" customHeight="1" thickBot="1" x14ac:dyDescent="0.35">
      <c r="A7" s="48" t="s">
        <v>1</v>
      </c>
      <c r="B7" s="49" t="s">
        <v>2</v>
      </c>
      <c r="C7" s="149" t="s">
        <v>89</v>
      </c>
      <c r="D7" s="117" t="s">
        <v>115</v>
      </c>
      <c r="E7" s="49" t="s">
        <v>30</v>
      </c>
      <c r="F7" s="149" t="s">
        <v>109</v>
      </c>
      <c r="G7" s="115" t="s">
        <v>99</v>
      </c>
      <c r="H7" s="116" t="s">
        <v>110</v>
      </c>
      <c r="I7" s="117" t="s">
        <v>111</v>
      </c>
      <c r="J7" s="117" t="s">
        <v>112</v>
      </c>
      <c r="K7" s="118" t="s">
        <v>110</v>
      </c>
      <c r="L7" s="49" t="s">
        <v>31</v>
      </c>
    </row>
    <row r="8" spans="1:12" ht="16.2" thickBot="1" x14ac:dyDescent="0.35">
      <c r="A8" s="162" t="s">
        <v>51</v>
      </c>
      <c r="B8" s="163"/>
      <c r="C8" s="163"/>
      <c r="D8" s="163"/>
      <c r="E8" s="163"/>
      <c r="F8" s="163"/>
      <c r="G8" s="163"/>
      <c r="H8" s="163"/>
      <c r="I8" s="163"/>
      <c r="J8" s="163"/>
      <c r="K8" s="163"/>
      <c r="L8" s="164"/>
    </row>
    <row r="9" spans="1:12" ht="15.6" x14ac:dyDescent="0.3">
      <c r="A9" s="25" t="s">
        <v>3</v>
      </c>
      <c r="B9" s="173" t="s">
        <v>52</v>
      </c>
      <c r="C9" s="174"/>
      <c r="D9" s="174"/>
      <c r="E9" s="174"/>
      <c r="F9" s="174"/>
      <c r="G9" s="174"/>
      <c r="H9" s="174"/>
      <c r="I9" s="174"/>
      <c r="J9" s="174"/>
      <c r="K9" s="174"/>
      <c r="L9" s="175"/>
    </row>
    <row r="10" spans="1:12" ht="81.75" customHeight="1" x14ac:dyDescent="0.3">
      <c r="A10" s="26" t="s">
        <v>79</v>
      </c>
      <c r="B10" s="27" t="s">
        <v>80</v>
      </c>
      <c r="C10" s="150">
        <v>110000</v>
      </c>
      <c r="D10" s="126" t="s">
        <v>98</v>
      </c>
      <c r="E10" s="44">
        <v>0.5</v>
      </c>
      <c r="F10" s="150">
        <v>109858</v>
      </c>
      <c r="G10" s="119">
        <v>0</v>
      </c>
      <c r="H10" s="122">
        <f>(F10+G10)/C10</f>
        <v>0.99870909090909088</v>
      </c>
      <c r="I10" s="126" t="s">
        <v>98</v>
      </c>
      <c r="J10" s="126" t="s">
        <v>98</v>
      </c>
      <c r="K10" s="126"/>
      <c r="L10" s="28"/>
    </row>
    <row r="11" spans="1:12" ht="109.2" x14ac:dyDescent="0.3">
      <c r="A11" s="26" t="s">
        <v>4</v>
      </c>
      <c r="B11" s="26" t="s">
        <v>53</v>
      </c>
      <c r="C11" s="150">
        <v>100000</v>
      </c>
      <c r="D11" s="126" t="s">
        <v>98</v>
      </c>
      <c r="E11" s="44">
        <v>0.3</v>
      </c>
      <c r="F11" s="150">
        <v>97385.18</v>
      </c>
      <c r="G11" s="119">
        <v>0</v>
      </c>
      <c r="H11" s="122">
        <f>(F11+G11)/C11</f>
        <v>0.97385179999999993</v>
      </c>
      <c r="I11" s="126" t="s">
        <v>98</v>
      </c>
      <c r="J11" s="126" t="s">
        <v>98</v>
      </c>
      <c r="K11" s="126"/>
      <c r="L11" s="28"/>
    </row>
    <row r="12" spans="1:12" ht="78" x14ac:dyDescent="0.3">
      <c r="A12" s="26" t="s">
        <v>5</v>
      </c>
      <c r="B12" s="26" t="s">
        <v>54</v>
      </c>
      <c r="C12" s="150">
        <v>69065.42</v>
      </c>
      <c r="D12" s="126" t="s">
        <v>98</v>
      </c>
      <c r="E12" s="44">
        <v>1</v>
      </c>
      <c r="F12" s="150">
        <v>66702.66</v>
      </c>
      <c r="G12" s="119">
        <v>0</v>
      </c>
      <c r="H12" s="122">
        <f>(F12+G12)/C12</f>
        <v>0.96578953693469183</v>
      </c>
      <c r="I12" s="126" t="s">
        <v>98</v>
      </c>
      <c r="J12" s="126" t="s">
        <v>98</v>
      </c>
      <c r="K12" s="126"/>
      <c r="L12" s="28"/>
    </row>
    <row r="13" spans="1:12" ht="15.6" x14ac:dyDescent="0.3">
      <c r="A13" s="29" t="s">
        <v>6</v>
      </c>
      <c r="B13" s="176" t="s">
        <v>55</v>
      </c>
      <c r="C13" s="176"/>
      <c r="D13" s="176"/>
      <c r="E13" s="176"/>
      <c r="F13" s="176"/>
      <c r="G13" s="176"/>
      <c r="H13" s="176"/>
      <c r="I13" s="176"/>
      <c r="J13" s="176"/>
      <c r="K13" s="176"/>
      <c r="L13" s="176"/>
    </row>
    <row r="14" spans="1:12" ht="109.2" x14ac:dyDescent="0.3">
      <c r="A14" s="26" t="s">
        <v>7</v>
      </c>
      <c r="B14" s="26" t="s">
        <v>56</v>
      </c>
      <c r="C14" s="150">
        <f>360000+200000</f>
        <v>560000</v>
      </c>
      <c r="D14" s="126" t="s">
        <v>98</v>
      </c>
      <c r="E14" s="44">
        <v>0.8</v>
      </c>
      <c r="F14" s="150">
        <f>283580+275000</f>
        <v>558580</v>
      </c>
      <c r="G14" s="119">
        <v>0</v>
      </c>
      <c r="H14" s="122">
        <f>(F14+G14)/C14</f>
        <v>0.99746428571428569</v>
      </c>
      <c r="I14" s="129" t="s">
        <v>98</v>
      </c>
      <c r="J14" s="129" t="s">
        <v>98</v>
      </c>
      <c r="K14" s="129"/>
      <c r="L14" s="28"/>
    </row>
    <row r="15" spans="1:12" ht="96.75" customHeight="1" x14ac:dyDescent="0.3">
      <c r="A15" s="26" t="s">
        <v>8</v>
      </c>
      <c r="B15" s="27" t="s">
        <v>58</v>
      </c>
      <c r="C15" s="150">
        <f>140000+45000</f>
        <v>185000</v>
      </c>
      <c r="D15" s="126" t="s">
        <v>98</v>
      </c>
      <c r="E15" s="44">
        <v>0.5</v>
      </c>
      <c r="F15" s="150">
        <v>184452.1</v>
      </c>
      <c r="G15" s="119">
        <v>0</v>
      </c>
      <c r="H15" s="122">
        <f>(F15+G15)/C15</f>
        <v>0.99703837837837839</v>
      </c>
      <c r="I15" s="129" t="s">
        <v>98</v>
      </c>
      <c r="J15" s="129" t="s">
        <v>98</v>
      </c>
      <c r="K15" s="129"/>
      <c r="L15" s="28"/>
    </row>
    <row r="16" spans="1:12" ht="78" x14ac:dyDescent="0.3">
      <c r="A16" s="26" t="s">
        <v>9</v>
      </c>
      <c r="B16" s="26" t="s">
        <v>57</v>
      </c>
      <c r="C16" s="150">
        <f>100000+50000</f>
        <v>150000</v>
      </c>
      <c r="D16" s="126" t="s">
        <v>98</v>
      </c>
      <c r="E16" s="44">
        <v>0.6</v>
      </c>
      <c r="F16" s="150">
        <v>149598.09</v>
      </c>
      <c r="G16" s="119">
        <v>0</v>
      </c>
      <c r="H16" s="122">
        <f>(F16+G16)/C16</f>
        <v>0.9973206</v>
      </c>
      <c r="I16" s="129" t="s">
        <v>98</v>
      </c>
      <c r="J16" s="129" t="s">
        <v>98</v>
      </c>
      <c r="K16" s="129"/>
      <c r="L16" s="28"/>
    </row>
    <row r="17" spans="1:12" ht="15.6" x14ac:dyDescent="0.3">
      <c r="A17" s="29" t="s">
        <v>10</v>
      </c>
      <c r="B17" s="176" t="s">
        <v>59</v>
      </c>
      <c r="C17" s="176"/>
      <c r="D17" s="176"/>
      <c r="E17" s="176"/>
      <c r="F17" s="176"/>
      <c r="G17" s="176"/>
      <c r="H17" s="176"/>
      <c r="I17" s="176"/>
      <c r="J17" s="176"/>
      <c r="K17" s="176"/>
      <c r="L17" s="176"/>
    </row>
    <row r="18" spans="1:12" ht="126" customHeight="1" x14ac:dyDescent="0.3">
      <c r="A18" s="177" t="s">
        <v>11</v>
      </c>
      <c r="B18" s="179" t="s">
        <v>60</v>
      </c>
      <c r="C18" s="181" t="s">
        <v>98</v>
      </c>
      <c r="D18" s="183">
        <v>58420</v>
      </c>
      <c r="E18" s="185">
        <v>1</v>
      </c>
      <c r="F18" s="187" t="s">
        <v>98</v>
      </c>
      <c r="G18" s="197" t="s">
        <v>98</v>
      </c>
      <c r="H18" s="189"/>
      <c r="I18" s="183">
        <v>95227.67</v>
      </c>
      <c r="J18" s="208"/>
      <c r="K18" s="201">
        <f>(I18+J18)/D18</f>
        <v>1.6300525504964054</v>
      </c>
      <c r="L18" s="205"/>
    </row>
    <row r="19" spans="1:12" s="15" customFormat="1" ht="15.75" customHeight="1" x14ac:dyDescent="0.3">
      <c r="A19" s="178"/>
      <c r="B19" s="180"/>
      <c r="C19" s="182"/>
      <c r="D19" s="184"/>
      <c r="E19" s="186"/>
      <c r="F19" s="188"/>
      <c r="G19" s="199"/>
      <c r="H19" s="190"/>
      <c r="I19" s="184"/>
      <c r="J19" s="209"/>
      <c r="K19" s="203"/>
      <c r="L19" s="206"/>
    </row>
    <row r="20" spans="1:12" ht="116.1" customHeight="1" x14ac:dyDescent="0.3">
      <c r="A20" s="26" t="s">
        <v>91</v>
      </c>
      <c r="B20" s="27" t="s">
        <v>62</v>
      </c>
      <c r="C20" s="158" t="s">
        <v>98</v>
      </c>
      <c r="D20" s="126">
        <v>83785.61</v>
      </c>
      <c r="E20" s="44">
        <v>1</v>
      </c>
      <c r="F20" s="150" t="s">
        <v>98</v>
      </c>
      <c r="G20" s="119" t="s">
        <v>98</v>
      </c>
      <c r="H20" s="119"/>
      <c r="I20" s="126">
        <v>79595.11</v>
      </c>
      <c r="J20" s="126"/>
      <c r="K20" s="130">
        <f>(I20+J20)/D20</f>
        <v>0.94998544499467152</v>
      </c>
      <c r="L20" s="22"/>
    </row>
    <row r="21" spans="1:12" ht="159.9" customHeight="1" x14ac:dyDescent="0.3">
      <c r="A21" s="177" t="s">
        <v>12</v>
      </c>
      <c r="B21" s="171" t="s">
        <v>61</v>
      </c>
      <c r="C21" s="181" t="s">
        <v>98</v>
      </c>
      <c r="D21" s="183">
        <v>120000</v>
      </c>
      <c r="E21" s="185">
        <v>1</v>
      </c>
      <c r="F21" s="187" t="s">
        <v>98</v>
      </c>
      <c r="G21" s="197" t="s">
        <v>98</v>
      </c>
      <c r="H21" s="189"/>
      <c r="I21" s="183">
        <v>14921.37</v>
      </c>
      <c r="J21" s="183">
        <v>0</v>
      </c>
      <c r="K21" s="201">
        <f t="shared" ref="K21" si="0">(I21+J21)/D21</f>
        <v>0.12434475</v>
      </c>
      <c r="L21" s="205"/>
    </row>
    <row r="22" spans="1:12" s="15" customFormat="1" ht="15.75" customHeight="1" x14ac:dyDescent="0.3">
      <c r="A22" s="178"/>
      <c r="B22" s="172"/>
      <c r="C22" s="182"/>
      <c r="D22" s="184"/>
      <c r="E22" s="186"/>
      <c r="F22" s="188"/>
      <c r="G22" s="199"/>
      <c r="H22" s="190"/>
      <c r="I22" s="184"/>
      <c r="J22" s="184"/>
      <c r="K22" s="203"/>
      <c r="L22" s="206"/>
    </row>
    <row r="23" spans="1:12" ht="192.75" customHeight="1" x14ac:dyDescent="0.3">
      <c r="A23" s="26" t="s">
        <v>63</v>
      </c>
      <c r="B23" s="27" t="s">
        <v>64</v>
      </c>
      <c r="C23" s="158" t="s">
        <v>98</v>
      </c>
      <c r="D23" s="126">
        <v>160447.44</v>
      </c>
      <c r="E23" s="44">
        <v>1</v>
      </c>
      <c r="F23" s="150" t="s">
        <v>98</v>
      </c>
      <c r="G23" s="119" t="s">
        <v>98</v>
      </c>
      <c r="H23" s="119"/>
      <c r="I23" s="126">
        <v>90000</v>
      </c>
      <c r="J23" s="126">
        <v>0</v>
      </c>
      <c r="K23" s="131">
        <f>(I23+J23)/D23</f>
        <v>0.56093135546444373</v>
      </c>
      <c r="L23" s="22"/>
    </row>
    <row r="24" spans="1:12" ht="176.1" customHeight="1" x14ac:dyDescent="0.3">
      <c r="A24" s="177" t="s">
        <v>66</v>
      </c>
      <c r="B24" s="179" t="s">
        <v>65</v>
      </c>
      <c r="C24" s="181" t="s">
        <v>98</v>
      </c>
      <c r="D24" s="183">
        <v>11926.39</v>
      </c>
      <c r="E24" s="185">
        <v>1</v>
      </c>
      <c r="F24" s="187" t="s">
        <v>98</v>
      </c>
      <c r="G24" s="197" t="s">
        <v>98</v>
      </c>
      <c r="H24" s="189"/>
      <c r="I24" s="183">
        <v>11900</v>
      </c>
      <c r="J24" s="183">
        <v>0</v>
      </c>
      <c r="K24" s="201">
        <f>(I24+J24)/D24</f>
        <v>0.99778726001749063</v>
      </c>
      <c r="L24" s="205"/>
    </row>
    <row r="25" spans="1:12" s="15" customFormat="1" ht="15.75" customHeight="1" x14ac:dyDescent="0.3">
      <c r="A25" s="178"/>
      <c r="B25" s="180"/>
      <c r="C25" s="182"/>
      <c r="D25" s="184"/>
      <c r="E25" s="186"/>
      <c r="F25" s="188"/>
      <c r="G25" s="199"/>
      <c r="H25" s="190"/>
      <c r="I25" s="184"/>
      <c r="J25" s="184"/>
      <c r="K25" s="203"/>
      <c r="L25" s="206"/>
    </row>
    <row r="26" spans="1:12" ht="16.5" customHeight="1" x14ac:dyDescent="0.3">
      <c r="A26" s="166" t="s">
        <v>13</v>
      </c>
      <c r="B26" s="166"/>
      <c r="C26" s="151">
        <f>C10+C11+C12+C14+C15+C16</f>
        <v>1174065.42</v>
      </c>
      <c r="D26" s="45">
        <f>SUM(D18:D25)</f>
        <v>434579.44</v>
      </c>
      <c r="E26" s="46"/>
      <c r="F26" s="151">
        <f>F10+F11+F12+F14+F15+F16</f>
        <v>1166576.03</v>
      </c>
      <c r="G26" s="45"/>
      <c r="H26" s="45"/>
      <c r="I26" s="45">
        <f>SUM(I18:I25)</f>
        <v>291644.15000000002</v>
      </c>
      <c r="J26" s="45">
        <f>SUM(J18:J25)</f>
        <v>0</v>
      </c>
      <c r="K26" s="45"/>
      <c r="L26" s="46"/>
    </row>
    <row r="27" spans="1:12" ht="15.6" x14ac:dyDescent="0.3">
      <c r="A27" s="165" t="s">
        <v>88</v>
      </c>
      <c r="B27" s="165"/>
      <c r="C27" s="165"/>
      <c r="D27" s="165"/>
      <c r="E27" s="165"/>
      <c r="F27" s="165"/>
      <c r="G27" s="165"/>
      <c r="H27" s="165"/>
      <c r="I27" s="165"/>
      <c r="J27" s="165"/>
      <c r="K27" s="165"/>
      <c r="L27" s="165"/>
    </row>
    <row r="28" spans="1:12" ht="15.6" x14ac:dyDescent="0.3">
      <c r="A28" s="30" t="s">
        <v>14</v>
      </c>
      <c r="B28" s="191" t="s">
        <v>67</v>
      </c>
      <c r="C28" s="191"/>
      <c r="D28" s="191"/>
      <c r="E28" s="191"/>
      <c r="F28" s="191"/>
      <c r="G28" s="191"/>
      <c r="H28" s="191"/>
      <c r="I28" s="191"/>
      <c r="J28" s="191"/>
      <c r="K28" s="191"/>
      <c r="L28" s="191"/>
    </row>
    <row r="29" spans="1:12" ht="15.75" hidden="1" customHeight="1" x14ac:dyDescent="0.3">
      <c r="A29" s="14" t="s">
        <v>14</v>
      </c>
      <c r="B29" s="24"/>
      <c r="C29" s="167">
        <f>80000+20000</f>
        <v>100000</v>
      </c>
      <c r="D29" s="42"/>
      <c r="E29" s="168">
        <v>0.3</v>
      </c>
      <c r="F29" s="152"/>
      <c r="G29" s="43"/>
      <c r="H29" s="47"/>
      <c r="I29" s="169" t="s">
        <v>98</v>
      </c>
      <c r="J29" s="132"/>
      <c r="K29" s="133"/>
      <c r="L29" s="171"/>
    </row>
    <row r="30" spans="1:12" ht="78" x14ac:dyDescent="0.3">
      <c r="A30" s="26" t="s">
        <v>15</v>
      </c>
      <c r="B30" s="26" t="s">
        <v>68</v>
      </c>
      <c r="C30" s="167"/>
      <c r="D30" s="127" t="s">
        <v>98</v>
      </c>
      <c r="E30" s="168"/>
      <c r="F30" s="153">
        <v>95698.28</v>
      </c>
      <c r="G30" s="120">
        <v>0</v>
      </c>
      <c r="H30" s="123">
        <f>(F30+G30)/C29</f>
        <v>0.95698280000000002</v>
      </c>
      <c r="I30" s="170"/>
      <c r="J30" s="132" t="s">
        <v>98</v>
      </c>
      <c r="K30" s="134"/>
      <c r="L30" s="172"/>
    </row>
    <row r="31" spans="1:12" ht="93.6" x14ac:dyDescent="0.3">
      <c r="A31" s="26" t="s">
        <v>16</v>
      </c>
      <c r="B31" s="26" t="s">
        <v>69</v>
      </c>
      <c r="C31" s="153">
        <f>50000+23000-16971.96</f>
        <v>56028.04</v>
      </c>
      <c r="D31" s="127" t="s">
        <v>98</v>
      </c>
      <c r="E31" s="43">
        <v>0.4</v>
      </c>
      <c r="F31" s="153">
        <v>54127.4</v>
      </c>
      <c r="G31" s="120">
        <v>0</v>
      </c>
      <c r="H31" s="123">
        <f>F31/C31*100%</f>
        <v>0.96607698573785561</v>
      </c>
      <c r="I31" s="132" t="s">
        <v>98</v>
      </c>
      <c r="J31" s="132" t="s">
        <v>98</v>
      </c>
      <c r="K31" s="131"/>
      <c r="L31" s="28"/>
    </row>
    <row r="32" spans="1:12" ht="93.6" x14ac:dyDescent="0.3">
      <c r="A32" s="26" t="s">
        <v>17</v>
      </c>
      <c r="B32" s="26" t="s">
        <v>70</v>
      </c>
      <c r="C32" s="153">
        <f>90000+5000</f>
        <v>95000</v>
      </c>
      <c r="D32" s="127" t="s">
        <v>98</v>
      </c>
      <c r="E32" s="43">
        <v>0.3</v>
      </c>
      <c r="F32" s="153">
        <f>94580-8489.11</f>
        <v>86090.89</v>
      </c>
      <c r="G32" s="120">
        <v>0</v>
      </c>
      <c r="H32" s="123">
        <f>F32/C32*100%</f>
        <v>0.90621989473684206</v>
      </c>
      <c r="I32" s="135" t="s">
        <v>98</v>
      </c>
      <c r="J32" s="135" t="s">
        <v>98</v>
      </c>
      <c r="K32" s="135"/>
      <c r="L32" s="28"/>
    </row>
    <row r="33" spans="1:12" ht="21" customHeight="1" x14ac:dyDescent="0.3">
      <c r="A33" s="31" t="s">
        <v>18</v>
      </c>
      <c r="B33" s="192" t="s">
        <v>71</v>
      </c>
      <c r="C33" s="192"/>
      <c r="D33" s="192"/>
      <c r="E33" s="192"/>
      <c r="F33" s="192"/>
      <c r="G33" s="192"/>
      <c r="H33" s="192"/>
      <c r="I33" s="192"/>
      <c r="J33" s="192"/>
      <c r="K33" s="192"/>
      <c r="L33" s="192"/>
    </row>
    <row r="34" spans="1:12" ht="46.8" x14ac:dyDescent="0.3">
      <c r="A34" s="26" t="s">
        <v>19</v>
      </c>
      <c r="B34" s="26" t="s">
        <v>72</v>
      </c>
      <c r="C34" s="181" t="s">
        <v>98</v>
      </c>
      <c r="D34" s="193">
        <v>208300.44</v>
      </c>
      <c r="E34" s="194">
        <v>1</v>
      </c>
      <c r="F34" s="187" t="s">
        <v>98</v>
      </c>
      <c r="G34" s="197" t="s">
        <v>98</v>
      </c>
      <c r="H34" s="189" t="s">
        <v>98</v>
      </c>
      <c r="I34" s="193">
        <v>244202.17</v>
      </c>
      <c r="J34" s="183"/>
      <c r="K34" s="201">
        <f>(I34+J34)/D34</f>
        <v>1.1723555168678472</v>
      </c>
      <c r="L34" s="207"/>
    </row>
    <row r="35" spans="1:12" ht="46.8" x14ac:dyDescent="0.3">
      <c r="A35" s="26" t="s">
        <v>20</v>
      </c>
      <c r="B35" s="26" t="s">
        <v>75</v>
      </c>
      <c r="C35" s="196"/>
      <c r="D35" s="193"/>
      <c r="E35" s="194"/>
      <c r="F35" s="195"/>
      <c r="G35" s="198"/>
      <c r="H35" s="204" t="e">
        <f>(F35+G35)/C34</f>
        <v>#VALUE!</v>
      </c>
      <c r="I35" s="193"/>
      <c r="J35" s="200"/>
      <c r="K35" s="202"/>
      <c r="L35" s="207"/>
    </row>
    <row r="36" spans="1:12" ht="62.4" x14ac:dyDescent="0.3">
      <c r="A36" s="26" t="s">
        <v>21</v>
      </c>
      <c r="B36" s="26" t="s">
        <v>76</v>
      </c>
      <c r="C36" s="182"/>
      <c r="D36" s="193"/>
      <c r="E36" s="194"/>
      <c r="F36" s="188"/>
      <c r="G36" s="199"/>
      <c r="H36" s="190" t="e">
        <f>(F36+G36)/C35</f>
        <v>#DIV/0!</v>
      </c>
      <c r="I36" s="193"/>
      <c r="J36" s="184"/>
      <c r="K36" s="203"/>
      <c r="L36" s="207"/>
    </row>
    <row r="37" spans="1:12" ht="109.2" x14ac:dyDescent="0.3">
      <c r="A37" s="26" t="s">
        <v>77</v>
      </c>
      <c r="B37" s="26" t="s">
        <v>73</v>
      </c>
      <c r="C37" s="158" t="s">
        <v>98</v>
      </c>
      <c r="D37" s="126">
        <v>107662.17</v>
      </c>
      <c r="E37" s="44">
        <v>1</v>
      </c>
      <c r="F37" s="150" t="s">
        <v>98</v>
      </c>
      <c r="G37" s="119" t="s">
        <v>98</v>
      </c>
      <c r="H37" s="161" t="s">
        <v>98</v>
      </c>
      <c r="I37" s="126">
        <v>110799.22</v>
      </c>
      <c r="J37" s="126"/>
      <c r="K37" s="136">
        <f>(I37+J37)/D37</f>
        <v>1.0291379042425024</v>
      </c>
      <c r="L37" s="28"/>
    </row>
    <row r="38" spans="1:12" ht="93.6" x14ac:dyDescent="0.3">
      <c r="A38" s="26" t="s">
        <v>78</v>
      </c>
      <c r="B38" s="26" t="s">
        <v>74</v>
      </c>
      <c r="C38" s="158" t="s">
        <v>98</v>
      </c>
      <c r="D38" s="126">
        <v>184037.39</v>
      </c>
      <c r="E38" s="44">
        <v>1</v>
      </c>
      <c r="F38" s="150" t="s">
        <v>98</v>
      </c>
      <c r="G38" s="119" t="s">
        <v>98</v>
      </c>
      <c r="H38" s="161" t="e">
        <f>(F38+G38)/C37</f>
        <v>#VALUE!</v>
      </c>
      <c r="I38" s="126">
        <v>230571.29</v>
      </c>
      <c r="J38" s="126"/>
      <c r="K38" s="137">
        <f>(I38+J38)/D38</f>
        <v>1.2528502496150373</v>
      </c>
      <c r="L38" s="28"/>
    </row>
    <row r="39" spans="1:12" ht="15.75" hidden="1" customHeight="1" x14ac:dyDescent="0.3">
      <c r="A39" s="26"/>
      <c r="B39" s="26"/>
      <c r="C39" s="156"/>
      <c r="D39" s="17"/>
      <c r="E39" s="32"/>
      <c r="F39" s="154"/>
      <c r="G39" s="124"/>
      <c r="H39" s="161" t="e">
        <f>(F39+G39)/C38</f>
        <v>#VALUE!</v>
      </c>
      <c r="I39" s="54"/>
      <c r="J39" s="26"/>
      <c r="K39" s="50"/>
      <c r="L39" s="26"/>
    </row>
    <row r="40" spans="1:12" ht="15.6" hidden="1" x14ac:dyDescent="0.3">
      <c r="A40" s="14" t="s">
        <v>22</v>
      </c>
      <c r="B40" s="26"/>
      <c r="C40" s="155"/>
      <c r="D40" s="26"/>
      <c r="E40" s="26"/>
      <c r="F40" s="155"/>
      <c r="G40" s="26"/>
      <c r="H40" s="26"/>
      <c r="I40" s="54"/>
      <c r="J40" s="26"/>
      <c r="K40" s="26"/>
      <c r="L40" s="26"/>
    </row>
    <row r="41" spans="1:12" ht="15.6" hidden="1" x14ac:dyDescent="0.3">
      <c r="A41" s="26" t="s">
        <v>23</v>
      </c>
      <c r="B41" s="26"/>
      <c r="C41" s="155"/>
      <c r="D41" s="26"/>
      <c r="E41" s="26"/>
      <c r="F41" s="155"/>
      <c r="G41" s="26"/>
      <c r="H41" s="26"/>
      <c r="I41" s="54"/>
      <c r="J41" s="26"/>
      <c r="K41" s="26"/>
      <c r="L41" s="26"/>
    </row>
    <row r="42" spans="1:12" ht="48" hidden="1" customHeight="1" thickBot="1" x14ac:dyDescent="0.35">
      <c r="A42" s="26" t="s">
        <v>24</v>
      </c>
      <c r="B42" s="26"/>
      <c r="C42" s="155"/>
      <c r="D42" s="26"/>
      <c r="E42" s="26"/>
      <c r="F42" s="155"/>
      <c r="G42" s="26"/>
      <c r="H42" s="26"/>
      <c r="I42" s="54"/>
      <c r="J42" s="26"/>
      <c r="K42" s="26"/>
      <c r="L42" s="26"/>
    </row>
    <row r="43" spans="1:12" ht="15.6" hidden="1" x14ac:dyDescent="0.3">
      <c r="A43" s="26" t="s">
        <v>25</v>
      </c>
      <c r="B43" s="26"/>
      <c r="C43" s="155"/>
      <c r="D43" s="26"/>
      <c r="E43" s="26"/>
      <c r="F43" s="155"/>
      <c r="G43" s="26"/>
      <c r="H43" s="26"/>
      <c r="I43" s="54"/>
      <c r="J43" s="26"/>
      <c r="K43" s="26"/>
      <c r="L43" s="26"/>
    </row>
    <row r="44" spans="1:12" ht="16.5" customHeight="1" x14ac:dyDescent="0.3">
      <c r="A44" s="166" t="s">
        <v>26</v>
      </c>
      <c r="B44" s="166"/>
      <c r="C44" s="151">
        <f>C29+C31+C32</f>
        <v>251028.04</v>
      </c>
      <c r="D44" s="45">
        <f>SUM(D34:D38)</f>
        <v>500000</v>
      </c>
      <c r="E44" s="46"/>
      <c r="F44" s="151">
        <f>F30+F31+F32</f>
        <v>235916.57</v>
      </c>
      <c r="G44" s="55"/>
      <c r="H44" s="55"/>
      <c r="I44" s="52">
        <f>SUM(I34:I38)</f>
        <v>585572.68000000005</v>
      </c>
      <c r="J44" s="52">
        <f>SUM(J34:J38)</f>
        <v>0</v>
      </c>
      <c r="K44" s="45"/>
      <c r="L44" s="46"/>
    </row>
    <row r="45" spans="1:12" s="15" customFormat="1" ht="46.8" x14ac:dyDescent="0.3">
      <c r="A45" s="26" t="s">
        <v>114</v>
      </c>
      <c r="B45" s="26"/>
      <c r="C45" s="156">
        <v>145000</v>
      </c>
      <c r="D45" s="128"/>
      <c r="E45" s="26"/>
      <c r="F45" s="156">
        <v>135656.84</v>
      </c>
      <c r="G45" s="121"/>
      <c r="H45" s="125"/>
      <c r="I45" s="128">
        <v>57362.61</v>
      </c>
      <c r="J45" s="128"/>
      <c r="K45" s="128"/>
      <c r="L45" s="26"/>
    </row>
    <row r="46" spans="1:12" ht="16.5" customHeight="1" x14ac:dyDescent="0.3">
      <c r="A46" s="166" t="s">
        <v>28</v>
      </c>
      <c r="B46" s="166"/>
      <c r="C46" s="151">
        <f>C44+C26+C45</f>
        <v>1570093.46</v>
      </c>
      <c r="D46" s="45">
        <f>D44+D26</f>
        <v>934579.44</v>
      </c>
      <c r="E46" s="45"/>
      <c r="F46" s="151">
        <f>F44+F26+F45</f>
        <v>1538149.4400000002</v>
      </c>
      <c r="G46" s="45"/>
      <c r="H46" s="55">
        <f>(F46+G46)/C44</f>
        <v>6.1274009070859181</v>
      </c>
      <c r="I46" s="52">
        <f>I44+I26+I45</f>
        <v>934579.44000000006</v>
      </c>
      <c r="J46" s="52">
        <f>J44+J26</f>
        <v>0</v>
      </c>
      <c r="K46" s="45"/>
      <c r="L46" s="46"/>
    </row>
    <row r="47" spans="1:12" ht="31.2" x14ac:dyDescent="0.3">
      <c r="A47" s="26" t="s">
        <v>29</v>
      </c>
      <c r="B47" s="26"/>
      <c r="C47" s="156">
        <f>76934.58+Sheet2!D15</f>
        <v>109906.54000000001</v>
      </c>
      <c r="D47" s="128">
        <v>65420.56</v>
      </c>
      <c r="E47" s="26"/>
      <c r="F47" s="156">
        <f>Sheet2!F15</f>
        <v>107670.4608</v>
      </c>
      <c r="G47" s="121"/>
      <c r="H47" s="125"/>
      <c r="I47" s="128">
        <f>Sheet2!L15</f>
        <v>65420.56</v>
      </c>
      <c r="J47" s="128"/>
      <c r="K47" s="128"/>
      <c r="L47" s="26"/>
    </row>
    <row r="48" spans="1:12" ht="36.6" customHeight="1" x14ac:dyDescent="0.3">
      <c r="A48" s="46" t="s">
        <v>108</v>
      </c>
      <c r="B48" s="46"/>
      <c r="C48" s="151">
        <f>SUM(C46:C47)</f>
        <v>1680000</v>
      </c>
      <c r="D48" s="45">
        <f>SUM(D46:D47)</f>
        <v>1000000</v>
      </c>
      <c r="E48" s="45"/>
      <c r="F48" s="151">
        <f>SUM(F46:F47)</f>
        <v>1645819.9008000002</v>
      </c>
      <c r="G48" s="45"/>
      <c r="H48" s="51">
        <f>F48/C48*100%</f>
        <v>0.97965470285714296</v>
      </c>
      <c r="I48" s="52">
        <f>SUM(I46:I47)</f>
        <v>1000000</v>
      </c>
      <c r="J48" s="52">
        <f>SUM(J46:J47)</f>
        <v>0</v>
      </c>
      <c r="K48" s="51">
        <f>I48/D48*100%</f>
        <v>1</v>
      </c>
      <c r="L48" s="46"/>
    </row>
    <row r="49" spans="6:6" x14ac:dyDescent="0.3">
      <c r="F49" s="159"/>
    </row>
  </sheetData>
  <mergeCells count="61">
    <mergeCell ref="A46:B46"/>
    <mergeCell ref="A24:A25"/>
    <mergeCell ref="F21:F22"/>
    <mergeCell ref="E21:E22"/>
    <mergeCell ref="D21:D22"/>
    <mergeCell ref="C21:C22"/>
    <mergeCell ref="F24:F25"/>
    <mergeCell ref="E24:E25"/>
    <mergeCell ref="D24:D25"/>
    <mergeCell ref="C24:C25"/>
    <mergeCell ref="B24:B25"/>
    <mergeCell ref="B21:B22"/>
    <mergeCell ref="A44:B44"/>
    <mergeCell ref="G24:G25"/>
    <mergeCell ref="G18:G19"/>
    <mergeCell ref="A21:A22"/>
    <mergeCell ref="H18:H19"/>
    <mergeCell ref="H24:H25"/>
    <mergeCell ref="J24:J25"/>
    <mergeCell ref="I18:I19"/>
    <mergeCell ref="L21:L22"/>
    <mergeCell ref="J21:J22"/>
    <mergeCell ref="L34:L36"/>
    <mergeCell ref="J18:J19"/>
    <mergeCell ref="K18:K19"/>
    <mergeCell ref="L18:L19"/>
    <mergeCell ref="K24:K25"/>
    <mergeCell ref="L24:L25"/>
    <mergeCell ref="I24:I25"/>
    <mergeCell ref="B17:L17"/>
    <mergeCell ref="H21:H22"/>
    <mergeCell ref="B28:L28"/>
    <mergeCell ref="B33:L33"/>
    <mergeCell ref="D34:D36"/>
    <mergeCell ref="E34:E36"/>
    <mergeCell ref="I34:I36"/>
    <mergeCell ref="F34:F36"/>
    <mergeCell ref="C34:C36"/>
    <mergeCell ref="G34:G36"/>
    <mergeCell ref="J34:J36"/>
    <mergeCell ref="K34:K36"/>
    <mergeCell ref="H34:H36"/>
    <mergeCell ref="K21:K22"/>
    <mergeCell ref="I21:I22"/>
    <mergeCell ref="G21:G22"/>
    <mergeCell ref="H37:H39"/>
    <mergeCell ref="A8:L8"/>
    <mergeCell ref="A27:L27"/>
    <mergeCell ref="A26:B26"/>
    <mergeCell ref="C29:C30"/>
    <mergeCell ref="E29:E30"/>
    <mergeCell ref="I29:I30"/>
    <mergeCell ref="L29:L30"/>
    <mergeCell ref="B9:L9"/>
    <mergeCell ref="B13:L13"/>
    <mergeCell ref="A18:A19"/>
    <mergeCell ref="B18:B19"/>
    <mergeCell ref="C18:C19"/>
    <mergeCell ref="D18:D19"/>
    <mergeCell ref="E18:E19"/>
    <mergeCell ref="F18:F19"/>
  </mergeCells>
  <phoneticPr fontId="15" type="noConversion"/>
  <pageMargins left="0.7" right="0.7" top="0.75" bottom="0.75" header="0.3" footer="0.3"/>
  <pageSetup scale="46" orientation="landscape" r:id="rId1"/>
  <rowBreaks count="1" manualBreakCount="1">
    <brk id="28" max="1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6"/>
  <sheetViews>
    <sheetView topLeftCell="A2" workbookViewId="0">
      <selection activeCell="D7" sqref="D7"/>
    </sheetView>
  </sheetViews>
  <sheetFormatPr defaultColWidth="8.88671875" defaultRowHeight="14.4" x14ac:dyDescent="0.3"/>
  <cols>
    <col min="1" max="1" width="19.88671875" customWidth="1"/>
    <col min="2" max="2" width="10.88671875" customWidth="1"/>
  </cols>
  <sheetData>
    <row r="1" spans="1:17" ht="15.6" x14ac:dyDescent="0.3">
      <c r="A1" s="1" t="s">
        <v>49</v>
      </c>
      <c r="B1" s="1"/>
      <c r="C1" s="1"/>
      <c r="D1" s="1"/>
      <c r="E1" s="1"/>
      <c r="F1" s="1"/>
    </row>
    <row r="2" spans="1:17" x14ac:dyDescent="0.3">
      <c r="A2" s="7"/>
      <c r="B2" s="7"/>
      <c r="C2" s="7"/>
      <c r="D2" s="7"/>
      <c r="E2" s="7"/>
      <c r="F2" s="7"/>
    </row>
    <row r="3" spans="1:17" x14ac:dyDescent="0.3">
      <c r="A3" s="7" t="s">
        <v>48</v>
      </c>
      <c r="B3" s="7"/>
      <c r="C3" s="7"/>
      <c r="D3" s="7"/>
      <c r="E3" s="7"/>
      <c r="F3" s="7"/>
    </row>
    <row r="4" spans="1:17" ht="15" thickBot="1" x14ac:dyDescent="0.35"/>
    <row r="5" spans="1:17" ht="15" thickBot="1" x14ac:dyDescent="0.35">
      <c r="A5" s="214" t="s">
        <v>32</v>
      </c>
      <c r="B5" s="216" t="s">
        <v>86</v>
      </c>
      <c r="C5" s="217"/>
      <c r="D5" s="217"/>
      <c r="E5" s="218"/>
      <c r="F5" s="219" t="s">
        <v>87</v>
      </c>
      <c r="G5" s="217"/>
      <c r="H5" s="217"/>
      <c r="I5" s="217"/>
      <c r="J5" s="220" t="s">
        <v>33</v>
      </c>
      <c r="K5" s="221"/>
      <c r="L5" s="221"/>
      <c r="M5" s="222"/>
      <c r="N5" s="223" t="s">
        <v>46</v>
      </c>
      <c r="O5" s="210" t="s">
        <v>47</v>
      </c>
      <c r="P5" s="210" t="s">
        <v>82</v>
      </c>
      <c r="Q5" s="212" t="s">
        <v>83</v>
      </c>
    </row>
    <row r="6" spans="1:17" ht="42" thickBot="1" x14ac:dyDescent="0.35">
      <c r="A6" s="215"/>
      <c r="B6" s="10" t="s">
        <v>35</v>
      </c>
      <c r="C6" s="11" t="s">
        <v>36</v>
      </c>
      <c r="D6" s="11" t="s">
        <v>84</v>
      </c>
      <c r="E6" s="11" t="s">
        <v>85</v>
      </c>
      <c r="F6" s="11" t="s">
        <v>35</v>
      </c>
      <c r="G6" s="11" t="s">
        <v>36</v>
      </c>
      <c r="H6" s="11" t="s">
        <v>84</v>
      </c>
      <c r="I6" s="11" t="s">
        <v>85</v>
      </c>
      <c r="J6" s="11" t="s">
        <v>35</v>
      </c>
      <c r="K6" s="11" t="s">
        <v>36</v>
      </c>
      <c r="L6" s="11" t="s">
        <v>84</v>
      </c>
      <c r="M6" s="11" t="s">
        <v>85</v>
      </c>
      <c r="N6" s="224"/>
      <c r="O6" s="211"/>
      <c r="P6" s="211"/>
      <c r="Q6" s="213"/>
    </row>
    <row r="7" spans="1:17" ht="28.2" thickBot="1" x14ac:dyDescent="0.35">
      <c r="A7" s="2" t="s">
        <v>37</v>
      </c>
      <c r="B7" s="9">
        <v>105000</v>
      </c>
      <c r="C7" s="3"/>
      <c r="D7" s="9">
        <v>105000</v>
      </c>
      <c r="E7" s="3" t="s">
        <v>27</v>
      </c>
      <c r="F7" s="3"/>
      <c r="G7" s="3"/>
      <c r="H7" s="3"/>
      <c r="I7" s="3"/>
      <c r="J7" s="3"/>
      <c r="K7" s="3"/>
      <c r="L7" s="3"/>
      <c r="M7" s="3"/>
      <c r="N7" s="3"/>
      <c r="O7" s="3"/>
      <c r="P7" s="3"/>
      <c r="Q7" s="3"/>
    </row>
    <row r="8" spans="1:17" ht="28.2" thickBot="1" x14ac:dyDescent="0.35">
      <c r="A8" s="12" t="s">
        <v>38</v>
      </c>
      <c r="B8" s="8">
        <v>8065.42</v>
      </c>
      <c r="C8" s="3"/>
      <c r="D8" s="3"/>
      <c r="E8" s="3"/>
      <c r="F8" s="4"/>
      <c r="G8" s="3"/>
      <c r="H8" s="3"/>
      <c r="I8" s="3"/>
      <c r="J8" s="3"/>
      <c r="K8" s="3"/>
      <c r="L8" s="3"/>
      <c r="M8" s="3"/>
      <c r="N8" s="3"/>
      <c r="O8" s="3"/>
      <c r="P8" s="3"/>
      <c r="Q8" s="3"/>
    </row>
    <row r="9" spans="1:17" ht="42" thickBot="1" x14ac:dyDescent="0.35">
      <c r="A9" s="12" t="s">
        <v>39</v>
      </c>
      <c r="B9" s="9">
        <v>64000</v>
      </c>
      <c r="C9" s="3"/>
      <c r="D9" s="3"/>
      <c r="E9" s="3"/>
      <c r="F9" s="3"/>
      <c r="G9" s="3"/>
      <c r="H9" s="3"/>
      <c r="I9" s="3"/>
      <c r="J9" s="3"/>
      <c r="K9" s="3"/>
      <c r="L9" s="3"/>
      <c r="M9" s="3"/>
      <c r="N9" s="3"/>
      <c r="O9" s="3"/>
      <c r="P9" s="3"/>
      <c r="Q9" s="3"/>
    </row>
    <row r="10" spans="1:17" ht="15" thickBot="1" x14ac:dyDescent="0.35">
      <c r="A10" s="2" t="s">
        <v>40</v>
      </c>
      <c r="B10" s="9">
        <v>52000</v>
      </c>
      <c r="C10" s="3"/>
      <c r="D10" s="3"/>
      <c r="E10" s="3"/>
      <c r="F10" s="3"/>
      <c r="G10" s="3"/>
      <c r="H10" s="3"/>
      <c r="I10" s="3"/>
      <c r="J10" s="3"/>
      <c r="K10" s="3"/>
      <c r="L10" s="3"/>
      <c r="M10" s="3"/>
      <c r="N10" s="3"/>
      <c r="O10" s="3"/>
      <c r="P10" s="3"/>
      <c r="Q10" s="3"/>
    </row>
    <row r="11" spans="1:17" ht="15.75" customHeight="1" thickBot="1" x14ac:dyDescent="0.35">
      <c r="A11" s="2" t="s">
        <v>41</v>
      </c>
      <c r="B11" s="9">
        <v>60000</v>
      </c>
      <c r="C11" s="3"/>
      <c r="D11" s="3"/>
      <c r="E11" s="3"/>
      <c r="F11" s="3"/>
      <c r="G11" s="3"/>
      <c r="H11" s="3"/>
      <c r="I11" s="3"/>
      <c r="J11" s="3"/>
      <c r="K11" s="3"/>
      <c r="L11" s="3"/>
      <c r="M11" s="3"/>
      <c r="N11" s="3"/>
      <c r="O11" s="3"/>
      <c r="P11" s="3"/>
      <c r="Q11" s="3"/>
    </row>
    <row r="12" spans="1:17" ht="28.2" thickBot="1" x14ac:dyDescent="0.35">
      <c r="A12" s="12" t="s">
        <v>42</v>
      </c>
      <c r="B12" s="9">
        <v>670000</v>
      </c>
      <c r="C12" s="3"/>
      <c r="D12" s="3"/>
      <c r="E12" s="3"/>
      <c r="F12" s="3"/>
      <c r="G12" s="3"/>
      <c r="H12" s="3"/>
      <c r="I12" s="3"/>
      <c r="J12" s="3"/>
      <c r="K12" s="3"/>
      <c r="L12" s="3"/>
      <c r="M12" s="3"/>
      <c r="N12" s="3"/>
      <c r="O12" s="3"/>
      <c r="P12" s="3"/>
      <c r="Q12" s="3"/>
    </row>
    <row r="13" spans="1:17" ht="28.2" thickBot="1" x14ac:dyDescent="0.35">
      <c r="A13" s="2" t="s">
        <v>43</v>
      </c>
      <c r="B13" s="9">
        <v>140000</v>
      </c>
      <c r="C13" s="3"/>
      <c r="D13" s="3"/>
      <c r="E13" s="3"/>
      <c r="F13" s="3"/>
      <c r="G13" s="3"/>
      <c r="H13" s="3"/>
      <c r="I13" s="3"/>
      <c r="J13" s="3"/>
      <c r="K13" s="3"/>
      <c r="L13" s="3"/>
      <c r="M13" s="3"/>
      <c r="N13" s="3"/>
      <c r="O13" s="3"/>
      <c r="P13" s="3"/>
      <c r="Q13" s="3"/>
    </row>
    <row r="14" spans="1:17" ht="15" thickBot="1" x14ac:dyDescent="0.35">
      <c r="A14" s="5" t="s">
        <v>44</v>
      </c>
      <c r="B14" s="13">
        <f>SUM(B7:B13)</f>
        <v>1099065.42</v>
      </c>
      <c r="C14" s="6"/>
      <c r="D14" s="6"/>
      <c r="E14" s="6"/>
      <c r="F14" s="6"/>
      <c r="G14" s="6"/>
      <c r="H14" s="6"/>
      <c r="I14" s="6"/>
      <c r="J14" s="6"/>
      <c r="K14" s="6"/>
      <c r="L14" s="6"/>
      <c r="M14" s="6"/>
      <c r="N14" s="6"/>
      <c r="O14" s="6"/>
      <c r="P14" s="6"/>
      <c r="Q14" s="6"/>
    </row>
    <row r="15" spans="1:17" ht="28.2" thickBot="1" x14ac:dyDescent="0.35">
      <c r="A15" s="2" t="s">
        <v>45</v>
      </c>
      <c r="B15" s="8">
        <v>76934.58</v>
      </c>
      <c r="C15" s="3"/>
      <c r="D15" s="3"/>
      <c r="E15" s="3"/>
      <c r="F15" s="3"/>
      <c r="G15" s="3"/>
      <c r="H15" s="3"/>
      <c r="I15" s="3"/>
      <c r="J15" s="3"/>
      <c r="K15" s="3"/>
      <c r="L15" s="3"/>
      <c r="M15" s="3"/>
      <c r="N15" s="3"/>
      <c r="O15" s="3"/>
      <c r="P15" s="3"/>
      <c r="Q15" s="3"/>
    </row>
    <row r="16" spans="1:17" ht="15" thickBot="1" x14ac:dyDescent="0.35">
      <c r="A16" s="5" t="s">
        <v>34</v>
      </c>
      <c r="B16" s="13">
        <v>1176000</v>
      </c>
      <c r="C16" s="6"/>
      <c r="D16" s="6"/>
      <c r="E16" s="6"/>
      <c r="F16" s="6"/>
      <c r="G16" s="6"/>
      <c r="H16" s="6"/>
      <c r="I16" s="6"/>
      <c r="J16" s="6"/>
      <c r="K16" s="6"/>
      <c r="L16" s="6"/>
      <c r="M16" s="6"/>
      <c r="N16" s="6"/>
      <c r="O16" s="6"/>
      <c r="P16" s="6"/>
      <c r="Q16" s="6"/>
    </row>
  </sheetData>
  <mergeCells count="8">
    <mergeCell ref="P5:P6"/>
    <mergeCell ref="Q5:Q6"/>
    <mergeCell ref="A5:A6"/>
    <mergeCell ref="B5:E5"/>
    <mergeCell ref="F5:I5"/>
    <mergeCell ref="J5:M5"/>
    <mergeCell ref="N5:N6"/>
    <mergeCell ref="O5:O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9"/>
  <sheetViews>
    <sheetView topLeftCell="A9" zoomScale="120" zoomScaleNormal="120" workbookViewId="0">
      <selection activeCell="F19" sqref="F19"/>
    </sheetView>
  </sheetViews>
  <sheetFormatPr defaultColWidth="8.88671875" defaultRowHeight="14.4" x14ac:dyDescent="0.3"/>
  <cols>
    <col min="1" max="1" width="1.5546875" style="15" customWidth="1"/>
    <col min="2" max="2" width="30.109375" customWidth="1"/>
    <col min="3" max="3" width="10.5546875" customWidth="1"/>
    <col min="4" max="4" width="9.44140625" customWidth="1"/>
    <col min="5" max="5" width="10.33203125" style="15" customWidth="1"/>
    <col min="6" max="6" width="10" customWidth="1"/>
    <col min="7" max="7" width="5" customWidth="1"/>
    <col min="8" max="8" width="4.44140625" style="15" customWidth="1"/>
    <col min="9" max="9" width="9.109375" customWidth="1"/>
    <col min="10" max="10" width="9.33203125" customWidth="1"/>
    <col min="11" max="11" width="9.5546875" style="15" customWidth="1"/>
    <col min="12" max="12" width="9.88671875" customWidth="1"/>
    <col min="13" max="13" width="5.6640625" customWidth="1"/>
    <col min="14" max="14" width="5.44140625" style="15" customWidth="1"/>
    <col min="15" max="15" width="10.5546875" customWidth="1"/>
    <col min="16" max="16" width="9.6640625" style="15" customWidth="1"/>
    <col min="17" max="17" width="7.44140625" customWidth="1"/>
    <col min="18" max="18" width="6.33203125" style="15" customWidth="1"/>
    <col min="19" max="19" width="21.88671875" customWidth="1"/>
  </cols>
  <sheetData>
    <row r="1" spans="2:22" ht="15.6" x14ac:dyDescent="0.3">
      <c r="B1" s="1" t="s">
        <v>49</v>
      </c>
      <c r="C1" s="1"/>
      <c r="D1" s="1"/>
      <c r="E1" s="1"/>
      <c r="F1" s="1"/>
      <c r="G1" s="1"/>
      <c r="H1" s="1"/>
      <c r="I1" s="1"/>
    </row>
    <row r="2" spans="2:22" x14ac:dyDescent="0.3">
      <c r="B2" s="7"/>
      <c r="C2" s="7"/>
      <c r="D2" s="7"/>
      <c r="E2" s="16"/>
      <c r="F2" s="7"/>
      <c r="G2" s="7"/>
      <c r="H2" s="16"/>
      <c r="I2" s="7"/>
    </row>
    <row r="3" spans="2:22" x14ac:dyDescent="0.3">
      <c r="B3" s="7" t="s">
        <v>90</v>
      </c>
      <c r="C3" s="7"/>
      <c r="D3" s="7"/>
      <c r="E3" s="16"/>
      <c r="F3" s="7"/>
      <c r="G3" s="7"/>
      <c r="H3" s="16"/>
      <c r="I3" s="7"/>
    </row>
    <row r="4" spans="2:22" ht="15" thickBot="1" x14ac:dyDescent="0.35"/>
    <row r="5" spans="2:22" ht="26.25" customHeight="1" thickBot="1" x14ac:dyDescent="0.35">
      <c r="B5" s="225" t="s">
        <v>32</v>
      </c>
      <c r="C5" s="235" t="s">
        <v>92</v>
      </c>
      <c r="D5" s="236"/>
      <c r="E5" s="236"/>
      <c r="F5" s="236"/>
      <c r="G5" s="236"/>
      <c r="H5" s="238"/>
      <c r="I5" s="235" t="s">
        <v>81</v>
      </c>
      <c r="J5" s="236"/>
      <c r="K5" s="236"/>
      <c r="L5" s="236"/>
      <c r="M5" s="236"/>
      <c r="N5" s="237"/>
      <c r="O5" s="233" t="s">
        <v>105</v>
      </c>
      <c r="P5" s="231" t="s">
        <v>113</v>
      </c>
      <c r="Q5" s="239" t="s">
        <v>106</v>
      </c>
      <c r="R5" s="229" t="s">
        <v>107</v>
      </c>
      <c r="S5" s="227" t="s">
        <v>104</v>
      </c>
    </row>
    <row r="6" spans="2:22" ht="24.6" thickBot="1" x14ac:dyDescent="0.35">
      <c r="B6" s="226"/>
      <c r="C6" s="56" t="s">
        <v>35</v>
      </c>
      <c r="D6" s="57" t="s">
        <v>36</v>
      </c>
      <c r="E6" s="57" t="s">
        <v>100</v>
      </c>
      <c r="F6" s="57" t="s">
        <v>116</v>
      </c>
      <c r="G6" s="57" t="s">
        <v>102</v>
      </c>
      <c r="H6" s="58" t="s">
        <v>101</v>
      </c>
      <c r="I6" s="59" t="s">
        <v>35</v>
      </c>
      <c r="J6" s="57" t="s">
        <v>36</v>
      </c>
      <c r="K6" s="57" t="s">
        <v>100</v>
      </c>
      <c r="L6" s="57" t="s">
        <v>116</v>
      </c>
      <c r="M6" s="57" t="s">
        <v>102</v>
      </c>
      <c r="N6" s="58" t="s">
        <v>103</v>
      </c>
      <c r="O6" s="234"/>
      <c r="P6" s="232"/>
      <c r="Q6" s="240"/>
      <c r="R6" s="230"/>
      <c r="S6" s="228"/>
    </row>
    <row r="7" spans="2:22" ht="15" thickBot="1" x14ac:dyDescent="0.35">
      <c r="B7" s="138" t="s">
        <v>37</v>
      </c>
      <c r="C7" s="70">
        <v>105000</v>
      </c>
      <c r="D7" s="71">
        <v>40000</v>
      </c>
      <c r="E7" s="72">
        <f>C7+D7</f>
        <v>145000</v>
      </c>
      <c r="F7" s="73">
        <v>135656.84</v>
      </c>
      <c r="G7" s="160"/>
      <c r="H7" s="66">
        <f>F7/E7*100%</f>
        <v>0.9355644137931034</v>
      </c>
      <c r="I7" s="74">
        <v>67932</v>
      </c>
      <c r="J7" s="75">
        <v>33966</v>
      </c>
      <c r="K7" s="75">
        <f>SUM(I7:J7)</f>
        <v>101898</v>
      </c>
      <c r="L7" s="75">
        <v>85759.16</v>
      </c>
      <c r="M7" s="75">
        <v>0</v>
      </c>
      <c r="N7" s="76">
        <f>L7/K7</f>
        <v>0.84161769612750004</v>
      </c>
      <c r="O7" s="105">
        <f>E7+K7</f>
        <v>246898</v>
      </c>
      <c r="P7" s="106">
        <f>F7+L7</f>
        <v>221416</v>
      </c>
      <c r="Q7" s="106">
        <f>G7+M7</f>
        <v>0</v>
      </c>
      <c r="R7" s="107">
        <f>P7/O7</f>
        <v>0.89679138753655352</v>
      </c>
      <c r="S7" s="139"/>
      <c r="T7" s="23"/>
      <c r="U7" s="23"/>
      <c r="V7" s="23"/>
    </row>
    <row r="8" spans="2:22" ht="16.5" customHeight="1" x14ac:dyDescent="0.3">
      <c r="B8" s="140" t="s">
        <v>93</v>
      </c>
      <c r="C8" s="77">
        <v>8065.42</v>
      </c>
      <c r="D8" s="78">
        <v>57850.04</v>
      </c>
      <c r="E8" s="79">
        <f>C8+D8</f>
        <v>65915.460000000006</v>
      </c>
      <c r="F8" s="80">
        <v>51738.73</v>
      </c>
      <c r="G8" s="60">
        <v>0</v>
      </c>
      <c r="H8" s="67">
        <f>F8/E8*100%</f>
        <v>0.78492556981321226</v>
      </c>
      <c r="I8" s="81">
        <v>39805.61</v>
      </c>
      <c r="J8" s="82">
        <v>25373.83</v>
      </c>
      <c r="K8" s="82">
        <f t="shared" ref="K8:K16" si="0">SUM(I8:J8)</f>
        <v>65179.44</v>
      </c>
      <c r="L8" s="82">
        <v>68938.2</v>
      </c>
      <c r="M8" s="82">
        <v>0</v>
      </c>
      <c r="N8" s="76">
        <f>L8/K8</f>
        <v>1.0576678780916189</v>
      </c>
      <c r="O8" s="108">
        <f t="shared" ref="O8:O13" si="1">E8+K8</f>
        <v>131094.90000000002</v>
      </c>
      <c r="P8" s="109">
        <f t="shared" ref="P8:Q15" si="2">F8+L8</f>
        <v>120676.93</v>
      </c>
      <c r="Q8" s="109">
        <f t="shared" si="2"/>
        <v>0</v>
      </c>
      <c r="R8" s="110">
        <f t="shared" ref="R8:R16" si="3">P8/O8</f>
        <v>0.92053108091924229</v>
      </c>
      <c r="S8" s="141"/>
      <c r="T8" s="23"/>
    </row>
    <row r="9" spans="2:22" ht="26.25" customHeight="1" x14ac:dyDescent="0.3">
      <c r="B9" s="140" t="s">
        <v>94</v>
      </c>
      <c r="C9" s="77">
        <v>64000</v>
      </c>
      <c r="D9" s="84">
        <v>30000</v>
      </c>
      <c r="E9" s="79">
        <f t="shared" ref="E9:E15" si="4">C9+D9</f>
        <v>94000</v>
      </c>
      <c r="F9" s="80">
        <v>86253.95</v>
      </c>
      <c r="G9" s="60">
        <v>0</v>
      </c>
      <c r="H9" s="67">
        <f t="shared" ref="H9:H16" si="5">F9/E9*100%</f>
        <v>0.91759521276595746</v>
      </c>
      <c r="I9" s="81">
        <v>38366</v>
      </c>
      <c r="J9" s="82">
        <v>0</v>
      </c>
      <c r="K9" s="82">
        <f t="shared" si="0"/>
        <v>38366</v>
      </c>
      <c r="L9" s="82">
        <v>44083.24</v>
      </c>
      <c r="M9" s="82">
        <v>0</v>
      </c>
      <c r="N9" s="83">
        <f t="shared" ref="N9:N16" si="6">L9/K9</f>
        <v>1.1490184017098473</v>
      </c>
      <c r="O9" s="108">
        <f t="shared" si="1"/>
        <v>132366</v>
      </c>
      <c r="P9" s="109">
        <f t="shared" si="2"/>
        <v>130337.19</v>
      </c>
      <c r="Q9" s="109">
        <f t="shared" si="2"/>
        <v>0</v>
      </c>
      <c r="R9" s="110">
        <f t="shared" si="3"/>
        <v>0.98467272562440511</v>
      </c>
      <c r="S9" s="141"/>
      <c r="T9" s="23"/>
    </row>
    <row r="10" spans="2:22" ht="16.5" customHeight="1" x14ac:dyDescent="0.3">
      <c r="B10" s="140" t="s">
        <v>40</v>
      </c>
      <c r="C10" s="77">
        <v>52000</v>
      </c>
      <c r="D10" s="84">
        <v>18000</v>
      </c>
      <c r="E10" s="79">
        <f t="shared" si="4"/>
        <v>70000</v>
      </c>
      <c r="F10" s="80">
        <v>75485.820000000007</v>
      </c>
      <c r="G10" s="60">
        <v>0</v>
      </c>
      <c r="H10" s="67">
        <f t="shared" si="5"/>
        <v>1.0783688571428574</v>
      </c>
      <c r="I10" s="81">
        <v>38702</v>
      </c>
      <c r="J10" s="82">
        <v>15000</v>
      </c>
      <c r="K10" s="82">
        <f t="shared" si="0"/>
        <v>53702</v>
      </c>
      <c r="L10" s="82">
        <v>61715.07</v>
      </c>
      <c r="M10" s="82">
        <v>0</v>
      </c>
      <c r="N10" s="83">
        <f t="shared" si="6"/>
        <v>1.14921362332874</v>
      </c>
      <c r="O10" s="108">
        <f t="shared" si="1"/>
        <v>123702</v>
      </c>
      <c r="P10" s="109">
        <f t="shared" si="2"/>
        <v>137200.89000000001</v>
      </c>
      <c r="Q10" s="109">
        <f t="shared" si="2"/>
        <v>0</v>
      </c>
      <c r="R10" s="110">
        <f t="shared" si="3"/>
        <v>1.1091242663821119</v>
      </c>
      <c r="S10" s="142"/>
      <c r="T10" s="23"/>
    </row>
    <row r="11" spans="2:22" ht="15" customHeight="1" x14ac:dyDescent="0.3">
      <c r="B11" s="140" t="s">
        <v>41</v>
      </c>
      <c r="C11" s="77">
        <v>60000</v>
      </c>
      <c r="D11" s="84">
        <v>70000</v>
      </c>
      <c r="E11" s="79">
        <f t="shared" si="4"/>
        <v>130000</v>
      </c>
      <c r="F11" s="80">
        <v>129997.28</v>
      </c>
      <c r="G11" s="60">
        <v>0</v>
      </c>
      <c r="H11" s="67">
        <f t="shared" si="5"/>
        <v>0.99997907692307686</v>
      </c>
      <c r="I11" s="81">
        <v>29400</v>
      </c>
      <c r="J11" s="82">
        <v>30000</v>
      </c>
      <c r="K11" s="82">
        <f t="shared" si="0"/>
        <v>59400</v>
      </c>
      <c r="L11" s="82">
        <v>67595.83</v>
      </c>
      <c r="M11" s="82">
        <v>0</v>
      </c>
      <c r="N11" s="83">
        <f t="shared" si="6"/>
        <v>1.1379769360269361</v>
      </c>
      <c r="O11" s="108">
        <f t="shared" si="1"/>
        <v>189400</v>
      </c>
      <c r="P11" s="109">
        <f t="shared" si="2"/>
        <v>197593.11</v>
      </c>
      <c r="Q11" s="109">
        <f t="shared" si="2"/>
        <v>0</v>
      </c>
      <c r="R11" s="110">
        <f t="shared" si="3"/>
        <v>1.0432582365364307</v>
      </c>
      <c r="S11" s="141"/>
      <c r="T11" s="23"/>
    </row>
    <row r="12" spans="2:22" x14ac:dyDescent="0.3">
      <c r="B12" s="140" t="s">
        <v>95</v>
      </c>
      <c r="C12" s="77">
        <v>670000</v>
      </c>
      <c r="D12" s="84">
        <v>225178</v>
      </c>
      <c r="E12" s="79">
        <f t="shared" si="4"/>
        <v>895178</v>
      </c>
      <c r="F12" s="80">
        <v>895009.69</v>
      </c>
      <c r="G12" s="60">
        <v>0</v>
      </c>
      <c r="H12" s="67">
        <f t="shared" si="5"/>
        <v>0.99981198152769613</v>
      </c>
      <c r="I12" s="81">
        <v>380000</v>
      </c>
      <c r="J12" s="82">
        <v>151034</v>
      </c>
      <c r="K12" s="82">
        <f t="shared" si="0"/>
        <v>531034</v>
      </c>
      <c r="L12" s="82">
        <v>523344.53</v>
      </c>
      <c r="M12" s="82">
        <v>0</v>
      </c>
      <c r="N12" s="83">
        <f t="shared" si="6"/>
        <v>0.98551981605697569</v>
      </c>
      <c r="O12" s="108">
        <f t="shared" si="1"/>
        <v>1426212</v>
      </c>
      <c r="P12" s="109">
        <f t="shared" si="2"/>
        <v>1418354.22</v>
      </c>
      <c r="Q12" s="109">
        <f t="shared" si="2"/>
        <v>0</v>
      </c>
      <c r="R12" s="110">
        <f t="shared" si="3"/>
        <v>0.99449045443454409</v>
      </c>
      <c r="S12" s="143"/>
      <c r="T12" s="23"/>
    </row>
    <row r="13" spans="2:22" ht="18.75" customHeight="1" thickBot="1" x14ac:dyDescent="0.35">
      <c r="B13" s="144" t="s">
        <v>96</v>
      </c>
      <c r="C13" s="85">
        <v>140000</v>
      </c>
      <c r="D13" s="86">
        <v>30000</v>
      </c>
      <c r="E13" s="87">
        <f t="shared" si="4"/>
        <v>170000</v>
      </c>
      <c r="F13" s="88">
        <v>164007.13</v>
      </c>
      <c r="G13" s="61">
        <v>0</v>
      </c>
      <c r="H13" s="68">
        <f t="shared" si="5"/>
        <v>0.9647478235294118</v>
      </c>
      <c r="I13" s="89">
        <v>60000</v>
      </c>
      <c r="J13" s="90">
        <v>25000</v>
      </c>
      <c r="K13" s="90">
        <f t="shared" si="0"/>
        <v>85000</v>
      </c>
      <c r="L13" s="90">
        <v>83143.41</v>
      </c>
      <c r="M13" s="90"/>
      <c r="N13" s="91">
        <f t="shared" si="6"/>
        <v>0.97815776470588245</v>
      </c>
      <c r="O13" s="111">
        <f t="shared" si="1"/>
        <v>255000</v>
      </c>
      <c r="P13" s="112">
        <f t="shared" si="2"/>
        <v>247150.54</v>
      </c>
      <c r="Q13" s="112">
        <f t="shared" si="2"/>
        <v>0</v>
      </c>
      <c r="R13" s="113">
        <f t="shared" si="3"/>
        <v>0.96921780392156864</v>
      </c>
      <c r="S13" s="145"/>
      <c r="T13" s="23"/>
    </row>
    <row r="14" spans="2:22" s="16" customFormat="1" ht="15" thickBot="1" x14ac:dyDescent="0.35">
      <c r="B14" s="92" t="s">
        <v>44</v>
      </c>
      <c r="C14" s="93">
        <v>1099065.42</v>
      </c>
      <c r="D14" s="94">
        <f>SUM(D7:D13)</f>
        <v>471028.04000000004</v>
      </c>
      <c r="E14" s="95">
        <f t="shared" si="4"/>
        <v>1570093.46</v>
      </c>
      <c r="F14" s="95">
        <f>SUM(F7:F13)</f>
        <v>1538149.44</v>
      </c>
      <c r="G14" s="63">
        <v>0</v>
      </c>
      <c r="H14" s="69">
        <f t="shared" si="5"/>
        <v>0.97965470157426171</v>
      </c>
      <c r="I14" s="96">
        <v>654205.61</v>
      </c>
      <c r="J14" s="94">
        <f>SUM(J7:J13)</f>
        <v>280373.83</v>
      </c>
      <c r="K14" s="94">
        <f t="shared" si="0"/>
        <v>934579.44</v>
      </c>
      <c r="L14" s="94">
        <f>SUM(L7:L13)</f>
        <v>934579.44000000006</v>
      </c>
      <c r="M14" s="94">
        <f>SUM(M7:M13)</f>
        <v>0</v>
      </c>
      <c r="N14" s="97">
        <f t="shared" si="6"/>
        <v>1.0000000000000002</v>
      </c>
      <c r="O14" s="96">
        <f t="shared" ref="O14:O15" si="7">E14+K14</f>
        <v>2504672.9</v>
      </c>
      <c r="P14" s="94">
        <f t="shared" si="2"/>
        <v>2472728.88</v>
      </c>
      <c r="Q14" s="94">
        <f t="shared" si="2"/>
        <v>0</v>
      </c>
      <c r="R14" s="97">
        <f t="shared" si="3"/>
        <v>0.98724623083517216</v>
      </c>
      <c r="S14" s="65"/>
      <c r="T14" s="41"/>
    </row>
    <row r="15" spans="2:22" ht="29.25" customHeight="1" thickBot="1" x14ac:dyDescent="0.35">
      <c r="B15" s="146" t="s">
        <v>97</v>
      </c>
      <c r="C15" s="98">
        <v>76934.58</v>
      </c>
      <c r="D15" s="99">
        <v>32971.96</v>
      </c>
      <c r="E15" s="100">
        <f t="shared" si="4"/>
        <v>109906.54000000001</v>
      </c>
      <c r="F15" s="101">
        <f>7/100*F14</f>
        <v>107670.4608</v>
      </c>
      <c r="G15" s="64">
        <v>0</v>
      </c>
      <c r="H15" s="62">
        <f t="shared" si="5"/>
        <v>0.97965472118401686</v>
      </c>
      <c r="I15" s="102">
        <v>45794.39</v>
      </c>
      <c r="J15" s="103">
        <v>19626.169999999998</v>
      </c>
      <c r="K15" s="103">
        <f t="shared" si="0"/>
        <v>65420.56</v>
      </c>
      <c r="L15" s="103">
        <v>65420.56</v>
      </c>
      <c r="M15" s="103">
        <v>0</v>
      </c>
      <c r="N15" s="104">
        <f t="shared" si="6"/>
        <v>1</v>
      </c>
      <c r="O15" s="111">
        <f t="shared" si="7"/>
        <v>175327.1</v>
      </c>
      <c r="P15" s="114">
        <f t="shared" si="2"/>
        <v>173091.0208</v>
      </c>
      <c r="Q15" s="114">
        <f t="shared" si="2"/>
        <v>0</v>
      </c>
      <c r="R15" s="113">
        <f t="shared" si="3"/>
        <v>0.9872462431649186</v>
      </c>
      <c r="S15" s="147"/>
    </row>
    <row r="16" spans="2:22" s="16" customFormat="1" ht="15" thickBot="1" x14ac:dyDescent="0.35">
      <c r="B16" s="92" t="s">
        <v>34</v>
      </c>
      <c r="C16" s="96">
        <f>SUM(C14:C15)</f>
        <v>1176000</v>
      </c>
      <c r="D16" s="94">
        <f t="shared" ref="D16:G16" si="8">SUM(D14:D15)</f>
        <v>504000.00000000006</v>
      </c>
      <c r="E16" s="94">
        <f t="shared" si="8"/>
        <v>1680000</v>
      </c>
      <c r="F16" s="94">
        <f>SUM(F14:F15)</f>
        <v>1645819.9007999999</v>
      </c>
      <c r="G16" s="94">
        <f t="shared" si="8"/>
        <v>0</v>
      </c>
      <c r="H16" s="97">
        <f t="shared" si="5"/>
        <v>0.97965470285714285</v>
      </c>
      <c r="I16" s="96">
        <f>SUM(I14:I15)</f>
        <v>700000</v>
      </c>
      <c r="J16" s="94">
        <f t="shared" ref="J16:M16" si="9">SUM(J14:J15)</f>
        <v>300000</v>
      </c>
      <c r="K16" s="94">
        <f t="shared" si="0"/>
        <v>1000000</v>
      </c>
      <c r="L16" s="94">
        <f t="shared" si="9"/>
        <v>1000000</v>
      </c>
      <c r="M16" s="94">
        <f t="shared" si="9"/>
        <v>0</v>
      </c>
      <c r="N16" s="97">
        <f t="shared" si="6"/>
        <v>1</v>
      </c>
      <c r="O16" s="96">
        <f>SUM(O14:O15)</f>
        <v>2680000</v>
      </c>
      <c r="P16" s="94">
        <f t="shared" ref="P16:Q16" si="10">SUM(P14:P15)</f>
        <v>2645819.9007999999</v>
      </c>
      <c r="Q16" s="94">
        <f t="shared" si="10"/>
        <v>0</v>
      </c>
      <c r="R16" s="97">
        <f t="shared" si="3"/>
        <v>0.98724623164179104</v>
      </c>
      <c r="S16" s="65"/>
      <c r="T16" s="41"/>
    </row>
    <row r="17" spans="2:20" s="40" customFormat="1" x14ac:dyDescent="0.3">
      <c r="B17" s="34"/>
      <c r="C17" s="35"/>
      <c r="D17" s="35"/>
      <c r="E17" s="35"/>
      <c r="F17" s="36"/>
      <c r="G17" s="37"/>
      <c r="H17" s="37"/>
      <c r="I17" s="35"/>
      <c r="J17" s="35"/>
      <c r="K17" s="35"/>
      <c r="L17" s="35"/>
      <c r="M17" s="35"/>
      <c r="N17" s="35"/>
      <c r="O17" s="35"/>
      <c r="P17" s="35"/>
      <c r="Q17" s="35"/>
      <c r="R17" s="38"/>
      <c r="S17" s="39"/>
      <c r="T17" s="39"/>
    </row>
    <row r="18" spans="2:20" x14ac:dyDescent="0.3">
      <c r="F18" s="33"/>
    </row>
    <row r="19" spans="2:20" x14ac:dyDescent="0.3">
      <c r="F19" s="33"/>
    </row>
  </sheetData>
  <mergeCells count="8">
    <mergeCell ref="B5:B6"/>
    <mergeCell ref="S5:S6"/>
    <mergeCell ref="R5:R6"/>
    <mergeCell ref="P5:P6"/>
    <mergeCell ref="O5:O6"/>
    <mergeCell ref="I5:N5"/>
    <mergeCell ref="C5:H5"/>
    <mergeCell ref="Q5:Q6"/>
  </mergeCells>
  <phoneticPr fontId="15" type="noConversion"/>
  <pageMargins left="0.7" right="0.7" top="0.75" bottom="0.75" header="0.3" footer="0.3"/>
  <pageSetup scale="66" orientation="landscape"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 D</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John Dennis</cp:lastModifiedBy>
  <cp:lastPrinted>2018-11-06T23:59:38Z</cp:lastPrinted>
  <dcterms:created xsi:type="dcterms:W3CDTF">2017-11-15T21:17:43Z</dcterms:created>
  <dcterms:modified xsi:type="dcterms:W3CDTF">2020-01-13T08:15:09Z</dcterms:modified>
</cp:coreProperties>
</file>