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GA720\Documents\Documents\My Documents\Mid-year reports 2019\Final Reports\Annual Reports 2019\Final reports 2019\Seed Project - Annual Report 2019\"/>
    </mc:Choice>
  </mc:AlternateContent>
  <xr:revisionPtr revIDLastSave="0" documentId="13_ncr:1_{B9677D84-9524-4F5A-861B-E0F7BEF7BF65}" xr6:coauthVersionLast="41" xr6:coauthVersionMax="41" xr10:uidLastSave="{00000000-0000-0000-0000-000000000000}"/>
  <bookViews>
    <workbookView xWindow="-90" yWindow="-90" windowWidth="19380" windowHeight="10380" xr2:uid="{00000000-000D-0000-FFFF-FFFF00000000}"/>
  </bookViews>
  <sheets>
    <sheet name="Activity" sheetId="1" r:id="rId1"/>
    <sheet name="Category" sheetId="2" r:id="rId2"/>
  </sheets>
  <definedNames>
    <definedName name="_xlnm.Print_Area" localSheetId="0">Activity!$A$1:$J$47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H14" i="2" l="1"/>
  <c r="H15" i="2"/>
  <c r="E46" i="1"/>
  <c r="E21" i="1" l="1"/>
  <c r="E20" i="1"/>
  <c r="E38" i="1"/>
  <c r="E43" i="1"/>
  <c r="E27" i="1" l="1"/>
  <c r="E32" i="1"/>
  <c r="E37" i="1"/>
  <c r="G15" i="2"/>
  <c r="E45" i="1" l="1"/>
  <c r="E47" i="1" s="1"/>
  <c r="G45" i="1"/>
  <c r="G41" i="1" l="1"/>
  <c r="G43" i="1" s="1"/>
  <c r="G13" i="1"/>
  <c r="N7" i="2" l="1"/>
  <c r="N8" i="2"/>
  <c r="S8" i="2" l="1"/>
  <c r="S9" i="2"/>
  <c r="S10" i="2"/>
  <c r="S11" i="2"/>
  <c r="S12" i="2"/>
  <c r="S13" i="2"/>
  <c r="S7" i="2"/>
  <c r="R8" i="2"/>
  <c r="R9" i="2"/>
  <c r="R10" i="2"/>
  <c r="R11" i="2"/>
  <c r="R12" i="2"/>
  <c r="R13" i="2"/>
  <c r="R7" i="2"/>
  <c r="L14" i="2"/>
  <c r="L15" i="2" s="1"/>
  <c r="M14" i="2"/>
  <c r="N9" i="2"/>
  <c r="N10" i="2"/>
  <c r="N11" i="2"/>
  <c r="N12" i="2"/>
  <c r="N13" i="2"/>
  <c r="H7" i="2"/>
  <c r="G14" i="2"/>
  <c r="G16" i="2" s="1"/>
  <c r="H8" i="2"/>
  <c r="H9" i="2"/>
  <c r="H10" i="2"/>
  <c r="H11" i="2"/>
  <c r="H12" i="2"/>
  <c r="H13" i="2"/>
  <c r="M15" i="2" l="1"/>
  <c r="R15" i="2"/>
  <c r="S14" i="2"/>
  <c r="L16" i="2"/>
  <c r="R14" i="2"/>
  <c r="F14" i="2"/>
  <c r="F16" i="2" s="1"/>
  <c r="H16" i="2" s="1"/>
  <c r="S15" i="2" l="1"/>
  <c r="G46" i="1"/>
  <c r="G47" i="1" s="1"/>
  <c r="M16" i="2"/>
  <c r="R16" i="2"/>
  <c r="E12" i="2"/>
  <c r="S16" i="2" l="1"/>
  <c r="N16" i="2"/>
  <c r="F12" i="1"/>
  <c r="F13" i="1" l="1"/>
  <c r="J14" i="2" l="1"/>
  <c r="J15" i="2" s="1"/>
  <c r="I14" i="2"/>
  <c r="C13" i="1"/>
  <c r="D20" i="1"/>
  <c r="D21" i="1" s="1"/>
  <c r="C20" i="1"/>
  <c r="D27" i="1"/>
  <c r="C27" i="1"/>
  <c r="C32" i="1"/>
  <c r="C37" i="1"/>
  <c r="D37" i="1"/>
  <c r="D30" i="1"/>
  <c r="I15" i="2" l="1"/>
  <c r="N15" i="2" s="1"/>
  <c r="N14" i="2"/>
  <c r="C21" i="1"/>
  <c r="C38" i="1"/>
  <c r="D32" i="1"/>
  <c r="F20" i="1"/>
  <c r="E8" i="2" l="1"/>
  <c r="E9" i="2"/>
  <c r="E10" i="2"/>
  <c r="E11" i="2"/>
  <c r="E13" i="2"/>
  <c r="F21" i="1"/>
  <c r="F37" i="1" l="1"/>
  <c r="F32" i="1"/>
  <c r="D38" i="1"/>
  <c r="F38" i="1" l="1"/>
  <c r="D43" i="1"/>
  <c r="D45" i="1" s="1"/>
  <c r="D46" i="1" s="1"/>
  <c r="D47" i="1" s="1"/>
  <c r="O7" i="2"/>
  <c r="T7" i="2" s="1"/>
  <c r="D14" i="2" l="1"/>
  <c r="D15" i="2" s="1"/>
  <c r="C14" i="2"/>
  <c r="C15" i="2" l="1"/>
  <c r="L41" i="1"/>
  <c r="L42" i="1" s="1"/>
  <c r="P8" i="2" l="1"/>
  <c r="P9" i="2"/>
  <c r="P10" i="2"/>
  <c r="P11" i="2"/>
  <c r="P12" i="2"/>
  <c r="P13" i="2"/>
  <c r="P7" i="2"/>
  <c r="O8" i="2"/>
  <c r="T8" i="2" s="1"/>
  <c r="O9" i="2"/>
  <c r="T9" i="2" s="1"/>
  <c r="O10" i="2"/>
  <c r="T10" i="2" s="1"/>
  <c r="O11" i="2"/>
  <c r="T11" i="2" s="1"/>
  <c r="O12" i="2"/>
  <c r="T12" i="2" s="1"/>
  <c r="O13" i="2"/>
  <c r="T13" i="2" s="1"/>
  <c r="K8" i="2"/>
  <c r="K9" i="2"/>
  <c r="K10" i="2"/>
  <c r="K11" i="2"/>
  <c r="K12" i="2"/>
  <c r="K13" i="2"/>
  <c r="K7" i="2"/>
  <c r="K14" i="2" s="1"/>
  <c r="E7" i="2"/>
  <c r="E14" i="2" s="1"/>
  <c r="C42" i="1"/>
  <c r="F41" i="1"/>
  <c r="Q7" i="2" l="1"/>
  <c r="C41" i="1"/>
  <c r="C43" i="1" s="1"/>
  <c r="F43" i="1"/>
  <c r="F45" i="1" s="1"/>
  <c r="Q3" i="2"/>
  <c r="Q13" i="2"/>
  <c r="Q10" i="2"/>
  <c r="Q8" i="2"/>
  <c r="Q11" i="2"/>
  <c r="Q9" i="2"/>
  <c r="Q12" i="2"/>
  <c r="C45" i="1" l="1"/>
  <c r="C46" i="1" s="1"/>
  <c r="C47" i="1" s="1"/>
  <c r="F46" i="1"/>
  <c r="I16" i="2"/>
  <c r="J16" i="2" l="1"/>
  <c r="K15" i="2" l="1"/>
  <c r="D16" i="2" l="1"/>
  <c r="P14" i="2"/>
  <c r="P15" i="2" s="1"/>
  <c r="P16" i="2" s="1"/>
  <c r="O14" i="2"/>
  <c r="K16" i="2"/>
  <c r="O15" i="2" l="1"/>
  <c r="T14" i="2"/>
  <c r="C16" i="2"/>
  <c r="E15" i="2"/>
  <c r="Q14" i="2"/>
  <c r="O16" i="2" l="1"/>
  <c r="T16" i="2" s="1"/>
  <c r="T15" i="2"/>
  <c r="Q15" i="2"/>
  <c r="E16" i="2"/>
  <c r="Q16" i="2" s="1"/>
  <c r="F47" i="1" l="1"/>
  <c r="F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Maybe Livingstone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Maybe Livingstone:</t>
        </r>
        <r>
          <rPr>
            <sz val="9"/>
            <color indexed="81"/>
            <rFont val="Tahoma"/>
            <family val="2"/>
          </rPr>
          <t xml:space="preserve">
This category was revised in Sheet C but was not changed here.</t>
        </r>
      </text>
    </comment>
  </commentList>
</comments>
</file>

<file path=xl/sharedStrings.xml><?xml version="1.0" encoding="utf-8"?>
<sst xmlns="http://schemas.openxmlformats.org/spreadsheetml/2006/main" count="157" uniqueCount="143">
  <si>
    <t>Outcome/ Output number</t>
  </si>
  <si>
    <t>Outcome/ output/ activity formulation:</t>
  </si>
  <si>
    <t>Output 1.1:</t>
  </si>
  <si>
    <t>Activity 1.1.1:</t>
  </si>
  <si>
    <t>Output 1.2:</t>
  </si>
  <si>
    <t>Activity 1.2.1:</t>
  </si>
  <si>
    <t>Output 2.1:</t>
  </si>
  <si>
    <t>Activity 2.1.1:</t>
  </si>
  <si>
    <t>Activity 2.1.2:</t>
  </si>
  <si>
    <t>Output 2.2: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</si>
  <si>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</si>
  <si>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</si>
  <si>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</si>
  <si>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</si>
  <si>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</si>
  <si>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</si>
  <si>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</si>
  <si>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</si>
  <si>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</si>
  <si>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</si>
  <si>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</si>
  <si>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</si>
  <si>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</si>
  <si>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</si>
  <si>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Note: If this is a budget revision, insert extra columns to show budget changes.</t>
  </si>
  <si>
    <t>Annex C - project budget</t>
  </si>
  <si>
    <t>Table 1 - project budget by Outcome, output and activity</t>
  </si>
  <si>
    <t>Table 2 - Project budget by UN cost category</t>
  </si>
  <si>
    <t>UNDP</t>
  </si>
  <si>
    <t>UNFPA</t>
  </si>
  <si>
    <t>Output 2.1 Sub-total</t>
  </si>
  <si>
    <t>Output 2.2 Sub-total</t>
  </si>
  <si>
    <t xml:space="preserve">TOTAL $ FOR OUTCOME 2:                                                                                                                                        </t>
  </si>
  <si>
    <t xml:space="preserve"> OUTCOME  3 : PERSONNEL, OPERATIONAL, M&amp;E COSTS: </t>
  </si>
  <si>
    <t>General Operating and other Direct Costs</t>
  </si>
  <si>
    <t>SUB-TOTAL PROJECT BUDGET:</t>
  </si>
  <si>
    <t>Indirect support costs (7%):</t>
  </si>
  <si>
    <t>TOTAL PROJECT BUDGET:</t>
  </si>
  <si>
    <t xml:space="preserve">TOTAL $ FOR OUTCOME 3:   </t>
  </si>
  <si>
    <t>Total Tranche 1</t>
  </si>
  <si>
    <t>Contractual services ( $10,000)</t>
  </si>
  <si>
    <t>Contractual services(58,893)</t>
  </si>
  <si>
    <t xml:space="preserve"> Transfers and Grants to Counterparts</t>
  </si>
  <si>
    <t>Travel</t>
  </si>
  <si>
    <t>Contractural for catering services, hall rental, facilitation fees</t>
  </si>
  <si>
    <t>Consultancy fees/TA,printing and workshops</t>
  </si>
  <si>
    <t xml:space="preserve">Facilitation fess, hall rental, transportation </t>
  </si>
  <si>
    <t>Project Personnel</t>
  </si>
  <si>
    <t>Transfer to counterparts</t>
  </si>
  <si>
    <t>Local travel cost, workshop materials and supplies, printing of questionnaires</t>
  </si>
  <si>
    <t>Monthly monitoring and supervision visits to project sites, DSA cost</t>
  </si>
  <si>
    <r>
      <t xml:space="preserve">TOTAL $ FOR OUTCOME 1:                                                                                                                                     </t>
    </r>
    <r>
      <rPr>
        <b/>
        <sz val="11"/>
        <color rgb="FFFF0000"/>
        <rFont val="Arial Narrow"/>
        <family val="2"/>
      </rPr>
      <t xml:space="preserve">  </t>
    </r>
  </si>
  <si>
    <t>Budget Category</t>
  </si>
  <si>
    <t xml:space="preserve"> Contractual services</t>
  </si>
  <si>
    <t>UNFPA: Contribution to Operational support: US$18,000
UNDP: Vehicle maintenance and fuel: US$43,500</t>
  </si>
  <si>
    <t>Consultancy for end of project evaluation</t>
  </si>
  <si>
    <t>Consultancy</t>
  </si>
  <si>
    <t>Activity 3.1.1</t>
  </si>
  <si>
    <t>Activity 3.1.2</t>
  </si>
  <si>
    <t>Activity 3.1.3</t>
  </si>
  <si>
    <t>Activity 1.1.4:</t>
  </si>
  <si>
    <t>Activity 1.2.5:</t>
  </si>
  <si>
    <t xml:space="preserve"> Output 1.2 Sub-total</t>
  </si>
  <si>
    <t>Output 1.1 Sub-total</t>
  </si>
  <si>
    <t xml:space="preserve">Activity 2.2.2 </t>
  </si>
  <si>
    <t>Activity 2.2.1</t>
  </si>
  <si>
    <t>Organize and carry out community cleaning-up and waste management campaigns</t>
  </si>
  <si>
    <t>Activity 2.2.3</t>
  </si>
  <si>
    <t>Output 2.3:</t>
  </si>
  <si>
    <t>Activity 2.3.1:</t>
  </si>
  <si>
    <t>Activity 2.3.2:</t>
  </si>
  <si>
    <t>Activity 2.3.3:</t>
  </si>
  <si>
    <t>Output 2.3: Sub-total</t>
  </si>
  <si>
    <t>Procure tools for city cleaning campaigns</t>
  </si>
  <si>
    <t>Provide funding to transport zogos &amp; zogesse to campaign sites</t>
  </si>
  <si>
    <t>Institutional feeding and cash for work</t>
  </si>
  <si>
    <t xml:space="preserve">  Transfers and Grants to Counterparts</t>
  </si>
  <si>
    <t>Outcome 1.: Zogos/Zogesse in Montserrado county are socially reintegrated and peacefully co-exist with  communities</t>
  </si>
  <si>
    <t>Activity 1.1.2:</t>
  </si>
  <si>
    <t xml:space="preserve">Activity 1.1.3: </t>
  </si>
  <si>
    <t>Activity 1.2. 5</t>
  </si>
  <si>
    <t>Activity 1.2.6</t>
  </si>
  <si>
    <t>Contractual services</t>
  </si>
  <si>
    <t>Consultancy fees</t>
  </si>
  <si>
    <t xml:space="preserve">Activity 1.2.2: </t>
  </si>
  <si>
    <t xml:space="preserve">Activity 1.2.3: </t>
  </si>
  <si>
    <t xml:space="preserve">Activity 1.2.4: </t>
  </si>
  <si>
    <t xml:space="preserve">Visits to homes and communities facilitated and supervised by Social woekers; individual family meetings, community meetings including orientation for families and community acceptance and support </t>
  </si>
  <si>
    <t>Contractual services ( $20,000)</t>
  </si>
  <si>
    <t xml:space="preserve"> Grant to partner ( 58,000)</t>
  </si>
  <si>
    <t xml:space="preserve"> Reassess vocational training needs of Zogos/Zogesse to inform the choice of vocational/technical training program</t>
  </si>
  <si>
    <t>Travel ( local): US$ 6000, meeting for assessment tools development: 1500, materials and supplies: 2500</t>
  </si>
  <si>
    <t>Facilitate graduation of promising enterprises into commercial credit access through the UNDP Business Opportunities and Support Service (BOSS) Project.</t>
  </si>
  <si>
    <t>Equipment and tools</t>
  </si>
  <si>
    <t xml:space="preserve">Provide small grants/startup kits to youth-led businesses/cooperatives, linking them to sustainable employment opportunities, .
</t>
  </si>
  <si>
    <t>Support organization of the trained Zogos/Zogesse into VSLAs and/or Cooperatives, strengthen networks of affiliated business entities, industries and markets, and provide post-training monitoring and technical advisory support/services for the project target beneficiaries</t>
  </si>
  <si>
    <t xml:space="preserve">Select and orientate Zogos/Zogesse involving community and Zogos leaders and relevant institutions </t>
  </si>
  <si>
    <t xml:space="preserve">Harmonize and simplify UN peace-building materials and develop various training manuals for Zogos/Zogesse, community leaders and other stakeholders.  </t>
  </si>
  <si>
    <t>Carryout follow up engagement by social workers to encourage reintegration of Zogos/Zogesse into families and communities</t>
  </si>
  <si>
    <t>Activity 2.1.3:</t>
  </si>
  <si>
    <t>Support organization of the target beneficiaries into VSLAs and cooperatives, facilitate job placements and strengthen networks of affiliated business entities, industries and markets.</t>
  </si>
  <si>
    <t>Procure basic tools/materials that are required for solid waste management</t>
  </si>
  <si>
    <t xml:space="preserve">Conduct capacity assessment of 3 existing youth drop-in centers (1 Bong mines bridge/Bushrod Island, 1 Paynesville, Newport Street/Central Monrovia) to determine gaps in quality standard psycho-social, mental and rehabilitation and sexual and reproductive health services </t>
  </si>
  <si>
    <t>Provide drugs, medical equipment and supplies to strengthen the capacity of three (3) youth drop-in centers to address the gaps in provide psychosocial support, mental and sexual reproductive health information information and services provision to 200 Zogos/Zogesse in Montserrado County</t>
  </si>
  <si>
    <t xml:space="preserve">Conduct induction sessions for existing mental health clinicians to provide psychosocialenhance psychosocial support services to Zogos and Zogesse </t>
  </si>
  <si>
    <t>Multi-media awareness and sensitization on service availability at drop-in centers and IEC/behavioral change communication targeting Zogos and, Zogesse)</t>
  </si>
  <si>
    <t xml:space="preserve"> Conduct monthly mobile health outreach siteses at hotspots to reach, comm zogos and zogesse in unitycommunity settings where Zogos/Zogeese congregate</t>
  </si>
  <si>
    <t>dDevelop specialized training manual on drug addiction counselling, rehabilitation and integration of drug-addicted clients to ensure sustainability of this output</t>
  </si>
  <si>
    <t>Train 500 Zogos/Zogesse in conflict prevention, mediation, and social cohesion;</t>
  </si>
  <si>
    <t xml:space="preserve">Conduct orientation/sensitization of Community leaders and members including youth and women groups to peacefully co-exist with target group.  </t>
  </si>
  <si>
    <t xml:space="preserve">  500 Zogos/Zogesse rehabilitated, reintegrated and peacefully co-exist with community members in Montserrado County 
</t>
  </si>
  <si>
    <t>Provide motivational incentive and feeding for 500 Zogos and Zogesse through institutional feeding and cash-for-work program</t>
  </si>
  <si>
    <t xml:space="preserve">Outcome 2: Improved access of 500 Zogos, Zogesse and youth with special needs in Montserrado county to sustainable livelihood and employment opportunities to enhance their resilience to conflict and social tension.
</t>
  </si>
  <si>
    <t xml:space="preserve"> 500 Zogos/Zogesse supported with start-up capital to undertake businesses through VSLAs and/or microfinance institutions (MFIs), including working with City Corporations on waste management in Montserrado.</t>
  </si>
  <si>
    <t xml:space="preserve"> Immediate needs of 500 Zogos and Zogesse are met as part of capacity building training through cash for work and field practicum to support the city corporations of Montserrado County.
</t>
  </si>
  <si>
    <t>Train 500 Zogos/Zogesse in entrepreneurial, business, financial management and other relevant skills that corresponds to industry/business intervention</t>
  </si>
  <si>
    <t xml:space="preserve">500 Zogos/Zogesse empowered with skills in entrepreneurship, small enterprise development and management and to establish sustainable Small and Micro Enterprises (SMEs) for waste management and other business entities. </t>
  </si>
  <si>
    <t xml:space="preserve">  Capacity of three drop-in centers strengthened to provide psycho-social, mental and SRH services to 670 Zogos/Zogesse  in Montserrado County</t>
  </si>
  <si>
    <t>UNFPA: (1 NOC Staff time - 35%x 18 months = 26094); 1 FTA/GS7 Finance Associate: 25% = 10,800);  1 Program Assistant/FTA 5% = 5105.40)
UNDP: One international 50% staff time: 66,000; one local staff FTA: : 26,000;</t>
  </si>
  <si>
    <t>Total Expenses</t>
  </si>
  <si>
    <t>Del (%)</t>
  </si>
  <si>
    <t>Project Total</t>
  </si>
  <si>
    <t>Total tranche 2</t>
  </si>
  <si>
    <t>Total Del (%)</t>
  </si>
  <si>
    <t>PO</t>
  </si>
  <si>
    <t>Total PO</t>
  </si>
  <si>
    <t>Comment</t>
  </si>
  <si>
    <t>NAME</t>
  </si>
  <si>
    <t>Total Budget for all recipient organizations (not including staff, general operating costs and indirect fee) - Please add a new column for each recipient organization (UNDP +UNFPA)</t>
  </si>
  <si>
    <r>
      <t xml:space="preserve">Budget by recipient organization in USD - </t>
    </r>
    <r>
      <rPr>
        <sz val="12"/>
        <color indexed="10"/>
        <rFont val="Times New Roman"/>
        <family val="1"/>
      </rPr>
      <t>Please add a new column for each recipient organization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UNFPA</t>
    </r>
  </si>
  <si>
    <r>
      <t xml:space="preserve">Level of expenditure/ commitments in USD (to provide at time of project progress reporting): </t>
    </r>
    <r>
      <rPr>
        <b/>
        <sz val="12"/>
        <color theme="1"/>
        <rFont val="Times New Roman"/>
        <family val="1"/>
      </rPr>
      <t>UNFPA</t>
    </r>
  </si>
  <si>
    <r>
      <t xml:space="preserve">Budget by recipient organization in USD - </t>
    </r>
    <r>
      <rPr>
        <sz val="12"/>
        <color indexed="10"/>
        <rFont val="Times New Roman"/>
        <family val="1"/>
      </rPr>
      <t>Please add a new column for each recipient organization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 UNDP</t>
    </r>
  </si>
  <si>
    <r>
      <t>Level of expenditure/ commitments in USD (to provide at time of project progress reporting):</t>
    </r>
    <r>
      <rPr>
        <b/>
        <sz val="12"/>
        <color theme="1"/>
        <rFont val="Times New Roman"/>
        <family val="1"/>
      </rPr>
      <t xml:space="preserve"> UNDP</t>
    </r>
  </si>
  <si>
    <t>SEED</t>
  </si>
  <si>
    <t xml:space="preserve">   </t>
  </si>
  <si>
    <t>Travel (4000), materials and supplies (4000)</t>
  </si>
  <si>
    <t xml:space="preserve"> Honorarium for International and National Facilitators: 10000; nternal travels: 5,000
Hall rental: 2500; catering/refreshment 6000,; Materials and supplies: 1500</t>
  </si>
  <si>
    <t>6. Transfer to counterparts
3. Equipment, Vehicles, and Furniture (including Depreciation)</t>
  </si>
  <si>
    <t xml:space="preserve">Transfers and Grants to Counterparts for service delivery and refubishment work and local/emergency procurement; Pro of durgs and medical supplies by UNFPA
</t>
  </si>
  <si>
    <t>Transfer grant to Counterparts</t>
  </si>
  <si>
    <t xml:space="preserve">Travel, DSA, Materials production, IEC/BCC materials, engagement with CBOs working directly with Zogos/high risk youths </t>
  </si>
  <si>
    <t xml:space="preserve"> Transfers and Grants to Counterparts,</t>
  </si>
  <si>
    <t>Transportation reimbursement, snacks for service providers, and vehicle rental to facilitate mobile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</si>
</sst>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10"/>
      <name val="Times New Roman"/>
      <family val="1"/>
    </font>
    <font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5" fillId="0" borderId="0" xfId="0" applyFont="1"/>
    <xf numFmtId="3" fontId="0" fillId="0" borderId="0" xfId="0" applyNumberFormat="1"/>
    <xf numFmtId="43" fontId="0" fillId="0" borderId="0" xfId="0" applyNumberFormat="1"/>
    <xf numFmtId="43" fontId="0" fillId="0" borderId="0" xfId="1" applyFont="1"/>
    <xf numFmtId="44" fontId="5" fillId="0" borderId="0" xfId="0" applyNumberFormat="1" applyFont="1"/>
    <xf numFmtId="44" fontId="0" fillId="0" borderId="0" xfId="0" applyNumberFormat="1"/>
    <xf numFmtId="43" fontId="0" fillId="0" borderId="0" xfId="0" applyNumberFormat="1" applyFill="1"/>
    <xf numFmtId="0" fontId="0" fillId="0" borderId="0" xfId="0" applyFill="1"/>
    <xf numFmtId="3" fontId="5" fillId="0" borderId="0" xfId="0" applyNumberFormat="1" applyFont="1"/>
    <xf numFmtId="0" fontId="1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4" fontId="10" fillId="0" borderId="0" xfId="0" applyNumberFormat="1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vertical="center" wrapText="1"/>
    </xf>
    <xf numFmtId="44" fontId="10" fillId="0" borderId="1" xfId="2" applyFont="1" applyFill="1" applyBorder="1" applyAlignment="1">
      <alignment vertical="center" wrapText="1"/>
    </xf>
    <xf numFmtId="44" fontId="14" fillId="6" borderId="1" xfId="2" applyFont="1" applyFill="1" applyBorder="1" applyAlignment="1">
      <alignment vertical="center" wrapText="1"/>
    </xf>
    <xf numFmtId="44" fontId="14" fillId="3" borderId="1" xfId="2" applyFont="1" applyFill="1" applyBorder="1" applyAlignment="1">
      <alignment vertical="center" wrapText="1"/>
    </xf>
    <xf numFmtId="44" fontId="10" fillId="0" borderId="1" xfId="2" applyFont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44" fontId="14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10" fillId="0" borderId="1" xfId="0" applyNumberFormat="1" applyFont="1" applyFill="1" applyBorder="1" applyAlignment="1">
      <alignment vertical="center" wrapText="1"/>
    </xf>
    <xf numFmtId="44" fontId="14" fillId="0" borderId="1" xfId="0" applyNumberFormat="1" applyFont="1" applyFill="1" applyBorder="1" applyAlignment="1">
      <alignment vertical="center" wrapText="1"/>
    </xf>
    <xf numFmtId="44" fontId="14" fillId="6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/>
    <xf numFmtId="0" fontId="11" fillId="7" borderId="1" xfId="0" applyFont="1" applyFill="1" applyBorder="1" applyAlignment="1">
      <alignment vertical="center" wrapText="1"/>
    </xf>
    <xf numFmtId="44" fontId="5" fillId="7" borderId="0" xfId="0" applyNumberFormat="1" applyFont="1" applyFill="1"/>
    <xf numFmtId="0" fontId="5" fillId="7" borderId="0" xfId="0" applyFont="1" applyFill="1"/>
    <xf numFmtId="0" fontId="11" fillId="7" borderId="1" xfId="0" applyFont="1" applyFill="1" applyBorder="1" applyAlignment="1">
      <alignment horizontal="left" vertical="center" wrapText="1"/>
    </xf>
    <xf numFmtId="44" fontId="14" fillId="6" borderId="2" xfId="2" applyFont="1" applyFill="1" applyBorder="1" applyAlignment="1">
      <alignment vertical="center" wrapText="1"/>
    </xf>
    <xf numFmtId="44" fontId="0" fillId="0" borderId="0" xfId="0" applyNumberFormat="1" applyFill="1"/>
    <xf numFmtId="0" fontId="17" fillId="0" borderId="0" xfId="0" applyFont="1"/>
    <xf numFmtId="0" fontId="18" fillId="0" borderId="0" xfId="0" applyFont="1"/>
    <xf numFmtId="0" fontId="7" fillId="0" borderId="0" xfId="0" applyFont="1"/>
    <xf numFmtId="165" fontId="7" fillId="0" borderId="0" xfId="0" applyNumberFormat="1" applyFont="1"/>
    <xf numFmtId="0" fontId="20" fillId="0" borderId="0" xfId="0" applyFont="1"/>
    <xf numFmtId="0" fontId="10" fillId="4" borderId="0" xfId="0" applyFont="1" applyFill="1"/>
    <xf numFmtId="0" fontId="21" fillId="0" borderId="0" xfId="0" applyFont="1"/>
    <xf numFmtId="0" fontId="14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vertical="center" wrapText="1"/>
    </xf>
    <xf numFmtId="0" fontId="10" fillId="0" borderId="1" xfId="0" applyFont="1" applyBorder="1"/>
    <xf numFmtId="43" fontId="14" fillId="6" borderId="1" xfId="1" applyFont="1" applyFill="1" applyBorder="1" applyAlignment="1">
      <alignment vertical="center" wrapText="1"/>
    </xf>
    <xf numFmtId="9" fontId="14" fillId="6" borderId="1" xfId="0" applyNumberFormat="1" applyFont="1" applyFill="1" applyBorder="1"/>
    <xf numFmtId="0" fontId="14" fillId="2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9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44" fontId="10" fillId="4" borderId="1" xfId="2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top" wrapText="1"/>
    </xf>
    <xf numFmtId="44" fontId="10" fillId="5" borderId="0" xfId="2" applyFont="1" applyFill="1"/>
    <xf numFmtId="0" fontId="10" fillId="0" borderId="0" xfId="0" applyFont="1" applyAlignment="1">
      <alignment wrapText="1"/>
    </xf>
    <xf numFmtId="44" fontId="14" fillId="5" borderId="3" xfId="2" applyFont="1" applyFill="1" applyBorder="1" applyAlignment="1">
      <alignment vertical="center" wrapText="1"/>
    </xf>
    <xf numFmtId="9" fontId="14" fillId="7" borderId="1" xfId="0" applyNumberFormat="1" applyFont="1" applyFill="1" applyBorder="1" applyAlignment="1">
      <alignment horizontal="right"/>
    </xf>
    <xf numFmtId="9" fontId="10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44" fontId="14" fillId="6" borderId="3" xfId="2" applyFont="1" applyFill="1" applyBorder="1" applyAlignment="1">
      <alignment vertical="center" wrapText="1"/>
    </xf>
    <xf numFmtId="44" fontId="10" fillId="0" borderId="1" xfId="2" applyFont="1" applyBorder="1" applyAlignment="1">
      <alignment horizontal="left" vertical="center" wrapText="1"/>
    </xf>
    <xf numFmtId="44" fontId="10" fillId="5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4" fillId="0" borderId="1" xfId="0" applyNumberFormat="1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44" fontId="14" fillId="4" borderId="1" xfId="2" applyFont="1" applyFill="1" applyBorder="1" applyAlignment="1">
      <alignment vertical="center" wrapText="1"/>
    </xf>
    <xf numFmtId="44" fontId="10" fillId="4" borderId="0" xfId="0" applyNumberFormat="1" applyFont="1" applyFill="1"/>
    <xf numFmtId="3" fontId="10" fillId="0" borderId="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0" fillId="0" borderId="0" xfId="0"/>
    <xf numFmtId="44" fontId="14" fillId="5" borderId="1" xfId="2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44" fontId="14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wrapText="1"/>
    </xf>
    <xf numFmtId="3" fontId="10" fillId="0" borderId="1" xfId="0" applyNumberFormat="1" applyFont="1" applyBorder="1" applyAlignment="1">
      <alignment vertical="center" wrapText="1"/>
    </xf>
    <xf numFmtId="43" fontId="14" fillId="6" borderId="1" xfId="1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Fill="1"/>
    <xf numFmtId="164" fontId="24" fillId="0" borderId="0" xfId="0" applyNumberFormat="1" applyFont="1" applyFill="1"/>
    <xf numFmtId="43" fontId="4" fillId="5" borderId="1" xfId="2" applyNumberFormat="1" applyFont="1" applyFill="1" applyBorder="1" applyAlignment="1">
      <alignment horizontal="right" vertical="center" wrapText="1"/>
    </xf>
    <xf numFmtId="43" fontId="8" fillId="5" borderId="1" xfId="2" applyNumberFormat="1" applyFont="1" applyFill="1" applyBorder="1" applyAlignment="1">
      <alignment horizontal="right" vertical="center" wrapText="1"/>
    </xf>
    <xf numFmtId="43" fontId="7" fillId="5" borderId="1" xfId="2" applyNumberFormat="1" applyFont="1" applyFill="1" applyBorder="1"/>
    <xf numFmtId="0" fontId="4" fillId="0" borderId="16" xfId="0" applyFont="1" applyBorder="1" applyAlignment="1">
      <alignment vertical="center" wrapText="1"/>
    </xf>
    <xf numFmtId="43" fontId="7" fillId="5" borderId="11" xfId="2" applyNumberFormat="1" applyFont="1" applyFill="1" applyBorder="1"/>
    <xf numFmtId="43" fontId="8" fillId="5" borderId="11" xfId="2" applyNumberFormat="1" applyFont="1" applyFill="1" applyBorder="1" applyAlignment="1">
      <alignment horizontal="center" vertical="center" wrapText="1"/>
    </xf>
    <xf numFmtId="43" fontId="8" fillId="5" borderId="11" xfId="2" applyNumberFormat="1" applyFont="1" applyFill="1" applyBorder="1" applyAlignment="1">
      <alignment horizontal="right" vertical="center" wrapText="1"/>
    </xf>
    <xf numFmtId="43" fontId="4" fillId="8" borderId="11" xfId="2" applyNumberFormat="1" applyFont="1" applyFill="1" applyBorder="1" applyAlignment="1">
      <alignment horizontal="right" vertical="center" wrapText="1"/>
    </xf>
    <xf numFmtId="43" fontId="4" fillId="8" borderId="1" xfId="2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43" fontId="4" fillId="5" borderId="21" xfId="2" applyNumberFormat="1" applyFont="1" applyFill="1" applyBorder="1" applyAlignment="1">
      <alignment horizontal="center" vertical="center" wrapText="1"/>
    </xf>
    <xf numFmtId="43" fontId="4" fillId="5" borderId="5" xfId="2" applyNumberFormat="1" applyFont="1" applyFill="1" applyBorder="1" applyAlignment="1">
      <alignment horizontal="right" vertical="center" wrapText="1"/>
    </xf>
    <xf numFmtId="43" fontId="4" fillId="8" borderId="21" xfId="2" applyNumberFormat="1" applyFont="1" applyFill="1" applyBorder="1" applyAlignment="1">
      <alignment horizontal="right" vertical="center" wrapText="1"/>
    </xf>
    <xf numFmtId="43" fontId="4" fillId="8" borderId="5" xfId="2" applyNumberFormat="1" applyFont="1" applyFill="1" applyBorder="1" applyAlignment="1">
      <alignment horizontal="right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43" fontId="4" fillId="5" borderId="27" xfId="2" applyNumberFormat="1" applyFont="1" applyFill="1" applyBorder="1" applyAlignment="1">
      <alignment horizontal="right" vertical="center" wrapText="1"/>
    </xf>
    <xf numFmtId="43" fontId="4" fillId="5" borderId="4" xfId="2" applyNumberFormat="1" applyFont="1" applyFill="1" applyBorder="1" applyAlignment="1">
      <alignment horizontal="right" vertical="center" wrapText="1"/>
    </xf>
    <xf numFmtId="43" fontId="4" fillId="8" borderId="27" xfId="2" applyNumberFormat="1" applyFont="1" applyFill="1" applyBorder="1" applyAlignment="1">
      <alignment horizontal="right" vertical="center" wrapText="1"/>
    </xf>
    <xf numFmtId="43" fontId="4" fillId="8" borderId="4" xfId="2" applyNumberFormat="1" applyFont="1" applyFill="1" applyBorder="1" applyAlignment="1">
      <alignment horizontal="right" vertical="center" wrapText="1"/>
    </xf>
    <xf numFmtId="0" fontId="3" fillId="9" borderId="28" xfId="0" applyFont="1" applyFill="1" applyBorder="1" applyAlignment="1">
      <alignment vertical="center" wrapText="1"/>
    </xf>
    <xf numFmtId="43" fontId="19" fillId="9" borderId="29" xfId="1" applyFont="1" applyFill="1" applyBorder="1" applyAlignment="1">
      <alignment horizontal="right" vertical="center" wrapText="1"/>
    </xf>
    <xf numFmtId="43" fontId="19" fillId="9" borderId="30" xfId="1" applyFont="1" applyFill="1" applyBorder="1" applyAlignment="1">
      <alignment horizontal="right" vertical="center" wrapText="1"/>
    </xf>
    <xf numFmtId="43" fontId="3" fillId="9" borderId="29" xfId="2" applyNumberFormat="1" applyFont="1" applyFill="1" applyBorder="1" applyAlignment="1">
      <alignment horizontal="right" vertical="center" wrapText="1"/>
    </xf>
    <xf numFmtId="43" fontId="3" fillId="9" borderId="30" xfId="2" applyNumberFormat="1" applyFont="1" applyFill="1" applyBorder="1" applyAlignment="1">
      <alignment horizontal="right" vertical="center" wrapText="1"/>
    </xf>
    <xf numFmtId="43" fontId="3" fillId="9" borderId="30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vertical="center" wrapText="1"/>
    </xf>
    <xf numFmtId="43" fontId="4" fillId="5" borderId="32" xfId="2" applyNumberFormat="1" applyFont="1" applyFill="1" applyBorder="1" applyAlignment="1">
      <alignment horizontal="right" vertical="center" wrapText="1"/>
    </xf>
    <xf numFmtId="43" fontId="4" fillId="5" borderId="33" xfId="2" applyNumberFormat="1" applyFont="1" applyFill="1" applyBorder="1" applyAlignment="1">
      <alignment horizontal="right" vertical="center" wrapText="1"/>
    </xf>
    <xf numFmtId="43" fontId="8" fillId="5" borderId="33" xfId="2" applyNumberFormat="1" applyFont="1" applyFill="1" applyBorder="1" applyAlignment="1">
      <alignment horizontal="right" vertical="center" wrapText="1"/>
    </xf>
    <xf numFmtId="43" fontId="4" fillId="8" borderId="32" xfId="2" applyNumberFormat="1" applyFont="1" applyFill="1" applyBorder="1" applyAlignment="1">
      <alignment horizontal="right" vertical="center" wrapText="1"/>
    </xf>
    <xf numFmtId="43" fontId="4" fillId="8" borderId="33" xfId="2" applyNumberFormat="1" applyFont="1" applyFill="1" applyBorder="1" applyAlignment="1">
      <alignment horizontal="right" vertical="center" wrapText="1"/>
    </xf>
    <xf numFmtId="3" fontId="0" fillId="8" borderId="5" xfId="0" applyNumberFormat="1" applyFill="1" applyBorder="1"/>
    <xf numFmtId="1" fontId="0" fillId="8" borderId="33" xfId="0" applyNumberFormat="1" applyFill="1" applyBorder="1"/>
    <xf numFmtId="43" fontId="4" fillId="8" borderId="5" xfId="0" applyNumberFormat="1" applyFont="1" applyFill="1" applyBorder="1" applyAlignment="1">
      <alignment horizontal="right" vertical="center" wrapText="1"/>
    </xf>
    <xf numFmtId="43" fontId="4" fillId="8" borderId="1" xfId="0" applyNumberFormat="1" applyFont="1" applyFill="1" applyBorder="1" applyAlignment="1">
      <alignment horizontal="right" vertical="center" wrapText="1"/>
    </xf>
    <xf numFmtId="43" fontId="4" fillId="8" borderId="4" xfId="0" applyNumberFormat="1" applyFont="1" applyFill="1" applyBorder="1" applyAlignment="1">
      <alignment horizontal="right" vertical="center" wrapText="1"/>
    </xf>
    <xf numFmtId="43" fontId="4" fillId="8" borderId="33" xfId="0" applyNumberFormat="1" applyFont="1" applyFill="1" applyBorder="1" applyAlignment="1">
      <alignment horizontal="right" vertical="center" wrapText="1"/>
    </xf>
    <xf numFmtId="0" fontId="19" fillId="9" borderId="35" xfId="0" applyFont="1" applyFill="1" applyBorder="1" applyAlignment="1">
      <alignment horizontal="center" vertical="center" wrapText="1"/>
    </xf>
    <xf numFmtId="43" fontId="8" fillId="5" borderId="36" xfId="2" applyNumberFormat="1" applyFont="1" applyFill="1" applyBorder="1" applyAlignment="1">
      <alignment horizontal="right" vertical="center" wrapText="1"/>
    </xf>
    <xf numFmtId="43" fontId="8" fillId="5" borderId="2" xfId="2" applyNumberFormat="1" applyFont="1" applyFill="1" applyBorder="1" applyAlignment="1">
      <alignment horizontal="right" vertical="center" wrapText="1"/>
    </xf>
    <xf numFmtId="43" fontId="8" fillId="5" borderId="37" xfId="2" applyNumberFormat="1" applyFont="1" applyFill="1" applyBorder="1" applyAlignment="1">
      <alignment horizontal="right" vertical="center" wrapText="1"/>
    </xf>
    <xf numFmtId="43" fontId="8" fillId="5" borderId="6" xfId="2" applyNumberFormat="1" applyFont="1" applyFill="1" applyBorder="1" applyAlignment="1">
      <alignment horizontal="right" vertical="center" wrapText="1"/>
    </xf>
    <xf numFmtId="0" fontId="0" fillId="10" borderId="39" xfId="0" applyFill="1" applyBorder="1"/>
    <xf numFmtId="0" fontId="0" fillId="10" borderId="42" xfId="0" applyFill="1" applyBorder="1"/>
    <xf numFmtId="0" fontId="0" fillId="10" borderId="41" xfId="0" applyFill="1" applyBorder="1"/>
    <xf numFmtId="0" fontId="5" fillId="9" borderId="7" xfId="0" applyFont="1" applyFill="1" applyBorder="1"/>
    <xf numFmtId="0" fontId="0" fillId="10" borderId="43" xfId="0" applyFill="1" applyBorder="1"/>
    <xf numFmtId="43" fontId="8" fillId="11" borderId="21" xfId="1" applyFont="1" applyFill="1" applyBorder="1" applyAlignment="1">
      <alignment horizontal="right" vertical="center" wrapText="1"/>
    </xf>
    <xf numFmtId="43" fontId="8" fillId="11" borderId="5" xfId="1" applyFont="1" applyFill="1" applyBorder="1" applyAlignment="1">
      <alignment horizontal="right" vertical="center" wrapText="1"/>
    </xf>
    <xf numFmtId="43" fontId="8" fillId="11" borderId="36" xfId="1" applyFont="1" applyFill="1" applyBorder="1" applyAlignment="1">
      <alignment horizontal="right" vertical="center" wrapText="1"/>
    </xf>
    <xf numFmtId="9" fontId="8" fillId="11" borderId="23" xfId="3" applyFont="1" applyFill="1" applyBorder="1" applyAlignment="1">
      <alignment horizontal="right" vertical="center" wrapText="1"/>
    </xf>
    <xf numFmtId="43" fontId="8" fillId="11" borderId="11" xfId="1" applyFont="1" applyFill="1" applyBorder="1" applyAlignment="1">
      <alignment horizontal="right" vertical="center" wrapText="1"/>
    </xf>
    <xf numFmtId="43" fontId="8" fillId="11" borderId="1" xfId="1" applyFont="1" applyFill="1" applyBorder="1" applyAlignment="1">
      <alignment horizontal="right" vertical="center" wrapText="1"/>
    </xf>
    <xf numFmtId="43" fontId="8" fillId="11" borderId="2" xfId="1" applyFont="1" applyFill="1" applyBorder="1" applyAlignment="1">
      <alignment horizontal="right" vertical="center" wrapText="1"/>
    </xf>
    <xf numFmtId="43" fontId="8" fillId="11" borderId="27" xfId="1" applyFont="1" applyFill="1" applyBorder="1" applyAlignment="1">
      <alignment horizontal="right" vertical="center" wrapText="1"/>
    </xf>
    <xf numFmtId="43" fontId="8" fillId="11" borderId="4" xfId="1" applyFont="1" applyFill="1" applyBorder="1" applyAlignment="1">
      <alignment horizontal="right" vertical="center" wrapText="1"/>
    </xf>
    <xf numFmtId="43" fontId="8" fillId="11" borderId="37" xfId="1" applyFont="1" applyFill="1" applyBorder="1" applyAlignment="1">
      <alignment horizontal="right" vertical="center" wrapText="1"/>
    </xf>
    <xf numFmtId="43" fontId="8" fillId="11" borderId="32" xfId="1" applyFont="1" applyFill="1" applyBorder="1" applyAlignment="1">
      <alignment horizontal="right" vertical="center" wrapText="1"/>
    </xf>
    <xf numFmtId="43" fontId="8" fillId="11" borderId="33" xfId="1" applyFont="1" applyFill="1" applyBorder="1" applyAlignment="1">
      <alignment horizontal="right" vertical="center" wrapText="1"/>
    </xf>
    <xf numFmtId="43" fontId="8" fillId="11" borderId="6" xfId="1" applyFont="1" applyFill="1" applyBorder="1" applyAlignment="1">
      <alignment horizontal="right" vertical="center" wrapText="1"/>
    </xf>
    <xf numFmtId="9" fontId="8" fillId="11" borderId="34" xfId="3" applyFont="1" applyFill="1" applyBorder="1" applyAlignment="1">
      <alignment horizontal="right" vertical="center" wrapText="1"/>
    </xf>
    <xf numFmtId="4" fontId="0" fillId="8" borderId="5" xfId="0" applyNumberFormat="1" applyFill="1" applyBorder="1"/>
    <xf numFmtId="9" fontId="0" fillId="8" borderId="36" xfId="3" applyFont="1" applyFill="1" applyBorder="1"/>
    <xf numFmtId="9" fontId="8" fillId="5" borderId="23" xfId="3" applyFont="1" applyFill="1" applyBorder="1" applyAlignment="1">
      <alignment horizontal="right" vertical="center" wrapText="1"/>
    </xf>
    <xf numFmtId="9" fontId="3" fillId="9" borderId="30" xfId="3" applyFont="1" applyFill="1" applyBorder="1" applyAlignment="1">
      <alignment horizontal="right" vertical="center" wrapText="1"/>
    </xf>
    <xf numFmtId="9" fontId="8" fillId="5" borderId="34" xfId="3" applyFont="1" applyFill="1" applyBorder="1" applyAlignment="1">
      <alignment horizontal="right" vertical="center" wrapText="1"/>
    </xf>
    <xf numFmtId="0" fontId="10" fillId="7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43" fontId="10" fillId="0" borderId="1" xfId="0" applyNumberFormat="1" applyFont="1" applyBorder="1"/>
    <xf numFmtId="44" fontId="10" fillId="0" borderId="1" xfId="0" applyNumberFormat="1" applyFont="1" applyBorder="1"/>
    <xf numFmtId="43" fontId="7" fillId="0" borderId="0" xfId="0" applyNumberFormat="1" applyFont="1"/>
    <xf numFmtId="3" fontId="7" fillId="0" borderId="0" xfId="0" applyNumberFormat="1" applyFont="1"/>
    <xf numFmtId="44" fontId="10" fillId="5" borderId="1" xfId="2" applyFont="1" applyFill="1" applyBorder="1" applyAlignment="1">
      <alignment vertical="center" wrapText="1"/>
    </xf>
    <xf numFmtId="44" fontId="10" fillId="4" borderId="1" xfId="2" applyFont="1" applyFill="1" applyBorder="1"/>
    <xf numFmtId="44" fontId="10" fillId="4" borderId="0" xfId="2" applyFont="1" applyFill="1" applyBorder="1"/>
    <xf numFmtId="44" fontId="10" fillId="4" borderId="3" xfId="2" applyFont="1" applyFill="1" applyBorder="1"/>
    <xf numFmtId="44" fontId="14" fillId="6" borderId="1" xfId="2" applyFont="1" applyFill="1" applyBorder="1"/>
    <xf numFmtId="9" fontId="19" fillId="9" borderId="46" xfId="3" applyFont="1" applyFill="1" applyBorder="1" applyAlignment="1">
      <alignment horizontal="right" vertical="center" wrapText="1"/>
    </xf>
    <xf numFmtId="4" fontId="0" fillId="8" borderId="33" xfId="0" applyNumberFormat="1" applyFill="1" applyBorder="1"/>
    <xf numFmtId="3" fontId="0" fillId="8" borderId="33" xfId="0" applyNumberFormat="1" applyFill="1" applyBorder="1"/>
    <xf numFmtId="9" fontId="0" fillId="8" borderId="6" xfId="3" applyFont="1" applyFill="1" applyBorder="1"/>
    <xf numFmtId="9" fontId="5" fillId="9" borderId="46" xfId="3" applyFont="1" applyFill="1" applyBorder="1" applyAlignment="1">
      <alignment vertical="center"/>
    </xf>
    <xf numFmtId="9" fontId="5" fillId="9" borderId="46" xfId="3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25" fillId="9" borderId="9" xfId="0" applyFont="1" applyFill="1" applyBorder="1" applyAlignment="1">
      <alignment horizontal="center" vertical="center" wrapText="1"/>
    </xf>
    <xf numFmtId="0" fontId="25" fillId="9" borderId="25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view="pageBreakPreview" zoomScale="70" zoomScaleNormal="100" zoomScaleSheetLayoutView="70" workbookViewId="0">
      <selection activeCell="F54" sqref="F54"/>
    </sheetView>
  </sheetViews>
  <sheetFormatPr defaultRowHeight="14.75" x14ac:dyDescent="0.75"/>
  <cols>
    <col min="1" max="1" width="16.26953125" style="14" customWidth="1"/>
    <col min="2" max="2" width="42.54296875" style="13" customWidth="1"/>
    <col min="3" max="3" width="25.54296875" style="13" customWidth="1"/>
    <col min="4" max="4" width="20.86328125" style="49" customWidth="1"/>
    <col min="5" max="5" width="20.26953125" style="49" customWidth="1"/>
    <col min="6" max="6" width="19.1328125" style="13" customWidth="1"/>
    <col min="7" max="7" width="18.1328125" style="13" customWidth="1"/>
    <col min="8" max="8" width="14.86328125" style="13" customWidth="1"/>
    <col min="9" max="9" width="37.7265625" style="13" customWidth="1"/>
    <col min="10" max="10" width="27.1328125" style="13" customWidth="1"/>
    <col min="11" max="11" width="22.7265625" customWidth="1"/>
    <col min="12" max="14" width="28.7265625" customWidth="1"/>
    <col min="15" max="15" width="34.1328125" customWidth="1"/>
  </cols>
  <sheetData>
    <row r="1" spans="1:12" ht="20.5" x14ac:dyDescent="0.9">
      <c r="A1" s="12" t="s">
        <v>25</v>
      </c>
      <c r="B1" s="48"/>
      <c r="D1" s="184"/>
      <c r="E1" s="184"/>
    </row>
    <row r="2" spans="1:12" ht="15.75" x14ac:dyDescent="0.75">
      <c r="A2" s="15" t="s">
        <v>24</v>
      </c>
      <c r="B2" s="50"/>
      <c r="D2" s="184"/>
      <c r="E2" s="184"/>
    </row>
    <row r="3" spans="1:12" ht="16.5" thickBot="1" x14ac:dyDescent="0.9">
      <c r="A3" s="15" t="s">
        <v>26</v>
      </c>
      <c r="D3" s="184"/>
      <c r="E3" s="184"/>
    </row>
    <row r="4" spans="1:12" ht="141.75" customHeight="1" thickBot="1" x14ac:dyDescent="0.9">
      <c r="A4" s="185" t="s">
        <v>0</v>
      </c>
      <c r="B4" s="186" t="s">
        <v>1</v>
      </c>
      <c r="C4" s="187" t="s">
        <v>128</v>
      </c>
      <c r="D4" s="189" t="s">
        <v>131</v>
      </c>
      <c r="E4" s="189" t="s">
        <v>132</v>
      </c>
      <c r="F4" s="188" t="s">
        <v>129</v>
      </c>
      <c r="G4" s="188" t="s">
        <v>130</v>
      </c>
      <c r="H4" s="187" t="s">
        <v>10</v>
      </c>
      <c r="I4" s="187" t="s">
        <v>52</v>
      </c>
      <c r="J4" s="187" t="s">
        <v>11</v>
      </c>
    </row>
    <row r="5" spans="1:12" ht="24.75" customHeight="1" x14ac:dyDescent="0.75">
      <c r="A5" s="215" t="s">
        <v>77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2" s="92" customFormat="1" ht="42" x14ac:dyDescent="0.75">
      <c r="A6" s="19" t="s">
        <v>2</v>
      </c>
      <c r="B6" s="59" t="s">
        <v>117</v>
      </c>
      <c r="C6" s="23"/>
      <c r="D6" s="52"/>
      <c r="E6" s="52"/>
      <c r="F6" s="53"/>
      <c r="G6" s="53"/>
      <c r="H6" s="54"/>
      <c r="I6" s="54"/>
      <c r="J6" s="54"/>
      <c r="K6" s="7"/>
    </row>
    <row r="7" spans="1:12" ht="84" x14ac:dyDescent="0.75">
      <c r="A7" s="17" t="s">
        <v>3</v>
      </c>
      <c r="B7" s="35" t="s">
        <v>102</v>
      </c>
      <c r="C7" s="25">
        <v>8000</v>
      </c>
      <c r="D7" s="55">
        <v>0</v>
      </c>
      <c r="E7" s="55"/>
      <c r="F7" s="93">
        <v>8000</v>
      </c>
      <c r="G7" s="93">
        <v>4575</v>
      </c>
      <c r="H7" s="56"/>
      <c r="I7" s="190" t="s">
        <v>135</v>
      </c>
      <c r="J7" s="20" t="s">
        <v>49</v>
      </c>
      <c r="K7" s="7"/>
      <c r="L7" s="7"/>
    </row>
    <row r="8" spans="1:12" s="92" customFormat="1" ht="84" x14ac:dyDescent="0.75">
      <c r="A8" s="17" t="s">
        <v>78</v>
      </c>
      <c r="B8" s="35" t="s">
        <v>103</v>
      </c>
      <c r="C8" s="25">
        <v>217000</v>
      </c>
      <c r="D8" s="55"/>
      <c r="E8" s="55"/>
      <c r="F8" s="93">
        <v>217000</v>
      </c>
      <c r="G8" s="93">
        <v>110213</v>
      </c>
      <c r="H8" s="193"/>
      <c r="I8" s="191" t="s">
        <v>138</v>
      </c>
      <c r="J8" s="20" t="s">
        <v>137</v>
      </c>
      <c r="K8" s="7"/>
      <c r="L8" s="7"/>
    </row>
    <row r="9" spans="1:12" s="92" customFormat="1" ht="56" x14ac:dyDescent="0.75">
      <c r="A9" s="17" t="s">
        <v>79</v>
      </c>
      <c r="B9" s="35" t="s">
        <v>104</v>
      </c>
      <c r="C9" s="25">
        <v>25000</v>
      </c>
      <c r="D9" s="55"/>
      <c r="E9" s="55"/>
      <c r="F9" s="93">
        <v>25000</v>
      </c>
      <c r="G9" s="93">
        <v>7750</v>
      </c>
      <c r="H9" s="194"/>
      <c r="I9" s="191" t="s">
        <v>136</v>
      </c>
      <c r="J9" s="20"/>
      <c r="K9" s="7"/>
      <c r="L9" s="7"/>
    </row>
    <row r="10" spans="1:12" s="92" customFormat="1" ht="56" x14ac:dyDescent="0.75">
      <c r="A10" s="17" t="s">
        <v>60</v>
      </c>
      <c r="B10" s="20" t="s">
        <v>105</v>
      </c>
      <c r="C10" s="25">
        <v>25000</v>
      </c>
      <c r="D10" s="55">
        <v>0</v>
      </c>
      <c r="E10" s="55"/>
      <c r="F10" s="93">
        <v>25000</v>
      </c>
      <c r="G10" s="93">
        <v>13350</v>
      </c>
      <c r="H10" s="56"/>
      <c r="I10" s="191" t="s">
        <v>139</v>
      </c>
      <c r="J10" s="192" t="s">
        <v>140</v>
      </c>
      <c r="K10" s="7"/>
      <c r="L10" s="7"/>
    </row>
    <row r="11" spans="1:12" s="92" customFormat="1" ht="56" x14ac:dyDescent="0.75">
      <c r="A11" s="94" t="s">
        <v>80</v>
      </c>
      <c r="B11" s="97" t="s">
        <v>106</v>
      </c>
      <c r="C11" s="25">
        <v>118000</v>
      </c>
      <c r="D11" s="55"/>
      <c r="E11" s="55"/>
      <c r="F11" s="93">
        <v>118000</v>
      </c>
      <c r="G11" s="93">
        <v>4861</v>
      </c>
      <c r="H11" s="56"/>
      <c r="I11" s="191" t="s">
        <v>141</v>
      </c>
      <c r="J11" s="20" t="s">
        <v>142</v>
      </c>
      <c r="K11" s="7"/>
      <c r="L11" s="7"/>
    </row>
    <row r="12" spans="1:12" ht="42" x14ac:dyDescent="0.75">
      <c r="A12" s="95" t="s">
        <v>81</v>
      </c>
      <c r="B12" s="97" t="s">
        <v>107</v>
      </c>
      <c r="C12" s="25">
        <v>19090</v>
      </c>
      <c r="D12" s="55"/>
      <c r="E12" s="55"/>
      <c r="F12" s="93">
        <f>C12</f>
        <v>19090</v>
      </c>
      <c r="G12" s="93">
        <v>0</v>
      </c>
      <c r="H12" s="56"/>
      <c r="I12" s="190" t="s">
        <v>82</v>
      </c>
      <c r="J12" s="20" t="s">
        <v>83</v>
      </c>
      <c r="K12" s="7"/>
    </row>
    <row r="13" spans="1:12" s="2" customFormat="1" ht="46.5" customHeight="1" x14ac:dyDescent="0.75">
      <c r="A13" s="212" t="s">
        <v>62</v>
      </c>
      <c r="B13" s="212"/>
      <c r="C13" s="107">
        <f>SUM(C7:C12)</f>
        <v>412090</v>
      </c>
      <c r="D13" s="22">
        <v>0</v>
      </c>
      <c r="E13" s="22"/>
      <c r="F13" s="22">
        <f>SUM(F7:F12)</f>
        <v>412090</v>
      </c>
      <c r="G13" s="22">
        <f>SUM(G7:G12)</f>
        <v>140749</v>
      </c>
      <c r="H13" s="64">
        <v>0.25</v>
      </c>
      <c r="I13" s="64"/>
      <c r="J13" s="65"/>
      <c r="K13" s="10"/>
    </row>
    <row r="14" spans="1:12" ht="34.5" customHeight="1" x14ac:dyDescent="0.75">
      <c r="A14" s="29" t="s">
        <v>4</v>
      </c>
      <c r="B14" s="51" t="s">
        <v>110</v>
      </c>
      <c r="C14" s="21"/>
      <c r="D14" s="52"/>
      <c r="E14" s="52"/>
      <c r="F14" s="53"/>
      <c r="G14" s="53"/>
      <c r="H14" s="54"/>
      <c r="I14" s="54"/>
      <c r="J14" s="54"/>
    </row>
    <row r="15" spans="1:12" ht="49.5" customHeight="1" x14ac:dyDescent="0.75">
      <c r="A15" s="38" t="s">
        <v>5</v>
      </c>
      <c r="B15" s="104" t="s">
        <v>96</v>
      </c>
      <c r="C15" s="90">
        <v>15000</v>
      </c>
      <c r="D15" s="60">
        <v>15000</v>
      </c>
      <c r="E15" s="60"/>
      <c r="F15" s="61">
        <v>0</v>
      </c>
      <c r="G15" s="61"/>
      <c r="H15" s="20"/>
      <c r="I15" s="20" t="s">
        <v>40</v>
      </c>
      <c r="J15" s="62" t="s">
        <v>44</v>
      </c>
    </row>
    <row r="16" spans="1:12" ht="56" x14ac:dyDescent="0.75">
      <c r="A16" s="20" t="s">
        <v>84</v>
      </c>
      <c r="B16" s="20" t="s">
        <v>97</v>
      </c>
      <c r="C16" s="90">
        <v>15000</v>
      </c>
      <c r="D16" s="60">
        <v>15000</v>
      </c>
      <c r="E16" s="60"/>
      <c r="F16" s="61">
        <v>0</v>
      </c>
      <c r="G16" s="61"/>
      <c r="H16" s="20"/>
      <c r="I16" s="20" t="s">
        <v>88</v>
      </c>
      <c r="J16" s="20" t="s">
        <v>45</v>
      </c>
      <c r="K16" s="7"/>
    </row>
    <row r="17" spans="1:12" ht="28" x14ac:dyDescent="0.75">
      <c r="A17" s="38" t="s">
        <v>85</v>
      </c>
      <c r="B17" s="96" t="s">
        <v>108</v>
      </c>
      <c r="C17" s="90">
        <v>30000</v>
      </c>
      <c r="D17" s="60">
        <v>30000</v>
      </c>
      <c r="E17" s="60"/>
      <c r="F17" s="61">
        <v>0</v>
      </c>
      <c r="G17" s="61"/>
      <c r="H17" s="20"/>
      <c r="I17" s="20" t="s">
        <v>41</v>
      </c>
      <c r="J17" s="20" t="s">
        <v>46</v>
      </c>
    </row>
    <row r="18" spans="1:12" ht="98" x14ac:dyDescent="0.75">
      <c r="A18" s="17" t="s">
        <v>86</v>
      </c>
      <c r="B18" s="17" t="s">
        <v>109</v>
      </c>
      <c r="C18" s="101">
        <v>10000</v>
      </c>
      <c r="D18" s="60">
        <v>10000</v>
      </c>
      <c r="E18" s="60">
        <v>14190.22</v>
      </c>
      <c r="F18" s="61">
        <v>0</v>
      </c>
      <c r="G18" s="61"/>
      <c r="H18" s="20"/>
      <c r="I18" s="102" t="s">
        <v>89</v>
      </c>
      <c r="J18" s="102" t="s">
        <v>87</v>
      </c>
      <c r="K18" s="7"/>
    </row>
    <row r="19" spans="1:12" ht="64.5" customHeight="1" x14ac:dyDescent="0.75">
      <c r="A19" s="17" t="s">
        <v>61</v>
      </c>
      <c r="B19" s="20" t="s">
        <v>98</v>
      </c>
      <c r="C19" s="106">
        <v>10000</v>
      </c>
      <c r="D19" s="55">
        <v>10000</v>
      </c>
      <c r="E19" s="55"/>
      <c r="F19" s="63"/>
      <c r="G19" s="63"/>
      <c r="H19" s="20"/>
      <c r="I19" s="20" t="s">
        <v>48</v>
      </c>
      <c r="J19" s="20" t="s">
        <v>48</v>
      </c>
      <c r="K19" s="7"/>
    </row>
    <row r="20" spans="1:12" s="2" customFormat="1" ht="25.5" customHeight="1" x14ac:dyDescent="0.75">
      <c r="A20" s="210" t="s">
        <v>63</v>
      </c>
      <c r="B20" s="210"/>
      <c r="C20" s="26">
        <f>SUM(C15:C19)</f>
        <v>80000</v>
      </c>
      <c r="D20" s="57">
        <f>SUM(D15:D19)</f>
        <v>80000</v>
      </c>
      <c r="E20" s="57">
        <f>SUM(E15:E19)</f>
        <v>14190.22</v>
      </c>
      <c r="F20" s="26">
        <f>SUM(F15:F19)</f>
        <v>0</v>
      </c>
      <c r="G20" s="26"/>
      <c r="H20" s="58">
        <v>0.25</v>
      </c>
      <c r="I20" s="58"/>
      <c r="J20" s="24"/>
      <c r="K20" s="6"/>
    </row>
    <row r="21" spans="1:12" ht="31.5" customHeight="1" x14ac:dyDescent="0.75">
      <c r="A21" s="211" t="s">
        <v>51</v>
      </c>
      <c r="B21" s="211"/>
      <c r="C21" s="27">
        <f>C20+C13</f>
        <v>492090</v>
      </c>
      <c r="D21" s="27">
        <f>D20+D13</f>
        <v>80000</v>
      </c>
      <c r="E21" s="27">
        <f>E20+E13</f>
        <v>14190.22</v>
      </c>
      <c r="F21" s="27">
        <f>F20+F13</f>
        <v>412090</v>
      </c>
      <c r="G21" s="27"/>
      <c r="H21" s="66">
        <v>0.25</v>
      </c>
      <c r="I21" s="66"/>
      <c r="J21" s="67"/>
      <c r="K21" s="3"/>
    </row>
    <row r="22" spans="1:12" ht="24.75" customHeight="1" x14ac:dyDescent="0.75">
      <c r="A22" s="215" t="s">
        <v>112</v>
      </c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2" s="2" customFormat="1" ht="121.5" customHeight="1" x14ac:dyDescent="0.75">
      <c r="A23" s="19" t="s">
        <v>6</v>
      </c>
      <c r="B23" s="59" t="s">
        <v>116</v>
      </c>
      <c r="C23" s="59"/>
      <c r="D23" s="100"/>
      <c r="E23" s="100"/>
      <c r="F23" s="100"/>
      <c r="G23" s="100"/>
      <c r="H23" s="59"/>
      <c r="I23" s="59"/>
      <c r="J23" s="59"/>
    </row>
    <row r="24" spans="1:12" ht="42" x14ac:dyDescent="0.75">
      <c r="A24" s="17" t="s">
        <v>7</v>
      </c>
      <c r="B24" s="20" t="s">
        <v>90</v>
      </c>
      <c r="C24" s="28">
        <v>10000</v>
      </c>
      <c r="D24" s="68">
        <v>10000</v>
      </c>
      <c r="E24" s="68">
        <v>10000</v>
      </c>
      <c r="F24" s="69">
        <v>0</v>
      </c>
      <c r="G24" s="69"/>
      <c r="H24" s="56"/>
      <c r="I24" s="35" t="s">
        <v>91</v>
      </c>
      <c r="J24" s="20"/>
      <c r="K24" s="3"/>
      <c r="L24" s="7"/>
    </row>
    <row r="25" spans="1:12" s="92" customFormat="1" ht="42" x14ac:dyDescent="0.75">
      <c r="A25" s="17" t="s">
        <v>8</v>
      </c>
      <c r="B25" s="20" t="s">
        <v>115</v>
      </c>
      <c r="C25" s="28">
        <v>150000</v>
      </c>
      <c r="D25" s="68">
        <v>150000</v>
      </c>
      <c r="E25" s="68">
        <v>157000</v>
      </c>
      <c r="F25" s="69"/>
      <c r="G25" s="69"/>
      <c r="H25" s="56"/>
      <c r="I25" s="35"/>
      <c r="J25" s="20"/>
      <c r="K25" s="3"/>
      <c r="L25" s="7"/>
    </row>
    <row r="26" spans="1:12" ht="36.75" customHeight="1" x14ac:dyDescent="0.75">
      <c r="A26" s="17" t="s">
        <v>99</v>
      </c>
      <c r="B26" s="105" t="s">
        <v>100</v>
      </c>
      <c r="C26" s="28">
        <v>40000</v>
      </c>
      <c r="D26" s="68">
        <v>40000</v>
      </c>
      <c r="E26" s="68"/>
      <c r="F26" s="69">
        <v>0</v>
      </c>
      <c r="G26" s="69"/>
      <c r="H26" s="56"/>
      <c r="I26" s="35" t="s">
        <v>76</v>
      </c>
      <c r="J26" s="20"/>
      <c r="K26" s="3"/>
      <c r="L26" s="7"/>
    </row>
    <row r="27" spans="1:12" s="2" customFormat="1" ht="28.5" customHeight="1" x14ac:dyDescent="0.75">
      <c r="A27" s="210" t="s">
        <v>30</v>
      </c>
      <c r="B27" s="210"/>
      <c r="C27" s="26">
        <f>SUM(C24:C26)</f>
        <v>200000</v>
      </c>
      <c r="D27" s="26">
        <f>SUM(D24:D26)</f>
        <v>200000</v>
      </c>
      <c r="E27" s="26">
        <f>SUM(E24:E26)</f>
        <v>167000</v>
      </c>
      <c r="F27" s="57">
        <f ca="1">SUM(F24:F28)</f>
        <v>0</v>
      </c>
      <c r="G27" s="57"/>
      <c r="H27" s="70">
        <v>0.25</v>
      </c>
      <c r="I27" s="70"/>
      <c r="J27" s="65"/>
      <c r="K27" s="6"/>
    </row>
    <row r="28" spans="1:12" s="2" customFormat="1" ht="48.65" customHeight="1" x14ac:dyDescent="0.75">
      <c r="A28" s="19" t="s">
        <v>9</v>
      </c>
      <c r="B28" s="71" t="s">
        <v>114</v>
      </c>
      <c r="C28" s="59"/>
      <c r="D28" s="59"/>
      <c r="E28" s="59"/>
      <c r="F28" s="59"/>
      <c r="G28" s="59"/>
      <c r="H28" s="59"/>
      <c r="I28" s="59"/>
      <c r="J28" s="59"/>
    </row>
    <row r="29" spans="1:12" ht="35.450000000000003" customHeight="1" x14ac:dyDescent="0.75">
      <c r="A29" s="98" t="s">
        <v>65</v>
      </c>
      <c r="B29" s="99" t="s">
        <v>101</v>
      </c>
      <c r="C29" s="198">
        <v>96000</v>
      </c>
      <c r="D29" s="198">
        <v>96000</v>
      </c>
      <c r="E29" s="199">
        <v>19260</v>
      </c>
      <c r="F29" s="72"/>
      <c r="G29" s="72"/>
      <c r="I29" s="13" t="s">
        <v>93</v>
      </c>
      <c r="J29" s="73" t="s">
        <v>73</v>
      </c>
    </row>
    <row r="30" spans="1:12" s="40" customFormat="1" ht="28.5" customHeight="1" x14ac:dyDescent="0.75">
      <c r="A30" s="41" t="s">
        <v>64</v>
      </c>
      <c r="B30" s="91" t="s">
        <v>66</v>
      </c>
      <c r="C30" s="198">
        <v>10000</v>
      </c>
      <c r="D30" s="198">
        <f>C30</f>
        <v>10000</v>
      </c>
      <c r="E30" s="200"/>
      <c r="F30" s="74"/>
      <c r="G30" s="74"/>
      <c r="H30" s="75"/>
      <c r="I30" s="76" t="s">
        <v>42</v>
      </c>
      <c r="J30" s="77" t="s">
        <v>74</v>
      </c>
      <c r="K30" s="39"/>
    </row>
    <row r="31" spans="1:12" s="40" customFormat="1" ht="42" x14ac:dyDescent="0.75">
      <c r="A31" s="41" t="s">
        <v>67</v>
      </c>
      <c r="B31" s="78" t="s">
        <v>111</v>
      </c>
      <c r="C31" s="198">
        <v>106000</v>
      </c>
      <c r="D31" s="198">
        <v>106000</v>
      </c>
      <c r="E31" s="200"/>
      <c r="F31" s="74"/>
      <c r="G31" s="74"/>
      <c r="H31" s="75"/>
      <c r="I31" s="76" t="s">
        <v>42</v>
      </c>
      <c r="J31" s="77" t="s">
        <v>75</v>
      </c>
      <c r="K31" s="39"/>
    </row>
    <row r="32" spans="1:12" s="2" customFormat="1" ht="28.5" customHeight="1" x14ac:dyDescent="0.75">
      <c r="A32" s="212" t="s">
        <v>31</v>
      </c>
      <c r="B32" s="212"/>
      <c r="C32" s="42">
        <f>SUM(C29:C31)</f>
        <v>212000</v>
      </c>
      <c r="D32" s="201">
        <f>SUM(D29:D31)</f>
        <v>212000</v>
      </c>
      <c r="E32" s="201">
        <f>SUM(E29:E31)</f>
        <v>19260</v>
      </c>
      <c r="F32" s="79">
        <f>SUM(F29:F31)</f>
        <v>0</v>
      </c>
      <c r="G32" s="79"/>
      <c r="H32" s="70">
        <v>0.25</v>
      </c>
      <c r="I32" s="70"/>
      <c r="J32" s="65"/>
      <c r="K32" s="6"/>
    </row>
    <row r="33" spans="1:12" ht="48.65" customHeight="1" x14ac:dyDescent="0.75">
      <c r="A33" s="29" t="s">
        <v>68</v>
      </c>
      <c r="B33" s="71" t="s">
        <v>113</v>
      </c>
      <c r="C33" s="71"/>
      <c r="D33" s="71"/>
      <c r="E33" s="71"/>
      <c r="F33" s="71"/>
      <c r="G33" s="71"/>
      <c r="H33" s="71"/>
      <c r="I33" s="71"/>
      <c r="J33" s="71"/>
      <c r="K33" s="7"/>
    </row>
    <row r="34" spans="1:12" ht="70" x14ac:dyDescent="0.75">
      <c r="A34" s="17" t="s">
        <v>69</v>
      </c>
      <c r="B34" s="35" t="s">
        <v>94</v>
      </c>
      <c r="C34" s="28">
        <v>200000</v>
      </c>
      <c r="D34" s="68">
        <v>200000</v>
      </c>
      <c r="E34" s="68"/>
      <c r="F34" s="197">
        <v>0</v>
      </c>
      <c r="G34" s="197"/>
      <c r="H34" s="20"/>
      <c r="I34" s="20" t="s">
        <v>42</v>
      </c>
      <c r="J34" s="20"/>
      <c r="K34" s="7"/>
    </row>
    <row r="35" spans="1:12" ht="42" x14ac:dyDescent="0.75">
      <c r="A35" s="17" t="s">
        <v>70</v>
      </c>
      <c r="B35" s="20" t="s">
        <v>92</v>
      </c>
      <c r="C35" s="28">
        <v>5000</v>
      </c>
      <c r="D35" s="68">
        <v>5000</v>
      </c>
      <c r="E35" s="68"/>
      <c r="F35" s="197">
        <v>0</v>
      </c>
      <c r="G35" s="197"/>
      <c r="H35" s="20"/>
      <c r="I35" s="20" t="s">
        <v>42</v>
      </c>
      <c r="J35" s="20"/>
      <c r="K35" s="7"/>
    </row>
    <row r="36" spans="1:12" ht="132" customHeight="1" x14ac:dyDescent="0.75">
      <c r="A36" s="17" t="s">
        <v>71</v>
      </c>
      <c r="B36" s="20" t="s">
        <v>95</v>
      </c>
      <c r="C36" s="28">
        <v>20000</v>
      </c>
      <c r="D36" s="68">
        <v>20000</v>
      </c>
      <c r="E36" s="68"/>
      <c r="F36" s="197">
        <v>0</v>
      </c>
      <c r="G36" s="197"/>
      <c r="H36" s="20"/>
      <c r="I36" s="20" t="s">
        <v>43</v>
      </c>
      <c r="J36" s="20" t="s">
        <v>50</v>
      </c>
      <c r="K36" s="7"/>
    </row>
    <row r="37" spans="1:12" s="2" customFormat="1" ht="44.25" customHeight="1" x14ac:dyDescent="0.75">
      <c r="A37" s="210" t="s">
        <v>72</v>
      </c>
      <c r="B37" s="210"/>
      <c r="C37" s="26">
        <f>SUM(C34:C36)</f>
        <v>225000</v>
      </c>
      <c r="D37" s="26">
        <f>SUM(D34:D36)</f>
        <v>225000</v>
      </c>
      <c r="E37" s="26">
        <f>SUM(E34:E36)</f>
        <v>0</v>
      </c>
      <c r="F37" s="26">
        <f>SUM(F34:F36)</f>
        <v>0</v>
      </c>
      <c r="G37" s="26"/>
      <c r="H37" s="64">
        <v>0.25</v>
      </c>
      <c r="I37" s="64"/>
      <c r="J37" s="65"/>
      <c r="K37" s="6"/>
    </row>
    <row r="38" spans="1:12" ht="29.25" customHeight="1" x14ac:dyDescent="0.75">
      <c r="A38" s="211" t="s">
        <v>32</v>
      </c>
      <c r="B38" s="211"/>
      <c r="C38" s="30">
        <f>C37+C32+C27</f>
        <v>637000</v>
      </c>
      <c r="D38" s="27">
        <f>D37+D32+D27</f>
        <v>637000</v>
      </c>
      <c r="E38" s="27">
        <f>E37+E32+E27</f>
        <v>186260</v>
      </c>
      <c r="F38" s="27">
        <f>F37+F32</f>
        <v>0</v>
      </c>
      <c r="G38" s="27"/>
      <c r="H38" s="66"/>
      <c r="I38" s="66"/>
      <c r="J38" s="67"/>
      <c r="K38" s="4"/>
    </row>
    <row r="39" spans="1:12" ht="16.5" customHeight="1" x14ac:dyDescent="0.75">
      <c r="A39" s="209" t="s">
        <v>33</v>
      </c>
      <c r="B39" s="209"/>
      <c r="C39" s="209"/>
      <c r="D39" s="209"/>
      <c r="E39" s="209"/>
      <c r="F39" s="209"/>
      <c r="G39" s="209"/>
      <c r="H39" s="209"/>
      <c r="I39" s="209"/>
      <c r="J39" s="209"/>
      <c r="K39" s="11"/>
    </row>
    <row r="40" spans="1:12" s="37" customFormat="1" ht="27" customHeight="1" x14ac:dyDescent="0.75">
      <c r="A40" s="18" t="s">
        <v>57</v>
      </c>
      <c r="B40" s="62" t="s">
        <v>55</v>
      </c>
      <c r="C40" s="80">
        <v>10000</v>
      </c>
      <c r="D40" s="80">
        <v>6000</v>
      </c>
      <c r="E40" s="80"/>
      <c r="F40" s="81">
        <v>4000</v>
      </c>
      <c r="G40" s="81">
        <v>0</v>
      </c>
      <c r="H40" s="62"/>
      <c r="I40" s="62" t="s">
        <v>53</v>
      </c>
      <c r="J40" s="62" t="s">
        <v>56</v>
      </c>
      <c r="K40" s="36"/>
    </row>
    <row r="41" spans="1:12" s="9" customFormat="1" ht="44.45" customHeight="1" x14ac:dyDescent="0.75">
      <c r="A41" s="31" t="s">
        <v>58</v>
      </c>
      <c r="B41" s="82" t="s">
        <v>47</v>
      </c>
      <c r="C41" s="32">
        <f>D41+F41</f>
        <v>132200</v>
      </c>
      <c r="D41" s="68">
        <v>92000</v>
      </c>
      <c r="E41" s="68">
        <v>9726.85</v>
      </c>
      <c r="F41" s="197">
        <f>Category!I7+Category!J7</f>
        <v>40200</v>
      </c>
      <c r="G41" s="197">
        <f>Category!L7</f>
        <v>9623</v>
      </c>
      <c r="H41" s="83"/>
      <c r="I41" s="84" t="s">
        <v>118</v>
      </c>
      <c r="J41" s="85"/>
      <c r="K41" s="8"/>
      <c r="L41" s="8">
        <f>K41*0.7</f>
        <v>0</v>
      </c>
    </row>
    <row r="42" spans="1:12" s="9" customFormat="1" ht="56.45" customHeight="1" x14ac:dyDescent="0.75">
      <c r="A42" s="31" t="s">
        <v>59</v>
      </c>
      <c r="B42" s="82" t="s">
        <v>34</v>
      </c>
      <c r="C42" s="32">
        <f>D42+F42</f>
        <v>37122.1</v>
      </c>
      <c r="D42" s="68">
        <v>26122.1</v>
      </c>
      <c r="E42" s="68"/>
      <c r="F42" s="197">
        <v>11000</v>
      </c>
      <c r="G42" s="197">
        <v>0</v>
      </c>
      <c r="H42" s="83"/>
      <c r="I42" s="86" t="s">
        <v>54</v>
      </c>
      <c r="J42" s="85"/>
      <c r="K42" s="8"/>
      <c r="L42" s="8">
        <f>K41-L41</f>
        <v>0</v>
      </c>
    </row>
    <row r="43" spans="1:12" s="9" customFormat="1" ht="29.25" customHeight="1" x14ac:dyDescent="0.75">
      <c r="A43" s="213" t="s">
        <v>38</v>
      </c>
      <c r="B43" s="214"/>
      <c r="C43" s="30">
        <f>SUM(C40:C42)</f>
        <v>179322.1</v>
      </c>
      <c r="D43" s="27">
        <f>SUM(D40:D42)</f>
        <v>124122.1</v>
      </c>
      <c r="E43" s="27">
        <f>SUM(E40:E42)</f>
        <v>9726.85</v>
      </c>
      <c r="F43" s="27">
        <f>SUM(F40:F42)</f>
        <v>55200</v>
      </c>
      <c r="G43" s="27">
        <f>SUM(G40:G42)</f>
        <v>9623</v>
      </c>
      <c r="H43" s="66"/>
      <c r="I43" s="66"/>
      <c r="J43" s="67"/>
      <c r="K43" s="8"/>
      <c r="L43" s="8"/>
    </row>
    <row r="44" spans="1:12" s="9" customFormat="1" ht="29.25" customHeight="1" x14ac:dyDescent="0.75">
      <c r="A44" s="103"/>
      <c r="B44" s="87"/>
      <c r="C44" s="34"/>
      <c r="D44" s="26"/>
      <c r="E44" s="26"/>
      <c r="F44" s="26"/>
      <c r="G44" s="26"/>
      <c r="H44" s="64"/>
      <c r="I44" s="64"/>
      <c r="J44" s="65"/>
      <c r="K44" s="8"/>
      <c r="L44" s="8"/>
    </row>
    <row r="45" spans="1:12" s="9" customFormat="1" ht="21" customHeight="1" x14ac:dyDescent="0.75">
      <c r="A45" s="208" t="s">
        <v>35</v>
      </c>
      <c r="B45" s="208"/>
      <c r="C45" s="33">
        <f>C43+C38+C21</f>
        <v>1308412.1000000001</v>
      </c>
      <c r="D45" s="88">
        <f>D43+D38+D21</f>
        <v>841122.1</v>
      </c>
      <c r="E45" s="88">
        <f>E43+E38+E21</f>
        <v>210177.07</v>
      </c>
      <c r="F45" s="93">
        <f>F43+F38+F21</f>
        <v>467290</v>
      </c>
      <c r="G45" s="93">
        <f>G43+G13</f>
        <v>150372</v>
      </c>
      <c r="H45" s="83"/>
      <c r="I45" s="83"/>
      <c r="J45" s="85"/>
      <c r="K45" s="8"/>
      <c r="L45" s="8"/>
    </row>
    <row r="46" spans="1:12" s="9" customFormat="1" ht="24.75" customHeight="1" x14ac:dyDescent="0.75">
      <c r="A46" s="208" t="s">
        <v>36</v>
      </c>
      <c r="B46" s="208"/>
      <c r="C46" s="33">
        <f>C45*0.07</f>
        <v>91588.847000000009</v>
      </c>
      <c r="D46" s="88">
        <f>D45*0.07</f>
        <v>58878.547000000006</v>
      </c>
      <c r="E46" s="88">
        <f>Category!F15+Category!G15</f>
        <v>14712.394900000001</v>
      </c>
      <c r="F46" s="93">
        <f>F45*0.07</f>
        <v>32710.300000000003</v>
      </c>
      <c r="G46" s="93">
        <f>Category!L15+Category!M15</f>
        <v>10526.04</v>
      </c>
      <c r="H46" s="83"/>
      <c r="I46" s="83"/>
      <c r="J46" s="85"/>
      <c r="K46" s="8"/>
      <c r="L46" s="8"/>
    </row>
    <row r="47" spans="1:12" s="9" customFormat="1" ht="38.25" customHeight="1" x14ac:dyDescent="0.75">
      <c r="A47" s="208" t="s">
        <v>37</v>
      </c>
      <c r="B47" s="208"/>
      <c r="C47" s="33">
        <f>C46+C45</f>
        <v>1400000.9470000002</v>
      </c>
      <c r="D47" s="88">
        <f>D46+D45</f>
        <v>900000.647</v>
      </c>
      <c r="E47" s="88">
        <f>SUM(E45:E46)</f>
        <v>224889.46490000002</v>
      </c>
      <c r="F47" s="93">
        <f>SUM(F45:F46)</f>
        <v>500000.3</v>
      </c>
      <c r="G47" s="93">
        <f>SUM(G45:G46)</f>
        <v>160898.04</v>
      </c>
      <c r="H47" s="83"/>
      <c r="I47" s="83"/>
      <c r="J47" s="85"/>
      <c r="K47" s="8"/>
      <c r="L47" s="8"/>
    </row>
    <row r="48" spans="1:12" x14ac:dyDescent="0.75">
      <c r="D48" s="89"/>
      <c r="E48" s="89"/>
      <c r="K48" s="4"/>
      <c r="L48" s="4"/>
    </row>
    <row r="49" spans="3:12" x14ac:dyDescent="0.75">
      <c r="D49" s="89"/>
      <c r="E49" s="89"/>
      <c r="L49" s="4"/>
    </row>
    <row r="50" spans="3:12" x14ac:dyDescent="0.75">
      <c r="D50" s="89"/>
      <c r="E50" s="89"/>
      <c r="F50" s="16"/>
      <c r="G50" s="16"/>
      <c r="L50" s="4"/>
    </row>
    <row r="51" spans="3:12" x14ac:dyDescent="0.75">
      <c r="D51" s="89"/>
      <c r="E51" s="89"/>
      <c r="L51" s="4"/>
    </row>
    <row r="52" spans="3:12" x14ac:dyDescent="0.75">
      <c r="C52" s="16"/>
      <c r="D52" s="89"/>
      <c r="E52" s="89"/>
    </row>
    <row r="53" spans="3:12" x14ac:dyDescent="0.75">
      <c r="C53" s="16"/>
    </row>
    <row r="54" spans="3:12" x14ac:dyDescent="0.75">
      <c r="C54" s="16"/>
    </row>
  </sheetData>
  <mergeCells count="14">
    <mergeCell ref="A5:J5"/>
    <mergeCell ref="A22:J22"/>
    <mergeCell ref="A21:B21"/>
    <mergeCell ref="A13:B13"/>
    <mergeCell ref="A20:B20"/>
    <mergeCell ref="A45:B45"/>
    <mergeCell ref="A46:B46"/>
    <mergeCell ref="A47:B47"/>
    <mergeCell ref="A39:J39"/>
    <mergeCell ref="A27:B27"/>
    <mergeCell ref="A37:B37"/>
    <mergeCell ref="A38:B38"/>
    <mergeCell ref="A32:B32"/>
    <mergeCell ref="A43:B43"/>
  </mergeCells>
  <pageMargins left="0.7" right="0.7" top="0.75" bottom="0.75" header="0.3" footer="0.3"/>
  <pageSetup scale="98" orientation="landscape" r:id="rId1"/>
  <rowBreaks count="3" manualBreakCount="3">
    <brk id="22" max="6" man="1"/>
    <brk id="33" max="7" man="1"/>
    <brk id="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opLeftCell="A4" zoomScaleNormal="100" zoomScaleSheetLayoutView="100" workbookViewId="0">
      <selection activeCell="L16" sqref="L16:M16"/>
    </sheetView>
  </sheetViews>
  <sheetFormatPr defaultRowHeight="14.75" x14ac:dyDescent="0.75"/>
  <cols>
    <col min="1" max="1" width="1.40625" style="92" customWidth="1"/>
    <col min="2" max="2" width="33.7265625" customWidth="1"/>
    <col min="3" max="3" width="12" style="46" customWidth="1"/>
    <col min="4" max="4" width="12.54296875" style="46" customWidth="1"/>
    <col min="5" max="5" width="11.86328125" style="46" customWidth="1"/>
    <col min="6" max="6" width="10.7265625" style="46" customWidth="1"/>
    <col min="7" max="7" width="11.7265625" style="46" customWidth="1"/>
    <col min="8" max="8" width="5.7265625" style="46" customWidth="1"/>
    <col min="9" max="9" width="11.54296875" customWidth="1"/>
    <col min="10" max="10" width="12.1328125" customWidth="1"/>
    <col min="11" max="11" width="11.86328125" customWidth="1"/>
    <col min="12" max="13" width="11.26953125" style="46" customWidth="1"/>
    <col min="14" max="14" width="6.26953125" style="46" customWidth="1"/>
    <col min="15" max="15" width="12.54296875" style="9" customWidth="1"/>
    <col min="16" max="16" width="13" style="9" customWidth="1"/>
    <col min="17" max="17" width="11.86328125" customWidth="1"/>
    <col min="18" max="18" width="12.1328125" bestFit="1" customWidth="1"/>
    <col min="19" max="19" width="11.40625" style="92" customWidth="1"/>
    <col min="21" max="21" width="21.1328125" customWidth="1"/>
  </cols>
  <sheetData>
    <row r="1" spans="2:21" ht="16" x14ac:dyDescent="0.8">
      <c r="B1" s="1" t="s">
        <v>27</v>
      </c>
      <c r="C1" s="44"/>
      <c r="D1" s="44"/>
      <c r="E1" s="44"/>
      <c r="F1" s="44"/>
      <c r="G1" s="44"/>
      <c r="H1" s="44"/>
      <c r="I1" s="1"/>
      <c r="L1" s="44"/>
      <c r="M1" s="44"/>
      <c r="N1" s="44"/>
    </row>
    <row r="2" spans="2:21" x14ac:dyDescent="0.75">
      <c r="B2" s="2"/>
      <c r="C2" s="45"/>
      <c r="D2" s="45"/>
      <c r="E2" s="45"/>
      <c r="F2" s="45"/>
      <c r="G2" s="45"/>
      <c r="H2" s="45"/>
      <c r="I2" s="2"/>
      <c r="K2" s="4"/>
      <c r="L2" s="45"/>
      <c r="M2" s="45"/>
      <c r="N2" s="45"/>
      <c r="O2" s="8"/>
      <c r="Q2" s="4"/>
    </row>
    <row r="3" spans="2:21" x14ac:dyDescent="0.75">
      <c r="B3" s="2" t="s">
        <v>24</v>
      </c>
      <c r="C3" s="45"/>
      <c r="D3" s="45"/>
      <c r="E3" s="45"/>
      <c r="F3" s="45"/>
      <c r="G3" s="45"/>
      <c r="H3" s="45"/>
      <c r="I3" s="2"/>
      <c r="J3" s="4"/>
      <c r="K3" s="4"/>
      <c r="L3" s="45"/>
      <c r="M3" s="45"/>
      <c r="N3" s="45"/>
      <c r="O3" s="8"/>
      <c r="P3" s="8"/>
      <c r="Q3" s="4">
        <f>O3-P3</f>
        <v>0</v>
      </c>
    </row>
    <row r="4" spans="2:21" ht="15.5" thickBot="1" x14ac:dyDescent="0.9">
      <c r="B4" s="2" t="s">
        <v>133</v>
      </c>
      <c r="I4" s="4"/>
      <c r="J4" s="4"/>
      <c r="K4" s="4"/>
      <c r="O4" s="43"/>
      <c r="R4" s="3"/>
      <c r="S4" s="3"/>
    </row>
    <row r="5" spans="2:21" ht="28.15" customHeight="1" x14ac:dyDescent="0.75">
      <c r="B5" s="224" t="s">
        <v>127</v>
      </c>
      <c r="C5" s="226" t="s">
        <v>28</v>
      </c>
      <c r="D5" s="227"/>
      <c r="E5" s="227"/>
      <c r="F5" s="227"/>
      <c r="G5" s="227"/>
      <c r="H5" s="228"/>
      <c r="I5" s="224" t="s">
        <v>29</v>
      </c>
      <c r="J5" s="229"/>
      <c r="K5" s="229"/>
      <c r="L5" s="229"/>
      <c r="M5" s="229"/>
      <c r="N5" s="230"/>
      <c r="O5" s="231" t="s">
        <v>39</v>
      </c>
      <c r="P5" s="233" t="s">
        <v>122</v>
      </c>
      <c r="Q5" s="222" t="s">
        <v>121</v>
      </c>
      <c r="R5" s="216" t="s">
        <v>119</v>
      </c>
      <c r="S5" s="216" t="s">
        <v>125</v>
      </c>
      <c r="T5" s="218" t="s">
        <v>123</v>
      </c>
      <c r="U5" s="220" t="s">
        <v>126</v>
      </c>
    </row>
    <row r="6" spans="2:21" ht="27.75" thickBot="1" x14ac:dyDescent="0.9">
      <c r="B6" s="225"/>
      <c r="C6" s="125" t="s">
        <v>13</v>
      </c>
      <c r="D6" s="126" t="s">
        <v>14</v>
      </c>
      <c r="E6" s="126" t="s">
        <v>121</v>
      </c>
      <c r="F6" s="126" t="s">
        <v>119</v>
      </c>
      <c r="G6" s="155" t="s">
        <v>124</v>
      </c>
      <c r="H6" s="127" t="s">
        <v>120</v>
      </c>
      <c r="I6" s="128" t="s">
        <v>13</v>
      </c>
      <c r="J6" s="129" t="s">
        <v>14</v>
      </c>
      <c r="K6" s="130" t="s">
        <v>121</v>
      </c>
      <c r="L6" s="126" t="s">
        <v>119</v>
      </c>
      <c r="M6" s="155" t="s">
        <v>124</v>
      </c>
      <c r="N6" s="131" t="s">
        <v>120</v>
      </c>
      <c r="O6" s="232"/>
      <c r="P6" s="234"/>
      <c r="Q6" s="223"/>
      <c r="R6" s="217"/>
      <c r="S6" s="217"/>
      <c r="T6" s="219"/>
      <c r="U6" s="221"/>
    </row>
    <row r="7" spans="2:21" x14ac:dyDescent="0.75">
      <c r="B7" s="120" t="s">
        <v>15</v>
      </c>
      <c r="C7" s="165">
        <v>64400</v>
      </c>
      <c r="D7" s="166">
        <v>27600</v>
      </c>
      <c r="E7" s="166">
        <f>SUM(C7:D7)</f>
        <v>92000</v>
      </c>
      <c r="F7" s="166"/>
      <c r="G7" s="167"/>
      <c r="H7" s="168">
        <f>(F7+G7)/C7</f>
        <v>0</v>
      </c>
      <c r="I7" s="121">
        <v>28140</v>
      </c>
      <c r="J7" s="122">
        <v>12060</v>
      </c>
      <c r="K7" s="122">
        <f>SUM(I7:J7)</f>
        <v>40200</v>
      </c>
      <c r="L7" s="122">
        <v>9623</v>
      </c>
      <c r="M7" s="156"/>
      <c r="N7" s="181">
        <f>(L7+M7)/I7</f>
        <v>0.34196872778962334</v>
      </c>
      <c r="O7" s="123">
        <f>C7+I7</f>
        <v>92540</v>
      </c>
      <c r="P7" s="124">
        <f>D7+J7</f>
        <v>39660</v>
      </c>
      <c r="Q7" s="151">
        <f>E7+K7</f>
        <v>132200</v>
      </c>
      <c r="R7" s="179">
        <f>L7+F7</f>
        <v>9623</v>
      </c>
      <c r="S7" s="149">
        <f>G7+M7</f>
        <v>0</v>
      </c>
      <c r="T7" s="180">
        <f>(R7+S7)/O7</f>
        <v>0.10398746488005187</v>
      </c>
      <c r="U7" s="162"/>
    </row>
    <row r="8" spans="2:21" x14ac:dyDescent="0.75">
      <c r="B8" s="114" t="s">
        <v>16</v>
      </c>
      <c r="C8" s="169">
        <v>23100</v>
      </c>
      <c r="D8" s="170">
        <v>9629.0300000000007</v>
      </c>
      <c r="E8" s="170">
        <f t="shared" ref="E8:E15" si="0">SUM(C8:D8)</f>
        <v>32729.03</v>
      </c>
      <c r="F8" s="170"/>
      <c r="G8" s="171"/>
      <c r="H8" s="168">
        <f t="shared" ref="H8:H16" si="1">(F8+G8)/C8</f>
        <v>0</v>
      </c>
      <c r="I8" s="115">
        <v>1750</v>
      </c>
      <c r="J8" s="113">
        <v>750</v>
      </c>
      <c r="K8" s="111">
        <f t="shared" ref="K8:K13" si="2">SUM(I8:J8)</f>
        <v>2500</v>
      </c>
      <c r="L8" s="122"/>
      <c r="M8" s="157"/>
      <c r="N8" s="181">
        <f t="shared" ref="N8:N13" si="3">(L8+M8)/I8</f>
        <v>0</v>
      </c>
      <c r="O8" s="118">
        <f t="shared" ref="O8:O14" si="4">C8+I8</f>
        <v>24850</v>
      </c>
      <c r="P8" s="119">
        <f t="shared" ref="P8:P14" si="5">D8+J8</f>
        <v>10379.030000000001</v>
      </c>
      <c r="Q8" s="152">
        <f t="shared" ref="Q8:S16" si="6">E8+K8</f>
        <v>35229.03</v>
      </c>
      <c r="R8" s="179">
        <f t="shared" ref="R8:R13" si="7">L8+F8</f>
        <v>0</v>
      </c>
      <c r="S8" s="149">
        <f t="shared" ref="S8:S13" si="8">G8+M8</f>
        <v>0</v>
      </c>
      <c r="T8" s="180">
        <f t="shared" ref="T8:T16" si="9">(R8+S8)/O8</f>
        <v>0</v>
      </c>
      <c r="U8" s="160"/>
    </row>
    <row r="9" spans="2:21" ht="27" x14ac:dyDescent="0.75">
      <c r="B9" s="114" t="s">
        <v>17</v>
      </c>
      <c r="C9" s="169">
        <v>100000</v>
      </c>
      <c r="D9" s="170">
        <v>40000</v>
      </c>
      <c r="E9" s="170">
        <f t="shared" si="0"/>
        <v>140000</v>
      </c>
      <c r="F9" s="170"/>
      <c r="G9" s="171"/>
      <c r="H9" s="168">
        <f t="shared" si="1"/>
        <v>0</v>
      </c>
      <c r="I9" s="116">
        <v>61000</v>
      </c>
      <c r="J9" s="112">
        <v>0</v>
      </c>
      <c r="K9" s="111">
        <f t="shared" si="2"/>
        <v>61000</v>
      </c>
      <c r="L9" s="122">
        <v>41</v>
      </c>
      <c r="M9" s="157">
        <v>61000</v>
      </c>
      <c r="N9" s="181">
        <f t="shared" si="3"/>
        <v>1.0006721311475411</v>
      </c>
      <c r="O9" s="118">
        <f t="shared" si="4"/>
        <v>161000</v>
      </c>
      <c r="P9" s="119">
        <f t="shared" si="5"/>
        <v>40000</v>
      </c>
      <c r="Q9" s="152">
        <f t="shared" si="6"/>
        <v>201000</v>
      </c>
      <c r="R9" s="179">
        <f t="shared" si="7"/>
        <v>41</v>
      </c>
      <c r="S9" s="149">
        <f t="shared" si="8"/>
        <v>61000</v>
      </c>
      <c r="T9" s="180">
        <f t="shared" si="9"/>
        <v>0.37913664596273294</v>
      </c>
      <c r="U9" s="160"/>
    </row>
    <row r="10" spans="2:21" x14ac:dyDescent="0.75">
      <c r="B10" s="114" t="s">
        <v>18</v>
      </c>
      <c r="C10" s="169">
        <v>84975</v>
      </c>
      <c r="D10" s="170">
        <v>36418</v>
      </c>
      <c r="E10" s="170">
        <f t="shared" si="0"/>
        <v>121393</v>
      </c>
      <c r="F10" s="170">
        <v>9726.85</v>
      </c>
      <c r="G10" s="171"/>
      <c r="H10" s="168">
        <f t="shared" si="1"/>
        <v>0.11446719623418652</v>
      </c>
      <c r="I10" s="117">
        <v>31983</v>
      </c>
      <c r="J10" s="112">
        <v>13707</v>
      </c>
      <c r="K10" s="111">
        <f t="shared" si="2"/>
        <v>45690</v>
      </c>
      <c r="L10" s="122"/>
      <c r="M10" s="157">
        <v>16287</v>
      </c>
      <c r="N10" s="181">
        <f t="shared" si="3"/>
        <v>0.50923928336928992</v>
      </c>
      <c r="O10" s="118">
        <f t="shared" si="4"/>
        <v>116958</v>
      </c>
      <c r="P10" s="119">
        <f t="shared" si="5"/>
        <v>50125</v>
      </c>
      <c r="Q10" s="152">
        <f t="shared" si="6"/>
        <v>167083</v>
      </c>
      <c r="R10" s="179">
        <f t="shared" si="7"/>
        <v>9726.85</v>
      </c>
      <c r="S10" s="149">
        <f t="shared" si="8"/>
        <v>16287</v>
      </c>
      <c r="T10" s="180">
        <f t="shared" si="9"/>
        <v>0.22242044152601786</v>
      </c>
      <c r="U10" s="160"/>
    </row>
    <row r="11" spans="2:21" ht="28.9" customHeight="1" x14ac:dyDescent="0.75">
      <c r="B11" s="114" t="s">
        <v>19</v>
      </c>
      <c r="C11" s="169">
        <v>15750</v>
      </c>
      <c r="D11" s="170">
        <v>6750</v>
      </c>
      <c r="E11" s="170">
        <f t="shared" si="0"/>
        <v>22500</v>
      </c>
      <c r="F11" s="170"/>
      <c r="G11" s="171"/>
      <c r="H11" s="168">
        <f t="shared" si="1"/>
        <v>0</v>
      </c>
      <c r="I11" s="117">
        <v>6300</v>
      </c>
      <c r="J11" s="112">
        <v>2700</v>
      </c>
      <c r="K11" s="111">
        <f t="shared" si="2"/>
        <v>9000</v>
      </c>
      <c r="L11" s="122"/>
      <c r="M11" s="157"/>
      <c r="N11" s="181">
        <f t="shared" si="3"/>
        <v>0</v>
      </c>
      <c r="O11" s="118">
        <f t="shared" si="4"/>
        <v>22050</v>
      </c>
      <c r="P11" s="119">
        <f t="shared" si="5"/>
        <v>9450</v>
      </c>
      <c r="Q11" s="152">
        <f t="shared" si="6"/>
        <v>31500</v>
      </c>
      <c r="R11" s="179">
        <f t="shared" si="7"/>
        <v>0</v>
      </c>
      <c r="S11" s="149">
        <f t="shared" si="8"/>
        <v>0</v>
      </c>
      <c r="T11" s="180">
        <f t="shared" si="9"/>
        <v>0</v>
      </c>
      <c r="U11" s="160"/>
    </row>
    <row r="12" spans="2:21" x14ac:dyDescent="0.75">
      <c r="B12" s="114" t="s">
        <v>20</v>
      </c>
      <c r="C12" s="169">
        <v>270110.40999999997</v>
      </c>
      <c r="D12" s="170">
        <v>118889.58</v>
      </c>
      <c r="E12" s="170">
        <f>SUM(C12:D12)</f>
        <v>388999.99</v>
      </c>
      <c r="F12" s="170"/>
      <c r="G12" s="171">
        <v>186260</v>
      </c>
      <c r="H12" s="168">
        <f t="shared" si="1"/>
        <v>0.68956986885473992</v>
      </c>
      <c r="I12" s="117">
        <v>191980.06</v>
      </c>
      <c r="J12" s="112">
        <v>108420.03</v>
      </c>
      <c r="K12" s="112">
        <f t="shared" si="2"/>
        <v>300400.08999999997</v>
      </c>
      <c r="L12" s="122">
        <v>63061</v>
      </c>
      <c r="M12" s="157"/>
      <c r="N12" s="181">
        <f t="shared" si="3"/>
        <v>0.32847682201995354</v>
      </c>
      <c r="O12" s="118">
        <f t="shared" si="4"/>
        <v>462090.47</v>
      </c>
      <c r="P12" s="119">
        <f t="shared" si="5"/>
        <v>227309.61</v>
      </c>
      <c r="Q12" s="152">
        <f t="shared" si="6"/>
        <v>689400.08</v>
      </c>
      <c r="R12" s="179">
        <f t="shared" si="7"/>
        <v>63061</v>
      </c>
      <c r="S12" s="149">
        <f t="shared" si="8"/>
        <v>186260</v>
      </c>
      <c r="T12" s="180">
        <f t="shared" si="9"/>
        <v>0.53955018808329891</v>
      </c>
      <c r="U12" s="160"/>
    </row>
    <row r="13" spans="2:21" ht="39.75" customHeight="1" thickBot="1" x14ac:dyDescent="0.9">
      <c r="B13" s="132" t="s">
        <v>21</v>
      </c>
      <c r="C13" s="172">
        <v>30450</v>
      </c>
      <c r="D13" s="173">
        <v>13050</v>
      </c>
      <c r="E13" s="173">
        <f t="shared" si="0"/>
        <v>43500</v>
      </c>
      <c r="F13" s="173">
        <v>14190.22</v>
      </c>
      <c r="G13" s="174"/>
      <c r="H13" s="178">
        <f t="shared" si="1"/>
        <v>0.46601707717569785</v>
      </c>
      <c r="I13" s="133">
        <v>5950</v>
      </c>
      <c r="J13" s="134">
        <v>2550</v>
      </c>
      <c r="K13" s="134">
        <f t="shared" si="2"/>
        <v>8500</v>
      </c>
      <c r="L13" s="122">
        <v>360</v>
      </c>
      <c r="M13" s="158"/>
      <c r="N13" s="181">
        <f t="shared" si="3"/>
        <v>6.0504201680672269E-2</v>
      </c>
      <c r="O13" s="135">
        <f t="shared" si="4"/>
        <v>36400</v>
      </c>
      <c r="P13" s="136">
        <f t="shared" si="5"/>
        <v>15600</v>
      </c>
      <c r="Q13" s="153">
        <f t="shared" si="6"/>
        <v>52000</v>
      </c>
      <c r="R13" s="203">
        <f t="shared" si="7"/>
        <v>14550.22</v>
      </c>
      <c r="S13" s="204">
        <f t="shared" si="8"/>
        <v>0</v>
      </c>
      <c r="T13" s="205">
        <f t="shared" si="9"/>
        <v>0.39973131868131867</v>
      </c>
      <c r="U13" s="161"/>
    </row>
    <row r="14" spans="2:21" s="2" customFormat="1" ht="18" customHeight="1" thickBot="1" x14ac:dyDescent="0.9">
      <c r="B14" s="137" t="s">
        <v>22</v>
      </c>
      <c r="C14" s="138">
        <f>SUM(C7:C13)</f>
        <v>588785.40999999992</v>
      </c>
      <c r="D14" s="139">
        <f>SUM(D7:D13)</f>
        <v>252336.61</v>
      </c>
      <c r="E14" s="139">
        <f>E7+E8+E9+E10+E11+E12+E13</f>
        <v>841122.02</v>
      </c>
      <c r="F14" s="139">
        <f t="shared" ref="F14:G14" si="10">F7+F8+F9+F10+F11+F12+F13</f>
        <v>23917.07</v>
      </c>
      <c r="G14" s="139">
        <f t="shared" si="10"/>
        <v>186260</v>
      </c>
      <c r="H14" s="202">
        <f t="shared" si="1"/>
        <v>0.35696718436008806</v>
      </c>
      <c r="I14" s="140">
        <f>SUM(I7:I13)</f>
        <v>327103.06</v>
      </c>
      <c r="J14" s="141">
        <f>SUM(J7:J13)</f>
        <v>140187.03</v>
      </c>
      <c r="K14" s="141">
        <f>SUM(K7:K13)</f>
        <v>467290.08999999997</v>
      </c>
      <c r="L14" s="141">
        <f t="shared" ref="L14:M14" si="11">SUM(L7:L13)</f>
        <v>73085</v>
      </c>
      <c r="M14" s="141">
        <f t="shared" si="11"/>
        <v>77287</v>
      </c>
      <c r="N14" s="182">
        <f>(L14+M14)/I14</f>
        <v>0.45970832556564895</v>
      </c>
      <c r="O14" s="140">
        <f t="shared" si="4"/>
        <v>915888.47</v>
      </c>
      <c r="P14" s="141">
        <f t="shared" si="5"/>
        <v>392523.64</v>
      </c>
      <c r="Q14" s="142">
        <f t="shared" si="6"/>
        <v>1308412.1099999999</v>
      </c>
      <c r="R14" s="142">
        <f>SUM(R7:R13)</f>
        <v>97002.07</v>
      </c>
      <c r="S14" s="142">
        <f>SUM(S7:S13)</f>
        <v>263547</v>
      </c>
      <c r="T14" s="207">
        <f>(R14+S14)/O14</f>
        <v>0.39366045300253644</v>
      </c>
      <c r="U14" s="163"/>
    </row>
    <row r="15" spans="2:21" ht="23.25" customHeight="1" thickBot="1" x14ac:dyDescent="0.9">
      <c r="B15" s="143" t="s">
        <v>23</v>
      </c>
      <c r="C15" s="175">
        <f>C14*0.07</f>
        <v>41214.9787</v>
      </c>
      <c r="D15" s="176">
        <f>D14*0.07</f>
        <v>17663.562700000002</v>
      </c>
      <c r="E15" s="176">
        <f t="shared" si="0"/>
        <v>58878.541400000002</v>
      </c>
      <c r="F15" s="176">
        <f>7/100*F14</f>
        <v>1674.1949000000002</v>
      </c>
      <c r="G15" s="177">
        <f>7/100*G14</f>
        <v>13038.2</v>
      </c>
      <c r="H15" s="178">
        <f t="shared" si="1"/>
        <v>0.35696718436008801</v>
      </c>
      <c r="I15" s="144">
        <f>I14*0.07</f>
        <v>22897.214200000002</v>
      </c>
      <c r="J15" s="145">
        <f>J14*0.07</f>
        <v>9813.0921000000017</v>
      </c>
      <c r="K15" s="145">
        <f t="shared" ref="K15:P15" si="12">K14*0.07</f>
        <v>32710.3063</v>
      </c>
      <c r="L15" s="146">
        <f t="shared" si="12"/>
        <v>5115.9500000000007</v>
      </c>
      <c r="M15" s="159">
        <f t="shared" si="12"/>
        <v>5410.09</v>
      </c>
      <c r="N15" s="183">
        <f>(L15+M15)/I15</f>
        <v>0.45970832556564895</v>
      </c>
      <c r="O15" s="147">
        <f t="shared" si="12"/>
        <v>64112.192900000002</v>
      </c>
      <c r="P15" s="148">
        <f t="shared" si="12"/>
        <v>27476.654800000004</v>
      </c>
      <c r="Q15" s="154">
        <f t="shared" si="6"/>
        <v>91588.847699999998</v>
      </c>
      <c r="R15" s="150">
        <f>F15+L15</f>
        <v>6790.1449000000011</v>
      </c>
      <c r="S15" s="150">
        <f>G15+M15</f>
        <v>18448.29</v>
      </c>
      <c r="T15" s="205">
        <f t="shared" si="9"/>
        <v>0.39366045300253644</v>
      </c>
      <c r="U15" s="164"/>
    </row>
    <row r="16" spans="2:21" s="2" customFormat="1" ht="25.9" customHeight="1" thickBot="1" x14ac:dyDescent="0.9">
      <c r="B16" s="137" t="s">
        <v>12</v>
      </c>
      <c r="C16" s="138">
        <f>C14+C15</f>
        <v>630000.38869999989</v>
      </c>
      <c r="D16" s="139">
        <f>D14+D15</f>
        <v>270000.1727</v>
      </c>
      <c r="E16" s="139">
        <f>SUM(E14:E15)</f>
        <v>900000.56140000001</v>
      </c>
      <c r="F16" s="139">
        <f>SUM(F14:F15)</f>
        <v>25591.264899999998</v>
      </c>
      <c r="G16" s="139">
        <f t="shared" ref="G16" si="13">SUM(G14:G15)</f>
        <v>199298.2</v>
      </c>
      <c r="H16" s="202">
        <f t="shared" si="1"/>
        <v>0.35696718436008812</v>
      </c>
      <c r="I16" s="140">
        <f>I15+I14</f>
        <v>350000.27419999999</v>
      </c>
      <c r="J16" s="141">
        <f>J15+J14</f>
        <v>150000.12210000001</v>
      </c>
      <c r="K16" s="141">
        <f>SUM(K14:K15)</f>
        <v>500000.39629999996</v>
      </c>
      <c r="L16" s="141">
        <f t="shared" ref="L16:M16" si="14">SUM(L14:L15)</f>
        <v>78200.95</v>
      </c>
      <c r="M16" s="141">
        <f t="shared" si="14"/>
        <v>82697.09</v>
      </c>
      <c r="N16" s="202">
        <f>(L16+M16)/I16</f>
        <v>0.45970832556564889</v>
      </c>
      <c r="O16" s="140">
        <f>SUM(O14:O15)</f>
        <v>980000.6629</v>
      </c>
      <c r="P16" s="141">
        <f>SUM(P14:P15)</f>
        <v>420000.29480000003</v>
      </c>
      <c r="Q16" s="142">
        <f t="shared" si="6"/>
        <v>1400000.9576999999</v>
      </c>
      <c r="R16" s="142">
        <f t="shared" si="6"/>
        <v>103792.21489999999</v>
      </c>
      <c r="S16" s="142">
        <f t="shared" si="6"/>
        <v>281995.29000000004</v>
      </c>
      <c r="T16" s="206">
        <f t="shared" si="9"/>
        <v>0.39366045300253649</v>
      </c>
      <c r="U16" s="163"/>
    </row>
    <row r="17" spans="4:19" x14ac:dyDescent="0.75">
      <c r="D17" s="47"/>
      <c r="E17" s="47"/>
      <c r="F17" s="47"/>
      <c r="G17" s="47"/>
      <c r="H17" s="47"/>
      <c r="I17" s="4"/>
      <c r="L17" s="47"/>
      <c r="M17" s="47"/>
      <c r="N17" s="47"/>
      <c r="Q17" s="4"/>
    </row>
    <row r="18" spans="4:19" x14ac:dyDescent="0.75">
      <c r="I18" s="108"/>
      <c r="K18" s="5"/>
      <c r="L18" s="195"/>
      <c r="P18" s="109"/>
      <c r="R18" s="108"/>
      <c r="S18" s="108"/>
    </row>
    <row r="19" spans="4:19" x14ac:dyDescent="0.75">
      <c r="I19" s="108"/>
      <c r="J19" s="108"/>
      <c r="K19" s="5"/>
      <c r="L19" s="195"/>
      <c r="O19" s="109"/>
      <c r="P19" s="110"/>
      <c r="R19" s="108"/>
      <c r="S19" s="108"/>
    </row>
    <row r="20" spans="4:19" x14ac:dyDescent="0.75">
      <c r="L20" s="196"/>
      <c r="O20" s="109"/>
      <c r="P20" s="109"/>
    </row>
    <row r="21" spans="4:19" x14ac:dyDescent="0.75">
      <c r="K21" s="108"/>
      <c r="O21" s="109"/>
    </row>
    <row r="27" spans="4:19" x14ac:dyDescent="0.75">
      <c r="L27" s="46" t="s">
        <v>134</v>
      </c>
      <c r="N27" s="46" t="s">
        <v>134</v>
      </c>
    </row>
  </sheetData>
  <mergeCells count="10">
    <mergeCell ref="B5:B6"/>
    <mergeCell ref="C5:H5"/>
    <mergeCell ref="I5:N5"/>
    <mergeCell ref="O5:O6"/>
    <mergeCell ref="P5:P6"/>
    <mergeCell ref="R5:R6"/>
    <mergeCell ref="T5:T6"/>
    <mergeCell ref="S5:S6"/>
    <mergeCell ref="U5:U6"/>
    <mergeCell ref="Q5:Q6"/>
  </mergeCells>
  <pageMargins left="0.7" right="0.7" top="0.75" bottom="0.75" header="0.3" footer="0.3"/>
  <pageSetup scale="46" orientation="landscape" r:id="rId1"/>
  <ignoredErrors>
    <ignoredError sqref="K9" formulaRange="1"/>
    <ignoredError sqref="E14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</vt:lpstr>
      <vt:lpstr>Category</vt:lpstr>
      <vt:lpstr>Activity!Print_Area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YOGA720</cp:lastModifiedBy>
  <cp:lastPrinted>2018-12-21T17:27:31Z</cp:lastPrinted>
  <dcterms:created xsi:type="dcterms:W3CDTF">2017-11-15T21:17:43Z</dcterms:created>
  <dcterms:modified xsi:type="dcterms:W3CDTF">2019-11-18T10:48:51Z</dcterms:modified>
</cp:coreProperties>
</file>