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eur\Documents\PBF Mauritania\Rapport annuel PBF\Rapport annuel consolidé 2019\"/>
    </mc:Choice>
  </mc:AlternateContent>
  <xr:revisionPtr revIDLastSave="0" documentId="8_{531505E4-8FA7-45D3-A1AE-B0696B8DB8C3}" xr6:coauthVersionLast="41" xr6:coauthVersionMax="41" xr10:uidLastSave="{00000000-0000-0000-0000-000000000000}"/>
  <bookViews>
    <workbookView xWindow="-110" yWindow="-110" windowWidth="19420" windowHeight="10420" xr2:uid="{982D3E7B-DDE7-4832-A1FA-455833ADB78B}"/>
  </bookViews>
  <sheets>
    <sheet name="Taux décaissemet par Agen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9" i="1" l="1"/>
  <c r="L35" i="1"/>
  <c r="L31" i="1"/>
  <c r="L16" i="1"/>
  <c r="K9" i="1"/>
  <c r="K16" i="1"/>
  <c r="L24" i="1"/>
  <c r="K24" i="1"/>
  <c r="L9" i="1"/>
  <c r="Q43" i="1" l="1"/>
  <c r="P43" i="1"/>
  <c r="L47" i="1" l="1"/>
  <c r="L51" i="1" s="1"/>
  <c r="K47" i="1"/>
  <c r="K51" i="1" s="1"/>
  <c r="J47" i="1"/>
  <c r="K49" i="1"/>
  <c r="J49" i="1"/>
  <c r="J51" i="1" s="1"/>
  <c r="L48" i="1"/>
  <c r="J50" i="1"/>
  <c r="H51" i="1"/>
  <c r="I51" i="1"/>
  <c r="I48" i="1"/>
  <c r="I49" i="1"/>
  <c r="I50" i="1"/>
  <c r="I47" i="1"/>
  <c r="G51" i="1"/>
  <c r="F51" i="1"/>
  <c r="C35" i="1"/>
  <c r="H38" i="1"/>
  <c r="H37" i="1"/>
  <c r="H35" i="1"/>
  <c r="J35" i="1"/>
  <c r="K31" i="1"/>
  <c r="K35" i="1" s="1"/>
  <c r="I31" i="1"/>
  <c r="I24" i="1"/>
  <c r="I16" i="1"/>
  <c r="I9" i="1"/>
  <c r="I37" i="1" l="1"/>
  <c r="H40" i="1"/>
  <c r="D35" i="1"/>
  <c r="F35" i="1" s="1"/>
  <c r="D9" i="1"/>
  <c r="F9" i="1" s="1"/>
  <c r="D7" i="1"/>
  <c r="D5" i="1"/>
  <c r="H41" i="1" l="1"/>
  <c r="E35" i="1"/>
  <c r="I35" i="1" s="1"/>
  <c r="E9" i="1"/>
  <c r="E5" i="1"/>
  <c r="C7" i="1" s="1"/>
  <c r="E7" i="1" l="1"/>
</calcChain>
</file>

<file path=xl/sharedStrings.xml><?xml version="1.0" encoding="utf-8"?>
<sst xmlns="http://schemas.openxmlformats.org/spreadsheetml/2006/main" count="65" uniqueCount="34">
  <si>
    <t>PNUD</t>
  </si>
  <si>
    <t>UNICEF</t>
  </si>
  <si>
    <t>FAO</t>
  </si>
  <si>
    <t>HCDH</t>
  </si>
  <si>
    <t xml:space="preserve"> </t>
  </si>
  <si>
    <t>Solde</t>
  </si>
  <si>
    <t>Atlas  2018</t>
  </si>
  <si>
    <t>Atlas  2019</t>
  </si>
  <si>
    <t>Source: Deputy Rep UNICEF</t>
  </si>
  <si>
    <t>TAUX GLOBAL</t>
  </si>
  <si>
    <t>Source: Moussa, Poinf Focal FAO</t>
  </si>
  <si>
    <t>Source: Mr Samake, Finance HCDH</t>
  </si>
  <si>
    <t>AGENCE</t>
  </si>
  <si>
    <t xml:space="preserve">Source:  Atlas </t>
  </si>
  <si>
    <t>1ère Tranche</t>
  </si>
  <si>
    <t>2e Tranche</t>
  </si>
  <si>
    <t>2e tranche plus Solde 1ère Tranche</t>
  </si>
  <si>
    <t>Taux global</t>
  </si>
  <si>
    <t>Taux décaissé</t>
  </si>
  <si>
    <t>Délivery</t>
  </si>
  <si>
    <t>TOTAL</t>
  </si>
  <si>
    <t>RESULTAT 1</t>
  </si>
  <si>
    <t>RESULTAT 2</t>
  </si>
  <si>
    <t>RESUTLAT 3</t>
  </si>
  <si>
    <t>BUDGET PAR RESULTATS</t>
  </si>
  <si>
    <t>BUDGET PAR AGENCE</t>
  </si>
  <si>
    <t>Total reçu</t>
  </si>
  <si>
    <t>Dépenses globales</t>
  </si>
  <si>
    <t>Solde global</t>
  </si>
  <si>
    <t>Dépenses Tr 1</t>
  </si>
  <si>
    <t>Taux Tr 1</t>
  </si>
  <si>
    <t>Dépenses au 15 Nov</t>
  </si>
  <si>
    <t>Solde au 15 nov</t>
  </si>
  <si>
    <t xml:space="preserve">TAUX  DELIVERY GLOBAL PAR AGENCE PROJET PBF Mauritania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</si>
</sst>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43" fontId="0" fillId="0" borderId="0" xfId="0" applyNumberFormat="1"/>
    <xf numFmtId="43" fontId="5" fillId="0" borderId="1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3" fontId="6" fillId="0" borderId="1" xfId="1" applyFont="1" applyBorder="1"/>
    <xf numFmtId="43" fontId="6" fillId="0" borderId="1" xfId="0" applyNumberFormat="1" applyFont="1" applyBorder="1"/>
    <xf numFmtId="0" fontId="5" fillId="0" borderId="0" xfId="0" applyFont="1"/>
    <xf numFmtId="15" fontId="6" fillId="0" borderId="1" xfId="0" applyNumberFormat="1" applyFont="1" applyBorder="1"/>
    <xf numFmtId="0" fontId="4" fillId="0" borderId="3" xfId="0" applyFont="1" applyBorder="1"/>
    <xf numFmtId="0" fontId="2" fillId="0" borderId="4" xfId="0" applyFont="1" applyBorder="1"/>
    <xf numFmtId="0" fontId="0" fillId="0" borderId="5" xfId="0" applyBorder="1"/>
    <xf numFmtId="43" fontId="6" fillId="0" borderId="6" xfId="1" applyFont="1" applyBorder="1"/>
    <xf numFmtId="0" fontId="5" fillId="0" borderId="6" xfId="0" applyFont="1" applyBorder="1"/>
    <xf numFmtId="43" fontId="5" fillId="0" borderId="6" xfId="0" applyNumberFormat="1" applyFont="1" applyBorder="1"/>
    <xf numFmtId="43" fontId="5" fillId="0" borderId="6" xfId="1" applyFont="1" applyBorder="1"/>
    <xf numFmtId="9" fontId="0" fillId="0" borderId="6" xfId="2" applyFont="1" applyBorder="1"/>
    <xf numFmtId="0" fontId="0" fillId="0" borderId="6" xfId="0" applyBorder="1"/>
    <xf numFmtId="9" fontId="1" fillId="0" borderId="6" xfId="2" applyFont="1" applyFill="1" applyBorder="1"/>
    <xf numFmtId="0" fontId="0" fillId="0" borderId="4" xfId="0" applyBorder="1"/>
    <xf numFmtId="0" fontId="0" fillId="0" borderId="8" xfId="0" applyBorder="1"/>
    <xf numFmtId="43" fontId="6" fillId="0" borderId="8" xfId="1" applyFont="1" applyBorder="1"/>
    <xf numFmtId="0" fontId="0" fillId="0" borderId="7" xfId="0" applyBorder="1"/>
    <xf numFmtId="43" fontId="6" fillId="0" borderId="6" xfId="0" applyNumberFormat="1" applyFont="1" applyBorder="1"/>
    <xf numFmtId="43" fontId="5" fillId="0" borderId="9" xfId="0" applyNumberFormat="1" applyFont="1" applyBorder="1"/>
    <xf numFmtId="43" fontId="5" fillId="0" borderId="9" xfId="1" applyFont="1" applyBorder="1"/>
    <xf numFmtId="9" fontId="1" fillId="0" borderId="9" xfId="2" applyFont="1" applyFill="1" applyBorder="1"/>
    <xf numFmtId="0" fontId="2" fillId="0" borderId="10" xfId="0" applyFont="1" applyBorder="1"/>
    <xf numFmtId="0" fontId="3" fillId="0" borderId="2" xfId="0" applyFont="1" applyBorder="1"/>
    <xf numFmtId="0" fontId="11" fillId="0" borderId="0" xfId="0" applyFont="1"/>
    <xf numFmtId="0" fontId="12" fillId="0" borderId="3" xfId="0" applyFont="1" applyBorder="1"/>
    <xf numFmtId="43" fontId="8" fillId="0" borderId="2" xfId="0" applyNumberFormat="1" applyFont="1" applyBorder="1"/>
    <xf numFmtId="43" fontId="9" fillId="0" borderId="2" xfId="0" applyNumberFormat="1" applyFont="1" applyBorder="1"/>
    <xf numFmtId="9" fontId="10" fillId="0" borderId="2" xfId="2" applyFont="1" applyBorder="1"/>
    <xf numFmtId="9" fontId="0" fillId="0" borderId="0" xfId="2" applyFont="1"/>
    <xf numFmtId="43" fontId="2" fillId="0" borderId="0" xfId="1" applyFont="1"/>
    <xf numFmtId="0" fontId="0" fillId="0" borderId="13" xfId="0" applyBorder="1"/>
    <xf numFmtId="9" fontId="0" fillId="0" borderId="8" xfId="2" applyFont="1" applyBorder="1"/>
    <xf numFmtId="9" fontId="1" fillId="0" borderId="8" xfId="2" applyFont="1" applyFill="1" applyBorder="1"/>
    <xf numFmtId="9" fontId="1" fillId="0" borderId="14" xfId="2" applyFont="1" applyFill="1" applyBorder="1"/>
    <xf numFmtId="0" fontId="5" fillId="0" borderId="1" xfId="0" applyFont="1" applyBorder="1"/>
    <xf numFmtId="0" fontId="0" fillId="0" borderId="15" xfId="0" applyBorder="1"/>
    <xf numFmtId="9" fontId="6" fillId="0" borderId="15" xfId="2" applyFont="1" applyBorder="1"/>
    <xf numFmtId="0" fontId="0" fillId="0" borderId="16" xfId="0" applyBorder="1"/>
    <xf numFmtId="9" fontId="10" fillId="0" borderId="3" xfId="2" applyFont="1" applyBorder="1"/>
    <xf numFmtId="43" fontId="5" fillId="0" borderId="1" xfId="0" applyNumberFormat="1" applyFont="1" applyBorder="1"/>
    <xf numFmtId="43" fontId="0" fillId="0" borderId="1" xfId="0" applyNumberFormat="1" applyBorder="1"/>
    <xf numFmtId="9" fontId="5" fillId="0" borderId="1" xfId="0" applyNumberFormat="1" applyFont="1" applyBorder="1"/>
    <xf numFmtId="9" fontId="5" fillId="0" borderId="1" xfId="2" applyNumberFormat="1" applyFont="1" applyBorder="1"/>
    <xf numFmtId="0" fontId="0" fillId="0" borderId="23" xfId="0" applyBorder="1"/>
    <xf numFmtId="0" fontId="0" fillId="0" borderId="24" xfId="0" applyBorder="1"/>
    <xf numFmtId="9" fontId="6" fillId="0" borderId="4" xfId="2" applyFont="1" applyBorder="1"/>
    <xf numFmtId="0" fontId="0" fillId="0" borderId="27" xfId="0" applyBorder="1"/>
    <xf numFmtId="0" fontId="0" fillId="0" borderId="21" xfId="0" applyBorder="1"/>
    <xf numFmtId="0" fontId="2" fillId="0" borderId="2" xfId="0" applyFont="1" applyFill="1" applyBorder="1"/>
    <xf numFmtId="0" fontId="0" fillId="0" borderId="12" xfId="0" applyBorder="1"/>
    <xf numFmtId="9" fontId="6" fillId="0" borderId="6" xfId="2" applyFont="1" applyBorder="1"/>
    <xf numFmtId="0" fontId="0" fillId="0" borderId="9" xfId="0" applyBorder="1"/>
    <xf numFmtId="0" fontId="2" fillId="4" borderId="1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9" fontId="6" fillId="0" borderId="2" xfId="2" applyFont="1" applyFill="1" applyBorder="1"/>
    <xf numFmtId="0" fontId="2" fillId="0" borderId="28" xfId="0" applyFont="1" applyFill="1" applyBorder="1" applyAlignment="1">
      <alignment horizontal="center"/>
    </xf>
    <xf numFmtId="0" fontId="0" fillId="0" borderId="31" xfId="0" applyBorder="1"/>
    <xf numFmtId="0" fontId="0" fillId="0" borderId="32" xfId="0" applyBorder="1"/>
    <xf numFmtId="43" fontId="6" fillId="0" borderId="35" xfId="0" applyNumberFormat="1" applyFont="1" applyBorder="1"/>
    <xf numFmtId="43" fontId="5" fillId="0" borderId="35" xfId="1" applyFont="1" applyBorder="1"/>
    <xf numFmtId="9" fontId="5" fillId="0" borderId="35" xfId="0" applyNumberFormat="1" applyFont="1" applyBorder="1"/>
    <xf numFmtId="0" fontId="0" fillId="0" borderId="36" xfId="0" applyBorder="1"/>
    <xf numFmtId="0" fontId="0" fillId="0" borderId="25" xfId="0" applyBorder="1"/>
    <xf numFmtId="0" fontId="0" fillId="0" borderId="37" xfId="0" applyBorder="1"/>
    <xf numFmtId="0" fontId="0" fillId="0" borderId="38" xfId="0" applyBorder="1"/>
    <xf numFmtId="0" fontId="0" fillId="0" borderId="0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15" fontId="6" fillId="0" borderId="43" xfId="0" applyNumberFormat="1" applyFont="1" applyBorder="1"/>
    <xf numFmtId="43" fontId="6" fillId="0" borderId="28" xfId="1" applyFont="1" applyBorder="1"/>
    <xf numFmtId="43" fontId="6" fillId="0" borderId="28" xfId="0" applyNumberFormat="1" applyFont="1" applyBorder="1"/>
    <xf numFmtId="9" fontId="6" fillId="3" borderId="36" xfId="2" applyFont="1" applyFill="1" applyBorder="1"/>
    <xf numFmtId="0" fontId="2" fillId="0" borderId="44" xfId="0" applyFont="1" applyBorder="1"/>
    <xf numFmtId="0" fontId="0" fillId="0" borderId="14" xfId="0" applyBorder="1"/>
    <xf numFmtId="0" fontId="2" fillId="0" borderId="36" xfId="0" applyFont="1" applyBorder="1"/>
    <xf numFmtId="0" fontId="4" fillId="0" borderId="28" xfId="0" applyFont="1" applyBorder="1" applyAlignment="1">
      <alignment horizontal="center"/>
    </xf>
    <xf numFmtId="0" fontId="2" fillId="0" borderId="6" xfId="0" applyFont="1" applyBorder="1"/>
    <xf numFmtId="15" fontId="6" fillId="0" borderId="6" xfId="0" applyNumberFormat="1" applyFont="1" applyBorder="1"/>
    <xf numFmtId="0" fontId="0" fillId="0" borderId="45" xfId="0" applyBorder="1"/>
    <xf numFmtId="43" fontId="0" fillId="0" borderId="0" xfId="1" applyFont="1" applyBorder="1"/>
    <xf numFmtId="43" fontId="11" fillId="0" borderId="18" xfId="2" applyNumberFormat="1" applyFont="1" applyBorder="1"/>
    <xf numFmtId="43" fontId="13" fillId="0" borderId="17" xfId="0" applyNumberFormat="1" applyFont="1" applyBorder="1"/>
    <xf numFmtId="43" fontId="8" fillId="0" borderId="18" xfId="1" applyFont="1" applyBorder="1"/>
    <xf numFmtId="43" fontId="8" fillId="0" borderId="18" xfId="0" applyNumberFormat="1" applyFont="1" applyBorder="1"/>
    <xf numFmtId="43" fontId="2" fillId="0" borderId="0" xfId="0" applyNumberFormat="1" applyFont="1"/>
    <xf numFmtId="9" fontId="2" fillId="0" borderId="0" xfId="2" applyFont="1"/>
    <xf numFmtId="43" fontId="6" fillId="0" borderId="4" xfId="0" applyNumberFormat="1" applyFont="1" applyBorder="1"/>
    <xf numFmtId="0" fontId="2" fillId="6" borderId="20" xfId="0" applyFont="1" applyFill="1" applyBorder="1"/>
    <xf numFmtId="0" fontId="2" fillId="2" borderId="17" xfId="0" applyFont="1" applyFill="1" applyBorder="1" applyAlignment="1">
      <alignment wrapText="1"/>
    </xf>
    <xf numFmtId="0" fontId="0" fillId="0" borderId="46" xfId="0" applyBorder="1"/>
    <xf numFmtId="43" fontId="2" fillId="0" borderId="44" xfId="0" applyNumberFormat="1" applyFont="1" applyBorder="1"/>
    <xf numFmtId="0" fontId="0" fillId="0" borderId="47" xfId="0" applyBorder="1"/>
    <xf numFmtId="43" fontId="5" fillId="0" borderId="15" xfId="1" applyFont="1" applyBorder="1"/>
    <xf numFmtId="43" fontId="6" fillId="0" borderId="44" xfId="0" applyNumberFormat="1" applyFont="1" applyBorder="1"/>
    <xf numFmtId="43" fontId="2" fillId="0" borderId="1" xfId="1" applyFont="1" applyBorder="1"/>
    <xf numFmtId="0" fontId="14" fillId="0" borderId="1" xfId="0" applyFont="1" applyBorder="1"/>
    <xf numFmtId="0" fontId="4" fillId="0" borderId="1" xfId="0" applyFont="1" applyBorder="1"/>
    <xf numFmtId="43" fontId="4" fillId="0" borderId="1" xfId="1" applyFont="1" applyBorder="1"/>
    <xf numFmtId="0" fontId="15" fillId="0" borderId="1" xfId="0" applyFont="1" applyBorder="1"/>
    <xf numFmtId="0" fontId="16" fillId="0" borderId="1" xfId="0" applyFont="1" applyBorder="1"/>
    <xf numFmtId="43" fontId="15" fillId="0" borderId="1" xfId="1" applyFont="1" applyBorder="1"/>
    <xf numFmtId="0" fontId="17" fillId="0" borderId="1" xfId="0" applyFont="1" applyBorder="1"/>
    <xf numFmtId="43" fontId="17" fillId="0" borderId="1" xfId="1" applyFont="1" applyBorder="1"/>
    <xf numFmtId="43" fontId="14" fillId="0" borderId="1" xfId="1" applyFont="1" applyBorder="1"/>
    <xf numFmtId="43" fontId="3" fillId="0" borderId="1" xfId="1" applyFont="1" applyBorder="1"/>
    <xf numFmtId="43" fontId="3" fillId="0" borderId="1" xfId="0" applyNumberFormat="1" applyFont="1" applyBorder="1"/>
    <xf numFmtId="43" fontId="6" fillId="0" borderId="34" xfId="1" applyFont="1" applyBorder="1"/>
    <xf numFmtId="43" fontId="3" fillId="0" borderId="35" xfId="0" applyNumberFormat="1" applyFont="1" applyBorder="1"/>
    <xf numFmtId="43" fontId="2" fillId="0" borderId="1" xfId="0" applyNumberFormat="1" applyFont="1" applyBorder="1"/>
    <xf numFmtId="9" fontId="3" fillId="0" borderId="0" xfId="2" applyFont="1"/>
    <xf numFmtId="9" fontId="2" fillId="0" borderId="1" xfId="2" applyFont="1" applyBorder="1"/>
    <xf numFmtId="0" fontId="0" fillId="0" borderId="10" xfId="0" applyBorder="1"/>
    <xf numFmtId="0" fontId="0" fillId="0" borderId="34" xfId="0" applyBorder="1"/>
    <xf numFmtId="0" fontId="0" fillId="0" borderId="43" xfId="0" applyBorder="1"/>
    <xf numFmtId="0" fontId="0" fillId="0" borderId="48" xfId="0" applyBorder="1"/>
    <xf numFmtId="9" fontId="0" fillId="0" borderId="1" xfId="2" applyFont="1" applyBorder="1"/>
    <xf numFmtId="0" fontId="2" fillId="8" borderId="0" xfId="0" applyFont="1" applyFill="1"/>
    <xf numFmtId="0" fontId="2" fillId="9" borderId="0" xfId="0" applyFont="1" applyFill="1"/>
    <xf numFmtId="43" fontId="0" fillId="0" borderId="12" xfId="0" applyNumberFormat="1" applyBorder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3" fontId="6" fillId="0" borderId="21" xfId="1" applyFont="1" applyBorder="1"/>
    <xf numFmtId="0" fontId="2" fillId="7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0" fontId="2" fillId="7" borderId="3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6" borderId="26" xfId="0" applyFont="1" applyFill="1" applyBorder="1" applyAlignment="1">
      <alignment vertical="center"/>
    </xf>
    <xf numFmtId="9" fontId="13" fillId="0" borderId="22" xfId="2" applyFont="1" applyBorder="1"/>
    <xf numFmtId="0" fontId="0" fillId="0" borderId="11" xfId="0" applyBorder="1"/>
    <xf numFmtId="9" fontId="2" fillId="0" borderId="4" xfId="0" applyNumberFormat="1" applyFont="1" applyBorder="1"/>
    <xf numFmtId="0" fontId="0" fillId="0" borderId="49" xfId="0" applyBorder="1"/>
    <xf numFmtId="0" fontId="2" fillId="0" borderId="19" xfId="0" applyFont="1" applyFill="1" applyBorder="1" applyAlignment="1">
      <alignment vertical="center"/>
    </xf>
    <xf numFmtId="0" fontId="0" fillId="0" borderId="16" xfId="0" applyFill="1" applyBorder="1"/>
    <xf numFmtId="0" fontId="0" fillId="0" borderId="1" xfId="0" applyFill="1" applyBorder="1"/>
    <xf numFmtId="0" fontId="5" fillId="0" borderId="35" xfId="0" applyFont="1" applyFill="1" applyBorder="1"/>
    <xf numFmtId="0" fontId="0" fillId="0" borderId="37" xfId="0" applyFill="1" applyBorder="1"/>
    <xf numFmtId="0" fontId="0" fillId="0" borderId="39" xfId="0" applyFill="1" applyBorder="1"/>
    <xf numFmtId="0" fontId="0" fillId="0" borderId="42" xfId="0" applyFill="1" applyBorder="1"/>
    <xf numFmtId="0" fontId="0" fillId="0" borderId="29" xfId="0" applyFill="1" applyBorder="1"/>
    <xf numFmtId="0" fontId="5" fillId="0" borderId="30" xfId="0" applyFont="1" applyFill="1" applyBorder="1"/>
    <xf numFmtId="0" fontId="0" fillId="0" borderId="33" xfId="0" applyFill="1" applyBorder="1"/>
    <xf numFmtId="0" fontId="2" fillId="0" borderId="19" xfId="0" applyFont="1" applyFill="1" applyBorder="1"/>
    <xf numFmtId="0" fontId="0" fillId="0" borderId="0" xfId="0" applyFill="1"/>
    <xf numFmtId="0" fontId="2" fillId="0" borderId="32" xfId="0" applyFont="1" applyFill="1" applyBorder="1"/>
    <xf numFmtId="0" fontId="0" fillId="0" borderId="32" xfId="0" applyFill="1" applyBorder="1"/>
    <xf numFmtId="0" fontId="0" fillId="0" borderId="50" xfId="0" applyFill="1" applyBorder="1"/>
    <xf numFmtId="0" fontId="0" fillId="0" borderId="51" xfId="0" applyFill="1" applyBorder="1"/>
    <xf numFmtId="0" fontId="11" fillId="0" borderId="52" xfId="0" applyFont="1" applyFill="1" applyBorder="1"/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0F3F4-5175-4E08-BDD1-2F75F0E51532}">
  <dimension ref="B1:Q51"/>
  <sheetViews>
    <sheetView tabSelected="1" topLeftCell="E1" zoomScaleNormal="100" workbookViewId="0">
      <selection activeCell="I4" sqref="I4"/>
    </sheetView>
  </sheetViews>
  <sheetFormatPr baseColWidth="10" defaultRowHeight="14.5" x14ac:dyDescent="0.35"/>
  <cols>
    <col min="1" max="1" width="3.1796875" customWidth="1"/>
    <col min="2" max="2" width="16.6328125" customWidth="1"/>
    <col min="3" max="4" width="13.36328125" bestFit="1" customWidth="1"/>
    <col min="5" max="5" width="12.453125" bestFit="1" customWidth="1"/>
    <col min="6" max="6" width="11" bestFit="1" customWidth="1"/>
    <col min="7" max="7" width="12.81640625" customWidth="1"/>
    <col min="8" max="8" width="14.90625" bestFit="1" customWidth="1"/>
    <col min="9" max="9" width="19.36328125" customWidth="1"/>
    <col min="10" max="10" width="15.6328125" customWidth="1"/>
    <col min="11" max="12" width="13.90625" bestFit="1" customWidth="1"/>
    <col min="16" max="16" width="12.54296875" bestFit="1" customWidth="1"/>
  </cols>
  <sheetData>
    <row r="1" spans="2:13" ht="18.5" x14ac:dyDescent="0.45">
      <c r="B1" s="135" t="s">
        <v>33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2:13" ht="15" thickBot="1" x14ac:dyDescent="0.4">
      <c r="C2" s="3"/>
      <c r="D2" t="s">
        <v>4</v>
      </c>
    </row>
    <row r="3" spans="2:13" ht="29.5" thickBot="1" x14ac:dyDescent="0.4">
      <c r="B3" s="14" t="s">
        <v>12</v>
      </c>
      <c r="C3" s="137" t="s">
        <v>14</v>
      </c>
      <c r="D3" s="137" t="s">
        <v>29</v>
      </c>
      <c r="E3" s="138" t="s">
        <v>5</v>
      </c>
      <c r="F3" s="139" t="s">
        <v>30</v>
      </c>
      <c r="G3" s="59"/>
      <c r="H3" s="140" t="s">
        <v>15</v>
      </c>
      <c r="I3" s="141" t="s">
        <v>16</v>
      </c>
      <c r="J3" s="142" t="s">
        <v>27</v>
      </c>
      <c r="K3" s="142" t="s">
        <v>28</v>
      </c>
      <c r="L3" s="143" t="s">
        <v>17</v>
      </c>
      <c r="M3" s="149"/>
    </row>
    <row r="4" spans="2:13" ht="15" thickBot="1" x14ac:dyDescent="0.4">
      <c r="C4" s="16"/>
      <c r="D4" s="16"/>
      <c r="E4" s="16"/>
      <c r="F4" s="41"/>
      <c r="G4" s="16"/>
      <c r="H4" s="57"/>
      <c r="I4" s="48"/>
      <c r="J4" s="48"/>
      <c r="K4" s="48"/>
      <c r="L4" s="48"/>
      <c r="M4" s="150"/>
    </row>
    <row r="5" spans="2:13" hidden="1" x14ac:dyDescent="0.35">
      <c r="B5" s="15" t="s">
        <v>6</v>
      </c>
      <c r="C5" s="17">
        <v>233748</v>
      </c>
      <c r="D5" s="20">
        <f>39969+815</f>
        <v>40784</v>
      </c>
      <c r="E5" s="19">
        <f>C5-D5</f>
        <v>192964</v>
      </c>
      <c r="F5" s="42"/>
      <c r="G5" s="21"/>
      <c r="H5" s="58"/>
      <c r="I5" s="1"/>
      <c r="J5" s="1"/>
      <c r="K5" s="1"/>
      <c r="L5" s="1"/>
      <c r="M5" s="151"/>
    </row>
    <row r="6" spans="2:13" hidden="1" x14ac:dyDescent="0.35">
      <c r="C6" s="18"/>
      <c r="D6" s="18"/>
      <c r="E6" s="18"/>
      <c r="F6" s="25"/>
      <c r="G6" s="22"/>
      <c r="H6" s="58"/>
      <c r="I6" s="1"/>
      <c r="J6" s="1"/>
      <c r="K6" s="1"/>
      <c r="L6" s="1"/>
      <c r="M6" s="151"/>
    </row>
    <row r="7" spans="2:13" hidden="1" x14ac:dyDescent="0.35">
      <c r="B7" s="32" t="s">
        <v>7</v>
      </c>
      <c r="C7" s="19">
        <f>E5</f>
        <v>192964</v>
      </c>
      <c r="D7" s="20">
        <f>132401+45864</f>
        <v>178265</v>
      </c>
      <c r="E7" s="19">
        <f>C7-D7</f>
        <v>14699</v>
      </c>
      <c r="F7" s="43"/>
      <c r="G7" s="23"/>
      <c r="H7" s="58"/>
      <c r="I7" s="1"/>
      <c r="J7" s="1"/>
      <c r="K7" s="1"/>
      <c r="L7" s="1"/>
      <c r="M7" s="151"/>
    </row>
    <row r="8" spans="2:13" ht="15" thickBot="1" x14ac:dyDescent="0.4">
      <c r="B8" s="33" t="s">
        <v>0</v>
      </c>
      <c r="C8" s="29"/>
      <c r="D8" s="30"/>
      <c r="E8" s="29"/>
      <c r="F8" s="44"/>
      <c r="G8" s="31"/>
      <c r="H8" s="58"/>
      <c r="I8" s="1"/>
      <c r="J8" s="1"/>
      <c r="K8" s="1"/>
      <c r="L8" s="1"/>
      <c r="M8" s="151"/>
    </row>
    <row r="9" spans="2:13" s="12" customFormat="1" ht="15" thickBot="1" x14ac:dyDescent="0.4">
      <c r="B9" s="81">
        <v>43674</v>
      </c>
      <c r="C9" s="82">
        <v>233748</v>
      </c>
      <c r="D9" s="82">
        <f>SUM(D5:D7)</f>
        <v>219049</v>
      </c>
      <c r="E9" s="83">
        <f>+C9-D9</f>
        <v>14699</v>
      </c>
      <c r="F9" s="84">
        <f>D9/C9</f>
        <v>0.93711603949552513</v>
      </c>
      <c r="G9" s="65"/>
      <c r="H9" s="119">
        <v>272876</v>
      </c>
      <c r="I9" s="69">
        <f>+H9+E9</f>
        <v>287575</v>
      </c>
      <c r="J9" s="70">
        <v>204227</v>
      </c>
      <c r="K9" s="120">
        <f>+I9-J9</f>
        <v>83348</v>
      </c>
      <c r="L9" s="71">
        <f>J9/I9</f>
        <v>0.71016952099452313</v>
      </c>
      <c r="M9" s="152"/>
    </row>
    <row r="10" spans="2:13" x14ac:dyDescent="0.35">
      <c r="B10" s="72"/>
      <c r="C10" s="73"/>
      <c r="D10" s="73"/>
      <c r="E10" s="73"/>
      <c r="F10" s="74"/>
      <c r="G10" s="60"/>
      <c r="H10" s="72"/>
      <c r="I10" s="73"/>
      <c r="J10" s="73"/>
      <c r="K10" s="73"/>
      <c r="L10" s="73"/>
      <c r="M10" s="153"/>
    </row>
    <row r="11" spans="2:13" x14ac:dyDescent="0.35">
      <c r="B11" s="85" t="s">
        <v>13</v>
      </c>
      <c r="C11" s="76"/>
      <c r="D11" s="76"/>
      <c r="E11" s="76"/>
      <c r="F11" s="77"/>
      <c r="G11" s="60"/>
      <c r="H11" s="75"/>
      <c r="I11" s="76"/>
      <c r="J11" s="76"/>
      <c r="K11" s="76"/>
      <c r="L11" s="76"/>
      <c r="M11" s="154"/>
    </row>
    <row r="12" spans="2:13" x14ac:dyDescent="0.35">
      <c r="B12" s="75"/>
      <c r="C12" s="76"/>
      <c r="D12" s="76"/>
      <c r="E12" s="76"/>
      <c r="F12" s="77"/>
      <c r="G12" s="60"/>
      <c r="H12" s="75"/>
      <c r="I12" s="76"/>
      <c r="J12" s="76"/>
      <c r="K12" s="76"/>
      <c r="L12" s="76"/>
      <c r="M12" s="154"/>
    </row>
    <row r="13" spans="2:13" ht="15" thickBot="1" x14ac:dyDescent="0.4">
      <c r="B13" s="78"/>
      <c r="C13" s="79"/>
      <c r="D13" s="79"/>
      <c r="E13" s="79"/>
      <c r="F13" s="80"/>
      <c r="G13" s="60"/>
      <c r="H13" s="78"/>
      <c r="I13" s="79"/>
      <c r="J13" s="79"/>
      <c r="K13" s="79"/>
      <c r="L13" s="79"/>
      <c r="M13" s="155"/>
    </row>
    <row r="14" spans="2:13" s="8" customFormat="1" ht="29.5" thickBot="1" x14ac:dyDescent="0.4">
      <c r="B14" s="88"/>
      <c r="C14" s="137" t="s">
        <v>14</v>
      </c>
      <c r="D14" s="137" t="s">
        <v>29</v>
      </c>
      <c r="E14" s="138" t="s">
        <v>5</v>
      </c>
      <c r="F14" s="139" t="s">
        <v>30</v>
      </c>
      <c r="G14" s="66"/>
      <c r="H14" s="144" t="s">
        <v>15</v>
      </c>
      <c r="I14" s="141" t="s">
        <v>16</v>
      </c>
      <c r="J14" s="142" t="s">
        <v>27</v>
      </c>
      <c r="K14" s="142" t="s">
        <v>28</v>
      </c>
      <c r="L14" s="143" t="s">
        <v>17</v>
      </c>
      <c r="M14" s="149"/>
    </row>
    <row r="15" spans="2:13" x14ac:dyDescent="0.35">
      <c r="B15" s="89" t="s">
        <v>1</v>
      </c>
      <c r="C15" s="25"/>
      <c r="D15" s="22"/>
      <c r="E15" s="22"/>
      <c r="F15" s="46"/>
      <c r="G15" s="16"/>
      <c r="H15" s="57"/>
      <c r="I15" s="48"/>
      <c r="J15" s="48"/>
      <c r="K15" s="48"/>
      <c r="L15" s="48"/>
      <c r="M15" s="156"/>
    </row>
    <row r="16" spans="2:13" s="12" customFormat="1" x14ac:dyDescent="0.35">
      <c r="B16" s="90">
        <v>43674</v>
      </c>
      <c r="C16" s="26">
        <v>280050</v>
      </c>
      <c r="D16" s="20">
        <v>266913.32</v>
      </c>
      <c r="E16" s="28">
        <v>13136.709999999988</v>
      </c>
      <c r="F16" s="47">
        <v>0.95309156010445695</v>
      </c>
      <c r="G16" s="61"/>
      <c r="H16" s="136">
        <v>331725</v>
      </c>
      <c r="I16" s="50">
        <f>+H16+E16</f>
        <v>344861.70999999996</v>
      </c>
      <c r="J16" s="7">
        <v>168462</v>
      </c>
      <c r="K16" s="118">
        <f>+I16-J16</f>
        <v>176399.70999999996</v>
      </c>
      <c r="L16" s="53">
        <f>+J16/I16</f>
        <v>0.48849145937367189</v>
      </c>
      <c r="M16" s="157"/>
    </row>
    <row r="17" spans="2:13" ht="15" thickBot="1" x14ac:dyDescent="0.4">
      <c r="B17" s="91"/>
      <c r="C17" s="86"/>
      <c r="D17" s="62"/>
      <c r="E17" s="62"/>
      <c r="F17" s="55"/>
      <c r="G17" s="27"/>
      <c r="H17" s="67"/>
      <c r="I17" s="68"/>
      <c r="J17" s="68"/>
      <c r="K17" s="68"/>
      <c r="L17" s="68"/>
      <c r="M17" s="158"/>
    </row>
    <row r="18" spans="2:13" x14ac:dyDescent="0.35">
      <c r="B18" s="87" t="s">
        <v>8</v>
      </c>
      <c r="C18" s="73"/>
      <c r="D18" s="73"/>
      <c r="E18" s="73"/>
      <c r="F18" s="74"/>
      <c r="G18" s="60"/>
      <c r="H18" s="72"/>
      <c r="I18" s="73"/>
      <c r="J18" s="73"/>
      <c r="K18" s="73"/>
      <c r="L18" s="73"/>
      <c r="M18" s="153"/>
    </row>
    <row r="19" spans="2:13" x14ac:dyDescent="0.35">
      <c r="B19" s="75"/>
      <c r="C19" s="76"/>
      <c r="D19" s="76"/>
      <c r="E19" s="76"/>
      <c r="F19" s="77"/>
      <c r="G19" s="60"/>
      <c r="H19" s="75"/>
      <c r="I19" s="76"/>
      <c r="J19" s="76"/>
      <c r="K19" s="76"/>
      <c r="L19" s="76"/>
      <c r="M19" s="154"/>
    </row>
    <row r="20" spans="2:13" x14ac:dyDescent="0.35">
      <c r="B20" s="75"/>
      <c r="C20" s="76"/>
      <c r="D20" s="76"/>
      <c r="E20" s="76"/>
      <c r="F20" s="77"/>
      <c r="G20" s="60"/>
      <c r="H20" s="75"/>
      <c r="I20" s="76"/>
      <c r="J20" s="76"/>
      <c r="K20" s="76"/>
      <c r="L20" s="76"/>
      <c r="M20" s="154"/>
    </row>
    <row r="21" spans="2:13" ht="15" thickBot="1" x14ac:dyDescent="0.4">
      <c r="B21" s="78"/>
      <c r="C21" s="79"/>
      <c r="D21" s="79"/>
      <c r="E21" s="79"/>
      <c r="F21" s="80"/>
      <c r="G21" s="60"/>
      <c r="H21" s="78"/>
      <c r="I21" s="79"/>
      <c r="J21" s="79"/>
      <c r="K21" s="79"/>
      <c r="L21" s="79"/>
      <c r="M21" s="155"/>
    </row>
    <row r="22" spans="2:13" ht="29.5" thickBot="1" x14ac:dyDescent="0.4">
      <c r="B22" s="5"/>
      <c r="C22" s="137" t="s">
        <v>14</v>
      </c>
      <c r="D22" s="137" t="s">
        <v>29</v>
      </c>
      <c r="E22" s="138" t="s">
        <v>5</v>
      </c>
      <c r="F22" s="139" t="s">
        <v>30</v>
      </c>
      <c r="G22" s="63"/>
      <c r="H22" s="100" t="s">
        <v>15</v>
      </c>
      <c r="I22" s="101" t="s">
        <v>16</v>
      </c>
      <c r="J22" s="142" t="s">
        <v>27</v>
      </c>
      <c r="K22" s="142" t="s">
        <v>28</v>
      </c>
      <c r="L22" s="143" t="s">
        <v>17</v>
      </c>
      <c r="M22" s="159"/>
    </row>
    <row r="23" spans="2:13" ht="15" customHeight="1" x14ac:dyDescent="0.35">
      <c r="B23" s="4" t="s">
        <v>2</v>
      </c>
      <c r="C23" s="1"/>
      <c r="D23" s="1"/>
      <c r="E23" s="1"/>
      <c r="F23" s="24"/>
      <c r="G23" s="16"/>
      <c r="H23" s="54"/>
      <c r="I23" s="102"/>
      <c r="J23" s="48"/>
      <c r="K23" s="48"/>
      <c r="L23" s="48"/>
      <c r="M23" s="156"/>
    </row>
    <row r="24" spans="2:13" s="12" customFormat="1" x14ac:dyDescent="0.35">
      <c r="B24" s="13">
        <v>43674</v>
      </c>
      <c r="C24" s="10">
        <v>283050</v>
      </c>
      <c r="D24" s="7">
        <v>252346</v>
      </c>
      <c r="E24" s="11">
        <v>30703.999999999993</v>
      </c>
      <c r="F24" s="56">
        <v>0.89152446564211274</v>
      </c>
      <c r="G24" s="61"/>
      <c r="H24" s="105">
        <v>330225</v>
      </c>
      <c r="I24" s="106">
        <f>+H24+E24</f>
        <v>360929</v>
      </c>
      <c r="J24" s="45">
        <v>198296</v>
      </c>
      <c r="K24" s="118">
        <f>+I24-J24</f>
        <v>162633</v>
      </c>
      <c r="L24" s="52">
        <f>J24/I24</f>
        <v>0.54940445350747658</v>
      </c>
      <c r="M24" s="157"/>
    </row>
    <row r="25" spans="2:13" ht="15" thickBot="1" x14ac:dyDescent="0.4">
      <c r="C25" s="1"/>
      <c r="D25" s="1"/>
      <c r="E25" s="1"/>
      <c r="F25" s="24"/>
      <c r="G25" s="22"/>
      <c r="H25" s="46"/>
      <c r="I25" s="104"/>
      <c r="J25" s="68"/>
      <c r="K25" s="68"/>
      <c r="L25" s="68"/>
      <c r="M25" s="158"/>
    </row>
    <row r="26" spans="2:13" x14ac:dyDescent="0.35">
      <c r="B26" t="s">
        <v>10</v>
      </c>
      <c r="G26" s="131"/>
      <c r="M26" s="160"/>
    </row>
    <row r="27" spans="2:13" x14ac:dyDescent="0.35">
      <c r="G27" s="60"/>
      <c r="M27" s="160"/>
    </row>
    <row r="28" spans="2:13" ht="15" thickBot="1" x14ac:dyDescent="0.4">
      <c r="G28" s="60"/>
      <c r="M28" s="160"/>
    </row>
    <row r="29" spans="2:13" ht="29.5" thickBot="1" x14ac:dyDescent="0.4">
      <c r="B29" s="5"/>
      <c r="C29" s="137" t="s">
        <v>14</v>
      </c>
      <c r="D29" s="137" t="s">
        <v>29</v>
      </c>
      <c r="E29" s="138" t="s">
        <v>5</v>
      </c>
      <c r="F29" s="139" t="s">
        <v>30</v>
      </c>
      <c r="G29" s="64"/>
      <c r="H29" s="100" t="s">
        <v>15</v>
      </c>
      <c r="I29" s="101" t="s">
        <v>16</v>
      </c>
      <c r="J29" s="142" t="s">
        <v>27</v>
      </c>
      <c r="K29" s="142" t="s">
        <v>28</v>
      </c>
      <c r="L29" s="143" t="s">
        <v>17</v>
      </c>
      <c r="M29" s="161"/>
    </row>
    <row r="30" spans="2:13" x14ac:dyDescent="0.35">
      <c r="B30" s="4" t="s">
        <v>3</v>
      </c>
      <c r="C30" s="1"/>
      <c r="D30" s="1"/>
      <c r="E30" s="24"/>
      <c r="F30" s="22"/>
      <c r="G30" s="16"/>
      <c r="H30" s="54"/>
      <c r="I30" s="102"/>
      <c r="J30" s="48"/>
      <c r="K30" s="48"/>
      <c r="L30" s="146"/>
      <c r="M30" s="150"/>
    </row>
    <row r="31" spans="2:13" x14ac:dyDescent="0.35">
      <c r="B31" s="13">
        <v>43674</v>
      </c>
      <c r="C31" s="10">
        <v>100050</v>
      </c>
      <c r="D31" s="7">
        <v>93603.743276178648</v>
      </c>
      <c r="E31" s="99">
        <v>6446.2567238213378</v>
      </c>
      <c r="F31" s="61">
        <v>0.93556964793781761</v>
      </c>
      <c r="G31" s="61"/>
      <c r="H31" s="46">
        <v>116725</v>
      </c>
      <c r="I31" s="103">
        <f>+H31+E31</f>
        <v>123171.25672382134</v>
      </c>
      <c r="J31" s="51">
        <v>99723</v>
      </c>
      <c r="K31" s="118">
        <f>+I31-J31</f>
        <v>23448.256723821338</v>
      </c>
      <c r="L31" s="147">
        <f>+J31/I31</f>
        <v>0.80962882617656651</v>
      </c>
      <c r="M31" s="151"/>
    </row>
    <row r="32" spans="2:13" ht="15" thickBot="1" x14ac:dyDescent="0.4">
      <c r="C32" s="1"/>
      <c r="D32" s="1"/>
      <c r="E32" s="24"/>
      <c r="F32" s="27"/>
      <c r="G32" s="22"/>
      <c r="H32" s="55"/>
      <c r="I32" s="104"/>
      <c r="J32" s="68"/>
      <c r="K32" s="68"/>
      <c r="L32" s="148"/>
      <c r="M32" s="162"/>
    </row>
    <row r="33" spans="2:17" x14ac:dyDescent="0.35">
      <c r="B33" t="s">
        <v>11</v>
      </c>
      <c r="G33" s="60"/>
      <c r="H33" s="72"/>
      <c r="I33" s="73"/>
      <c r="J33" s="73"/>
      <c r="K33" s="73"/>
      <c r="L33" s="73"/>
      <c r="M33" s="163"/>
    </row>
    <row r="34" spans="2:17" ht="15" thickBot="1" x14ac:dyDescent="0.4">
      <c r="G34" s="60"/>
      <c r="H34" s="75"/>
      <c r="I34" s="76"/>
      <c r="J34" s="92"/>
      <c r="K34" s="76"/>
      <c r="L34" s="76"/>
      <c r="M34" s="164"/>
    </row>
    <row r="35" spans="2:17" s="34" customFormat="1" ht="16" thickBot="1" x14ac:dyDescent="0.4">
      <c r="B35" s="35" t="s">
        <v>9</v>
      </c>
      <c r="C35" s="36">
        <f>C9+C16+C24+C31</f>
        <v>896898</v>
      </c>
      <c r="D35" s="36">
        <f>D9+D16+D24+D31</f>
        <v>831912.06327617867</v>
      </c>
      <c r="E35" s="37">
        <f>C35-D35</f>
        <v>64985.936723821331</v>
      </c>
      <c r="F35" s="49">
        <f>D35/C35</f>
        <v>0.92754367082564426</v>
      </c>
      <c r="G35" s="38"/>
      <c r="H35" s="94">
        <f>+H31+H24+H16+H9</f>
        <v>1051551</v>
      </c>
      <c r="I35" s="95">
        <f>+H35+E35</f>
        <v>1116536.9367238213</v>
      </c>
      <c r="J35" s="93">
        <f>+J31+J24+J16+J9</f>
        <v>670708</v>
      </c>
      <c r="K35" s="96">
        <f>+K31+K24+K16+K9</f>
        <v>445828.9667238213</v>
      </c>
      <c r="L35" s="145">
        <f>J35/I35</f>
        <v>0.60070381725839994</v>
      </c>
      <c r="M35" s="165"/>
    </row>
    <row r="37" spans="2:17" x14ac:dyDescent="0.35">
      <c r="E37" s="6"/>
      <c r="F37" s="124" t="s">
        <v>26</v>
      </c>
      <c r="G37" s="125"/>
      <c r="H37" s="121">
        <f>+C35+H35</f>
        <v>1948449</v>
      </c>
      <c r="I37" s="97">
        <f>+D35+J35</f>
        <v>1502620.0632761787</v>
      </c>
      <c r="J37" s="122"/>
      <c r="K37" s="98"/>
      <c r="L37" s="39"/>
    </row>
    <row r="38" spans="2:17" x14ac:dyDescent="0.35">
      <c r="F38" s="126" t="s">
        <v>18</v>
      </c>
      <c r="G38" s="127"/>
      <c r="H38" s="128">
        <f>H37:H37/3000000</f>
        <v>0.64948300000000003</v>
      </c>
    </row>
    <row r="39" spans="2:17" x14ac:dyDescent="0.35">
      <c r="F39" s="126" t="s">
        <v>31</v>
      </c>
      <c r="G39" s="127"/>
      <c r="H39" s="121">
        <f>J35+D35</f>
        <v>1502620.0632761787</v>
      </c>
    </row>
    <row r="40" spans="2:17" x14ac:dyDescent="0.35">
      <c r="F40" s="126" t="s">
        <v>32</v>
      </c>
      <c r="G40" s="127"/>
      <c r="H40" s="121">
        <f>H37-H39</f>
        <v>445828.93672382133</v>
      </c>
      <c r="P40">
        <v>643979</v>
      </c>
    </row>
    <row r="41" spans="2:17" x14ac:dyDescent="0.35">
      <c r="F41" s="15" t="s">
        <v>19</v>
      </c>
      <c r="G41" s="58"/>
      <c r="H41" s="123">
        <f>+H39/H37</f>
        <v>0.77118778232131235</v>
      </c>
      <c r="P41">
        <v>486099</v>
      </c>
    </row>
    <row r="42" spans="2:17" x14ac:dyDescent="0.35">
      <c r="H42" s="6"/>
    </row>
    <row r="43" spans="2:17" s="3" customFormat="1" x14ac:dyDescent="0.35">
      <c r="B43" s="132"/>
      <c r="C43" s="132"/>
      <c r="E43" s="132"/>
      <c r="F43" s="132"/>
      <c r="G43" s="9"/>
      <c r="J43" s="40"/>
      <c r="P43" s="40">
        <f>P40-P41</f>
        <v>157880</v>
      </c>
      <c r="Q43" s="98">
        <f>P43/P40</f>
        <v>0.24516327395769116</v>
      </c>
    </row>
    <row r="44" spans="2:17" s="3" customFormat="1" x14ac:dyDescent="0.35">
      <c r="B44" s="132"/>
      <c r="C44" s="132"/>
      <c r="E44" s="132"/>
      <c r="F44" s="132"/>
      <c r="G44" s="9"/>
      <c r="J44" s="40"/>
    </row>
    <row r="45" spans="2:17" s="3" customFormat="1" x14ac:dyDescent="0.35">
      <c r="J45" s="134" t="s">
        <v>24</v>
      </c>
      <c r="K45" s="134"/>
      <c r="L45" s="134"/>
    </row>
    <row r="46" spans="2:17" s="3" customFormat="1" x14ac:dyDescent="0.35">
      <c r="B46" s="132"/>
      <c r="C46" s="132"/>
      <c r="E46" s="133" t="s">
        <v>25</v>
      </c>
      <c r="F46" s="133"/>
      <c r="G46" s="133"/>
      <c r="H46" s="133"/>
      <c r="I46" s="129" t="s">
        <v>20</v>
      </c>
      <c r="J46" s="130" t="s">
        <v>21</v>
      </c>
      <c r="K46" s="130" t="s">
        <v>22</v>
      </c>
      <c r="L46" s="130" t="s">
        <v>23</v>
      </c>
    </row>
    <row r="47" spans="2:17" s="3" customFormat="1" x14ac:dyDescent="0.35">
      <c r="E47" s="2" t="s">
        <v>0</v>
      </c>
      <c r="F47" s="2">
        <v>233748</v>
      </c>
      <c r="G47" s="2">
        <v>272876</v>
      </c>
      <c r="H47" s="2">
        <v>272876</v>
      </c>
      <c r="I47" s="2">
        <f>SUM(F47:H47)</f>
        <v>779500</v>
      </c>
      <c r="J47" s="107">
        <f>+I47*0.1</f>
        <v>77950</v>
      </c>
      <c r="K47" s="107">
        <f>+I47*0.7</f>
        <v>545650</v>
      </c>
      <c r="L47" s="107">
        <f>+I47*0.2</f>
        <v>155900</v>
      </c>
    </row>
    <row r="48" spans="2:17" x14ac:dyDescent="0.35">
      <c r="E48" s="114" t="s">
        <v>1</v>
      </c>
      <c r="F48" s="114">
        <v>280050</v>
      </c>
      <c r="G48" s="114">
        <v>331725</v>
      </c>
      <c r="H48" s="114">
        <v>331725</v>
      </c>
      <c r="I48" s="114">
        <f t="shared" ref="I48:I50" si="0">SUM(F48:H48)</f>
        <v>943500</v>
      </c>
      <c r="J48" s="115"/>
      <c r="K48" s="114"/>
      <c r="L48" s="115">
        <f>+I48</f>
        <v>943500</v>
      </c>
    </row>
    <row r="49" spans="5:12" x14ac:dyDescent="0.35">
      <c r="E49" s="111" t="s">
        <v>2</v>
      </c>
      <c r="F49" s="111">
        <v>283050</v>
      </c>
      <c r="G49" s="111">
        <v>330225</v>
      </c>
      <c r="H49" s="111">
        <v>330225</v>
      </c>
      <c r="I49" s="112">
        <f t="shared" si="0"/>
        <v>943500</v>
      </c>
      <c r="J49" s="113">
        <f>+I49*20/100</f>
        <v>188700</v>
      </c>
      <c r="K49" s="113">
        <f>+I49*80/100</f>
        <v>754800</v>
      </c>
      <c r="L49" s="113"/>
    </row>
    <row r="50" spans="5:12" x14ac:dyDescent="0.35">
      <c r="E50" s="108" t="s">
        <v>3</v>
      </c>
      <c r="F50" s="108">
        <v>100050</v>
      </c>
      <c r="G50" s="108">
        <v>116725</v>
      </c>
      <c r="H50" s="108">
        <v>116725</v>
      </c>
      <c r="I50" s="109">
        <f t="shared" si="0"/>
        <v>333500</v>
      </c>
      <c r="J50" s="110">
        <f>+I50</f>
        <v>333500</v>
      </c>
      <c r="K50" s="108"/>
      <c r="L50" s="116"/>
    </row>
    <row r="51" spans="5:12" x14ac:dyDescent="0.35">
      <c r="E51" s="1"/>
      <c r="F51" s="1">
        <f t="shared" ref="F51:L51" si="1">SUM(F47:F50)</f>
        <v>896898</v>
      </c>
      <c r="G51" s="1">
        <f t="shared" si="1"/>
        <v>1051551</v>
      </c>
      <c r="H51" s="1">
        <f t="shared" si="1"/>
        <v>1051551</v>
      </c>
      <c r="I51" s="2">
        <f t="shared" si="1"/>
        <v>3000000</v>
      </c>
      <c r="J51" s="117">
        <f t="shared" si="1"/>
        <v>600150</v>
      </c>
      <c r="K51" s="117">
        <f t="shared" si="1"/>
        <v>1300450</v>
      </c>
      <c r="L51" s="118">
        <f t="shared" si="1"/>
        <v>1099400</v>
      </c>
    </row>
  </sheetData>
  <mergeCells count="8">
    <mergeCell ref="B46:C46"/>
    <mergeCell ref="E46:H46"/>
    <mergeCell ref="J45:L45"/>
    <mergeCell ref="E44:F44"/>
    <mergeCell ref="E43:F43"/>
    <mergeCell ref="B43:C43"/>
    <mergeCell ref="B44:C44"/>
    <mergeCell ref="B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Taux décaissemet par Agence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Administrateur</cp:lastModifiedBy>
  <dcterms:created xsi:type="dcterms:W3CDTF">2019-07-29T15:38:40Z</dcterms:created>
  <dcterms:modified xsi:type="dcterms:W3CDTF">2019-11-15T03:43:17Z</dcterms:modified>
</cp:coreProperties>
</file>