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C:\Users\godfrey.appiah-kubi\Desktop\LMPTF-PBF\Reports\Annual Reports\Financial\15Nov2019\"/>
    </mc:Choice>
  </mc:AlternateContent>
  <xr:revisionPtr revIDLastSave="0" documentId="13_ncr:1_{E10A96DA-E123-488A-987C-39CC479977F1}" xr6:coauthVersionLast="41" xr6:coauthVersionMax="41" xr10:uidLastSave="{00000000-0000-0000-0000-000000000000}"/>
  <bookViews>
    <workbookView xWindow="-120" yWindow="-120" windowWidth="20730" windowHeight="11160" activeTab="1" xr2:uid="{00000000-000D-0000-FFFF-FFFF00000000}"/>
  </bookViews>
  <sheets>
    <sheet name="Activity" sheetId="1" r:id="rId1"/>
    <sheet name="Category" sheetId="2" r:id="rId2"/>
  </sheet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61" i="1" l="1"/>
  <c r="K62" i="1"/>
  <c r="K60" i="1"/>
  <c r="K52" i="1"/>
  <c r="K51" i="1"/>
  <c r="H61" i="1"/>
  <c r="H62" i="1"/>
  <c r="H60" i="1"/>
  <c r="H52" i="1"/>
  <c r="H51" i="1"/>
  <c r="H50" i="1"/>
  <c r="E50" i="1"/>
  <c r="H44" i="1"/>
  <c r="H30" i="1"/>
  <c r="H29" i="1"/>
  <c r="E62" i="1"/>
  <c r="E61" i="1"/>
  <c r="E60" i="1"/>
  <c r="E52" i="1"/>
  <c r="E51" i="1"/>
  <c r="E41" i="1"/>
  <c r="E31" i="1"/>
  <c r="E27" i="1"/>
  <c r="K10" i="1"/>
  <c r="K11" i="1"/>
  <c r="K12" i="1"/>
  <c r="K13" i="1"/>
  <c r="K18" i="1"/>
  <c r="K21" i="1"/>
  <c r="K9" i="1"/>
  <c r="E20" i="1"/>
  <c r="E21" i="1"/>
  <c r="E19" i="1"/>
  <c r="H16" i="1"/>
  <c r="H17" i="1"/>
  <c r="H21" i="1"/>
  <c r="H15" i="1"/>
  <c r="G61" i="1"/>
  <c r="D61" i="1"/>
  <c r="E14" i="2"/>
  <c r="E15" i="2"/>
  <c r="F15" i="2"/>
  <c r="F14" i="2"/>
  <c r="G50" i="1"/>
  <c r="G21" i="1"/>
  <c r="G60" i="1"/>
  <c r="L15" i="2"/>
  <c r="K15" i="2"/>
  <c r="J50" i="1"/>
  <c r="J21" i="1"/>
  <c r="J60" i="1"/>
  <c r="J61" i="1"/>
  <c r="J62" i="1"/>
  <c r="Q16" i="2"/>
  <c r="R16" i="2"/>
  <c r="R15" i="2"/>
  <c r="Q15" i="2"/>
  <c r="D50" i="1"/>
  <c r="D21" i="1"/>
  <c r="D60" i="1"/>
  <c r="D62" i="1"/>
  <c r="G13" i="2"/>
  <c r="G62" i="1"/>
  <c r="F21" i="1"/>
  <c r="M9" i="2"/>
  <c r="X15" i="2"/>
  <c r="X8" i="2"/>
  <c r="X9" i="2"/>
  <c r="X10" i="2"/>
  <c r="X11" i="2"/>
  <c r="W11" i="2"/>
  <c r="Y11" i="2"/>
  <c r="X12" i="2"/>
  <c r="X13" i="2"/>
  <c r="X7" i="2"/>
  <c r="W9" i="2"/>
  <c r="Y9" i="2"/>
  <c r="W10" i="2"/>
  <c r="W12" i="2"/>
  <c r="W13" i="2"/>
  <c r="Y13" i="2"/>
  <c r="W7" i="2"/>
  <c r="S10" i="2"/>
  <c r="S11" i="2"/>
  <c r="S13" i="2"/>
  <c r="S7" i="2"/>
  <c r="M10" i="2"/>
  <c r="M11" i="2"/>
  <c r="M13" i="2"/>
  <c r="M15" i="2"/>
  <c r="M7" i="2"/>
  <c r="K14" i="2"/>
  <c r="K16" i="2"/>
  <c r="L14" i="2"/>
  <c r="L16" i="2"/>
  <c r="I14" i="2"/>
  <c r="U14" i="2"/>
  <c r="H14" i="2"/>
  <c r="G8" i="2"/>
  <c r="G11" i="2"/>
  <c r="G12" i="2"/>
  <c r="G15" i="2"/>
  <c r="G7" i="2"/>
  <c r="F16" i="2"/>
  <c r="C14" i="2"/>
  <c r="B14" i="2"/>
  <c r="X14" i="2"/>
  <c r="S14" i="2"/>
  <c r="W15" i="2"/>
  <c r="Y15" i="2"/>
  <c r="S15" i="2"/>
  <c r="H16" i="2"/>
  <c r="T15" i="2"/>
  <c r="J15" i="2"/>
  <c r="D15" i="2"/>
  <c r="U15" i="2"/>
  <c r="J13" i="2"/>
  <c r="J10" i="2"/>
  <c r="J7" i="2"/>
  <c r="D7" i="2"/>
  <c r="D8" i="2"/>
  <c r="D9" i="2"/>
  <c r="D11" i="2"/>
  <c r="D12" i="2"/>
  <c r="D13" i="2"/>
  <c r="D14" i="2"/>
  <c r="D16" i="2"/>
  <c r="V12" i="2"/>
  <c r="V15" i="2"/>
  <c r="T7" i="2"/>
  <c r="Y7" i="2"/>
  <c r="T9" i="2"/>
  <c r="T14" i="2"/>
  <c r="U13" i="2"/>
  <c r="U12" i="2"/>
  <c r="U11" i="2"/>
  <c r="U10" i="2"/>
  <c r="U9" i="2"/>
  <c r="U7" i="2"/>
  <c r="T12" i="2"/>
  <c r="Y12" i="2"/>
  <c r="T11" i="2"/>
  <c r="T10" i="2"/>
  <c r="Y10" i="2"/>
  <c r="J11" i="2"/>
  <c r="C50" i="1"/>
  <c r="V10" i="2"/>
  <c r="I21" i="1"/>
  <c r="C21" i="1"/>
  <c r="F50" i="1"/>
  <c r="I50" i="1"/>
  <c r="C60" i="1"/>
  <c r="I60" i="1"/>
  <c r="I62" i="1"/>
  <c r="V13" i="2"/>
  <c r="B51" i="1"/>
  <c r="C62" i="1"/>
  <c r="J12" i="2"/>
  <c r="J9" i="2"/>
  <c r="V9" i="2"/>
  <c r="V11" i="2"/>
  <c r="V7" i="2"/>
  <c r="T16" i="2"/>
  <c r="S16" i="2"/>
  <c r="X16" i="2"/>
  <c r="G14" i="2"/>
  <c r="E16" i="2"/>
  <c r="G16" i="2"/>
  <c r="M16" i="2"/>
  <c r="I16" i="2"/>
  <c r="U16" i="2"/>
  <c r="G9" i="2"/>
  <c r="F60" i="1"/>
  <c r="J14" i="2"/>
  <c r="M14" i="2"/>
  <c r="F62" i="1"/>
  <c r="W14" i="2"/>
  <c r="Y14" i="2"/>
  <c r="V14" i="2"/>
  <c r="J16" i="2"/>
  <c r="V16" i="2"/>
  <c r="W16" i="2"/>
  <c r="Y1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Brice Bussière</author>
  </authors>
  <commentList>
    <comment ref="M25" authorId="0" shapeId="0" xr:uid="{00000000-0006-0000-0000-000001000000}">
      <text>
        <r>
          <rPr>
            <b/>
            <sz val="9"/>
            <color indexed="81"/>
            <rFont val="Tahoma"/>
            <family val="2"/>
          </rPr>
          <t>Brice Bussière:</t>
        </r>
        <r>
          <rPr>
            <sz val="9"/>
            <color indexed="81"/>
            <rFont val="Tahoma"/>
            <family val="2"/>
          </rPr>
          <t xml:space="preserve">
probably Contractual services </t>
        </r>
      </text>
    </comment>
  </commentList>
</comments>
</file>

<file path=xl/sharedStrings.xml><?xml version="1.0" encoding="utf-8"?>
<sst xmlns="http://schemas.openxmlformats.org/spreadsheetml/2006/main" count="226" uniqueCount="170">
  <si>
    <t>Outcome/ Output number</t>
  </si>
  <si>
    <t>Outcome/ output/ activity formulation:</t>
  </si>
  <si>
    <t>Output 1.1:</t>
  </si>
  <si>
    <t>Activity 1.1.1:</t>
  </si>
  <si>
    <t>Activity 1.1.2:</t>
  </si>
  <si>
    <t>Activity 1.2.2:</t>
  </si>
  <si>
    <t>Activity 2.2.2:</t>
  </si>
  <si>
    <t>Activity 2.3.1:</t>
  </si>
  <si>
    <t>Percent of budget for each output reserved for direct action on gender eqaulity (if any):</t>
  </si>
  <si>
    <t>Any remarks (e.g. on types of inputs provided or budget justification, for example if high TA or travel costs)</t>
  </si>
  <si>
    <t>CATEGORIES</t>
  </si>
  <si>
    <t>TOTAL</t>
  </si>
  <si>
    <t>Tranche 1 (70%)</t>
  </si>
  <si>
    <t>Tranche 2 (30%)</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</si>
  <si>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</si>
  <si>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</si>
  <si>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</si>
  <si>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</si>
  <si>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</si>
  <si>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</si>
  <si>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</si>
  <si>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</si>
  <si>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</si>
  <si>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Total tranche 1</t>
  </si>
  <si>
    <t>Total tranche 2</t>
  </si>
  <si>
    <t>Note: If this is a budget revision, insert extra columns to show budget changes.</t>
  </si>
  <si>
    <t>Project personnel costs if not included in activities above</t>
  </si>
  <si>
    <t>Project operational costs if not included in activities above</t>
  </si>
  <si>
    <t>Annex C - project budget</t>
  </si>
  <si>
    <t>Table 1 - project budget by Outcome, output and activity</t>
  </si>
  <si>
    <t>Table 2 - Project budget by UN cost category</t>
  </si>
  <si>
    <t>Packaging and labelling finished products for marketing</t>
  </si>
  <si>
    <t xml:space="preserve"> ICT equipment for networking, print and electronic media</t>
  </si>
  <si>
    <t>contruction of storage facilities for finished products at market point</t>
  </si>
  <si>
    <t>DSA</t>
  </si>
  <si>
    <t>Support to 6 cooperative (cash transfer)</t>
  </si>
  <si>
    <t>Conduct improved poultry production training</t>
  </si>
  <si>
    <t>Activity 2.3.3:</t>
  </si>
  <si>
    <t>budget Category</t>
  </si>
  <si>
    <t>DSA for consultant and project coordinator including driver,</t>
  </si>
  <si>
    <t>Total</t>
  </si>
  <si>
    <t>TOTAL PROJECT BUDGET: 1,500,000</t>
  </si>
  <si>
    <t>Fees and printing of manual,</t>
  </si>
  <si>
    <t>Fees for training and startup support,</t>
  </si>
  <si>
    <t>DSA for participants, consultants and staff</t>
  </si>
  <si>
    <t xml:space="preserve">DSA for Consultant </t>
  </si>
  <si>
    <t xml:space="preserve"> Honorarium for consultant</t>
  </si>
  <si>
    <t xml:space="preserve">Fees for adaptation and printing  of package </t>
  </si>
  <si>
    <t>DSA for participants and project team</t>
  </si>
  <si>
    <t xml:space="preserve">Workshop package and fees for trainers </t>
  </si>
  <si>
    <t>DSA for participants and project team including consultants,</t>
  </si>
  <si>
    <t>This includes, office supplies such as stationeries, catridges, diesel and vehicle maintenance cost</t>
  </si>
  <si>
    <t xml:space="preserve">Engage youth and  community leaders in the two targeted counties for 30ha of lowland sites selection </t>
  </si>
  <si>
    <t>Introduce simple and innovative irrigation schemes and repair existing ones</t>
  </si>
  <si>
    <t>Activity 2.2.3:</t>
  </si>
  <si>
    <t>Construct post-harvest facilities</t>
  </si>
  <si>
    <t>Activity 2.2.4:</t>
  </si>
  <si>
    <t>Conduct improved crop production training for rice and vegetables</t>
  </si>
  <si>
    <t xml:space="preserve">Engage youth, community leaders in site selection for the construction of poultry facilities in two targeted counties </t>
  </si>
  <si>
    <t xml:space="preserve">Output 2.3: </t>
  </si>
  <si>
    <t xml:space="preserve">Identify local raw materials for sustainable production of feed </t>
  </si>
  <si>
    <t>Source. Procure and distribute 5,000 day-old chicks, feed and other poultry materials</t>
  </si>
  <si>
    <t>Activity 2.3.4:</t>
  </si>
  <si>
    <t>Training, and support for awareness</t>
  </si>
  <si>
    <t>awaeness raising via radio talk show, print media, palava hut meeting</t>
  </si>
  <si>
    <t>Farm inputs and implement</t>
  </si>
  <si>
    <t>Construction of simple irrigation schemes</t>
  </si>
  <si>
    <t>Activity 2.2.5</t>
  </si>
  <si>
    <t>Travel for consultants</t>
  </si>
  <si>
    <t>7 crop production trainings for beneficiaries in the 2 counties</t>
  </si>
  <si>
    <t>Travel for participants and consultants</t>
  </si>
  <si>
    <t>Mission travel for personnel and partners</t>
  </si>
  <si>
    <t>Project monitoring and field visits including nd DSA</t>
  </si>
  <si>
    <t>Visibility promotion-communication and media outreach</t>
  </si>
  <si>
    <t>Lessons learnt and success stories documentation</t>
  </si>
  <si>
    <t>Project Report</t>
  </si>
  <si>
    <t>Mid-term evaluation</t>
  </si>
  <si>
    <t>Terminal/ End period evaluation</t>
  </si>
  <si>
    <t>Monitoring and evaluation</t>
  </si>
  <si>
    <t>DSA for M &amp; E Consultant</t>
  </si>
  <si>
    <t>payment for visibility materials and communications</t>
  </si>
  <si>
    <t>payment for producers of documentary</t>
  </si>
  <si>
    <t>payment for edits and prints</t>
  </si>
  <si>
    <t>payment for an independent evaluator conducting mid-term evaluation</t>
  </si>
  <si>
    <t>payment for an independent evaluator conducting final evaluation</t>
  </si>
  <si>
    <t>OUTCOME 1: Young women and men have increased access to local conflict resolution mechanisms, with a focus on land disputes, and become active agents of peace</t>
  </si>
  <si>
    <t>Carry out a scoping exercise to map youth, gender and land related conflicts in the project communities</t>
  </si>
  <si>
    <t xml:space="preserve">DSA for consultant, drivers,  project coordinator </t>
  </si>
  <si>
    <t>Fees for consultant conduccting the mapping and documentation of conflict drivers</t>
  </si>
  <si>
    <t>Update the conflict profile in the selected communities through community and youth participation</t>
  </si>
  <si>
    <t>Young women and men and their communities have enhanced peace-building and conflict resolution capacities</t>
  </si>
  <si>
    <t xml:space="preserve">Output 1.2: </t>
  </si>
  <si>
    <t xml:space="preserve">Conduct four Communities based participatory planning processes focusing on peace building, conflict management, land disputes and alternative dispute resolution mechanisms to targeted communities.  </t>
  </si>
  <si>
    <t>Activity 1.2.1</t>
  </si>
  <si>
    <t xml:space="preserve">Strengthen existing peacebuilding and mediation structures, including the Land Authority, to establish alternative dispute prevention and resolution for durable land and property conflict </t>
  </si>
  <si>
    <t>Socio-cultural activities, community mobilization and awareness raising-campaign promoted for information on available peacebuilding structures, particularly in land disputes, and the role of young women and men therein</t>
  </si>
  <si>
    <t>Activity 1.2.3</t>
  </si>
  <si>
    <t>Strengthen young womens’ and mens’ capacities in participating in local dispute resolution mechanisms and gaining access to land, focusing on youth without access to land</t>
  </si>
  <si>
    <t>Activity 1.2.4</t>
  </si>
  <si>
    <t>Output 2.1.</t>
  </si>
  <si>
    <t xml:space="preserve"> Young women and men have enhanced access to market-based entrepreneurial skills training and business development services</t>
  </si>
  <si>
    <t>Activity 2.1.1</t>
  </si>
  <si>
    <t>Conduct value chain analysis of the three enterprises (rice, vegetable and poultry) to identify the challenges and opportunities for young women and men</t>
  </si>
  <si>
    <t>Activity 2.1.2</t>
  </si>
  <si>
    <t>Mentor beneficiaries to screen business ideas and select an enterprise for support (Setting up a viable business plan for selected beneficiaries</t>
  </si>
  <si>
    <t>Activity 2.1.3</t>
  </si>
  <si>
    <t>Provide support to enhance technical skills of beneficiaries on selected value chains enterprise (rice, vegetable &amp; poultry)</t>
  </si>
  <si>
    <t>Activity 2.1.4</t>
  </si>
  <si>
    <t>Activity 2.1.5</t>
  </si>
  <si>
    <t xml:space="preserve">Support product development and standardization; products will be standardized before reaching markets; the value chain of the selected enterprise (rice, vegetable and poultry) will be strengthened to give out quality and standard products </t>
  </si>
  <si>
    <t>Activity 2.1.6</t>
  </si>
  <si>
    <t>Activity 2.1.7</t>
  </si>
  <si>
    <t xml:space="preserve">Established Networks and business management fostering market promotion for incubates. </t>
  </si>
  <si>
    <t>Provide one-stop shop center with agro-processing equipment and ensure adequate drying and storage facilities in each target location</t>
  </si>
  <si>
    <t>Activity 2.1.8</t>
  </si>
  <si>
    <t xml:space="preserve"> Youth farmers’ have enhanced capacity to manage their agricultural cooperative effectively </t>
  </si>
  <si>
    <t>Output 2.2:</t>
  </si>
  <si>
    <t>In collaboration with the Cooperative Development Agency and the Liberian National Federation of Cooperative Societies Identify local cooperative support organizations with knowledge on agricultural cooperatives and conduct a need assessment of their capacity;</t>
  </si>
  <si>
    <t>Activity 2.2.1:</t>
  </si>
  <si>
    <t>Based on the selected value chain sectors, translate/adapt relevant ILO tools on cooperative development (e.g. MyCOOP, Think.Coop, Start.Coop, Manage.Coop) to reflect the local context and if need be integrate youth-related aspects;</t>
  </si>
  <si>
    <t xml:space="preserve">Conduct training of trainers from the selected cooperative support organizations (i.e. cooperative BDS providers incl. secondary and tertiary level cooperative organizations) using adapted ILO tools; </t>
  </si>
  <si>
    <t xml:space="preserve">Assist the selected cooperative support organizations in rolling out training for the establishment of new youth led cooperatives in the selected sectors or strengthening existing agricultural cooperatives with young members in the identified counties. </t>
  </si>
  <si>
    <t>Activity 2.3.5:</t>
  </si>
  <si>
    <t>Activity 2.3.6:</t>
  </si>
  <si>
    <t>Output 2.4</t>
  </si>
  <si>
    <t>Activity 2.4.1</t>
  </si>
  <si>
    <t>Activity 2.4.2</t>
  </si>
  <si>
    <t>Activity 2.4.3</t>
  </si>
  <si>
    <t>Activity 2.4.4</t>
  </si>
  <si>
    <t>Outcome 2:  Rural young women and men have access to sustainable agricultural livelihoods addressing key drivers of conflict</t>
  </si>
  <si>
    <t xml:space="preserve">TOTAL $ FOR OUTCOME 1:  261747.6  </t>
  </si>
  <si>
    <t>TOTAL $ FOR OUTCOME 2:                                                                                               $724,058.24</t>
  </si>
  <si>
    <t xml:space="preserve">(National Project Coordinator, Irrigation Specialist, Agronomist, Value chain Expert, Marketing Expert,(Secretary, adminstrative &amp; drivers; theses will will be Personnel service post) </t>
  </si>
  <si>
    <t>standardization products</t>
  </si>
  <si>
    <t>promotional materials</t>
  </si>
  <si>
    <t>Materials for startup</t>
  </si>
  <si>
    <t>Supply of hand tools and agro processors to communities</t>
  </si>
  <si>
    <t>agro-equipments and implements for the storage facilities and the incubation centers</t>
  </si>
  <si>
    <t>DSA to identify site for the Contruction of post-harvest facilities</t>
  </si>
  <si>
    <t>Land, youth and gender related drivers of conflicts are mapped and documented</t>
  </si>
  <si>
    <t>Provide technical support to financial organizations to deliver financial services to small and startup enterprises in select value chains</t>
  </si>
  <si>
    <t xml:space="preserve">Assess financial organizations operating in the targeted counties with relevant financial products for farmers (savings, credit, insurance) and link beneficiaries with potential financial service providers. </t>
  </si>
  <si>
    <t>Sixty (60) hectares of integrated lowland for rice and vegetable production rehabilitated and developed through employment-intensive techniques</t>
  </si>
  <si>
    <t>Conduct training on community-based asset creation for integrated lowland productivity while integrating behavioral change communication to improve youth participation in agriculture</t>
  </si>
  <si>
    <t>5. Travel</t>
  </si>
  <si>
    <t>Indirect support costs (7%): 98,130</t>
  </si>
  <si>
    <t>Expenses</t>
  </si>
  <si>
    <t>PO</t>
  </si>
  <si>
    <t>Del (%)</t>
  </si>
  <si>
    <t>Amount Recipient - WFP</t>
  </si>
  <si>
    <t>Amount Recipient - FAO</t>
  </si>
  <si>
    <t>Amount Recipient - ILO</t>
  </si>
  <si>
    <t>Project Total</t>
  </si>
  <si>
    <t>Total Expenses</t>
  </si>
  <si>
    <t>Total Del (%)</t>
  </si>
  <si>
    <t>Comment</t>
  </si>
  <si>
    <r>
      <t xml:space="preserve">Budget by recipient organization in USD - </t>
    </r>
    <r>
      <rPr>
        <b/>
        <sz val="12"/>
        <color indexed="10"/>
        <rFont val="Times New Roman"/>
        <family val="1"/>
      </rPr>
      <t>Please add a new column for each recipient organization</t>
    </r>
    <r>
      <rPr>
        <b/>
        <sz val="12"/>
        <color theme="1"/>
        <rFont val="Times New Roman"/>
        <family val="1"/>
      </rPr>
      <t xml:space="preserve"> - FAO</t>
    </r>
  </si>
  <si>
    <t>Level of expenditure/ commitments in USD (to provide at time of project progress reporting): FAO</t>
  </si>
  <si>
    <t>Level of Delivery in % - FAO</t>
  </si>
  <si>
    <r>
      <t xml:space="preserve">Budget by recipient organization in USD - </t>
    </r>
    <r>
      <rPr>
        <b/>
        <sz val="12"/>
        <color indexed="10"/>
        <rFont val="Times New Roman"/>
        <family val="1"/>
      </rPr>
      <t>Please add a new column for each recipient organization</t>
    </r>
    <r>
      <rPr>
        <b/>
        <sz val="12"/>
        <color theme="1"/>
        <rFont val="Times New Roman"/>
        <family val="1"/>
      </rPr>
      <t xml:space="preserve"> - WFP</t>
    </r>
  </si>
  <si>
    <t>Level of expenditure/ commitments in USD (to provide at time of project progress reporting): WFP</t>
  </si>
  <si>
    <t>Level of Delivery in % - WFP</t>
  </si>
  <si>
    <r>
      <t xml:space="preserve">Budget by recipient organization in USD - </t>
    </r>
    <r>
      <rPr>
        <b/>
        <sz val="12"/>
        <color indexed="10"/>
        <rFont val="Times New Roman"/>
        <family val="1"/>
      </rPr>
      <t>Please add a new column for each recipient organization</t>
    </r>
    <r>
      <rPr>
        <b/>
        <sz val="12"/>
        <color theme="1"/>
        <rFont val="Times New Roman"/>
        <family val="1"/>
      </rPr>
      <t xml:space="preserve"> - ILO</t>
    </r>
  </si>
  <si>
    <t>Level of expenditure/ commitments in USD (to provide at time of project progress reporting): ILO</t>
  </si>
  <si>
    <t>Level of Delivery in % - ILO</t>
  </si>
  <si>
    <t>behavioral Change Communication to improve youth participation in agriculture.</t>
  </si>
  <si>
    <t xml:space="preserve">Adapt and translate Start and Improve Your Business (SIYB) manuals to the local context and target group and facilitate entrepreneurship training for youth farmers with a focus on agriculture using the SIYB entrepreneurship training and Farmer Field and Life Schools Facilitator’s Guide.[1]      </t>
  </si>
  <si>
    <t>Activity 2.3.2:</t>
  </si>
  <si>
    <r>
      <t>SUB-TOTAL PROJECT BUDGET:</t>
    </r>
    <r>
      <rPr>
        <sz val="11"/>
        <color theme="1"/>
        <rFont val="Calibri"/>
        <family val="2"/>
        <scheme val="minor"/>
      </rPr>
      <t xml:space="preserve"> 1,401,870</t>
    </r>
  </si>
  <si>
    <t>Total                 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</si>
</sst>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_-* #,##0.00\ _€_-;\-* #,##0.00\ _€_-;_-* &quot;-&quot;??\ _€_-;_-@_-"/>
  </numFmts>
  <fonts count="21" x14ac:knownFonts="1">
    <font>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0"/>
      <color theme="1"/>
      <name val="Calibri"/>
      <family val="2"/>
      <scheme val="minor"/>
    </font>
    <font>
      <sz val="11"/>
      <color theme="1"/>
      <name val="Calibri"/>
      <family val="2"/>
      <scheme val="minor"/>
    </font>
    <font>
      <sz val="9"/>
      <color indexed="81"/>
      <name val="Tahoma"/>
      <family val="2"/>
    </font>
    <font>
      <b/>
      <sz val="9"/>
      <color indexed="81"/>
      <name val="Tahoma"/>
      <family val="2"/>
    </font>
    <font>
      <b/>
      <sz val="10"/>
      <name val="Calibri"/>
      <family val="2"/>
      <scheme val="minor"/>
    </font>
    <font>
      <sz val="10"/>
      <name val="Calibri"/>
      <family val="2"/>
      <scheme val="minor"/>
    </font>
    <font>
      <b/>
      <sz val="10"/>
      <name val="Calibri"/>
      <family val="2"/>
    </font>
    <font>
      <sz val="10"/>
      <name val="Calibri"/>
      <family val="2"/>
    </font>
    <font>
      <sz val="10"/>
      <color rgb="FF44546A"/>
      <name val="Calibri"/>
      <family val="2"/>
      <scheme val="minor"/>
    </font>
    <font>
      <b/>
      <sz val="10"/>
      <color theme="1"/>
      <name val="Calibri"/>
      <family val="2"/>
    </font>
    <font>
      <sz val="10"/>
      <color theme="1"/>
      <name val="Calibri"/>
      <family val="2"/>
    </font>
    <font>
      <b/>
      <sz val="12"/>
      <color theme="1"/>
      <name val="Times New Roman"/>
      <family val="1"/>
    </font>
    <font>
      <b/>
      <sz val="12"/>
      <color indexed="10"/>
      <name val="Times New Roman"/>
      <family val="1"/>
    </font>
    <font>
      <b/>
      <sz val="12"/>
      <name val="Times New Roman"/>
      <family val="1"/>
    </font>
    <font>
      <b/>
      <sz val="11"/>
      <color theme="1"/>
      <name val="Calibri"/>
      <family val="2"/>
      <scheme val="minor"/>
    </font>
    <font>
      <sz val="11"/>
      <color theme="1"/>
      <name val="Calibri"/>
      <family val="2"/>
    </font>
    <font>
      <sz val="11"/>
      <color rgb="FF000000"/>
      <name val="Calibri"/>
      <family val="2"/>
    </font>
  </fonts>
  <fills count="11">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rgb="FFC6E0B4"/>
        <bgColor rgb="FF000000"/>
      </patternFill>
    </fill>
  </fills>
  <borders count="49">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rgb="FF00000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rgb="FF000000"/>
      </bottom>
      <diagonal/>
    </border>
    <border>
      <left style="medium">
        <color indexed="64"/>
      </left>
      <right/>
      <top/>
      <bottom style="medium">
        <color indexed="64"/>
      </bottom>
      <diagonal/>
    </border>
    <border>
      <left style="medium">
        <color indexed="64"/>
      </left>
      <right/>
      <top style="medium">
        <color indexed="64"/>
      </top>
      <bottom style="medium">
        <color rgb="FF00000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rgb="FF000000"/>
      </top>
      <bottom style="medium">
        <color indexed="64"/>
      </bottom>
      <diagonal/>
    </border>
    <border>
      <left style="medium">
        <color indexed="64"/>
      </left>
      <right style="thin">
        <color indexed="64"/>
      </right>
      <top style="medium">
        <color rgb="FF000000"/>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thin">
        <color indexed="64"/>
      </right>
      <top style="medium">
        <color rgb="FF000000"/>
      </top>
      <bottom/>
      <diagonal/>
    </border>
  </borders>
  <cellStyleXfs count="3">
    <xf numFmtId="0" fontId="0" fillId="0" borderId="0"/>
    <xf numFmtId="165" fontId="5" fillId="0" borderId="0" applyFont="0" applyFill="0" applyBorder="0" applyAlignment="0" applyProtection="0"/>
    <xf numFmtId="9" fontId="5" fillId="0" borderId="0" applyFont="0" applyFill="0" applyBorder="0" applyAlignment="0" applyProtection="0"/>
  </cellStyleXfs>
  <cellXfs count="190">
    <xf numFmtId="0" fontId="0" fillId="0" borderId="0" xfId="0"/>
    <xf numFmtId="0" fontId="1" fillId="0" borderId="0" xfId="0" applyFont="1"/>
    <xf numFmtId="0" fontId="2" fillId="0" borderId="0" xfId="0" applyFont="1"/>
    <xf numFmtId="0" fontId="3" fillId="0" borderId="0" xfId="0" applyFont="1"/>
    <xf numFmtId="0" fontId="0" fillId="0" borderId="0" xfId="0" applyFill="1"/>
    <xf numFmtId="0" fontId="2" fillId="0" borderId="0" xfId="0" applyFont="1" applyFill="1"/>
    <xf numFmtId="0" fontId="1" fillId="0" borderId="0" xfId="0" applyFont="1" applyFill="1"/>
    <xf numFmtId="0" fontId="8" fillId="0" borderId="0" xfId="0" applyFont="1"/>
    <xf numFmtId="0" fontId="9" fillId="0" borderId="0" xfId="0" applyFont="1"/>
    <xf numFmtId="0" fontId="8" fillId="0" borderId="0" xfId="0" applyFont="1" applyFill="1"/>
    <xf numFmtId="0" fontId="9" fillId="0" borderId="0" xfId="0" applyFont="1" applyFill="1"/>
    <xf numFmtId="164" fontId="0" fillId="0" borderId="0" xfId="0" applyNumberFormat="1" applyFill="1"/>
    <xf numFmtId="165" fontId="0" fillId="0" borderId="0" xfId="1" applyFont="1" applyFill="1"/>
    <xf numFmtId="4" fontId="0" fillId="0" borderId="0" xfId="0" applyNumberFormat="1" applyFill="1"/>
    <xf numFmtId="4" fontId="0" fillId="0" borderId="0" xfId="0" applyNumberFormat="1"/>
    <xf numFmtId="3" fontId="9" fillId="0" borderId="0" xfId="0" applyNumberFormat="1" applyFont="1"/>
    <xf numFmtId="4" fontId="12" fillId="0" borderId="0" xfId="0" applyNumberFormat="1" applyFont="1" applyAlignment="1">
      <alignment horizontal="justify" vertical="center"/>
    </xf>
    <xf numFmtId="4" fontId="9" fillId="0" borderId="0" xfId="0" applyNumberFormat="1" applyFont="1"/>
    <xf numFmtId="4" fontId="9" fillId="0" borderId="0" xfId="0" applyNumberFormat="1" applyFont="1" applyFill="1"/>
    <xf numFmtId="0" fontId="13" fillId="3" borderId="38" xfId="0" applyFont="1" applyFill="1" applyBorder="1" applyAlignment="1">
      <alignment horizontal="center" vertical="center" wrapText="1"/>
    </xf>
    <xf numFmtId="0" fontId="13" fillId="3" borderId="37"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3" fillId="3" borderId="3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34" xfId="0" applyFont="1" applyFill="1" applyBorder="1" applyAlignment="1">
      <alignment horizontal="center" vertical="center" wrapText="1"/>
    </xf>
    <xf numFmtId="0" fontId="4" fillId="0" borderId="8" xfId="0" applyFont="1" applyBorder="1" applyAlignment="1">
      <alignment wrapText="1"/>
    </xf>
    <xf numFmtId="0" fontId="14" fillId="0" borderId="6" xfId="0" applyFont="1" applyBorder="1" applyAlignment="1">
      <alignment wrapText="1"/>
    </xf>
    <xf numFmtId="165" fontId="4" fillId="4" borderId="21" xfId="1" applyFont="1" applyFill="1" applyBorder="1" applyAlignment="1">
      <alignment horizontal="right" wrapText="1"/>
    </xf>
    <xf numFmtId="165" fontId="4" fillId="4" borderId="4" xfId="1" applyFont="1" applyFill="1" applyBorder="1" applyAlignment="1">
      <alignment horizontal="right" wrapText="1"/>
    </xf>
    <xf numFmtId="165" fontId="4" fillId="4" borderId="2" xfId="1" applyFont="1" applyFill="1" applyBorder="1" applyAlignment="1">
      <alignment horizontal="right" wrapText="1"/>
    </xf>
    <xf numFmtId="165" fontId="4" fillId="4" borderId="23" xfId="1" applyFont="1" applyFill="1" applyBorder="1" applyAlignment="1">
      <alignment horizontal="right" wrapText="1"/>
    </xf>
    <xf numFmtId="165" fontId="4" fillId="5" borderId="21" xfId="1" applyFont="1" applyFill="1" applyBorder="1" applyAlignment="1">
      <alignment horizontal="right" wrapText="1"/>
    </xf>
    <xf numFmtId="165" fontId="4" fillId="5" borderId="4" xfId="1" applyFont="1" applyFill="1" applyBorder="1" applyAlignment="1">
      <alignment horizontal="right" wrapText="1"/>
    </xf>
    <xf numFmtId="165" fontId="4" fillId="5" borderId="23" xfId="1" applyFont="1" applyFill="1" applyBorder="1" applyAlignment="1">
      <alignment horizontal="right" wrapText="1"/>
    </xf>
    <xf numFmtId="165" fontId="4" fillId="5" borderId="2" xfId="1" applyFont="1" applyFill="1" applyBorder="1" applyAlignment="1">
      <alignment horizontal="right" wrapText="1"/>
    </xf>
    <xf numFmtId="165" fontId="4" fillId="6" borderId="21" xfId="1" applyFont="1" applyFill="1" applyBorder="1" applyAlignment="1">
      <alignment horizontal="right" wrapText="1"/>
    </xf>
    <xf numFmtId="165" fontId="4" fillId="6" borderId="4" xfId="1" applyFont="1" applyFill="1" applyBorder="1" applyAlignment="1">
      <alignment horizontal="right" wrapText="1"/>
    </xf>
    <xf numFmtId="165" fontId="4" fillId="6" borderId="23" xfId="1" applyFont="1" applyFill="1" applyBorder="1" applyAlignment="1">
      <alignment horizontal="right" wrapText="1"/>
    </xf>
    <xf numFmtId="165" fontId="4" fillId="6" borderId="2" xfId="1" applyFont="1" applyFill="1" applyBorder="1" applyAlignment="1">
      <alignment horizontal="right" wrapText="1"/>
    </xf>
    <xf numFmtId="165" fontId="4" fillId="7" borderId="21" xfId="1" applyFont="1" applyFill="1" applyBorder="1" applyAlignment="1">
      <alignment horizontal="right" wrapText="1"/>
    </xf>
    <xf numFmtId="165" fontId="14" fillId="7" borderId="4" xfId="1" applyFont="1" applyFill="1" applyBorder="1" applyAlignment="1">
      <alignment horizontal="right" wrapText="1"/>
    </xf>
    <xf numFmtId="165" fontId="11" fillId="7" borderId="8" xfId="1" applyFont="1" applyFill="1" applyBorder="1" applyAlignment="1">
      <alignment horizontal="right" wrapText="1"/>
    </xf>
    <xf numFmtId="165" fontId="14" fillId="7" borderId="23" xfId="1" applyFont="1" applyFill="1" applyBorder="1" applyAlignment="1">
      <alignment horizontal="right" wrapText="1"/>
    </xf>
    <xf numFmtId="165" fontId="14" fillId="7" borderId="2" xfId="1" applyFont="1" applyFill="1" applyBorder="1" applyAlignment="1">
      <alignment horizontal="right" wrapText="1"/>
    </xf>
    <xf numFmtId="165" fontId="11" fillId="7" borderId="6" xfId="1" applyFont="1" applyFill="1" applyBorder="1" applyAlignment="1">
      <alignment horizontal="right" wrapText="1"/>
    </xf>
    <xf numFmtId="165" fontId="4" fillId="7" borderId="23" xfId="1" applyFont="1" applyFill="1" applyBorder="1" applyAlignment="1">
      <alignment horizontal="right" wrapText="1"/>
    </xf>
    <xf numFmtId="0" fontId="9" fillId="8" borderId="30" xfId="0" applyFont="1" applyFill="1" applyBorder="1"/>
    <xf numFmtId="0" fontId="9" fillId="8" borderId="28" xfId="0" applyFont="1" applyFill="1" applyBorder="1"/>
    <xf numFmtId="0" fontId="14" fillId="0" borderId="39" xfId="0" applyFont="1" applyBorder="1" applyAlignment="1">
      <alignment wrapText="1"/>
    </xf>
    <xf numFmtId="165" fontId="4" fillId="4" borderId="40" xfId="1" applyFont="1" applyFill="1" applyBorder="1" applyAlignment="1">
      <alignment horizontal="right" wrapText="1"/>
    </xf>
    <xf numFmtId="165" fontId="4" fillId="4" borderId="5" xfId="1" applyFont="1" applyFill="1" applyBorder="1" applyAlignment="1">
      <alignment horizontal="right" wrapText="1"/>
    </xf>
    <xf numFmtId="165" fontId="4" fillId="5" borderId="40" xfId="1" applyFont="1" applyFill="1" applyBorder="1" applyAlignment="1">
      <alignment horizontal="right" wrapText="1"/>
    </xf>
    <xf numFmtId="165" fontId="4" fillId="5" borderId="5" xfId="1" applyFont="1" applyFill="1" applyBorder="1" applyAlignment="1">
      <alignment horizontal="right" wrapText="1"/>
    </xf>
    <xf numFmtId="165" fontId="4" fillId="6" borderId="40" xfId="1" applyFont="1" applyFill="1" applyBorder="1" applyAlignment="1">
      <alignment horizontal="right" wrapText="1"/>
    </xf>
    <xf numFmtId="165" fontId="4" fillId="6" borderId="5" xfId="1" applyFont="1" applyFill="1" applyBorder="1" applyAlignment="1">
      <alignment horizontal="right" wrapText="1"/>
    </xf>
    <xf numFmtId="165" fontId="14" fillId="7" borderId="40" xfId="1" applyFont="1" applyFill="1" applyBorder="1" applyAlignment="1">
      <alignment horizontal="right" wrapText="1"/>
    </xf>
    <xf numFmtId="165" fontId="14" fillId="7" borderId="5" xfId="1" applyFont="1" applyFill="1" applyBorder="1" applyAlignment="1">
      <alignment horizontal="right" wrapText="1"/>
    </xf>
    <xf numFmtId="165" fontId="11" fillId="7" borderId="39" xfId="1" applyFont="1" applyFill="1" applyBorder="1" applyAlignment="1">
      <alignment horizontal="right" wrapText="1"/>
    </xf>
    <xf numFmtId="0" fontId="9" fillId="8" borderId="41" xfId="0" applyFont="1" applyFill="1" applyBorder="1"/>
    <xf numFmtId="0" fontId="13" fillId="2" borderId="14" xfId="0" applyFont="1" applyFill="1" applyBorder="1" applyAlignment="1">
      <alignment wrapText="1"/>
    </xf>
    <xf numFmtId="165" fontId="13" fillId="4" borderId="31" xfId="1" applyFont="1" applyFill="1" applyBorder="1" applyAlignment="1">
      <alignment horizontal="right" wrapText="1"/>
    </xf>
    <xf numFmtId="165" fontId="13" fillId="4" borderId="34" xfId="1" applyFont="1" applyFill="1" applyBorder="1" applyAlignment="1">
      <alignment horizontal="right" wrapText="1"/>
    </xf>
    <xf numFmtId="165" fontId="13" fillId="5" borderId="31" xfId="1" applyFont="1" applyFill="1" applyBorder="1" applyAlignment="1">
      <alignment horizontal="right" wrapText="1"/>
    </xf>
    <xf numFmtId="165" fontId="13" fillId="5" borderId="34" xfId="1" applyFont="1" applyFill="1" applyBorder="1" applyAlignment="1">
      <alignment horizontal="right" wrapText="1"/>
    </xf>
    <xf numFmtId="165" fontId="13" fillId="6" borderId="31" xfId="1" applyFont="1" applyFill="1" applyBorder="1" applyAlignment="1">
      <alignment horizontal="right" wrapText="1"/>
    </xf>
    <xf numFmtId="165" fontId="13" fillId="6" borderId="34" xfId="1" applyFont="1" applyFill="1" applyBorder="1" applyAlignment="1">
      <alignment horizontal="right" wrapText="1"/>
    </xf>
    <xf numFmtId="165" fontId="13" fillId="7" borderId="31" xfId="1" applyFont="1" applyFill="1" applyBorder="1" applyAlignment="1">
      <alignment horizontal="right" wrapText="1"/>
    </xf>
    <xf numFmtId="165" fontId="13" fillId="7" borderId="34" xfId="1" applyFont="1" applyFill="1" applyBorder="1" applyAlignment="1">
      <alignment horizontal="right" wrapText="1"/>
    </xf>
    <xf numFmtId="165" fontId="10" fillId="7" borderId="43" xfId="1" applyFont="1" applyFill="1" applyBorder="1" applyAlignment="1">
      <alignment horizontal="right" wrapText="1"/>
    </xf>
    <xf numFmtId="0" fontId="8" fillId="8" borderId="9" xfId="0" applyFont="1" applyFill="1" applyBorder="1"/>
    <xf numFmtId="0" fontId="14" fillId="0" borderId="44" xfId="0" applyFont="1" applyBorder="1" applyAlignment="1">
      <alignment wrapText="1"/>
    </xf>
    <xf numFmtId="165" fontId="4" fillId="4" borderId="45" xfId="1" applyFont="1" applyFill="1" applyBorder="1" applyAlignment="1">
      <alignment horizontal="right" wrapText="1"/>
    </xf>
    <xf numFmtId="165" fontId="4" fillId="4" borderId="7" xfId="1" applyFont="1" applyFill="1" applyBorder="1" applyAlignment="1">
      <alignment horizontal="right" wrapText="1"/>
    </xf>
    <xf numFmtId="165" fontId="4" fillId="5" borderId="45" xfId="1" applyFont="1" applyFill="1" applyBorder="1" applyAlignment="1">
      <alignment horizontal="right" wrapText="1"/>
    </xf>
    <xf numFmtId="165" fontId="4" fillId="5" borderId="7" xfId="1" applyFont="1" applyFill="1" applyBorder="1" applyAlignment="1">
      <alignment horizontal="right" wrapText="1"/>
    </xf>
    <xf numFmtId="165" fontId="4" fillId="6" borderId="45" xfId="1" applyFont="1" applyFill="1" applyBorder="1" applyAlignment="1">
      <alignment horizontal="right" wrapText="1"/>
    </xf>
    <xf numFmtId="165" fontId="4" fillId="6" borderId="7" xfId="1" applyFont="1" applyFill="1" applyBorder="1" applyAlignment="1">
      <alignment horizontal="right" wrapText="1"/>
    </xf>
    <xf numFmtId="165" fontId="4" fillId="7" borderId="45" xfId="1" applyFont="1" applyFill="1" applyBorder="1" applyAlignment="1">
      <alignment horizontal="right" wrapText="1"/>
    </xf>
    <xf numFmtId="165" fontId="14" fillId="7" borderId="7" xfId="1" applyFont="1" applyFill="1" applyBorder="1" applyAlignment="1">
      <alignment horizontal="right" wrapText="1"/>
    </xf>
    <xf numFmtId="0" fontId="9" fillId="8" borderId="47" xfId="0" applyFont="1" applyFill="1" applyBorder="1"/>
    <xf numFmtId="43" fontId="9" fillId="0" borderId="0" xfId="0" applyNumberFormat="1" applyFont="1" applyFill="1"/>
    <xf numFmtId="9" fontId="4" fillId="4" borderId="22" xfId="2" applyFont="1" applyFill="1" applyBorder="1" applyAlignment="1">
      <alignment horizontal="right" wrapText="1"/>
    </xf>
    <xf numFmtId="9" fontId="4" fillId="5" borderId="22" xfId="2" applyFont="1" applyFill="1" applyBorder="1" applyAlignment="1">
      <alignment horizontal="right" wrapText="1"/>
    </xf>
    <xf numFmtId="9" fontId="4" fillId="6" borderId="22" xfId="2" applyFont="1" applyFill="1" applyBorder="1" applyAlignment="1">
      <alignment horizontal="right" wrapText="1"/>
    </xf>
    <xf numFmtId="9" fontId="9" fillId="7" borderId="22" xfId="2" applyFont="1" applyFill="1" applyBorder="1"/>
    <xf numFmtId="9" fontId="4" fillId="4" borderId="46" xfId="2" applyFont="1" applyFill="1" applyBorder="1" applyAlignment="1">
      <alignment horizontal="right" wrapText="1"/>
    </xf>
    <xf numFmtId="9" fontId="4" fillId="5" borderId="46" xfId="2" applyFont="1" applyFill="1" applyBorder="1" applyAlignment="1">
      <alignment horizontal="right" wrapText="1"/>
    </xf>
    <xf numFmtId="9" fontId="4" fillId="6" borderId="46" xfId="2" applyFont="1" applyFill="1" applyBorder="1" applyAlignment="1">
      <alignment horizontal="right" wrapText="1"/>
    </xf>
    <xf numFmtId="9" fontId="9" fillId="7" borderId="46" xfId="2" applyFont="1" applyFill="1" applyBorder="1"/>
    <xf numFmtId="9" fontId="4" fillId="4" borderId="42" xfId="2" applyFont="1" applyFill="1" applyBorder="1" applyAlignment="1">
      <alignment horizontal="right" wrapText="1"/>
    </xf>
    <xf numFmtId="9" fontId="4" fillId="5" borderId="42" xfId="2" applyFont="1" applyFill="1" applyBorder="1" applyAlignment="1">
      <alignment horizontal="right" wrapText="1"/>
    </xf>
    <xf numFmtId="9" fontId="4" fillId="6" borderId="42" xfId="2" applyFont="1" applyFill="1" applyBorder="1" applyAlignment="1">
      <alignment horizontal="right" wrapText="1"/>
    </xf>
    <xf numFmtId="9" fontId="9" fillId="7" borderId="42" xfId="2" applyFont="1" applyFill="1" applyBorder="1"/>
    <xf numFmtId="165" fontId="15" fillId="4" borderId="9" xfId="1" applyFont="1" applyFill="1" applyBorder="1" applyAlignment="1">
      <alignment horizontal="center" vertical="center" wrapText="1"/>
    </xf>
    <xf numFmtId="165" fontId="15" fillId="4" borderId="16" xfId="1" applyFont="1" applyFill="1" applyBorder="1" applyAlignment="1">
      <alignment horizontal="center" vertical="center" wrapText="1"/>
    </xf>
    <xf numFmtId="165" fontId="17" fillId="4" borderId="42" xfId="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alignment horizontal="center"/>
    </xf>
    <xf numFmtId="165" fontId="15" fillId="6" borderId="9" xfId="1" applyFont="1" applyFill="1" applyBorder="1" applyAlignment="1">
      <alignment horizontal="center" vertical="center" wrapText="1"/>
    </xf>
    <xf numFmtId="165" fontId="15" fillId="6" borderId="16" xfId="1" applyFont="1" applyFill="1" applyBorder="1" applyAlignment="1">
      <alignment horizontal="center" vertical="center" wrapText="1"/>
    </xf>
    <xf numFmtId="165" fontId="17" fillId="6" borderId="42" xfId="1" applyFont="1" applyFill="1" applyBorder="1" applyAlignment="1">
      <alignment horizontal="center" vertical="center" wrapText="1"/>
    </xf>
    <xf numFmtId="0" fontId="1" fillId="7" borderId="2" xfId="0" applyFont="1" applyFill="1" applyBorder="1" applyAlignment="1">
      <alignment horizontal="center" vertical="center" wrapText="1"/>
    </xf>
    <xf numFmtId="165" fontId="15" fillId="9" borderId="9" xfId="1" applyFont="1" applyFill="1" applyBorder="1" applyAlignment="1">
      <alignment horizontal="center" vertical="center" wrapText="1"/>
    </xf>
    <xf numFmtId="165" fontId="15" fillId="9" borderId="16" xfId="1" applyFont="1" applyFill="1" applyBorder="1" applyAlignment="1">
      <alignment horizontal="center" vertical="center" wrapText="1"/>
    </xf>
    <xf numFmtId="165" fontId="17" fillId="9" borderId="42" xfId="1" applyFont="1" applyFill="1" applyBorder="1" applyAlignment="1">
      <alignment horizontal="center" vertical="center" wrapText="1"/>
    </xf>
    <xf numFmtId="43" fontId="9" fillId="7" borderId="4" xfId="0" applyNumberFormat="1" applyFont="1" applyFill="1" applyBorder="1"/>
    <xf numFmtId="0" fontId="13" fillId="3" borderId="48"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32" xfId="0" applyFont="1" applyFill="1" applyBorder="1" applyAlignment="1">
      <alignment horizontal="center" vertical="center" wrapText="1"/>
    </xf>
    <xf numFmtId="0" fontId="13" fillId="3" borderId="33"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3" xfId="0" applyFont="1" applyFill="1" applyBorder="1" applyAlignment="1">
      <alignment horizontal="center" vertical="center" wrapText="1"/>
    </xf>
    <xf numFmtId="165" fontId="0" fillId="4" borderId="2" xfId="1" applyFont="1" applyFill="1" applyBorder="1" applyAlignment="1">
      <alignment vertical="center"/>
    </xf>
    <xf numFmtId="9" fontId="0" fillId="7" borderId="2" xfId="2" applyFont="1" applyFill="1" applyBorder="1" applyAlignment="1">
      <alignment vertical="center"/>
    </xf>
    <xf numFmtId="165" fontId="0" fillId="7" borderId="2" xfId="1" applyFont="1" applyFill="1" applyBorder="1" applyAlignment="1">
      <alignment vertical="center"/>
    </xf>
    <xf numFmtId="165" fontId="0" fillId="6" borderId="2" xfId="1" applyFont="1" applyFill="1" applyBorder="1" applyAlignment="1">
      <alignment vertical="center"/>
    </xf>
    <xf numFmtId="165" fontId="0" fillId="7" borderId="2" xfId="1" applyFont="1" applyFill="1" applyBorder="1" applyAlignment="1">
      <alignment vertical="center" wrapText="1"/>
    </xf>
    <xf numFmtId="165" fontId="0" fillId="9" borderId="2" xfId="1" applyFont="1" applyFill="1" applyBorder="1" applyAlignment="1">
      <alignment vertical="center"/>
    </xf>
    <xf numFmtId="165" fontId="0" fillId="0" borderId="2" xfId="1" applyFont="1" applyBorder="1" applyAlignment="1">
      <alignment vertical="center"/>
    </xf>
    <xf numFmtId="43" fontId="9" fillId="0" borderId="0" xfId="0" applyNumberFormat="1" applyFont="1"/>
    <xf numFmtId="0" fontId="18" fillId="0" borderId="2" xfId="0" applyFont="1" applyBorder="1" applyAlignment="1">
      <alignment vertical="center" wrapText="1"/>
    </xf>
    <xf numFmtId="165" fontId="18" fillId="0" borderId="2" xfId="1" applyFont="1" applyBorder="1" applyAlignment="1">
      <alignment vertical="center" wrapText="1"/>
    </xf>
    <xf numFmtId="165" fontId="18" fillId="4" borderId="2" xfId="1" applyFont="1" applyFill="1" applyBorder="1" applyAlignment="1">
      <alignment vertical="center" wrapText="1"/>
    </xf>
    <xf numFmtId="165" fontId="18" fillId="9" borderId="2" xfId="1" applyFont="1" applyFill="1" applyBorder="1" applyAlignment="1">
      <alignment vertical="center" wrapText="1"/>
    </xf>
    <xf numFmtId="165" fontId="0" fillId="6" borderId="2" xfId="1" applyFont="1" applyFill="1" applyBorder="1" applyAlignment="1">
      <alignment vertical="center" wrapText="1"/>
    </xf>
    <xf numFmtId="165" fontId="0" fillId="0" borderId="2" xfId="1" applyFont="1" applyBorder="1" applyAlignment="1">
      <alignment horizontal="center" vertical="center" wrapText="1"/>
    </xf>
    <xf numFmtId="165" fontId="0" fillId="9" borderId="2" xfId="1" applyFont="1" applyFill="1" applyBorder="1" applyAlignment="1">
      <alignment vertical="center" wrapText="1"/>
    </xf>
    <xf numFmtId="165" fontId="0" fillId="4" borderId="2" xfId="1" applyFont="1" applyFill="1" applyBorder="1" applyAlignment="1">
      <alignment vertical="center" wrapText="1"/>
    </xf>
    <xf numFmtId="165" fontId="18" fillId="0" borderId="2" xfId="1" applyFont="1" applyBorder="1" applyAlignment="1">
      <alignment horizontal="center" vertical="center" wrapText="1"/>
    </xf>
    <xf numFmtId="165" fontId="0" fillId="0" borderId="2" xfId="1" applyFont="1" applyBorder="1" applyAlignment="1">
      <alignment vertical="center" wrapText="1"/>
    </xf>
    <xf numFmtId="165" fontId="0" fillId="0" borderId="2" xfId="1" applyFont="1" applyBorder="1" applyAlignment="1">
      <alignment horizontal="center" vertical="center" wrapText="1"/>
    </xf>
    <xf numFmtId="165" fontId="0" fillId="0" borderId="2" xfId="1" applyFont="1" applyBorder="1" applyAlignment="1">
      <alignment horizontal="left" vertical="center" wrapText="1"/>
    </xf>
    <xf numFmtId="165" fontId="0" fillId="0" borderId="2" xfId="1" applyFont="1" applyBorder="1" applyAlignment="1">
      <alignment horizontal="justify" vertical="center"/>
    </xf>
    <xf numFmtId="165" fontId="18" fillId="0" borderId="2" xfId="1" applyFont="1" applyFill="1" applyBorder="1" applyAlignment="1">
      <alignment horizontal="left" vertical="center" wrapText="1"/>
    </xf>
    <xf numFmtId="165" fontId="18" fillId="0" borderId="2" xfId="1" applyFont="1" applyBorder="1" applyAlignment="1">
      <alignment horizontal="left" vertical="center"/>
    </xf>
    <xf numFmtId="165" fontId="18" fillId="0" borderId="2" xfId="1" applyFont="1" applyBorder="1" applyAlignment="1">
      <alignment horizontal="left" vertical="center"/>
    </xf>
    <xf numFmtId="165" fontId="18" fillId="0" borderId="2" xfId="1" applyFont="1" applyBorder="1" applyAlignment="1">
      <alignment horizontal="left" vertical="center" wrapText="1"/>
    </xf>
    <xf numFmtId="165" fontId="18" fillId="4" borderId="2" xfId="1" applyFont="1" applyFill="1" applyBorder="1" applyAlignment="1">
      <alignment horizontal="left" vertical="center"/>
    </xf>
    <xf numFmtId="165" fontId="18" fillId="9" borderId="2" xfId="1" applyFont="1" applyFill="1" applyBorder="1" applyAlignment="1">
      <alignment horizontal="left" vertical="center"/>
    </xf>
    <xf numFmtId="165" fontId="18" fillId="6" borderId="2" xfId="1" applyFont="1" applyFill="1" applyBorder="1" applyAlignment="1">
      <alignment horizontal="left" vertical="center"/>
    </xf>
    <xf numFmtId="165" fontId="18" fillId="7" borderId="2" xfId="1" applyFont="1" applyFill="1" applyBorder="1" applyAlignment="1">
      <alignment horizontal="left" vertical="center"/>
    </xf>
    <xf numFmtId="165" fontId="0" fillId="0" borderId="2" xfId="1" applyFont="1" applyFill="1" applyBorder="1" applyAlignment="1">
      <alignment vertical="center" wrapText="1"/>
    </xf>
    <xf numFmtId="0" fontId="0" fillId="0" borderId="2" xfId="1" applyNumberFormat="1" applyFont="1" applyFill="1" applyBorder="1" applyAlignment="1">
      <alignment horizontal="left" vertical="center" wrapText="1"/>
    </xf>
    <xf numFmtId="165" fontId="18" fillId="6" borderId="2" xfId="1" applyFont="1" applyFill="1" applyBorder="1" applyAlignment="1">
      <alignment vertical="center" wrapText="1"/>
    </xf>
    <xf numFmtId="165" fontId="18" fillId="7" borderId="2" xfId="1" applyFont="1" applyFill="1" applyBorder="1" applyAlignment="1">
      <alignment vertical="center" wrapText="1"/>
    </xf>
    <xf numFmtId="0" fontId="0" fillId="0" borderId="2" xfId="1" applyNumberFormat="1" applyFont="1" applyBorder="1" applyAlignment="1">
      <alignment vertical="center" wrapText="1"/>
    </xf>
    <xf numFmtId="165" fontId="0" fillId="4" borderId="2" xfId="1" applyFont="1" applyFill="1" applyBorder="1" applyAlignment="1">
      <alignment horizontal="justify" vertical="center"/>
    </xf>
    <xf numFmtId="165" fontId="0" fillId="9" borderId="2" xfId="1" applyFont="1" applyFill="1" applyBorder="1" applyAlignment="1">
      <alignment horizontal="justify" vertical="center"/>
    </xf>
    <xf numFmtId="9" fontId="0" fillId="7" borderId="2" xfId="2" applyFont="1" applyFill="1" applyBorder="1" applyAlignment="1">
      <alignment vertical="center" wrapText="1"/>
    </xf>
    <xf numFmtId="165" fontId="0" fillId="0" borderId="2" xfId="1" applyFont="1" applyBorder="1" applyAlignment="1">
      <alignment horizontal="justify" vertical="center" wrapText="1"/>
    </xf>
    <xf numFmtId="165" fontId="0" fillId="6" borderId="2" xfId="1" applyFont="1" applyFill="1" applyBorder="1" applyAlignment="1">
      <alignment horizontal="right" vertical="center"/>
    </xf>
    <xf numFmtId="165" fontId="0" fillId="9" borderId="2" xfId="1" applyFont="1" applyFill="1" applyBorder="1" applyAlignment="1">
      <alignment horizontal="right" vertical="center"/>
    </xf>
    <xf numFmtId="165" fontId="18" fillId="0" borderId="2" xfId="1" applyFont="1" applyBorder="1" applyAlignment="1">
      <alignment horizontal="left" vertical="center" wrapText="1"/>
    </xf>
    <xf numFmtId="9" fontId="18" fillId="7" borderId="2" xfId="2" applyFont="1" applyFill="1" applyBorder="1" applyAlignment="1">
      <alignment vertical="center" wrapText="1"/>
    </xf>
    <xf numFmtId="165" fontId="19" fillId="7" borderId="2" xfId="1" applyFont="1" applyFill="1" applyBorder="1" applyAlignment="1">
      <alignment vertical="center" wrapText="1"/>
    </xf>
    <xf numFmtId="165" fontId="20" fillId="10" borderId="5" xfId="1" applyFont="1" applyFill="1" applyBorder="1" applyAlignment="1">
      <alignment horizontal="right" vertical="center" wrapText="1"/>
    </xf>
    <xf numFmtId="165" fontId="0" fillId="0" borderId="2" xfId="1" applyFont="1" applyBorder="1" applyAlignment="1">
      <alignment horizontal="left" vertical="center" wrapText="1"/>
    </xf>
    <xf numFmtId="165" fontId="0" fillId="4" borderId="2" xfId="1" applyFont="1" applyFill="1" applyBorder="1" applyAlignment="1">
      <alignment horizontal="center" vertical="center" wrapText="1"/>
    </xf>
    <xf numFmtId="165" fontId="0" fillId="9" borderId="2" xfId="1" applyFont="1" applyFill="1" applyBorder="1" applyAlignment="1">
      <alignment horizontal="center" vertical="center" wrapText="1"/>
    </xf>
    <xf numFmtId="165" fontId="0" fillId="6" borderId="2" xfId="1" applyFont="1" applyFill="1" applyBorder="1" applyAlignment="1">
      <alignment horizontal="center" vertical="center" wrapText="1"/>
    </xf>
    <xf numFmtId="165" fontId="18" fillId="0" borderId="2" xfId="1" applyFont="1" applyFill="1" applyBorder="1" applyAlignment="1">
      <alignment horizontal="center" vertical="center" wrapText="1"/>
    </xf>
    <xf numFmtId="165" fontId="18" fillId="4" borderId="2" xfId="1" applyFont="1" applyFill="1" applyBorder="1" applyAlignment="1">
      <alignment vertical="center"/>
    </xf>
    <xf numFmtId="165" fontId="18" fillId="7" borderId="2" xfId="1" applyFont="1" applyFill="1" applyBorder="1" applyAlignment="1">
      <alignment vertical="center"/>
    </xf>
    <xf numFmtId="0" fontId="18" fillId="0" borderId="0" xfId="0" applyFont="1" applyFill="1"/>
    <xf numFmtId="9" fontId="18" fillId="9" borderId="2" xfId="2" applyFont="1" applyFill="1" applyBorder="1" applyAlignment="1">
      <alignment vertical="center" wrapText="1"/>
    </xf>
    <xf numFmtId="9" fontId="0" fillId="9" borderId="2" xfId="2" applyFont="1" applyFill="1" applyBorder="1" applyAlignment="1">
      <alignment vertical="center" wrapText="1"/>
    </xf>
    <xf numFmtId="9" fontId="0" fillId="4" borderId="2" xfId="2" applyFont="1" applyFill="1" applyBorder="1" applyAlignment="1">
      <alignment vertical="center" wrapText="1"/>
    </xf>
    <xf numFmtId="9" fontId="0" fillId="6" borderId="2" xfId="2" applyFont="1" applyFill="1" applyBorder="1" applyAlignment="1">
      <alignment vertical="center" wrapText="1"/>
    </xf>
    <xf numFmtId="9" fontId="0" fillId="4" borderId="0" xfId="2" applyFont="1" applyFill="1" applyAlignment="1">
      <alignment vertical="center"/>
    </xf>
    <xf numFmtId="9" fontId="18" fillId="4" borderId="2" xfId="2" applyFont="1" applyFill="1" applyBorder="1" applyAlignment="1">
      <alignment vertical="center" wrapText="1"/>
    </xf>
    <xf numFmtId="9" fontId="0" fillId="4" borderId="2" xfId="2" applyFont="1" applyFill="1" applyBorder="1" applyAlignment="1">
      <alignment horizontal="right" vertical="center" wrapText="1"/>
    </xf>
    <xf numFmtId="9" fontId="0" fillId="9" borderId="2" xfId="2" applyFont="1" applyFill="1" applyBorder="1" applyAlignment="1">
      <alignment vertical="center"/>
    </xf>
    <xf numFmtId="9" fontId="18" fillId="6" borderId="2" xfId="2" applyFont="1" applyFill="1" applyBorder="1" applyAlignment="1">
      <alignment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7"/>
  <sheetViews>
    <sheetView view="pageBreakPreview" topLeftCell="A64" zoomScale="70" zoomScaleNormal="100" zoomScaleSheetLayoutView="70" workbookViewId="0">
      <selection activeCell="A62" sqref="A62:B62"/>
    </sheetView>
  </sheetViews>
  <sheetFormatPr defaultColWidth="8.85546875" defaultRowHeight="15" x14ac:dyDescent="0.25"/>
  <cols>
    <col min="1" max="1" width="24" customWidth="1"/>
    <col min="2" max="2" width="30.5703125" customWidth="1"/>
    <col min="3" max="4" width="24.7109375" style="4" customWidth="1"/>
    <col min="5" max="5" width="12" style="4" customWidth="1"/>
    <col min="6" max="7" width="24.7109375" style="4" customWidth="1"/>
    <col min="8" max="8" width="11.28515625" style="4" customWidth="1"/>
    <col min="9" max="10" width="25.5703125" style="4" customWidth="1"/>
    <col min="11" max="11" width="10" style="4" customWidth="1"/>
    <col min="12" max="12" width="15.42578125" style="4" customWidth="1"/>
    <col min="13" max="13" width="22.5703125" style="4" customWidth="1"/>
    <col min="14" max="14" width="20.85546875" customWidth="1"/>
    <col min="15" max="15" width="22.7109375" customWidth="1"/>
    <col min="16" max="18" width="28.7109375" customWidth="1"/>
    <col min="19" max="19" width="34.140625" customWidth="1"/>
  </cols>
  <sheetData>
    <row r="1" spans="1:14" ht="21" x14ac:dyDescent="0.35">
      <c r="A1" s="3" t="s">
        <v>28</v>
      </c>
      <c r="B1" s="2"/>
      <c r="C1" s="5"/>
      <c r="D1" s="5"/>
      <c r="E1" s="5"/>
      <c r="F1" s="5"/>
      <c r="G1" s="5"/>
      <c r="H1" s="5"/>
    </row>
    <row r="2" spans="1:14" ht="15.75" x14ac:dyDescent="0.25">
      <c r="A2" s="1"/>
      <c r="B2" s="1"/>
      <c r="C2" s="6"/>
      <c r="D2" s="6"/>
      <c r="E2" s="6"/>
      <c r="F2" s="6"/>
      <c r="G2" s="6"/>
      <c r="H2" s="6"/>
    </row>
    <row r="3" spans="1:14" ht="15.75" x14ac:dyDescent="0.25">
      <c r="A3" s="1" t="s">
        <v>25</v>
      </c>
      <c r="B3" s="1"/>
      <c r="C3" s="6"/>
      <c r="D3" s="6"/>
      <c r="E3" s="6"/>
      <c r="F3" s="6"/>
      <c r="G3" s="6"/>
      <c r="H3" s="6"/>
    </row>
    <row r="5" spans="1:14" ht="15.75" x14ac:dyDescent="0.25">
      <c r="A5" s="1" t="s">
        <v>29</v>
      </c>
    </row>
    <row r="6" spans="1:14" ht="15.75" thickBot="1" x14ac:dyDescent="0.3"/>
    <row r="7" spans="1:14" s="99" customFormat="1" ht="144.75" customHeight="1" thickBot="1" x14ac:dyDescent="0.3">
      <c r="A7" s="98" t="s">
        <v>0</v>
      </c>
      <c r="B7" s="98" t="s">
        <v>1</v>
      </c>
      <c r="C7" s="95" t="s">
        <v>156</v>
      </c>
      <c r="D7" s="96" t="s">
        <v>157</v>
      </c>
      <c r="E7" s="97" t="s">
        <v>158</v>
      </c>
      <c r="F7" s="104" t="s">
        <v>159</v>
      </c>
      <c r="G7" s="105" t="s">
        <v>160</v>
      </c>
      <c r="H7" s="106" t="s">
        <v>161</v>
      </c>
      <c r="I7" s="100" t="s">
        <v>162</v>
      </c>
      <c r="J7" s="101" t="s">
        <v>163</v>
      </c>
      <c r="K7" s="102" t="s">
        <v>164</v>
      </c>
      <c r="L7" s="103" t="s">
        <v>8</v>
      </c>
      <c r="M7" s="103" t="s">
        <v>38</v>
      </c>
      <c r="N7" s="103" t="s">
        <v>9</v>
      </c>
    </row>
    <row r="8" spans="1:14" ht="22.5" customHeight="1" x14ac:dyDescent="0.25">
      <c r="A8" s="137" t="s">
        <v>85</v>
      </c>
      <c r="B8" s="137"/>
      <c r="C8" s="137"/>
      <c r="D8" s="137"/>
      <c r="E8" s="137"/>
      <c r="F8" s="137"/>
      <c r="G8" s="137"/>
      <c r="H8" s="137"/>
      <c r="I8" s="137"/>
      <c r="J8" s="137"/>
      <c r="K8" s="137"/>
      <c r="L8" s="137"/>
      <c r="M8" s="137"/>
      <c r="N8" s="137"/>
    </row>
    <row r="9" spans="1:14" ht="45" x14ac:dyDescent="0.25">
      <c r="A9" s="138" t="s">
        <v>2</v>
      </c>
      <c r="B9" s="138" t="s">
        <v>139</v>
      </c>
      <c r="C9" s="139"/>
      <c r="D9" s="139"/>
      <c r="E9" s="139"/>
      <c r="F9" s="140"/>
      <c r="G9" s="140"/>
      <c r="H9" s="140"/>
      <c r="I9" s="141">
        <v>23660</v>
      </c>
      <c r="J9" s="141">
        <v>18660</v>
      </c>
      <c r="K9" s="184">
        <f>J9/I9</f>
        <v>0.78867286559594252</v>
      </c>
      <c r="L9" s="133"/>
      <c r="M9" s="133"/>
      <c r="N9" s="133"/>
    </row>
    <row r="10" spans="1:14" ht="115.5" customHeight="1" x14ac:dyDescent="0.25">
      <c r="A10" s="142" t="s">
        <v>3</v>
      </c>
      <c r="B10" s="142" t="s">
        <v>86</v>
      </c>
      <c r="C10" s="129"/>
      <c r="D10" s="129"/>
      <c r="E10" s="129"/>
      <c r="F10" s="143"/>
      <c r="G10" s="143"/>
      <c r="H10" s="143"/>
      <c r="I10" s="141">
        <v>5140</v>
      </c>
      <c r="J10" s="141">
        <v>5140</v>
      </c>
      <c r="K10" s="184">
        <f t="shared" ref="K10:K21" si="0">J10/I10</f>
        <v>1</v>
      </c>
      <c r="L10" s="130">
        <v>0.5</v>
      </c>
      <c r="M10" s="131" t="s">
        <v>18</v>
      </c>
      <c r="N10" s="133" t="s">
        <v>87</v>
      </c>
    </row>
    <row r="11" spans="1:14" ht="75" x14ac:dyDescent="0.25">
      <c r="A11" s="142"/>
      <c r="B11" s="142"/>
      <c r="C11" s="144"/>
      <c r="D11" s="144"/>
      <c r="E11" s="144"/>
      <c r="F11" s="143"/>
      <c r="G11" s="143"/>
      <c r="H11" s="143"/>
      <c r="I11" s="141">
        <v>10000</v>
      </c>
      <c r="J11" s="141">
        <v>10000</v>
      </c>
      <c r="K11" s="184">
        <f t="shared" si="0"/>
        <v>1</v>
      </c>
      <c r="L11" s="130">
        <v>0.5</v>
      </c>
      <c r="M11" s="131" t="s">
        <v>17</v>
      </c>
      <c r="N11" s="133" t="s">
        <v>88</v>
      </c>
    </row>
    <row r="12" spans="1:14" ht="38.25" customHeight="1" x14ac:dyDescent="0.25">
      <c r="A12" s="142" t="s">
        <v>4</v>
      </c>
      <c r="B12" s="142" t="s">
        <v>89</v>
      </c>
      <c r="C12" s="129"/>
      <c r="D12" s="129"/>
      <c r="E12" s="129"/>
      <c r="F12" s="143"/>
      <c r="G12" s="143"/>
      <c r="H12" s="143"/>
      <c r="I12" s="141">
        <v>3520</v>
      </c>
      <c r="J12" s="141">
        <v>3520</v>
      </c>
      <c r="K12" s="184">
        <f t="shared" si="0"/>
        <v>1</v>
      </c>
      <c r="L12" s="130">
        <v>0.5</v>
      </c>
      <c r="M12" s="131" t="s">
        <v>18</v>
      </c>
      <c r="N12" s="133" t="s">
        <v>39</v>
      </c>
    </row>
    <row r="13" spans="1:14" ht="39" customHeight="1" x14ac:dyDescent="0.25">
      <c r="A13" s="142"/>
      <c r="B13" s="142"/>
      <c r="C13" s="144"/>
      <c r="D13" s="144"/>
      <c r="E13" s="144"/>
      <c r="F13" s="143"/>
      <c r="G13" s="143"/>
      <c r="H13" s="143"/>
      <c r="I13" s="141">
        <v>5000</v>
      </c>
      <c r="J13" s="141"/>
      <c r="K13" s="184">
        <f t="shared" si="0"/>
        <v>0</v>
      </c>
      <c r="L13" s="130">
        <v>0.5</v>
      </c>
      <c r="M13" s="131" t="s">
        <v>17</v>
      </c>
      <c r="N13" s="133" t="s">
        <v>42</v>
      </c>
    </row>
    <row r="14" spans="1:14" ht="67.5" customHeight="1" x14ac:dyDescent="0.25">
      <c r="A14" s="145" t="s">
        <v>91</v>
      </c>
      <c r="B14" s="146" t="s">
        <v>90</v>
      </c>
      <c r="C14" s="144"/>
      <c r="D14" s="144"/>
      <c r="E14" s="144"/>
      <c r="F14" s="143"/>
      <c r="G14" s="143"/>
      <c r="H14" s="143"/>
      <c r="I14" s="141"/>
      <c r="J14" s="141"/>
      <c r="K14" s="184"/>
      <c r="L14" s="130"/>
      <c r="M14" s="131"/>
      <c r="N14" s="133"/>
    </row>
    <row r="15" spans="1:14" ht="32.25" customHeight="1" x14ac:dyDescent="0.25">
      <c r="A15" s="142" t="s">
        <v>93</v>
      </c>
      <c r="B15" s="142" t="s">
        <v>92</v>
      </c>
      <c r="C15" s="144"/>
      <c r="D15" s="144"/>
      <c r="E15" s="144"/>
      <c r="F15" s="143">
        <v>18000</v>
      </c>
      <c r="G15" s="143">
        <v>5357.86</v>
      </c>
      <c r="H15" s="182">
        <f>G15/F15</f>
        <v>0.29765888888888886</v>
      </c>
      <c r="I15" s="141"/>
      <c r="J15" s="141"/>
      <c r="K15" s="184"/>
      <c r="L15" s="130">
        <v>0.72</v>
      </c>
      <c r="M15" s="131" t="s">
        <v>18</v>
      </c>
      <c r="N15" s="133" t="s">
        <v>44</v>
      </c>
    </row>
    <row r="16" spans="1:14" ht="77.25" customHeight="1" x14ac:dyDescent="0.25">
      <c r="A16" s="142"/>
      <c r="B16" s="142"/>
      <c r="C16" s="144"/>
      <c r="D16" s="144"/>
      <c r="E16" s="144"/>
      <c r="F16" s="143">
        <v>40886.329999999994</v>
      </c>
      <c r="G16" s="143">
        <v>20443.150000000001</v>
      </c>
      <c r="H16" s="182">
        <f t="shared" ref="H16:H21" si="1">G16/F16</f>
        <v>0.49999963312921469</v>
      </c>
      <c r="I16" s="141"/>
      <c r="J16" s="141"/>
      <c r="K16" s="184"/>
      <c r="L16" s="130">
        <v>0.5</v>
      </c>
      <c r="M16" s="131" t="s">
        <v>17</v>
      </c>
      <c r="N16" s="133" t="s">
        <v>43</v>
      </c>
    </row>
    <row r="17" spans="1:14" ht="77.25" customHeight="1" x14ac:dyDescent="0.25">
      <c r="A17" s="147" t="s">
        <v>5</v>
      </c>
      <c r="B17" s="148" t="s">
        <v>94</v>
      </c>
      <c r="C17" s="144"/>
      <c r="D17" s="144"/>
      <c r="E17" s="144"/>
      <c r="F17" s="143">
        <v>71000</v>
      </c>
      <c r="G17" s="143">
        <v>23000</v>
      </c>
      <c r="H17" s="182">
        <f t="shared" si="1"/>
        <v>0.323943661971831</v>
      </c>
      <c r="I17" s="141"/>
      <c r="J17" s="141"/>
      <c r="K17" s="184"/>
      <c r="L17" s="130">
        <v>0.5</v>
      </c>
      <c r="M17" s="131" t="s">
        <v>17</v>
      </c>
      <c r="N17" s="133" t="s">
        <v>63</v>
      </c>
    </row>
    <row r="18" spans="1:14" ht="99" customHeight="1" x14ac:dyDescent="0.25">
      <c r="A18" s="147" t="s">
        <v>96</v>
      </c>
      <c r="B18" s="149" t="s">
        <v>95</v>
      </c>
      <c r="C18" s="129"/>
      <c r="D18" s="129"/>
      <c r="E18" s="129"/>
      <c r="F18" s="143"/>
      <c r="G18" s="143"/>
      <c r="H18" s="182"/>
      <c r="I18" s="141">
        <v>41120</v>
      </c>
      <c r="J18" s="141">
        <v>25511</v>
      </c>
      <c r="K18" s="184">
        <f t="shared" si="0"/>
        <v>0.62040369649805449</v>
      </c>
      <c r="L18" s="130"/>
      <c r="M18" s="131" t="s">
        <v>17</v>
      </c>
      <c r="N18" s="133" t="s">
        <v>64</v>
      </c>
    </row>
    <row r="19" spans="1:14" ht="99" customHeight="1" x14ac:dyDescent="0.25">
      <c r="A19" s="142" t="s">
        <v>98</v>
      </c>
      <c r="B19" s="142" t="s">
        <v>97</v>
      </c>
      <c r="C19" s="144">
        <v>6000</v>
      </c>
      <c r="D19" s="144">
        <v>6000</v>
      </c>
      <c r="E19" s="183">
        <f>D19/C19</f>
        <v>1</v>
      </c>
      <c r="F19" s="143"/>
      <c r="G19" s="143"/>
      <c r="H19" s="182"/>
      <c r="I19" s="141"/>
      <c r="J19" s="141"/>
      <c r="K19" s="184"/>
      <c r="L19" s="130"/>
      <c r="M19" s="131" t="s">
        <v>18</v>
      </c>
      <c r="N19" s="133" t="s">
        <v>45</v>
      </c>
    </row>
    <row r="20" spans="1:14" s="4" customFormat="1" ht="77.25" customHeight="1" x14ac:dyDescent="0.25">
      <c r="A20" s="142"/>
      <c r="B20" s="142"/>
      <c r="C20" s="144">
        <v>11440.4</v>
      </c>
      <c r="D20" s="144">
        <v>12263</v>
      </c>
      <c r="E20" s="183">
        <f t="shared" ref="E20:E21" si="2">D20/C20</f>
        <v>1.0719030803118772</v>
      </c>
      <c r="F20" s="143"/>
      <c r="G20" s="143"/>
      <c r="H20" s="182"/>
      <c r="I20" s="141"/>
      <c r="J20" s="141"/>
      <c r="K20" s="184"/>
      <c r="L20" s="130">
        <v>0.5</v>
      </c>
      <c r="M20" s="131" t="s">
        <v>19</v>
      </c>
      <c r="N20" s="133" t="s">
        <v>46</v>
      </c>
    </row>
    <row r="21" spans="1:14" s="180" customFormat="1" ht="30" x14ac:dyDescent="0.25">
      <c r="A21" s="150" t="s">
        <v>130</v>
      </c>
      <c r="B21" s="177"/>
      <c r="C21" s="178">
        <f>SUM(C9:C20)</f>
        <v>17440.400000000001</v>
      </c>
      <c r="D21" s="178">
        <f>D20+D19</f>
        <v>18263</v>
      </c>
      <c r="E21" s="183">
        <f t="shared" si="2"/>
        <v>1.047166349395656</v>
      </c>
      <c r="F21" s="140">
        <f>SUM(F9:F20)</f>
        <v>129886.32999999999</v>
      </c>
      <c r="G21" s="140">
        <f>G15+G16+G17</f>
        <v>48801.01</v>
      </c>
      <c r="H21" s="182">
        <f t="shared" si="1"/>
        <v>0.37572090919806578</v>
      </c>
      <c r="I21" s="160">
        <f>SUM(I9:I20)</f>
        <v>88440</v>
      </c>
      <c r="J21" s="160">
        <f>SUM(J9:J20)</f>
        <v>62831</v>
      </c>
      <c r="K21" s="184">
        <f t="shared" si="0"/>
        <v>0.71043645409317047</v>
      </c>
      <c r="L21" s="179"/>
      <c r="M21" s="179"/>
      <c r="N21" s="161"/>
    </row>
    <row r="22" spans="1:14" s="4" customFormat="1" ht="29.25" customHeight="1" x14ac:dyDescent="0.25">
      <c r="A22" s="151" t="s">
        <v>129</v>
      </c>
      <c r="B22" s="151"/>
      <c r="C22" s="151"/>
      <c r="D22" s="151"/>
      <c r="E22" s="151"/>
      <c r="F22" s="151"/>
      <c r="G22" s="151"/>
      <c r="H22" s="151"/>
      <c r="I22" s="151"/>
      <c r="J22" s="151"/>
      <c r="K22" s="151"/>
      <c r="L22" s="151"/>
      <c r="M22" s="151"/>
      <c r="N22" s="151"/>
    </row>
    <row r="23" spans="1:14" s="4" customFormat="1" ht="75" x14ac:dyDescent="0.25">
      <c r="A23" s="152" t="s">
        <v>99</v>
      </c>
      <c r="B23" s="153" t="s">
        <v>100</v>
      </c>
      <c r="C23" s="154"/>
      <c r="D23" s="154"/>
      <c r="E23" s="154"/>
      <c r="F23" s="155"/>
      <c r="G23" s="155"/>
      <c r="H23" s="155"/>
      <c r="I23" s="156"/>
      <c r="J23" s="156"/>
      <c r="K23" s="156"/>
      <c r="L23" s="157"/>
      <c r="M23" s="157"/>
      <c r="N23" s="157"/>
    </row>
    <row r="24" spans="1:14" s="4" customFormat="1" ht="90" x14ac:dyDescent="0.25">
      <c r="A24" s="158" t="s">
        <v>101</v>
      </c>
      <c r="B24" s="146" t="s">
        <v>102</v>
      </c>
      <c r="C24" s="144">
        <v>8000</v>
      </c>
      <c r="D24" s="144"/>
      <c r="E24" s="144"/>
      <c r="F24" s="143"/>
      <c r="G24" s="143"/>
      <c r="H24" s="143"/>
      <c r="I24" s="132"/>
      <c r="J24" s="132"/>
      <c r="K24" s="132"/>
      <c r="L24" s="130">
        <v>0.5</v>
      </c>
      <c r="M24" s="131" t="s">
        <v>19</v>
      </c>
      <c r="N24" s="133" t="s">
        <v>31</v>
      </c>
    </row>
    <row r="25" spans="1:14" ht="150" x14ac:dyDescent="0.25">
      <c r="A25" s="158" t="s">
        <v>103</v>
      </c>
      <c r="B25" s="159" t="s">
        <v>166</v>
      </c>
      <c r="C25" s="144"/>
      <c r="D25" s="144"/>
      <c r="E25" s="144"/>
      <c r="F25" s="143"/>
      <c r="G25" s="143"/>
      <c r="H25" s="143"/>
      <c r="I25" s="132">
        <v>55795.199999999997</v>
      </c>
      <c r="J25" s="132"/>
      <c r="K25" s="132"/>
      <c r="L25" s="130">
        <v>0.5</v>
      </c>
      <c r="M25" s="131" t="s">
        <v>15</v>
      </c>
      <c r="N25" s="133" t="s">
        <v>32</v>
      </c>
    </row>
    <row r="26" spans="1:14" ht="75" x14ac:dyDescent="0.25">
      <c r="A26" s="158" t="s">
        <v>105</v>
      </c>
      <c r="B26" s="146" t="s">
        <v>104</v>
      </c>
      <c r="C26" s="144"/>
      <c r="D26" s="144"/>
      <c r="E26" s="144"/>
      <c r="F26" s="143"/>
      <c r="G26" s="143"/>
      <c r="H26" s="143"/>
      <c r="I26" s="132">
        <v>6400</v>
      </c>
      <c r="J26" s="132"/>
      <c r="K26" s="132"/>
      <c r="L26" s="130">
        <v>0.5</v>
      </c>
      <c r="M26" s="131" t="s">
        <v>17</v>
      </c>
      <c r="N26" s="133" t="s">
        <v>33</v>
      </c>
    </row>
    <row r="27" spans="1:14" ht="77.25" customHeight="1" x14ac:dyDescent="0.25">
      <c r="A27" s="158" t="s">
        <v>107</v>
      </c>
      <c r="B27" s="146" t="s">
        <v>106</v>
      </c>
      <c r="C27" s="144">
        <v>37600</v>
      </c>
      <c r="D27" s="144">
        <v>38757</v>
      </c>
      <c r="E27" s="183">
        <f>D27/C27</f>
        <v>1.0307712765957446</v>
      </c>
      <c r="F27" s="143"/>
      <c r="G27" s="143"/>
      <c r="H27" s="143"/>
      <c r="I27" s="132"/>
      <c r="J27" s="132"/>
      <c r="K27" s="132"/>
      <c r="L27" s="130"/>
      <c r="M27" s="133" t="s">
        <v>19</v>
      </c>
      <c r="N27" s="133"/>
    </row>
    <row r="28" spans="1:14" ht="77.25" customHeight="1" x14ac:dyDescent="0.25">
      <c r="A28" s="158" t="s">
        <v>108</v>
      </c>
      <c r="B28" s="149" t="s">
        <v>140</v>
      </c>
      <c r="C28" s="129"/>
      <c r="D28" s="129"/>
      <c r="E28" s="129"/>
      <c r="F28" s="143"/>
      <c r="G28" s="143"/>
      <c r="H28" s="143"/>
      <c r="I28" s="141">
        <v>36942.622199999802</v>
      </c>
      <c r="J28" s="141"/>
      <c r="K28" s="141"/>
      <c r="L28" s="130"/>
      <c r="M28" s="131" t="s">
        <v>17</v>
      </c>
      <c r="N28" s="133" t="s">
        <v>135</v>
      </c>
    </row>
    <row r="29" spans="1:14" ht="77.25" customHeight="1" x14ac:dyDescent="0.25">
      <c r="A29" s="158" t="s">
        <v>110</v>
      </c>
      <c r="B29" s="149" t="s">
        <v>109</v>
      </c>
      <c r="C29" s="144"/>
      <c r="D29" s="144"/>
      <c r="E29" s="144"/>
      <c r="F29" s="143">
        <v>8000</v>
      </c>
      <c r="G29" s="143">
        <v>8000</v>
      </c>
      <c r="H29" s="182">
        <f>G29/F29</f>
        <v>1</v>
      </c>
      <c r="I29" s="132"/>
      <c r="J29" s="132"/>
      <c r="K29" s="132"/>
      <c r="L29" s="130"/>
      <c r="M29" s="131" t="s">
        <v>15</v>
      </c>
      <c r="N29" s="133" t="s">
        <v>133</v>
      </c>
    </row>
    <row r="30" spans="1:14" ht="77.25" customHeight="1" x14ac:dyDescent="0.25">
      <c r="A30" s="158" t="s">
        <v>111</v>
      </c>
      <c r="B30" s="149" t="s">
        <v>112</v>
      </c>
      <c r="C30" s="144"/>
      <c r="D30" s="144"/>
      <c r="E30" s="144"/>
      <c r="F30" s="143">
        <v>5400</v>
      </c>
      <c r="G30" s="143">
        <v>4286</v>
      </c>
      <c r="H30" s="182">
        <f>G30/F30</f>
        <v>0.79370370370370369</v>
      </c>
      <c r="I30" s="132"/>
      <c r="J30" s="132"/>
      <c r="K30" s="132"/>
      <c r="L30" s="131"/>
      <c r="M30" s="131" t="s">
        <v>15</v>
      </c>
      <c r="N30" s="133" t="s">
        <v>134</v>
      </c>
    </row>
    <row r="31" spans="1:14" ht="77.25" customHeight="1" x14ac:dyDescent="0.25">
      <c r="A31" s="158" t="s">
        <v>114</v>
      </c>
      <c r="B31" s="146" t="s">
        <v>113</v>
      </c>
      <c r="C31" s="144">
        <v>119761.98</v>
      </c>
      <c r="D31" s="144">
        <v>2658</v>
      </c>
      <c r="E31" s="183">
        <f>D31/C31</f>
        <v>2.219402184232425E-2</v>
      </c>
      <c r="F31" s="143"/>
      <c r="G31" s="143"/>
      <c r="H31" s="143"/>
      <c r="I31" s="132"/>
      <c r="J31" s="132"/>
      <c r="K31" s="132"/>
      <c r="L31" s="131"/>
      <c r="M31" s="131" t="s">
        <v>16</v>
      </c>
      <c r="N31" s="133" t="s">
        <v>137</v>
      </c>
    </row>
    <row r="32" spans="1:14" ht="60" x14ac:dyDescent="0.25">
      <c r="A32" s="138" t="s">
        <v>116</v>
      </c>
      <c r="B32" s="138" t="s">
        <v>115</v>
      </c>
      <c r="C32" s="129"/>
      <c r="D32" s="129"/>
      <c r="E32" s="129"/>
      <c r="F32" s="140"/>
      <c r="G32" s="140"/>
      <c r="H32" s="140"/>
      <c r="I32" s="160"/>
      <c r="J32" s="160"/>
      <c r="K32" s="160"/>
      <c r="L32" s="161"/>
      <c r="M32" s="161"/>
      <c r="N32" s="161"/>
    </row>
    <row r="33" spans="1:14" ht="150" x14ac:dyDescent="0.25">
      <c r="A33" s="146" t="s">
        <v>118</v>
      </c>
      <c r="B33" s="162" t="s">
        <v>117</v>
      </c>
      <c r="C33" s="163"/>
      <c r="D33" s="163"/>
      <c r="E33" s="163"/>
      <c r="F33" s="164"/>
      <c r="G33" s="164"/>
      <c r="H33" s="164"/>
      <c r="I33" s="141">
        <v>10072.32</v>
      </c>
      <c r="J33" s="141"/>
      <c r="K33" s="141"/>
      <c r="L33" s="133"/>
      <c r="M33" s="131" t="s">
        <v>144</v>
      </c>
      <c r="N33" s="133" t="s">
        <v>34</v>
      </c>
    </row>
    <row r="34" spans="1:14" ht="64.5" customHeight="1" x14ac:dyDescent="0.25">
      <c r="A34" s="146" t="s">
        <v>6</v>
      </c>
      <c r="B34" s="146" t="s">
        <v>141</v>
      </c>
      <c r="C34" s="163"/>
      <c r="D34" s="163"/>
      <c r="E34" s="163"/>
      <c r="F34" s="164"/>
      <c r="G34" s="164"/>
      <c r="H34" s="164"/>
      <c r="I34" s="141">
        <v>7280</v>
      </c>
      <c r="J34" s="141"/>
      <c r="K34" s="141"/>
      <c r="L34" s="165">
        <v>0.5</v>
      </c>
      <c r="M34" s="133" t="s">
        <v>17</v>
      </c>
      <c r="N34" s="133" t="s">
        <v>34</v>
      </c>
    </row>
    <row r="35" spans="1:14" ht="53.25" customHeight="1" x14ac:dyDescent="0.25">
      <c r="A35" s="146" t="s">
        <v>54</v>
      </c>
      <c r="B35" s="146" t="s">
        <v>119</v>
      </c>
      <c r="C35" s="144"/>
      <c r="D35" s="144"/>
      <c r="E35" s="144"/>
      <c r="F35" s="143"/>
      <c r="G35" s="143"/>
      <c r="H35" s="143"/>
      <c r="I35" s="132">
        <v>12000</v>
      </c>
      <c r="J35" s="132"/>
      <c r="K35" s="132"/>
      <c r="L35" s="165">
        <v>0.5</v>
      </c>
      <c r="M35" s="133" t="s">
        <v>17</v>
      </c>
      <c r="N35" s="133" t="s">
        <v>47</v>
      </c>
    </row>
    <row r="36" spans="1:14" ht="105" x14ac:dyDescent="0.25">
      <c r="A36" s="146" t="s">
        <v>56</v>
      </c>
      <c r="B36" s="146" t="s">
        <v>120</v>
      </c>
      <c r="C36" s="144"/>
      <c r="D36" s="144"/>
      <c r="E36" s="144"/>
      <c r="F36" s="143"/>
      <c r="G36" s="143"/>
      <c r="H36" s="143"/>
      <c r="I36" s="132">
        <v>12800</v>
      </c>
      <c r="J36" s="132"/>
      <c r="K36" s="132"/>
      <c r="L36" s="165">
        <v>0.5</v>
      </c>
      <c r="M36" s="133" t="s">
        <v>17</v>
      </c>
      <c r="N36" s="133" t="s">
        <v>35</v>
      </c>
    </row>
    <row r="37" spans="1:14" ht="52.5" customHeight="1" x14ac:dyDescent="0.25">
      <c r="A37" s="146" t="s">
        <v>67</v>
      </c>
      <c r="B37" s="166" t="s">
        <v>121</v>
      </c>
      <c r="C37" s="129"/>
      <c r="D37" s="129"/>
      <c r="E37" s="129"/>
      <c r="F37" s="143"/>
      <c r="G37" s="143"/>
      <c r="H37" s="143"/>
      <c r="I37" s="132">
        <v>59834</v>
      </c>
      <c r="J37" s="132"/>
      <c r="K37" s="132"/>
      <c r="L37" s="165">
        <v>0.5</v>
      </c>
      <c r="M37" s="133" t="s">
        <v>18</v>
      </c>
      <c r="N37" s="133" t="s">
        <v>48</v>
      </c>
    </row>
    <row r="38" spans="1:14" ht="75" x14ac:dyDescent="0.25">
      <c r="A38" s="138" t="s">
        <v>59</v>
      </c>
      <c r="B38" s="138" t="s">
        <v>142</v>
      </c>
      <c r="C38" s="129"/>
      <c r="D38" s="129"/>
      <c r="E38" s="129"/>
      <c r="F38" s="134"/>
      <c r="G38" s="134"/>
      <c r="H38" s="134"/>
      <c r="I38" s="132"/>
      <c r="J38" s="132"/>
      <c r="K38" s="132"/>
      <c r="L38" s="165">
        <v>0.5</v>
      </c>
      <c r="M38" s="133" t="s">
        <v>17</v>
      </c>
      <c r="N38" s="133" t="s">
        <v>49</v>
      </c>
    </row>
    <row r="39" spans="1:14" ht="40.5" customHeight="1" x14ac:dyDescent="0.25">
      <c r="A39" s="146" t="s">
        <v>7</v>
      </c>
      <c r="B39" s="146" t="s">
        <v>52</v>
      </c>
      <c r="C39" s="129">
        <v>1280</v>
      </c>
      <c r="D39" s="129"/>
      <c r="E39" s="129"/>
      <c r="F39" s="134"/>
      <c r="G39" s="134"/>
      <c r="H39" s="134"/>
      <c r="I39" s="132"/>
      <c r="J39" s="132"/>
      <c r="K39" s="132"/>
      <c r="L39" s="165">
        <v>0.5</v>
      </c>
      <c r="M39" s="133" t="s">
        <v>18</v>
      </c>
      <c r="N39" s="133" t="s">
        <v>50</v>
      </c>
    </row>
    <row r="40" spans="1:14" ht="41.45" customHeight="1" x14ac:dyDescent="0.25">
      <c r="A40" s="146" t="s">
        <v>167</v>
      </c>
      <c r="B40" s="146"/>
      <c r="C40" s="129">
        <v>69838</v>
      </c>
      <c r="D40" s="129"/>
      <c r="E40" s="129"/>
      <c r="F40" s="143"/>
      <c r="G40" s="143"/>
      <c r="H40" s="143"/>
      <c r="I40" s="167"/>
      <c r="J40" s="167"/>
      <c r="K40" s="167"/>
      <c r="L40" s="165"/>
      <c r="M40" s="133" t="s">
        <v>15</v>
      </c>
      <c r="N40" s="133" t="s">
        <v>136</v>
      </c>
    </row>
    <row r="41" spans="1:14" ht="41.45" customHeight="1" x14ac:dyDescent="0.25">
      <c r="A41" s="146" t="s">
        <v>37</v>
      </c>
      <c r="B41" s="149" t="s">
        <v>53</v>
      </c>
      <c r="C41" s="144">
        <v>22343.59</v>
      </c>
      <c r="D41" s="144">
        <v>8000</v>
      </c>
      <c r="E41" s="183">
        <f>D41/C41</f>
        <v>0.35804452194119207</v>
      </c>
      <c r="F41" s="143"/>
      <c r="G41" s="143"/>
      <c r="H41" s="143"/>
      <c r="I41" s="167"/>
      <c r="J41" s="167"/>
      <c r="K41" s="167"/>
      <c r="L41" s="165"/>
      <c r="M41" s="133" t="s">
        <v>19</v>
      </c>
      <c r="N41" s="133"/>
    </row>
    <row r="42" spans="1:14" ht="45" x14ac:dyDescent="0.25">
      <c r="A42" s="146" t="s">
        <v>62</v>
      </c>
      <c r="B42" s="135" t="s">
        <v>55</v>
      </c>
      <c r="C42" s="144">
        <v>104000</v>
      </c>
      <c r="D42" s="144"/>
      <c r="E42" s="144"/>
      <c r="F42" s="143"/>
      <c r="G42" s="143"/>
      <c r="H42" s="143"/>
      <c r="I42" s="141"/>
      <c r="J42" s="141"/>
      <c r="K42" s="141"/>
      <c r="L42" s="165">
        <v>0.5</v>
      </c>
      <c r="M42" s="133" t="s">
        <v>19</v>
      </c>
      <c r="N42" s="133" t="s">
        <v>71</v>
      </c>
    </row>
    <row r="43" spans="1:14" ht="31.5" customHeight="1" x14ac:dyDescent="0.25">
      <c r="A43" s="146" t="s">
        <v>122</v>
      </c>
      <c r="B43" s="146" t="s">
        <v>57</v>
      </c>
      <c r="C43" s="144">
        <v>8160</v>
      </c>
      <c r="D43" s="144"/>
      <c r="E43" s="144"/>
      <c r="F43" s="143"/>
      <c r="G43" s="143"/>
      <c r="H43" s="143"/>
      <c r="I43" s="141"/>
      <c r="J43" s="141"/>
      <c r="K43" s="141"/>
      <c r="L43" s="165">
        <v>0.5</v>
      </c>
      <c r="M43" s="133" t="s">
        <v>18</v>
      </c>
      <c r="N43" s="133"/>
    </row>
    <row r="44" spans="1:14" ht="64.5" customHeight="1" x14ac:dyDescent="0.25">
      <c r="A44" s="146" t="s">
        <v>123</v>
      </c>
      <c r="B44" s="146" t="s">
        <v>143</v>
      </c>
      <c r="C44" s="129"/>
      <c r="D44" s="129"/>
      <c r="E44" s="129"/>
      <c r="F44" s="134">
        <v>50200</v>
      </c>
      <c r="G44" s="134">
        <v>10000</v>
      </c>
      <c r="H44" s="188">
        <f>G44/F44</f>
        <v>0.19920318725099601</v>
      </c>
      <c r="I44" s="132"/>
      <c r="J44" s="132"/>
      <c r="K44" s="132"/>
      <c r="L44" s="165">
        <v>0.5</v>
      </c>
      <c r="M44" s="133" t="s">
        <v>17</v>
      </c>
      <c r="N44" s="133" t="s">
        <v>65</v>
      </c>
    </row>
    <row r="45" spans="1:14" ht="60" x14ac:dyDescent="0.25">
      <c r="A45" s="138" t="s">
        <v>124</v>
      </c>
      <c r="B45" s="148" t="s">
        <v>165</v>
      </c>
      <c r="C45" s="144"/>
      <c r="D45" s="144"/>
      <c r="E45" s="144"/>
      <c r="F45" s="143"/>
      <c r="G45" s="143"/>
      <c r="H45" s="143"/>
      <c r="I45" s="132"/>
      <c r="J45" s="132"/>
      <c r="K45" s="132"/>
      <c r="L45" s="165">
        <v>0.5</v>
      </c>
      <c r="M45" s="133" t="s">
        <v>17</v>
      </c>
      <c r="N45" s="133" t="s">
        <v>66</v>
      </c>
    </row>
    <row r="46" spans="1:14" ht="55.5" customHeight="1" x14ac:dyDescent="0.25">
      <c r="A46" s="146" t="s">
        <v>125</v>
      </c>
      <c r="B46" s="146" t="s">
        <v>58</v>
      </c>
      <c r="C46" s="129">
        <v>1280</v>
      </c>
      <c r="D46" s="129"/>
      <c r="E46" s="129"/>
      <c r="F46" s="164"/>
      <c r="G46" s="164"/>
      <c r="H46" s="164"/>
      <c r="I46" s="132"/>
      <c r="J46" s="132"/>
      <c r="K46" s="132"/>
      <c r="L46" s="165">
        <v>1</v>
      </c>
      <c r="M46" s="133" t="s">
        <v>19</v>
      </c>
      <c r="N46" s="133" t="s">
        <v>138</v>
      </c>
    </row>
    <row r="47" spans="1:14" ht="55.5" customHeight="1" x14ac:dyDescent="0.25">
      <c r="A47" s="146" t="s">
        <v>126</v>
      </c>
      <c r="B47" s="146" t="s">
        <v>60</v>
      </c>
      <c r="C47" s="144">
        <v>5040</v>
      </c>
      <c r="D47" s="144"/>
      <c r="E47" s="144"/>
      <c r="F47" s="164"/>
      <c r="G47" s="164"/>
      <c r="H47" s="164"/>
      <c r="I47" s="132"/>
      <c r="J47" s="132"/>
      <c r="K47" s="132"/>
      <c r="L47" s="165">
        <v>1</v>
      </c>
      <c r="M47" s="133" t="s">
        <v>18</v>
      </c>
      <c r="N47" s="133" t="s">
        <v>70</v>
      </c>
    </row>
    <row r="48" spans="1:14" ht="55.5" customHeight="1" x14ac:dyDescent="0.25">
      <c r="A48" s="146" t="s">
        <v>127</v>
      </c>
      <c r="B48" s="146" t="s">
        <v>61</v>
      </c>
      <c r="C48" s="144">
        <v>32407.4</v>
      </c>
      <c r="D48" s="144"/>
      <c r="E48" s="144"/>
      <c r="F48" s="164"/>
      <c r="G48" s="164"/>
      <c r="H48" s="164"/>
      <c r="I48" s="132"/>
      <c r="J48" s="132"/>
      <c r="K48" s="132"/>
      <c r="L48" s="165">
        <v>1</v>
      </c>
      <c r="M48" s="133" t="s">
        <v>19</v>
      </c>
      <c r="N48" s="133" t="s">
        <v>69</v>
      </c>
    </row>
    <row r="49" spans="1:14" ht="55.5" customHeight="1" x14ac:dyDescent="0.25">
      <c r="A49" s="146" t="s">
        <v>128</v>
      </c>
      <c r="B49" s="146" t="s">
        <v>36</v>
      </c>
      <c r="C49" s="144">
        <v>7000</v>
      </c>
      <c r="D49" s="144"/>
      <c r="E49" s="144"/>
      <c r="F49" s="168"/>
      <c r="G49" s="168"/>
      <c r="H49" s="168"/>
      <c r="I49" s="132"/>
      <c r="J49" s="132"/>
      <c r="K49" s="132"/>
      <c r="L49" s="165">
        <v>1</v>
      </c>
      <c r="M49" s="133" t="s">
        <v>18</v>
      </c>
      <c r="N49" s="133" t="s">
        <v>68</v>
      </c>
    </row>
    <row r="50" spans="1:14" ht="31.9" customHeight="1" x14ac:dyDescent="0.25">
      <c r="A50" s="169" t="s">
        <v>131</v>
      </c>
      <c r="B50" s="169"/>
      <c r="C50" s="139">
        <f>SUM(C23:C49)</f>
        <v>416710.97</v>
      </c>
      <c r="D50" s="139">
        <f>SUM(D23:D49)</f>
        <v>49415</v>
      </c>
      <c r="E50" s="186">
        <f>D50/C50</f>
        <v>0.11858339126517356</v>
      </c>
      <c r="F50" s="140">
        <f>SUM(F24:F49)</f>
        <v>63600</v>
      </c>
      <c r="G50" s="140">
        <f>G29+G30+G44</f>
        <v>22286</v>
      </c>
      <c r="H50" s="181">
        <f>G50/F50</f>
        <v>0.35040880503144656</v>
      </c>
      <c r="I50" s="160">
        <f>SUM(I24:I49)</f>
        <v>201124.1421999998</v>
      </c>
      <c r="J50" s="160">
        <f>SUM(J23:J49)</f>
        <v>0</v>
      </c>
      <c r="K50" s="160"/>
      <c r="L50" s="170"/>
      <c r="M50" s="161"/>
      <c r="N50" s="131"/>
    </row>
    <row r="51" spans="1:14" ht="34.5" customHeight="1" x14ac:dyDescent="0.25">
      <c r="A51" s="148" t="s">
        <v>26</v>
      </c>
      <c r="B51" s="146">
        <f>SUM(C51:I51)</f>
        <v>439873.4312880229</v>
      </c>
      <c r="C51" s="144">
        <v>182038.23</v>
      </c>
      <c r="D51" s="144">
        <v>107383</v>
      </c>
      <c r="E51" s="185">
        <f>D51/C51</f>
        <v>0.58989257366433412</v>
      </c>
      <c r="F51" s="143">
        <v>30105</v>
      </c>
      <c r="G51" s="143">
        <v>18105.009999999998</v>
      </c>
      <c r="H51" s="182">
        <f>G51/F51</f>
        <v>0.60139544926092003</v>
      </c>
      <c r="I51" s="141">
        <v>102241</v>
      </c>
      <c r="J51" s="141">
        <v>40361</v>
      </c>
      <c r="K51" s="184">
        <f>J51/I51</f>
        <v>0.39476335325358713</v>
      </c>
      <c r="L51" s="130">
        <v>0.72</v>
      </c>
      <c r="M51" s="171" t="s">
        <v>14</v>
      </c>
      <c r="N51" s="161" t="s">
        <v>132</v>
      </c>
    </row>
    <row r="52" spans="1:14" ht="90" x14ac:dyDescent="0.25">
      <c r="A52" s="146" t="s">
        <v>27</v>
      </c>
      <c r="B52" s="146">
        <v>84066</v>
      </c>
      <c r="C52" s="144">
        <v>23703</v>
      </c>
      <c r="D52" s="144">
        <v>14091</v>
      </c>
      <c r="E52" s="185">
        <f>D52/C52</f>
        <v>0.59448171117580051</v>
      </c>
      <c r="F52" s="134">
        <v>88800.26</v>
      </c>
      <c r="G52" s="134">
        <v>52191.7</v>
      </c>
      <c r="H52" s="182">
        <f>G52/F52</f>
        <v>0.58774264850125435</v>
      </c>
      <c r="I52" s="141">
        <v>11013.66780000027</v>
      </c>
      <c r="J52" s="172">
        <v>4583</v>
      </c>
      <c r="K52" s="184">
        <f>J52/I52</f>
        <v>0.41611932402754037</v>
      </c>
      <c r="L52" s="165">
        <v>0.72</v>
      </c>
      <c r="M52" s="133" t="s">
        <v>20</v>
      </c>
      <c r="N52" s="161" t="s">
        <v>51</v>
      </c>
    </row>
    <row r="53" spans="1:14" ht="27" customHeight="1" x14ac:dyDescent="0.25">
      <c r="A53" s="146" t="s">
        <v>78</v>
      </c>
      <c r="B53" s="146">
        <v>105000</v>
      </c>
      <c r="C53" s="144"/>
      <c r="D53" s="144"/>
      <c r="E53" s="144"/>
      <c r="F53" s="134"/>
      <c r="G53" s="134"/>
      <c r="H53" s="134"/>
      <c r="I53" s="141"/>
      <c r="J53" s="141"/>
      <c r="K53" s="141"/>
      <c r="L53" s="170"/>
      <c r="M53" s="161"/>
      <c r="N53" s="161"/>
    </row>
    <row r="54" spans="1:14" ht="45" x14ac:dyDescent="0.25">
      <c r="A54" s="146" t="s">
        <v>72</v>
      </c>
      <c r="B54" s="146"/>
      <c r="C54" s="144">
        <v>3792</v>
      </c>
      <c r="D54" s="144"/>
      <c r="E54" s="144"/>
      <c r="F54" s="134"/>
      <c r="G54" s="134"/>
      <c r="H54" s="134"/>
      <c r="I54" s="141"/>
      <c r="J54" s="141"/>
      <c r="K54" s="141"/>
      <c r="L54" s="165">
        <v>0.28000000000000003</v>
      </c>
      <c r="M54" s="133" t="s">
        <v>18</v>
      </c>
      <c r="N54" s="131" t="s">
        <v>79</v>
      </c>
    </row>
    <row r="55" spans="1:14" ht="45" x14ac:dyDescent="0.25">
      <c r="A55" s="146" t="s">
        <v>73</v>
      </c>
      <c r="B55" s="146"/>
      <c r="C55" s="144">
        <v>20563</v>
      </c>
      <c r="D55" s="144"/>
      <c r="E55" s="144"/>
      <c r="F55" s="134"/>
      <c r="G55" s="134"/>
      <c r="H55" s="134"/>
      <c r="I55" s="141"/>
      <c r="J55" s="141"/>
      <c r="K55" s="141"/>
      <c r="L55" s="165">
        <v>0.28000000000000003</v>
      </c>
      <c r="M55" s="133" t="s">
        <v>20</v>
      </c>
      <c r="N55" s="133" t="s">
        <v>80</v>
      </c>
    </row>
    <row r="56" spans="1:14" ht="45" x14ac:dyDescent="0.25">
      <c r="A56" s="146" t="s">
        <v>74</v>
      </c>
      <c r="B56" s="146"/>
      <c r="C56" s="144">
        <v>3000</v>
      </c>
      <c r="D56" s="144"/>
      <c r="E56" s="144"/>
      <c r="F56" s="134"/>
      <c r="G56" s="134"/>
      <c r="H56" s="134"/>
      <c r="I56" s="141"/>
      <c r="J56" s="141"/>
      <c r="K56" s="141"/>
      <c r="L56" s="165">
        <v>0.28000000000000003</v>
      </c>
      <c r="M56" s="133" t="s">
        <v>20</v>
      </c>
      <c r="N56" s="133" t="s">
        <v>81</v>
      </c>
    </row>
    <row r="57" spans="1:14" ht="30" x14ac:dyDescent="0.25">
      <c r="A57" s="146" t="s">
        <v>75</v>
      </c>
      <c r="B57" s="146"/>
      <c r="C57" s="144">
        <v>5000</v>
      </c>
      <c r="D57" s="144"/>
      <c r="E57" s="144"/>
      <c r="F57" s="134"/>
      <c r="G57" s="134"/>
      <c r="H57" s="134"/>
      <c r="I57" s="141"/>
      <c r="J57" s="141"/>
      <c r="K57" s="141"/>
      <c r="L57" s="165">
        <v>0.28000000000000003</v>
      </c>
      <c r="M57" s="133" t="s">
        <v>20</v>
      </c>
      <c r="N57" s="133" t="s">
        <v>82</v>
      </c>
    </row>
    <row r="58" spans="1:14" ht="60" x14ac:dyDescent="0.25">
      <c r="A58" s="146" t="s">
        <v>76</v>
      </c>
      <c r="B58" s="146"/>
      <c r="C58" s="144">
        <v>13072</v>
      </c>
      <c r="D58" s="144"/>
      <c r="E58" s="144"/>
      <c r="F58" s="134"/>
      <c r="G58" s="134"/>
      <c r="H58" s="134"/>
      <c r="I58" s="141"/>
      <c r="J58" s="141"/>
      <c r="K58" s="141"/>
      <c r="L58" s="165">
        <v>0.28000000000000003</v>
      </c>
      <c r="M58" s="133" t="s">
        <v>20</v>
      </c>
      <c r="N58" s="133" t="s">
        <v>83</v>
      </c>
    </row>
    <row r="59" spans="1:14" ht="60" x14ac:dyDescent="0.25">
      <c r="A59" s="146" t="s">
        <v>77</v>
      </c>
      <c r="B59" s="135"/>
      <c r="C59" s="144">
        <v>25000</v>
      </c>
      <c r="D59" s="144"/>
      <c r="E59" s="144"/>
      <c r="F59" s="143"/>
      <c r="G59" s="143"/>
      <c r="H59" s="143"/>
      <c r="I59" s="141"/>
      <c r="J59" s="141"/>
      <c r="K59" s="141"/>
      <c r="L59" s="165">
        <v>0.28000000000000003</v>
      </c>
      <c r="M59" s="133" t="s">
        <v>20</v>
      </c>
      <c r="N59" s="133" t="s">
        <v>84</v>
      </c>
    </row>
    <row r="60" spans="1:14" ht="22.5" customHeight="1" x14ac:dyDescent="0.25">
      <c r="A60" s="169" t="s">
        <v>168</v>
      </c>
      <c r="B60" s="169"/>
      <c r="C60" s="144">
        <f>C59+C58+C57+C56+C55+C54+C52+C51+C50+C21</f>
        <v>710319.6</v>
      </c>
      <c r="D60" s="144">
        <f>D52+D51+D50+D21</f>
        <v>189152</v>
      </c>
      <c r="E60" s="183">
        <f>D60/C60</f>
        <v>0.26629139897026632</v>
      </c>
      <c r="F60" s="143">
        <f>F52+F51+F50+F21</f>
        <v>312391.58999999997</v>
      </c>
      <c r="G60" s="143">
        <f>G52+G51+G50+G21</f>
        <v>141383.72</v>
      </c>
      <c r="H60" s="182">
        <f>G60/F60</f>
        <v>0.4525849111366923</v>
      </c>
      <c r="I60" s="141">
        <f>I52+I51+I50+I21</f>
        <v>402818.81000000006</v>
      </c>
      <c r="J60" s="141">
        <f>J50+J21+J51+J52</f>
        <v>107775</v>
      </c>
      <c r="K60" s="184">
        <f>J60/I60</f>
        <v>0.26755205398675397</v>
      </c>
      <c r="L60" s="161"/>
      <c r="M60" s="161"/>
      <c r="N60" s="161"/>
    </row>
    <row r="61" spans="1:14" ht="38.25" customHeight="1" x14ac:dyDescent="0.25">
      <c r="A61" s="173" t="s">
        <v>145</v>
      </c>
      <c r="B61" s="173"/>
      <c r="C61" s="174">
        <v>49722</v>
      </c>
      <c r="D61" s="174">
        <f>Category!E15+Category!F15</f>
        <v>13240.64</v>
      </c>
      <c r="E61" s="187">
        <f>D61/C61</f>
        <v>0.26629339125537987</v>
      </c>
      <c r="F61" s="175">
        <v>21867</v>
      </c>
      <c r="G61" s="175">
        <f>Category!K15+Category!L15</f>
        <v>9896.8604000000014</v>
      </c>
      <c r="H61" s="182">
        <f t="shared" ref="H61:H62" si="3">G61/F61</f>
        <v>0.45259342388073359</v>
      </c>
      <c r="I61" s="176">
        <v>26541</v>
      </c>
      <c r="J61" s="176">
        <f>Category!Q15+Category!R15</f>
        <v>7544.25</v>
      </c>
      <c r="K61" s="184">
        <f t="shared" ref="K61:K62" si="4">J61/I61</f>
        <v>0.28424889793150221</v>
      </c>
      <c r="L61" s="133"/>
      <c r="M61" s="133"/>
      <c r="N61" s="133"/>
    </row>
    <row r="62" spans="1:14" ht="32.25" customHeight="1" x14ac:dyDescent="0.25">
      <c r="A62" s="169" t="s">
        <v>41</v>
      </c>
      <c r="B62" s="169"/>
      <c r="C62" s="139">
        <f>SUM(C60:C61)</f>
        <v>760041.6</v>
      </c>
      <c r="D62" s="139">
        <f>SUM(D60:D61)</f>
        <v>202392.64</v>
      </c>
      <c r="E62" s="186">
        <f>D62/C62</f>
        <v>0.26629152930576433</v>
      </c>
      <c r="F62" s="140">
        <f>F61+F60</f>
        <v>334258.58999999997</v>
      </c>
      <c r="G62" s="140">
        <f>SUM(G60:G61)</f>
        <v>151280.58040000001</v>
      </c>
      <c r="H62" s="181">
        <f t="shared" si="3"/>
        <v>0.45258546803539146</v>
      </c>
      <c r="I62" s="160">
        <f>I61+I60</f>
        <v>429359.81000000006</v>
      </c>
      <c r="J62" s="160">
        <f>J61+J60</f>
        <v>115319.25</v>
      </c>
      <c r="K62" s="189">
        <f t="shared" si="4"/>
        <v>0.26858417419180425</v>
      </c>
      <c r="L62" s="161"/>
      <c r="M62" s="161"/>
      <c r="N62" s="161"/>
    </row>
    <row r="64" spans="1:14" x14ac:dyDescent="0.25">
      <c r="F64" s="12"/>
      <c r="G64" s="12"/>
      <c r="H64" s="12"/>
      <c r="I64" s="12"/>
      <c r="J64" s="12"/>
      <c r="K64" s="12"/>
    </row>
    <row r="65" spans="2:13" ht="25.5" customHeight="1" x14ac:dyDescent="0.25">
      <c r="B65" s="14"/>
      <c r="C65" s="11"/>
      <c r="D65" s="11"/>
      <c r="E65" s="11"/>
      <c r="F65" s="11"/>
      <c r="G65" s="11"/>
      <c r="H65" s="11"/>
      <c r="I65" s="13"/>
      <c r="J65" s="13"/>
      <c r="K65" s="13"/>
      <c r="L65" s="11"/>
      <c r="M65" s="11"/>
    </row>
    <row r="66" spans="2:13" x14ac:dyDescent="0.25">
      <c r="F66" s="11"/>
      <c r="G66" s="11"/>
      <c r="H66" s="11"/>
      <c r="I66" s="11"/>
      <c r="J66" s="11"/>
      <c r="K66" s="11"/>
    </row>
    <row r="67" spans="2:13" x14ac:dyDescent="0.25">
      <c r="C67" s="11"/>
      <c r="D67" s="11"/>
      <c r="E67" s="11"/>
      <c r="F67" s="11"/>
      <c r="G67" s="11"/>
      <c r="H67" s="11"/>
    </row>
  </sheetData>
  <mergeCells count="14">
    <mergeCell ref="A8:N8"/>
    <mergeCell ref="B15:B16"/>
    <mergeCell ref="B12:B13"/>
    <mergeCell ref="B10:B11"/>
    <mergeCell ref="B19:B20"/>
    <mergeCell ref="A19:A20"/>
    <mergeCell ref="A61:B61"/>
    <mergeCell ref="A62:B62"/>
    <mergeCell ref="A10:A11"/>
    <mergeCell ref="A12:A13"/>
    <mergeCell ref="A15:A16"/>
    <mergeCell ref="A50:B50"/>
    <mergeCell ref="A22:N22"/>
    <mergeCell ref="A60:B60"/>
  </mergeCells>
  <pageMargins left="0.7" right="0.7" top="0.75" bottom="0.75" header="0.3" footer="0.3"/>
  <pageSetup scale="43" orientation="landscape" r:id="rId1"/>
  <rowBreaks count="4" manualBreakCount="4">
    <brk id="20" max="16383" man="1"/>
    <brk id="40" max="7" man="1"/>
    <brk id="61" max="16383" man="1"/>
    <brk id="62" max="16383" man="1"/>
  </rowBreaks>
  <colBreaks count="1" manualBreakCount="1">
    <brk id="11"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6"/>
  <sheetViews>
    <sheetView tabSelected="1" topLeftCell="A6" zoomScale="115" zoomScaleNormal="115" workbookViewId="0">
      <selection activeCell="X8" sqref="X8"/>
    </sheetView>
  </sheetViews>
  <sheetFormatPr defaultColWidth="8.85546875" defaultRowHeight="12.75" x14ac:dyDescent="0.2"/>
  <cols>
    <col min="1" max="1" width="30.28515625" style="8" customWidth="1"/>
    <col min="2" max="2" width="10.7109375" style="10" customWidth="1"/>
    <col min="3" max="3" width="12.28515625" style="10" customWidth="1"/>
    <col min="4" max="4" width="11.7109375" style="10" customWidth="1"/>
    <col min="5" max="5" width="10.140625" style="10" customWidth="1"/>
    <col min="6" max="6" width="11.140625" style="10" customWidth="1"/>
    <col min="7" max="7" width="5.5703125" style="10" customWidth="1"/>
    <col min="8" max="8" width="11" style="8" customWidth="1"/>
    <col min="9" max="9" width="10.85546875" style="8" customWidth="1"/>
    <col min="10" max="11" width="10.42578125" style="8" customWidth="1"/>
    <col min="12" max="12" width="10.28515625" style="8" customWidth="1"/>
    <col min="13" max="13" width="6" style="8" customWidth="1"/>
    <col min="14" max="14" width="12" style="8" customWidth="1"/>
    <col min="15" max="15" width="11" style="8" customWidth="1"/>
    <col min="16" max="16" width="11.28515625" style="8" customWidth="1"/>
    <col min="17" max="18" width="10.28515625" style="8" customWidth="1"/>
    <col min="19" max="19" width="5.85546875" style="8" customWidth="1"/>
    <col min="20" max="20" width="11.42578125" style="8" customWidth="1"/>
    <col min="21" max="21" width="11" style="8" customWidth="1"/>
    <col min="22" max="22" width="12.28515625" style="8" customWidth="1"/>
    <col min="23" max="23" width="11.28515625" style="8" customWidth="1"/>
    <col min="24" max="24" width="10.85546875" style="8" customWidth="1"/>
    <col min="25" max="25" width="6" style="8" customWidth="1"/>
    <col min="26" max="26" width="19.5703125" style="8" customWidth="1"/>
    <col min="27" max="16384" width="8.85546875" style="8"/>
  </cols>
  <sheetData>
    <row r="1" spans="1:26" x14ac:dyDescent="0.2">
      <c r="A1" s="7" t="s">
        <v>30</v>
      </c>
      <c r="B1" s="9"/>
      <c r="C1" s="9"/>
      <c r="D1" s="9"/>
      <c r="E1" s="9"/>
      <c r="F1" s="9"/>
      <c r="G1" s="9"/>
      <c r="H1" s="7"/>
    </row>
    <row r="2" spans="1:26" x14ac:dyDescent="0.2">
      <c r="A2" s="7"/>
      <c r="B2" s="9"/>
      <c r="C2" s="9"/>
      <c r="D2" s="9"/>
      <c r="E2" s="9"/>
      <c r="F2" s="9"/>
      <c r="G2" s="9"/>
      <c r="H2" s="7"/>
    </row>
    <row r="3" spans="1:26" x14ac:dyDescent="0.2">
      <c r="A3" s="7" t="s">
        <v>25</v>
      </c>
      <c r="B3" s="9"/>
      <c r="C3" s="9"/>
      <c r="D3" s="9"/>
      <c r="E3" s="9"/>
      <c r="F3" s="9"/>
      <c r="G3" s="9"/>
      <c r="H3" s="7"/>
    </row>
    <row r="4" spans="1:26" ht="13.5" thickBot="1" x14ac:dyDescent="0.25"/>
    <row r="5" spans="1:26" s="7" customFormat="1" ht="26.25" customHeight="1" thickBot="1" x14ac:dyDescent="0.25">
      <c r="A5" s="109" t="s">
        <v>10</v>
      </c>
      <c r="B5" s="124" t="s">
        <v>150</v>
      </c>
      <c r="C5" s="125"/>
      <c r="D5" s="125"/>
      <c r="E5" s="125"/>
      <c r="F5" s="125"/>
      <c r="G5" s="126"/>
      <c r="H5" s="111" t="s">
        <v>149</v>
      </c>
      <c r="I5" s="112"/>
      <c r="J5" s="112"/>
      <c r="K5" s="112"/>
      <c r="L5" s="112"/>
      <c r="M5" s="113"/>
      <c r="N5" s="111" t="s">
        <v>151</v>
      </c>
      <c r="O5" s="112"/>
      <c r="P5" s="112"/>
      <c r="Q5" s="112"/>
      <c r="R5" s="112"/>
      <c r="S5" s="113"/>
      <c r="T5" s="114" t="s">
        <v>23</v>
      </c>
      <c r="U5" s="116" t="s">
        <v>24</v>
      </c>
      <c r="V5" s="127" t="s">
        <v>152</v>
      </c>
      <c r="W5" s="118" t="s">
        <v>153</v>
      </c>
      <c r="X5" s="118" t="s">
        <v>169</v>
      </c>
      <c r="Y5" s="120" t="s">
        <v>154</v>
      </c>
      <c r="Z5" s="122" t="s">
        <v>155</v>
      </c>
    </row>
    <row r="6" spans="1:26" s="7" customFormat="1" ht="26.25" thickBot="1" x14ac:dyDescent="0.25">
      <c r="A6" s="110"/>
      <c r="B6" s="19" t="s">
        <v>12</v>
      </c>
      <c r="C6" s="20" t="s">
        <v>13</v>
      </c>
      <c r="D6" s="20" t="s">
        <v>40</v>
      </c>
      <c r="E6" s="108" t="s">
        <v>146</v>
      </c>
      <c r="F6" s="20" t="s">
        <v>147</v>
      </c>
      <c r="G6" s="21" t="s">
        <v>148</v>
      </c>
      <c r="H6" s="22" t="s">
        <v>12</v>
      </c>
      <c r="I6" s="23" t="s">
        <v>13</v>
      </c>
      <c r="J6" s="23" t="s">
        <v>40</v>
      </c>
      <c r="K6" s="23" t="s">
        <v>146</v>
      </c>
      <c r="L6" s="23" t="s">
        <v>147</v>
      </c>
      <c r="M6" s="21" t="s">
        <v>148</v>
      </c>
      <c r="N6" s="22" t="s">
        <v>12</v>
      </c>
      <c r="O6" s="24" t="s">
        <v>13</v>
      </c>
      <c r="P6" s="25" t="s">
        <v>40</v>
      </c>
      <c r="Q6" s="26" t="s">
        <v>146</v>
      </c>
      <c r="R6" s="26" t="s">
        <v>147</v>
      </c>
      <c r="S6" s="21" t="s">
        <v>148</v>
      </c>
      <c r="T6" s="115"/>
      <c r="U6" s="117"/>
      <c r="V6" s="128"/>
      <c r="W6" s="119"/>
      <c r="X6" s="119"/>
      <c r="Y6" s="121"/>
      <c r="Z6" s="123"/>
    </row>
    <row r="7" spans="1:26" ht="26.25" customHeight="1" x14ac:dyDescent="0.2">
      <c r="A7" s="27" t="s">
        <v>14</v>
      </c>
      <c r="B7" s="29">
        <v>127426.761</v>
      </c>
      <c r="C7" s="30">
        <v>54611.469000000005</v>
      </c>
      <c r="D7" s="30">
        <f>Activity!C51</f>
        <v>182038.23</v>
      </c>
      <c r="E7" s="31">
        <v>39003</v>
      </c>
      <c r="F7" s="30">
        <v>68380</v>
      </c>
      <c r="G7" s="83">
        <f>(E7+F7)/B7</f>
        <v>0.84270367666333446</v>
      </c>
      <c r="H7" s="33">
        <v>21073.5</v>
      </c>
      <c r="I7" s="34">
        <v>9031.5</v>
      </c>
      <c r="J7" s="34">
        <f>Activity!F51</f>
        <v>30105</v>
      </c>
      <c r="K7" s="34">
        <v>6493.78</v>
      </c>
      <c r="L7" s="34">
        <v>11611.23</v>
      </c>
      <c r="M7" s="84">
        <f>(K7+L7)/H7</f>
        <v>0.85913635608702865</v>
      </c>
      <c r="N7" s="37">
        <v>71568.7</v>
      </c>
      <c r="O7" s="38">
        <v>30672.3</v>
      </c>
      <c r="P7" s="38">
        <v>102241</v>
      </c>
      <c r="Q7" s="38">
        <v>27601</v>
      </c>
      <c r="R7" s="38">
        <v>12760</v>
      </c>
      <c r="S7" s="85">
        <f>(Q7+R7)/N7</f>
        <v>0.56394764750512449</v>
      </c>
      <c r="T7" s="41">
        <f>N7+H7+B7</f>
        <v>220068.96100000001</v>
      </c>
      <c r="U7" s="42">
        <f>O7+I7+C7</f>
        <v>94315.269</v>
      </c>
      <c r="V7" s="43">
        <f>P7+J7+D7</f>
        <v>314384.23</v>
      </c>
      <c r="W7" s="107">
        <f>E7+K7+Q7</f>
        <v>73097.78</v>
      </c>
      <c r="X7" s="107">
        <f>F7+L7+R7</f>
        <v>92751.23</v>
      </c>
      <c r="Y7" s="86">
        <f>(W7+X7)/T7</f>
        <v>0.75362290641250407</v>
      </c>
      <c r="Z7" s="48"/>
    </row>
    <row r="8" spans="1:26" ht="26.25" customHeight="1" x14ac:dyDescent="0.2">
      <c r="A8" s="28" t="s">
        <v>15</v>
      </c>
      <c r="B8" s="32">
        <v>48886.6</v>
      </c>
      <c r="C8" s="31">
        <v>20951.400000000001</v>
      </c>
      <c r="D8" s="31">
        <f>Activity!C40</f>
        <v>69838</v>
      </c>
      <c r="E8" s="31">
        <v>44</v>
      </c>
      <c r="F8" s="31">
        <v>38713</v>
      </c>
      <c r="G8" s="83">
        <f t="shared" ref="G8:G16" si="0">(E8+F8)/B8</f>
        <v>0.79279393535242793</v>
      </c>
      <c r="H8" s="35"/>
      <c r="I8" s="36"/>
      <c r="J8" s="36"/>
      <c r="K8" s="36"/>
      <c r="L8" s="36"/>
      <c r="M8" s="84"/>
      <c r="N8" s="39"/>
      <c r="O8" s="40"/>
      <c r="P8" s="40"/>
      <c r="Q8" s="40"/>
      <c r="R8" s="40"/>
      <c r="S8" s="85"/>
      <c r="T8" s="44"/>
      <c r="U8" s="45"/>
      <c r="V8" s="46"/>
      <c r="W8" s="107"/>
      <c r="X8" s="107">
        <f t="shared" ref="X8:X13" si="1">F8+L8+R8</f>
        <v>38713</v>
      </c>
      <c r="Y8" s="86"/>
      <c r="Z8" s="49"/>
    </row>
    <row r="9" spans="1:26" ht="25.5" x14ac:dyDescent="0.2">
      <c r="A9" s="28" t="s">
        <v>16</v>
      </c>
      <c r="B9" s="32">
        <v>83833.385999999999</v>
      </c>
      <c r="C9" s="31">
        <v>35928.593999999997</v>
      </c>
      <c r="D9" s="31">
        <f>Activity!C31</f>
        <v>119761.98</v>
      </c>
      <c r="E9" s="31">
        <v>2658</v>
      </c>
      <c r="F9" s="31"/>
      <c r="G9" s="83">
        <f t="shared" si="0"/>
        <v>3.1705745489034647E-2</v>
      </c>
      <c r="H9" s="35">
        <v>9380</v>
      </c>
      <c r="I9" s="36">
        <v>4020</v>
      </c>
      <c r="J9" s="36">
        <f t="shared" ref="J9:J12" si="2">SUM(H9:I9)</f>
        <v>13400</v>
      </c>
      <c r="K9" s="36">
        <v>6632.6</v>
      </c>
      <c r="L9" s="36">
        <v>1972.77</v>
      </c>
      <c r="M9" s="84">
        <f t="shared" ref="M9" si="3">(K9+L9)/H9</f>
        <v>0.91741684434968029</v>
      </c>
      <c r="N9" s="39">
        <v>0</v>
      </c>
      <c r="O9" s="40">
        <v>0</v>
      </c>
      <c r="P9" s="40">
        <v>0</v>
      </c>
      <c r="Q9" s="40"/>
      <c r="R9" s="40"/>
      <c r="S9" s="85">
        <v>0</v>
      </c>
      <c r="T9" s="44">
        <f>B9</f>
        <v>83833.385999999999</v>
      </c>
      <c r="U9" s="45">
        <f>C9</f>
        <v>35928.593999999997</v>
      </c>
      <c r="V9" s="46">
        <f>P9+J9+D9</f>
        <v>133161.97999999998</v>
      </c>
      <c r="W9" s="107">
        <f t="shared" ref="W9:W13" si="4">E9+K9+Q9</f>
        <v>9290.6</v>
      </c>
      <c r="X9" s="107">
        <f t="shared" si="1"/>
        <v>1972.77</v>
      </c>
      <c r="Y9" s="86">
        <f t="shared" ref="Y9:Y16" si="5">(W9+X9)/T9</f>
        <v>0.13435422970986763</v>
      </c>
      <c r="Z9" s="49"/>
    </row>
    <row r="10" spans="1:26" ht="18.75" customHeight="1" x14ac:dyDescent="0.2">
      <c r="A10" s="28" t="s">
        <v>17</v>
      </c>
      <c r="B10" s="32"/>
      <c r="C10" s="31"/>
      <c r="D10" s="31"/>
      <c r="E10" s="31"/>
      <c r="F10" s="31"/>
      <c r="G10" s="83">
        <v>0</v>
      </c>
      <c r="H10" s="35">
        <v>113460.43099999998</v>
      </c>
      <c r="I10" s="36">
        <v>48625.898999999998</v>
      </c>
      <c r="J10" s="36">
        <f>Activity!F16+Activity!F17+Activity!F44</f>
        <v>162086.32999999999</v>
      </c>
      <c r="K10" s="36">
        <v>8210</v>
      </c>
      <c r="L10" s="36">
        <v>43989.1</v>
      </c>
      <c r="M10" s="84">
        <f t="shared" ref="M10:M16" si="6">(K10+L10)/H10</f>
        <v>0.46006435494679204</v>
      </c>
      <c r="N10" s="39">
        <v>131138.48000000001</v>
      </c>
      <c r="O10" s="40">
        <v>56201.35</v>
      </c>
      <c r="P10" s="40">
        <v>187337.82</v>
      </c>
      <c r="Q10" s="40">
        <v>14050</v>
      </c>
      <c r="R10" s="40">
        <v>46849</v>
      </c>
      <c r="S10" s="85">
        <f t="shared" ref="S10:S16" si="7">(Q10+R10)/N10</f>
        <v>0.46438695949503145</v>
      </c>
      <c r="T10" s="44">
        <f>N10+H10</f>
        <v>244598.91099999999</v>
      </c>
      <c r="U10" s="45">
        <f>O10+I10</f>
        <v>104827.249</v>
      </c>
      <c r="V10" s="46">
        <f>P10+J10</f>
        <v>349424.15</v>
      </c>
      <c r="W10" s="107">
        <f t="shared" si="4"/>
        <v>22260</v>
      </c>
      <c r="X10" s="107">
        <f t="shared" si="1"/>
        <v>90838.1</v>
      </c>
      <c r="Y10" s="86">
        <f t="shared" si="5"/>
        <v>0.46238186236242079</v>
      </c>
      <c r="Z10" s="49"/>
    </row>
    <row r="11" spans="1:26" ht="18" customHeight="1" x14ac:dyDescent="0.2">
      <c r="A11" s="28" t="s">
        <v>18</v>
      </c>
      <c r="B11" s="32">
        <v>21890.399999999998</v>
      </c>
      <c r="C11" s="31">
        <v>9381.6</v>
      </c>
      <c r="D11" s="31">
        <f>Activity!C19+Activity!C39+Activity!C43+Activity!C47+Activity!C49+Activity!C54</f>
        <v>31272</v>
      </c>
      <c r="E11" s="31">
        <v>7091</v>
      </c>
      <c r="F11" s="31">
        <v>11172</v>
      </c>
      <c r="G11" s="83">
        <f t="shared" si="0"/>
        <v>0.83429265796879004</v>
      </c>
      <c r="H11" s="35">
        <v>12600</v>
      </c>
      <c r="I11" s="36">
        <v>5400</v>
      </c>
      <c r="J11" s="36">
        <f>Activity!F15</f>
        <v>18000</v>
      </c>
      <c r="K11" s="36">
        <v>5282.54</v>
      </c>
      <c r="L11" s="36">
        <v>5000</v>
      </c>
      <c r="M11" s="84">
        <f t="shared" si="6"/>
        <v>0.81607460317460323</v>
      </c>
      <c r="N11" s="39">
        <v>54996.423999999999</v>
      </c>
      <c r="O11" s="40">
        <v>23569.896000000001</v>
      </c>
      <c r="P11" s="40">
        <v>78566.320000000007</v>
      </c>
      <c r="Q11" s="40">
        <v>1932</v>
      </c>
      <c r="R11" s="40"/>
      <c r="S11" s="85">
        <f t="shared" si="7"/>
        <v>3.512955678718311E-2</v>
      </c>
      <c r="T11" s="44">
        <f>N11+H11+B11</f>
        <v>89486.823999999993</v>
      </c>
      <c r="U11" s="45">
        <f>O11+I11+C11</f>
        <v>38351.495999999999</v>
      </c>
      <c r="V11" s="46">
        <f>P11+J11+D11</f>
        <v>127838.32</v>
      </c>
      <c r="W11" s="107">
        <f t="shared" si="4"/>
        <v>14305.54</v>
      </c>
      <c r="X11" s="107">
        <f t="shared" si="1"/>
        <v>16172</v>
      </c>
      <c r="Y11" s="86">
        <f t="shared" si="5"/>
        <v>0.34058131284221244</v>
      </c>
      <c r="Z11" s="49"/>
    </row>
    <row r="12" spans="1:26" ht="25.5" x14ac:dyDescent="0.2">
      <c r="A12" s="28" t="s">
        <v>19</v>
      </c>
      <c r="B12" s="32">
        <v>151949.97299999997</v>
      </c>
      <c r="C12" s="31">
        <v>65121.416999999994</v>
      </c>
      <c r="D12" s="31">
        <f>Activity!C20+Activity!C24+Activity!C27+Activity!C41+Activity!C42+Activity!C46+Activity!C48</f>
        <v>217071.38999999998</v>
      </c>
      <c r="E12" s="31"/>
      <c r="F12" s="31">
        <v>8000</v>
      </c>
      <c r="G12" s="83">
        <f t="shared" si="0"/>
        <v>5.2648907018891022E-2</v>
      </c>
      <c r="H12" s="35">
        <v>0</v>
      </c>
      <c r="I12" s="36">
        <v>0</v>
      </c>
      <c r="J12" s="36">
        <f t="shared" si="2"/>
        <v>0</v>
      </c>
      <c r="K12" s="36"/>
      <c r="L12" s="36"/>
      <c r="M12" s="84">
        <v>0</v>
      </c>
      <c r="N12" s="39">
        <v>0</v>
      </c>
      <c r="O12" s="40">
        <v>0</v>
      </c>
      <c r="P12" s="40">
        <v>0</v>
      </c>
      <c r="Q12" s="40"/>
      <c r="R12" s="40"/>
      <c r="S12" s="85">
        <v>0</v>
      </c>
      <c r="T12" s="47">
        <f>B12</f>
        <v>151949.97299999997</v>
      </c>
      <c r="U12" s="45">
        <f>C12</f>
        <v>65121.416999999994</v>
      </c>
      <c r="V12" s="46">
        <f>D12</f>
        <v>217071.38999999998</v>
      </c>
      <c r="W12" s="107">
        <f t="shared" si="4"/>
        <v>0</v>
      </c>
      <c r="X12" s="107">
        <f t="shared" si="1"/>
        <v>8000</v>
      </c>
      <c r="Y12" s="86">
        <f t="shared" si="5"/>
        <v>5.2648907018891022E-2</v>
      </c>
      <c r="Z12" s="49"/>
    </row>
    <row r="13" spans="1:26" ht="26.25" thickBot="1" x14ac:dyDescent="0.25">
      <c r="A13" s="50" t="s">
        <v>20</v>
      </c>
      <c r="B13" s="51">
        <v>63236.6</v>
      </c>
      <c r="C13" s="52">
        <v>27101.399999999998</v>
      </c>
      <c r="D13" s="52">
        <f>Activity!C59+Activity!C58+Activity!C57+Activity!C56+Activity!C55+Activity!C52</f>
        <v>90338</v>
      </c>
      <c r="E13" s="52">
        <v>13738</v>
      </c>
      <c r="F13" s="52">
        <v>353</v>
      </c>
      <c r="G13" s="87">
        <f t="shared" si="0"/>
        <v>0.22282981690982753</v>
      </c>
      <c r="H13" s="53">
        <v>62160.181999999993</v>
      </c>
      <c r="I13" s="54">
        <v>26640.077999999998</v>
      </c>
      <c r="J13" s="54">
        <f>Activity!F52</f>
        <v>88800.26</v>
      </c>
      <c r="K13" s="54">
        <v>46623.8</v>
      </c>
      <c r="L13" s="54">
        <v>5567.9</v>
      </c>
      <c r="M13" s="88">
        <f t="shared" si="6"/>
        <v>0.83963235500179212</v>
      </c>
      <c r="N13" s="55">
        <v>7709.5674600001885</v>
      </c>
      <c r="O13" s="56">
        <v>3304.1003400000809</v>
      </c>
      <c r="P13" s="56">
        <v>11013.66780000027</v>
      </c>
      <c r="Q13" s="56">
        <v>4083</v>
      </c>
      <c r="R13" s="56">
        <v>500</v>
      </c>
      <c r="S13" s="89">
        <f t="shared" si="7"/>
        <v>0.59445617718220056</v>
      </c>
      <c r="T13" s="57">
        <v>133106</v>
      </c>
      <c r="U13" s="58">
        <f>O13+I13+C13</f>
        <v>57045.57834000008</v>
      </c>
      <c r="V13" s="59">
        <f>P13+J13+D13</f>
        <v>190151.92780000027</v>
      </c>
      <c r="W13" s="107">
        <f t="shared" si="4"/>
        <v>64444.800000000003</v>
      </c>
      <c r="X13" s="107">
        <f t="shared" si="1"/>
        <v>6420.9</v>
      </c>
      <c r="Y13" s="90">
        <f t="shared" si="5"/>
        <v>0.53240049284029267</v>
      </c>
      <c r="Z13" s="60"/>
    </row>
    <row r="14" spans="1:26" s="7" customFormat="1" ht="19.5" customHeight="1" thickBot="1" x14ac:dyDescent="0.25">
      <c r="A14" s="61" t="s">
        <v>21</v>
      </c>
      <c r="B14" s="62">
        <f>SUM(B7:B13)</f>
        <v>497223.72</v>
      </c>
      <c r="C14" s="63">
        <f>SUM(C7:C13)</f>
        <v>213095.88</v>
      </c>
      <c r="D14" s="63">
        <f>SUM(D7:D13)</f>
        <v>710319.6</v>
      </c>
      <c r="E14" s="63">
        <f t="shared" ref="E14:F14" si="8">SUM(E7:E13)</f>
        <v>62534</v>
      </c>
      <c r="F14" s="63">
        <f t="shared" si="8"/>
        <v>126618</v>
      </c>
      <c r="G14" s="91">
        <f t="shared" si="0"/>
        <v>0.38041628424323765</v>
      </c>
      <c r="H14" s="64">
        <f>SUM(H7:H13)</f>
        <v>218674.11299999998</v>
      </c>
      <c r="I14" s="64">
        <f t="shared" ref="I14:J14" si="9">SUM(I7:I13)</f>
        <v>93717.476999999999</v>
      </c>
      <c r="J14" s="64">
        <f t="shared" si="9"/>
        <v>312391.58999999997</v>
      </c>
      <c r="K14" s="64">
        <f t="shared" ref="K14" si="10">SUM(K7:K13)</f>
        <v>73242.720000000001</v>
      </c>
      <c r="L14" s="64">
        <f t="shared" ref="L14" si="11">SUM(L7:L13)</f>
        <v>68141</v>
      </c>
      <c r="M14" s="92">
        <f t="shared" si="6"/>
        <v>0.64654987305241751</v>
      </c>
      <c r="N14" s="66">
        <v>265413.17146000016</v>
      </c>
      <c r="O14" s="66">
        <v>113747.64634000008</v>
      </c>
      <c r="P14" s="66">
        <v>379158.8078000003</v>
      </c>
      <c r="Q14" s="66">
        <v>47666</v>
      </c>
      <c r="R14" s="66">
        <v>60109</v>
      </c>
      <c r="S14" s="93">
        <f t="shared" si="7"/>
        <v>0.40606500200101237</v>
      </c>
      <c r="T14" s="68">
        <f>B14+H14+N14</f>
        <v>981311.0044600002</v>
      </c>
      <c r="U14" s="69">
        <f>O14+I14+C14</f>
        <v>420561.00334000005</v>
      </c>
      <c r="V14" s="69">
        <f t="shared" ref="V14:X16" si="12">P14+J14+D14</f>
        <v>1401869.9978000002</v>
      </c>
      <c r="W14" s="69">
        <f t="shared" si="12"/>
        <v>183442.72</v>
      </c>
      <c r="X14" s="69">
        <f t="shared" si="12"/>
        <v>254868</v>
      </c>
      <c r="Y14" s="94">
        <f t="shared" si="5"/>
        <v>0.4466583152618322</v>
      </c>
      <c r="Z14" s="71"/>
    </row>
    <row r="15" spans="1:26" ht="21" customHeight="1" thickBot="1" x14ac:dyDescent="0.25">
      <c r="A15" s="72" t="s">
        <v>22</v>
      </c>
      <c r="B15" s="73">
        <v>34805.4</v>
      </c>
      <c r="C15" s="74">
        <v>14916.599999999999</v>
      </c>
      <c r="D15" s="74">
        <f>Activity!C61</f>
        <v>49722</v>
      </c>
      <c r="E15" s="74">
        <f>7/100*E14</f>
        <v>4377.38</v>
      </c>
      <c r="F15" s="74">
        <f>7/100*F14</f>
        <v>8863.26</v>
      </c>
      <c r="G15" s="87">
        <f t="shared" si="0"/>
        <v>0.38041913036482844</v>
      </c>
      <c r="H15" s="75">
        <v>15306.9</v>
      </c>
      <c r="I15" s="76">
        <v>6560.1</v>
      </c>
      <c r="J15" s="76">
        <f>Activity!F61</f>
        <v>21867</v>
      </c>
      <c r="K15" s="76">
        <f>7/100*K14</f>
        <v>5126.9904000000006</v>
      </c>
      <c r="L15" s="76">
        <f>7/100*L14</f>
        <v>4769.8700000000008</v>
      </c>
      <c r="M15" s="88">
        <f t="shared" si="6"/>
        <v>0.64656203411533375</v>
      </c>
      <c r="N15" s="77">
        <v>18578.699999999997</v>
      </c>
      <c r="O15" s="78">
        <v>7962.2999999999993</v>
      </c>
      <c r="P15" s="78">
        <v>26541</v>
      </c>
      <c r="Q15" s="78">
        <f>7/100*Q14</f>
        <v>3336.6200000000003</v>
      </c>
      <c r="R15" s="78">
        <f>7/100*R14</f>
        <v>4207.63</v>
      </c>
      <c r="S15" s="89">
        <f t="shared" si="7"/>
        <v>0.40606985418786035</v>
      </c>
      <c r="T15" s="79">
        <f>B15+H15+N15</f>
        <v>68691</v>
      </c>
      <c r="U15" s="80">
        <f>O15+I15+C15</f>
        <v>29439</v>
      </c>
      <c r="V15" s="80">
        <f t="shared" si="12"/>
        <v>98130</v>
      </c>
      <c r="W15" s="80">
        <f t="shared" si="12"/>
        <v>12840.990400000002</v>
      </c>
      <c r="X15" s="80">
        <f t="shared" si="12"/>
        <v>17840.760000000002</v>
      </c>
      <c r="Y15" s="90">
        <f t="shared" si="5"/>
        <v>0.44666332416182619</v>
      </c>
      <c r="Z15" s="81"/>
    </row>
    <row r="16" spans="1:26" s="7" customFormat="1" ht="17.25" customHeight="1" thickBot="1" x14ac:dyDescent="0.25">
      <c r="A16" s="61" t="s">
        <v>11</v>
      </c>
      <c r="B16" s="62">
        <v>532029.12</v>
      </c>
      <c r="C16" s="63">
        <v>228012.47999999998</v>
      </c>
      <c r="D16" s="63">
        <f>SUM(D14:D15)</f>
        <v>760041.6</v>
      </c>
      <c r="E16" s="63">
        <f t="shared" ref="E16:F16" si="13">SUM(E14:E15)</f>
        <v>66911.38</v>
      </c>
      <c r="F16" s="63">
        <f t="shared" si="13"/>
        <v>135481.26</v>
      </c>
      <c r="G16" s="91">
        <f t="shared" si="0"/>
        <v>0.38041647043680621</v>
      </c>
      <c r="H16" s="64">
        <f>SUM(H14:H15)</f>
        <v>233981.01299999998</v>
      </c>
      <c r="I16" s="65">
        <f>SUM(I14:I15)</f>
        <v>100277.577</v>
      </c>
      <c r="J16" s="65">
        <f>SUM(J14:J15)</f>
        <v>334258.58999999997</v>
      </c>
      <c r="K16" s="65">
        <f t="shared" ref="K16:L16" si="14">SUM(K14:K15)</f>
        <v>78369.710399999996</v>
      </c>
      <c r="L16" s="65">
        <f t="shared" si="14"/>
        <v>72910.87</v>
      </c>
      <c r="M16" s="92">
        <f t="shared" si="6"/>
        <v>0.64655066862198773</v>
      </c>
      <c r="N16" s="66">
        <v>283991.87146000017</v>
      </c>
      <c r="O16" s="67">
        <v>121709.94634000008</v>
      </c>
      <c r="P16" s="67">
        <v>405699.8078000003</v>
      </c>
      <c r="Q16" s="67">
        <f>SUM(Q14:Q15)</f>
        <v>51002.62</v>
      </c>
      <c r="R16" s="67">
        <f>SUM(R14:R15)</f>
        <v>64316.63</v>
      </c>
      <c r="S16" s="93">
        <f t="shared" si="7"/>
        <v>0.40606531943025187</v>
      </c>
      <c r="T16" s="68">
        <f>N16+H16+B16</f>
        <v>1050002.0044600002</v>
      </c>
      <c r="U16" s="69">
        <f>O16+I16+C16</f>
        <v>450000.00334000005</v>
      </c>
      <c r="V16" s="70">
        <f>P16+J16+D16</f>
        <v>1499999.9978000002</v>
      </c>
      <c r="W16" s="70">
        <f t="shared" si="12"/>
        <v>196283.71040000001</v>
      </c>
      <c r="X16" s="70">
        <f t="shared" si="12"/>
        <v>272708.76</v>
      </c>
      <c r="Y16" s="94">
        <f t="shared" si="5"/>
        <v>0.44665864294344426</v>
      </c>
      <c r="Z16" s="71"/>
    </row>
    <row r="18" spans="4:20" x14ac:dyDescent="0.2">
      <c r="N18" s="136"/>
      <c r="O18" s="136"/>
      <c r="P18" s="136"/>
      <c r="Q18" s="136"/>
      <c r="R18" s="136"/>
    </row>
    <row r="19" spans="4:20" x14ac:dyDescent="0.2">
      <c r="E19" s="82"/>
      <c r="I19" s="17"/>
      <c r="J19" s="16"/>
      <c r="K19" s="16"/>
      <c r="L19" s="16"/>
      <c r="M19" s="16"/>
      <c r="N19" s="17"/>
      <c r="T19" s="17"/>
    </row>
    <row r="20" spans="4:20" x14ac:dyDescent="0.2">
      <c r="D20" s="82"/>
      <c r="E20" s="82"/>
    </row>
    <row r="21" spans="4:20" x14ac:dyDescent="0.2">
      <c r="D21" s="18"/>
      <c r="E21" s="18"/>
      <c r="F21" s="18"/>
      <c r="G21" s="18"/>
      <c r="I21" s="15"/>
    </row>
    <row r="24" spans="4:20" x14ac:dyDescent="0.2">
      <c r="D24" s="18"/>
      <c r="E24" s="18"/>
      <c r="F24" s="18"/>
      <c r="G24" s="18"/>
    </row>
    <row r="25" spans="4:20" x14ac:dyDescent="0.2">
      <c r="D25" s="18"/>
      <c r="E25" s="18"/>
      <c r="F25" s="18"/>
      <c r="G25" s="18"/>
    </row>
    <row r="26" spans="4:20" x14ac:dyDescent="0.2">
      <c r="D26" s="18"/>
      <c r="E26" s="18"/>
      <c r="F26" s="18"/>
      <c r="G26" s="18"/>
    </row>
  </sheetData>
  <mergeCells count="11">
    <mergeCell ref="W5:W6"/>
    <mergeCell ref="X5:X6"/>
    <mergeCell ref="Y5:Y6"/>
    <mergeCell ref="Z5:Z6"/>
    <mergeCell ref="B5:G5"/>
    <mergeCell ref="V5:V6"/>
    <mergeCell ref="A5:A6"/>
    <mergeCell ref="H5:M5"/>
    <mergeCell ref="N5:S5"/>
    <mergeCell ref="T5:T6"/>
    <mergeCell ref="U5:U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Activity</vt:lpstr>
      <vt:lpstr>Category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Godfrey Appiah-Kubi</cp:lastModifiedBy>
  <cp:lastPrinted>2017-12-11T22:51:21Z</cp:lastPrinted>
  <dcterms:created xsi:type="dcterms:W3CDTF">2017-11-15T21:17:43Z</dcterms:created>
  <dcterms:modified xsi:type="dcterms:W3CDTF">2019-11-12T10:35:34Z</dcterms:modified>
</cp:coreProperties>
</file>