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56" windowWidth="11940" windowHeight="4776" activeTab="1"/>
  </bookViews>
  <sheets>
    <sheet name="Comment utiliser)" sheetId="1" r:id="rId1"/>
    <sheet name="AP21LR " sheetId="2" r:id="rId2"/>
    <sheet name="T1" sheetId="3" r:id="rId3"/>
    <sheet name="T2" sheetId="4" r:id="rId4"/>
    <sheet name="T3" sheetId="5" r:id="rId5"/>
    <sheet name="T4" sheetId="6" r:id="rId6"/>
    <sheet name="T5" sheetId="7" r:id="rId7"/>
    <sheet name="T6" sheetId="8" r:id="rId8"/>
    <sheet name="T7" sheetId="9" r:id="rId9"/>
    <sheet name="T8" sheetId="10" r:id="rId10"/>
    <sheet name="T9" sheetId="11" r:id="rId11"/>
    <sheet name="MOB - AP21LR Mois  JUIN 2018" sheetId="12" r:id="rId12"/>
  </sheets>
  <definedNames/>
  <calcPr fullCalcOnLoad="1"/>
</workbook>
</file>

<file path=xl/comments2.xml><?xml version="1.0" encoding="utf-8"?>
<comments xmlns="http://schemas.openxmlformats.org/spreadsheetml/2006/main">
  <authors>
    <author>Pilar</author>
  </authors>
  <commentList>
    <comment ref="D54" authorId="0">
      <text>
        <r>
          <rPr>
            <b/>
            <sz val="9"/>
            <rFont val="Tahoma"/>
            <family val="2"/>
          </rPr>
          <t>Pilar:</t>
        </r>
        <r>
          <rPr>
            <sz val="9"/>
            <rFont val="Tahoma"/>
            <family val="2"/>
          </rPr>
          <t xml:space="preserve">
A confirmer après la table robde de Bwito</t>
        </r>
      </text>
    </comment>
  </commentList>
</comments>
</file>

<file path=xl/sharedStrings.xml><?xml version="1.0" encoding="utf-8"?>
<sst xmlns="http://schemas.openxmlformats.org/spreadsheetml/2006/main" count="1102" uniqueCount="497">
  <si>
    <t>Oct</t>
  </si>
  <si>
    <t>Nov</t>
  </si>
  <si>
    <t>Jan</t>
  </si>
  <si>
    <t>Sept</t>
  </si>
  <si>
    <t>Cible</t>
  </si>
  <si>
    <t>Fait</t>
  </si>
  <si>
    <t>Restant</t>
  </si>
  <si>
    <t>Activité</t>
  </si>
  <si>
    <t>Bailleur</t>
  </si>
  <si>
    <t>Code du Projet</t>
  </si>
  <si>
    <t>Les Résultats par année</t>
  </si>
  <si>
    <t>Mai</t>
  </si>
  <si>
    <t>Juin</t>
  </si>
  <si>
    <t>Juil</t>
  </si>
  <si>
    <t>Aout</t>
  </si>
  <si>
    <t>Fév</t>
  </si>
  <si>
    <t>Mars</t>
  </si>
  <si>
    <t>Avr</t>
  </si>
  <si>
    <t>Réalisée</t>
  </si>
  <si>
    <t>RESPONSABLE:</t>
  </si>
  <si>
    <t>MISE A JOURS:</t>
  </si>
  <si>
    <t>DATE DE FIN:</t>
  </si>
  <si>
    <t>DATE DE DEBUT:</t>
  </si>
  <si>
    <t>PROJET:</t>
  </si>
  <si>
    <t>PAYS:</t>
  </si>
  <si>
    <t>Dépense totale prévu</t>
  </si>
  <si>
    <t>% réalisé</t>
  </si>
  <si>
    <t>Code Budgétaire</t>
  </si>
  <si>
    <t>Dépense prévue  pour le trimestre</t>
  </si>
  <si>
    <t>Dépense réel pour le trimestre</t>
  </si>
  <si>
    <t>Cout par activité</t>
  </si>
  <si>
    <t>DME</t>
  </si>
  <si>
    <t>Démarrage et Reporting</t>
  </si>
  <si>
    <t xml:space="preserve">Budget total </t>
  </si>
  <si>
    <t>Budget restant BVA du 31 Octobre 2017</t>
  </si>
  <si>
    <t>Indicateur</t>
  </si>
  <si>
    <t>Notes</t>
  </si>
  <si>
    <t xml:space="preserve">Ce format est développé pour les chefs des projets. </t>
  </si>
  <si>
    <t>Le planning prend les activités d'un an. Mais le chef de projet peux ajouter les feuilles si besoin pour deux ans.</t>
  </si>
  <si>
    <t>Avant d'ajouter les feuille il faut bien connaitre les données que tu veux entrer dans le template. Combien des objectifs et les activités par objectif.</t>
  </si>
  <si>
    <t>Si tu a plus des activités, pour ajouter les lignes, tu selection les lignes avec un clique droit à partir de la première cologne ou il y a les numéros. Tu fais copie et en suite inerser. Les formules prenent automatiquement.</t>
  </si>
  <si>
    <t>En fonctionne des objectifs et activités suprimer les lignes si tu a moins des activités. Tu fais la meme chose pour tous les feuilles. Si tu suprime deux lignes par exemple sur le premièr objectif, tu suprime les meme lignes dans les autres feuilles de Q1 - Q4.</t>
  </si>
  <si>
    <t>Tous les données sont enter dans la première feuilles. Si le projet à un duré de plus d'un an, tu peux augmenter les mois et année simplement en Compiant le calendrier d'un an à partir de la section ou il y les lettre en haut. Clique et selection la partie, pui tu clique droit pour copier et clique droit encore pour inserer les colognes copiées.</t>
  </si>
  <si>
    <t xml:space="preserve">Une fois les données entrées dans la première feuille, les données apparaissent directement dans les autres feuilles selon le planning. </t>
  </si>
  <si>
    <t xml:space="preserve">Le chef de projet remplit seulement les parties en jaune. </t>
  </si>
  <si>
    <t>Chaque mois le chef de projet remplit les section Q1 - Q4 selon le trimestre. (Q-signifie quarter ou trimestre en français). Chaque mois quand le chef de projet réalise les activités il entre les indicateurs ou les le nombre des activités réalisés et sa reflecte dans la première feuille automaatiquement avec le pourcentage.</t>
  </si>
  <si>
    <t xml:space="preserve">Instruction sur l'utilisation </t>
  </si>
  <si>
    <t>Avec ce format le chef de projet peux bien suivre l'evolution des activités.</t>
  </si>
  <si>
    <t>Ce tableau peut etre mise à jours chaque mois ou par trimestre. Pour mettre à jours tous se fait dans la première feuille.</t>
  </si>
  <si>
    <t>République Démocratique du Congo (RDC)</t>
  </si>
  <si>
    <t>Dec</t>
  </si>
  <si>
    <t>Collecte de données qualitatives (Documentation des changements apportés par le projet: Histoires de succès, témoignage)</t>
  </si>
  <si>
    <t>Evaluation finale du projet</t>
  </si>
  <si>
    <t>Budget restant MOB du 31 Mars 2018</t>
  </si>
  <si>
    <t>01  Octobre  2016</t>
  </si>
  <si>
    <t>30 Septembre 2018</t>
  </si>
  <si>
    <t>Njia za Makubaliano: Les chemins vers les Accords</t>
  </si>
  <si>
    <t>Patrick</t>
  </si>
  <si>
    <t xml:space="preserve">OBJECTIF GENERAL:  Renforcer la confiance et la légitimité mutuelle entre l'État et la société (dans la zone autour de Kitshanga), pour qu'ils puissent résoudre et/ou atténuer ensemble les principaux moteurs de conflit. </t>
  </si>
  <si>
    <t>Objectif spécifique: Les acteurs et les entrepreneurs de conflits s’engagent et participent activement dans le processus de dialogue démocratique dans la zone du projet</t>
  </si>
  <si>
    <t>Résultat 1 : Les mécanismes participatifs de pilotage sont établis et opérationnels</t>
  </si>
  <si>
    <t>UNDP</t>
  </si>
  <si>
    <t>Activité 1.1.1 Redynamisation du cadre d'échange d'informations sur la stabilisation en chefferie de Bashali</t>
  </si>
  <si>
    <t>Activité 1.1.2 Identification et élection des membres du cadre d'échange et information sur la stabilisation en chefferie de Bwito</t>
  </si>
  <si>
    <t>Activité 1.1.3 Forum Constitutif du Cadre d'échange d’informations sur la stabilisation en chefferie de Bwito</t>
  </si>
  <si>
    <t>Activité 1.1.4 Identification et election des membres des structures communautaires de paix en chefferie de Bwito</t>
  </si>
  <si>
    <t>Activité 1.1.5 Forum constitutif des structures communautaires de paix en chefferie de Bwito</t>
  </si>
  <si>
    <t>Activité 1.1.6 Formation des membres du cadre d'échange d'informations et des CITC  en chefferie de Bashali</t>
  </si>
  <si>
    <t>Activité 1.1.7 Formation des membres du cadre d'échange d'informations et des structures communautaires de paix en chefferie de Bwito</t>
  </si>
  <si>
    <t>Activité 1.1.9 Formation de membres du conseil consultatif provincial</t>
  </si>
  <si>
    <t>Produit 1.1. Les connaissances et capacités des membres des structures de dialogues et transformation de conflits sont accrues</t>
  </si>
  <si>
    <t>Activité 1.2.1 et Activité 1.2.2 Cout de fonctionnement pour les CITC dans le Bashali et les structures communautaires de paix dans le Bwito</t>
  </si>
  <si>
    <t>Produit 1.2. Les structures de dialogues et de transformation de conflits sont appuyées</t>
  </si>
  <si>
    <t>Activité 1.2.3 et Activité 1.24 Réunions bimensuelles de membres des CEI de Bashali et de Bwito</t>
  </si>
  <si>
    <t>Produit 1.3. Les connaissances de la population sur les actions de dialogues et transformation de conflits sont accrues</t>
  </si>
  <si>
    <t>Activité 1.3.1 Production des émissions Radio/Pole FM</t>
  </si>
  <si>
    <t>Activité 1.3.2 Diffusion des émissions sur 4 radios communautaires au niveau local</t>
  </si>
  <si>
    <t>Activité 1.3.3 Diffusion des émissions sur une radio nationale à Kinshasa</t>
  </si>
  <si>
    <t>Résultat 2. Les plans d'actions conjoints sont mis en œuvre</t>
  </si>
  <si>
    <t>Produit 2.1. Les engagements (Accords) issus des dialogues précédents sont actualisés</t>
  </si>
  <si>
    <t>Activité 2.1.1 Ateliers d’évaluation et de réactualisation des accords signés dans le passé dans la zone</t>
  </si>
  <si>
    <t>Produit 2.2. Une  recherche action participative sur les dynamiques des conflits est  réalisée</t>
  </si>
  <si>
    <t xml:space="preserve">Résultat 3. Les acteurs clés au niveau provincial et national sont mobilisés </t>
  </si>
  <si>
    <t>Produit 3. 1. Le conseil consultatif provincial est mis en place et est opérationnel</t>
  </si>
  <si>
    <t xml:space="preserve">Produit 2.3. Les plans d’action conjoints sensibles au genre sont développés par le comité de suivi et approuvés par les représentants des communautés et les autorités </t>
  </si>
  <si>
    <t>Activité 2.3.1 Fond Flexible pour la mise en oeuvre des accords et plans d'action issus du dialogue démocratique de Bwito</t>
  </si>
  <si>
    <t>Activité 2.3.2 Fond Flexible pour la mise en oeuvre des accords actualisés et plans d'action actualisés issus  de la table ronde d’actualisation des engagements de Bashali</t>
  </si>
  <si>
    <t>Activité 3.1.1 Mise en place d'un conseil consultatif au niveau provincial</t>
  </si>
  <si>
    <t>Activité 3.1.2 Réunions trimestrielles du conseil consultatif au niveau de la province</t>
  </si>
  <si>
    <t>Activité 3.1.3 Visites de suivi des activités de projets de stabilisation sur terrain par le conseil consultatif</t>
  </si>
  <si>
    <t>Activité 3.1.4 Ateliers d'échange avec les entrepreneurs du conflit au niveau provincial, national et régional</t>
  </si>
  <si>
    <t>Activité 3.1.5 Atelier de préparation des activités de plaidoyer menées par les mécanismes de suivi de la mise en œuvre des accords/Bashali</t>
  </si>
  <si>
    <t>Activité 3.1.6  Atelier de préparation des activités de plaidoyer menées par les mécanismes de suivi de la mise en œuvre des accords issus du dialogue démocratique de Bwito</t>
  </si>
  <si>
    <t>Activité 3.1.7 Activités de plaidoyer au niveau provincial, national et régional/Bashali</t>
  </si>
  <si>
    <t>Activité 3.1.8 Activités de plaidoyer au niveau provincial, national et régional/Bwito</t>
  </si>
  <si>
    <t>Activité 3.1.9 Traduction de l'ouvrage sur les FDLR de « l’allemand au français »</t>
  </si>
  <si>
    <t>Produit 3. 2. Le groupe de plaidoyer pour la paix à Masisi est redynamisé au niveau national</t>
  </si>
  <si>
    <t>Activité 3.2.1 Redynamisation du Groupe de Plaidoyer pour la paix à Masisi basé à Kinshasa</t>
  </si>
  <si>
    <t>AP21LR</t>
  </si>
  <si>
    <t>Activité 1.1.8 Formation des membres des noyaux de prévention et de résolution des conflits(NPRC)</t>
  </si>
  <si>
    <t>Activité 2.1.2 Nbre d'aliers de restitution  sur les dimensions non incluses dans la RAP existante menée par LPI</t>
  </si>
  <si>
    <t>Activité 2.1.3 Table Ronde d’évaluation et actualisation des engagements existants sur la zone de Bashali</t>
  </si>
  <si>
    <t>Activité 2.1.4 Egagements actualisés lors de la table ronde de Bashali Bashali</t>
  </si>
  <si>
    <t>Activité 2.1.5 Forums de Dialogue Démocratique Bashali</t>
  </si>
  <si>
    <t>Activité 2.2.2 Forums  débats basés sur les résultats de la RAP Bwito</t>
  </si>
  <si>
    <t>Activité 2.2.3 Mini dialogue organisés dans la chefferie de Bwito</t>
  </si>
  <si>
    <t>Activité 2.2.4 Rapport Cartographie des Acteurs, analyse des facteurs des conflits</t>
  </si>
  <si>
    <t>Produit 2.2.1  Recherche action participative sur les dynamiques des conflits Bwito</t>
  </si>
  <si>
    <t xml:space="preserve"># d'émissions radio produites (30) et diffusées au niveau local sur le processus de stabilisation </t>
  </si>
  <si>
    <t xml:space="preserve"> # d'émissions radio produites et diffusées (12) au niveau national sur le processus de stabilisation</t>
  </si>
  <si>
    <t xml:space="preserve"> % des membres de la communauté et acteurs locaux qui ont une bonne connaissance des messages vehicules a travers les emissions radiophoniques, les campagnes de sensibilisation...... (60%)</t>
  </si>
  <si>
    <t>Les membres de ce CEI (comprenant 50% femmes) seront identifiés, contactés, sensibilisés et formés. Ce cadre sera composé par environs 35 membres. (1)</t>
  </si>
  <si>
    <t xml:space="preserve"> # de forum constutif de structures communautaires de paix dédiées à la résolution des conflits tenus dans la chefferie de Bwito (1)</t>
  </si>
  <si>
    <t># des membres de CITC, SCP, CC et CEI formées sur le genre, la sensibilité aux conflits et l'analyse des conflits (1)</t>
  </si>
  <si>
    <t>Augmentation  du niveau des connaissance des participants aux formations sur les sujets clés (1)</t>
  </si>
  <si>
    <t># de réunions organisées par les membres  des structurs communautaires de paix/CITC (14)</t>
  </si>
  <si>
    <t># de réunions organisées par les membres de CEI (16)</t>
  </si>
  <si>
    <t># d'atelier sur la réactualisation et la revue des résultats de l'analyse existante dans la zone (4)</t>
  </si>
  <si>
    <t># d'ateliers de restitutions sur les dimensions non incluses dans la RAP aux parties prenantes et autorités organisés (3)</t>
  </si>
  <si>
    <t># de table ronde d'évaluation et réactualisation des engagements existants dans la zone de Bashali (1)</t>
  </si>
  <si>
    <t># d'engagements actualises lors de la table ronde (7)</t>
  </si>
  <si>
    <t># de forum de dialogue organisés (4)</t>
  </si>
  <si>
    <t xml:space="preserve"> #  de  RAP menées dans la zone (1)</t>
  </si>
  <si>
    <t xml:space="preserve"> # de forums débat organisés sur la RAP dans la chefferie de Bwito (3)</t>
  </si>
  <si>
    <t># de Mini dialogues organisés dans la chefferie de Bwito (20)</t>
  </si>
  <si>
    <t># de rapport de cartographie  et analyse des facteurs  des conflits produit sur la zone du projet (1)</t>
  </si>
  <si>
    <t>#  de plans d'action conjoints "sensibles au genre" approuvés (ventilé par sous-zone prioritaire) (&amp;°</t>
  </si>
  <si>
    <t>#  de plans d'action conjoints "sensibles au genre" approuvés (ventilé par sous-zone prioritaire) (1)</t>
  </si>
  <si>
    <t xml:space="preserve"> #  d'acteurs cles  mobilisés à chaque  niveau  (provincial et national) (1)</t>
  </si>
  <si>
    <t># de réunions organisées  par le CC au niveau de la province (6)</t>
  </si>
  <si>
    <t># visites de suivi des activités terrain organisées par les membres  du CC (2)</t>
  </si>
  <si>
    <t># d'ateliers d'échanges entre les entrepreneurs des conflits au niveau provincial, national et régional (2)</t>
  </si>
  <si>
    <t xml:space="preserve"> # d'ateliers de préparation des activités de plaidoyer menées par le mécanisme de suivi des accords au niveau provincial, national et régional  (1)</t>
  </si>
  <si>
    <t># d'activités de plaidoyer menées par le mécanisme de suivi des accords au niveau provincial, national et (6)</t>
  </si>
  <si>
    <t># de points d'actions arrêtés lors des activités de plaidoyer qui sont mis en œuvre (à confirmer lors de la table ronde)</t>
  </si>
  <si>
    <t xml:space="preserve"> # de copies de l'ouvrage sur les FDLR traduites en Français    (600)</t>
  </si>
  <si>
    <t xml:space="preserve">3.2.1 # d'activités de plaidoyer menées par le GPPM
3.2.2 # de points d'actions arrêtés lors des activités de plaidoyer qui sont mis en œuvre (1)
</t>
  </si>
  <si>
    <t>Rapport d'évaluation (1)</t>
  </si>
  <si>
    <t>Les changements observés, les histoires de succès et temoignage documentés (4)</t>
  </si>
  <si>
    <t>Budget for:</t>
  </si>
  <si>
    <t>Njia Za Makubaliano : Les Chemins vers les Accords</t>
  </si>
  <si>
    <t>Base Currency:</t>
  </si>
  <si>
    <t>USD</t>
  </si>
  <si>
    <t>Second Currency:</t>
  </si>
  <si>
    <t>GBP</t>
  </si>
  <si>
    <t>Exchange Rate for Budget:</t>
  </si>
  <si>
    <t>Project Code Funder:</t>
  </si>
  <si>
    <t>AFR000</t>
  </si>
  <si>
    <t>Fund Code International Alert:</t>
  </si>
  <si>
    <t>Programme:</t>
  </si>
  <si>
    <t>Africa</t>
  </si>
  <si>
    <t>Programme Manager:</t>
  </si>
  <si>
    <t>Massimo Fusato</t>
  </si>
  <si>
    <t>Budget Holder</t>
  </si>
  <si>
    <t>Patric Mututa</t>
  </si>
  <si>
    <t>Project Title:</t>
  </si>
  <si>
    <t>Project Period:</t>
  </si>
  <si>
    <t>01/10/2016-30/09/2018</t>
  </si>
  <si>
    <t>Number of months in Funding</t>
  </si>
  <si>
    <t>24</t>
  </si>
  <si>
    <t>Overheads Contribution requested:</t>
  </si>
  <si>
    <t>Date of Proposal</t>
  </si>
  <si>
    <t>01.04.2016</t>
  </si>
  <si>
    <t>FOR THE MONTH OF:JUNE 2018</t>
  </si>
  <si>
    <t>YEAR 1</t>
  </si>
  <si>
    <t>YEAR 2</t>
  </si>
  <si>
    <t>YEAR 3</t>
  </si>
  <si>
    <t>YEAR 4</t>
  </si>
  <si>
    <t>TOTAL PROJECT LIFE TODATE</t>
  </si>
  <si>
    <t>Actual</t>
  </si>
  <si>
    <t>Remaining Budget</t>
  </si>
  <si>
    <t>Burn Rate</t>
  </si>
  <si>
    <t>Year 1 Actual</t>
  </si>
  <si>
    <t>ACTUAL EXPENDITURE IN USD$ Forth Currency in SUN</t>
  </si>
  <si>
    <t xml:space="preserve"> Budget Année 1</t>
  </si>
  <si>
    <t>Quantite</t>
  </si>
  <si>
    <t>Cout Unitaire</t>
  </si>
  <si>
    <t>Duree/           Frequence</t>
  </si>
  <si>
    <t>Budget Année 2</t>
  </si>
  <si>
    <t>BUDGET TOTAL</t>
  </si>
  <si>
    <t>%</t>
  </si>
  <si>
    <t>Total in EUR - including cost share</t>
  </si>
  <si>
    <t>Oct'16</t>
  </si>
  <si>
    <t>Nov'16</t>
  </si>
  <si>
    <t>Dec'16</t>
  </si>
  <si>
    <t>Q1</t>
  </si>
  <si>
    <t>Jan'17</t>
  </si>
  <si>
    <t>Feb'17</t>
  </si>
  <si>
    <t>Mar'17</t>
  </si>
  <si>
    <t>Q2</t>
  </si>
  <si>
    <t>Apr'17</t>
  </si>
  <si>
    <t>May'17</t>
  </si>
  <si>
    <t>Jun'17</t>
  </si>
  <si>
    <t>Q3</t>
  </si>
  <si>
    <t>Jul'17</t>
  </si>
  <si>
    <t>Aug'17</t>
  </si>
  <si>
    <t>Sept'17</t>
  </si>
  <si>
    <t>Q4</t>
  </si>
  <si>
    <t>Oct'17</t>
  </si>
  <si>
    <t>Nov'17</t>
  </si>
  <si>
    <t>Dec'17</t>
  </si>
  <si>
    <t>Jan'18</t>
  </si>
  <si>
    <t>Feb'18</t>
  </si>
  <si>
    <t>Mar'18</t>
  </si>
  <si>
    <t>Apr'18</t>
  </si>
  <si>
    <t>May'18</t>
  </si>
  <si>
    <t>Jun'18</t>
  </si>
  <si>
    <t>Jul'18</t>
  </si>
  <si>
    <t>Aug'18</t>
  </si>
  <si>
    <t>Sept'18</t>
  </si>
  <si>
    <t>ACTIVITES</t>
  </si>
  <si>
    <t>CATEGORIE DE DEPENSE*</t>
  </si>
  <si>
    <t>Lead</t>
  </si>
  <si>
    <t>12 Mois</t>
  </si>
  <si>
    <t>24 Mois</t>
  </si>
  <si>
    <t>BL</t>
  </si>
  <si>
    <t>PRODUITS</t>
  </si>
  <si>
    <t>A</t>
  </si>
  <si>
    <t>Résultat 1. Les mécanismes participatifs de pilotage sont établis et opérationnels</t>
  </si>
  <si>
    <t>£</t>
  </si>
  <si>
    <t>$</t>
  </si>
  <si>
    <t>001</t>
  </si>
  <si>
    <r>
      <rPr>
        <b/>
        <sz val="9"/>
        <color indexed="8"/>
        <rFont val="Calibri"/>
        <family val="2"/>
      </rPr>
      <t>A.1.1.1</t>
    </r>
    <r>
      <rPr>
        <sz val="9"/>
        <color indexed="8"/>
        <rFont val="Calibri"/>
        <family val="2"/>
      </rPr>
      <t xml:space="preserve"> Redynamisation du cadre d'echange et d'information</t>
    </r>
  </si>
  <si>
    <t>JUNIOR LOCAL PARTNER</t>
  </si>
  <si>
    <t>086</t>
  </si>
  <si>
    <r>
      <rPr>
        <b/>
        <sz val="9"/>
        <rFont val="Calibri"/>
        <family val="2"/>
      </rPr>
      <t>A.1.1.2</t>
    </r>
    <r>
      <rPr>
        <sz val="9"/>
        <rFont val="Calibri"/>
        <family val="2"/>
      </rPr>
      <t xml:space="preserve"> Identification et election des membres du cadre d'echange et information</t>
    </r>
  </si>
  <si>
    <t>002</t>
  </si>
  <si>
    <r>
      <t>A.1.1.3</t>
    </r>
    <r>
      <rPr>
        <sz val="9"/>
        <rFont val="Calibri"/>
        <family val="2"/>
      </rPr>
      <t xml:space="preserve"> Forum Constitutif du Cadre d'echange et Information</t>
    </r>
  </si>
  <si>
    <t>015</t>
  </si>
  <si>
    <r>
      <rPr>
        <b/>
        <sz val="9"/>
        <rFont val="Calibri"/>
        <family val="2"/>
      </rPr>
      <t>A.1.1.4</t>
    </r>
    <r>
      <rPr>
        <sz val="9"/>
        <rFont val="Calibri"/>
        <family val="2"/>
      </rPr>
      <t xml:space="preserve"> Identification et election des membres des structures communautaires</t>
    </r>
  </si>
  <si>
    <t>016</t>
  </si>
  <si>
    <r>
      <rPr>
        <b/>
        <sz val="9"/>
        <rFont val="Calibri"/>
        <family val="2"/>
      </rPr>
      <t>A.1.1.5</t>
    </r>
    <r>
      <rPr>
        <sz val="9"/>
        <rFont val="Calibri"/>
        <family val="2"/>
      </rPr>
      <t xml:space="preserve"> Forum constitutif des structures communautaires  </t>
    </r>
  </si>
  <si>
    <t>008</t>
  </si>
  <si>
    <r>
      <t xml:space="preserve">A.1.1.6 </t>
    </r>
    <r>
      <rPr>
        <sz val="9"/>
        <rFont val="Calibri"/>
        <family val="2"/>
      </rPr>
      <t>Formation des membres du cadre d'echange et d'information et des CITC (genre, sensibilite au conflit, analyse de conflit etc.)</t>
    </r>
  </si>
  <si>
    <t>IA</t>
  </si>
  <si>
    <t>088</t>
  </si>
  <si>
    <r>
      <rPr>
        <b/>
        <sz val="9"/>
        <rFont val="Calibri"/>
        <family val="2"/>
      </rPr>
      <t>A.1.1.7</t>
    </r>
    <r>
      <rPr>
        <sz val="9"/>
        <rFont val="Calibri"/>
        <family val="2"/>
      </rPr>
      <t xml:space="preserve"> Formation des membres du cadre d'echange et d'Information et des structures communautaires  (genre, sensibilite au conflit, analyse de conflit etc..)</t>
    </r>
  </si>
  <si>
    <t>017</t>
  </si>
  <si>
    <r>
      <rPr>
        <b/>
        <sz val="9"/>
        <rFont val="Calibri"/>
        <family val="2"/>
      </rPr>
      <t>A.1.1.8</t>
    </r>
    <r>
      <rPr>
        <sz val="9"/>
        <rFont val="Calibri"/>
        <family val="2"/>
      </rPr>
      <t xml:space="preserve"> Formation des membres des noyaux de Paix</t>
    </r>
  </si>
  <si>
    <t>018</t>
  </si>
  <si>
    <t>A.2.1.2.1 Formation des membres des noyaux de Paix</t>
  </si>
  <si>
    <t>POLE</t>
  </si>
  <si>
    <t>005</t>
  </si>
  <si>
    <r>
      <t xml:space="preserve">A.1.1.9 </t>
    </r>
    <r>
      <rPr>
        <sz val="9"/>
        <rFont val="Calibri"/>
        <family val="2"/>
      </rPr>
      <t>Formation et appui technique aux membres du cadre d'echange/conseil consultatif</t>
    </r>
  </si>
  <si>
    <t>020</t>
  </si>
  <si>
    <r>
      <rPr>
        <b/>
        <sz val="9"/>
        <color indexed="10"/>
        <rFont val="Calibri"/>
        <family val="2"/>
      </rPr>
      <t>A.2.1.4 Ateliers sur la présence des armes dans les localités cibles</t>
    </r>
  </si>
  <si>
    <t>021</t>
  </si>
  <si>
    <t>SUBGRANT TO JUNIOR LOCAL PARTNER</t>
  </si>
  <si>
    <t>Total</t>
  </si>
  <si>
    <t>081</t>
  </si>
  <si>
    <t>Produit 1.2. Les structures de dialogues et de tranformation de conflits sont appuyées</t>
  </si>
  <si>
    <r>
      <rPr>
        <b/>
        <sz val="9"/>
        <rFont val="Calibri"/>
        <family val="2"/>
      </rPr>
      <t>A.1.2.1</t>
    </r>
    <r>
      <rPr>
        <sz val="9"/>
        <rFont val="Calibri"/>
        <family val="2"/>
      </rPr>
      <t xml:space="preserve"> Cout de fonctionnement pour les CITC/Bashali</t>
    </r>
  </si>
  <si>
    <t>085</t>
  </si>
  <si>
    <r>
      <t xml:space="preserve">A.1.2.2 </t>
    </r>
    <r>
      <rPr>
        <sz val="9"/>
        <rFont val="Calibri"/>
        <family val="2"/>
      </rPr>
      <t>Couts de fonctionnement des structures communautaires de paix/Bwito</t>
    </r>
  </si>
  <si>
    <t>003</t>
  </si>
  <si>
    <r>
      <rPr>
        <b/>
        <sz val="9"/>
        <rFont val="Calibri"/>
        <family val="2"/>
      </rPr>
      <t xml:space="preserve">A.1.2.3 </t>
    </r>
    <r>
      <rPr>
        <sz val="9"/>
        <rFont val="Calibri"/>
        <family val="2"/>
      </rPr>
      <t>Reunions bimensuelles des membres du cadre d'echange et information/Bashali</t>
    </r>
  </si>
  <si>
    <t>087</t>
  </si>
  <si>
    <r>
      <rPr>
        <b/>
        <sz val="9"/>
        <rFont val="Calibri"/>
        <family val="2"/>
      </rPr>
      <t>A.1.2.4</t>
    </r>
    <r>
      <rPr>
        <sz val="9"/>
        <rFont val="Calibri"/>
        <family val="2"/>
      </rPr>
      <t xml:space="preserve"> Reunions bimensuelles du Cadre d'Echange et d'Information/Bwito</t>
    </r>
  </si>
  <si>
    <t>004</t>
  </si>
  <si>
    <r>
      <rPr>
        <b/>
        <sz val="9"/>
        <color indexed="10"/>
        <rFont val="Calibri"/>
        <family val="2"/>
      </rPr>
      <t>A.1.1.2 Reunions bilaterales entre les noyaux de paix et les GC</t>
    </r>
  </si>
  <si>
    <t>030</t>
  </si>
  <si>
    <r>
      <rPr>
        <b/>
        <sz val="9"/>
        <rFont val="Calibri"/>
        <family val="2"/>
      </rPr>
      <t>A.1.3.1</t>
    </r>
    <r>
      <rPr>
        <sz val="9"/>
        <rFont val="Calibri"/>
        <family val="2"/>
      </rPr>
      <t xml:space="preserve"> Production et Emissions Radio Pole FM</t>
    </r>
  </si>
  <si>
    <t>031</t>
  </si>
  <si>
    <r>
      <t xml:space="preserve">A.1.3.2 </t>
    </r>
    <r>
      <rPr>
        <sz val="9"/>
        <rFont val="Calibri"/>
        <family val="2"/>
      </rPr>
      <t>Emissions diffusees sur 4 radios communautaires</t>
    </r>
  </si>
  <si>
    <t>032</t>
  </si>
  <si>
    <r>
      <rPr>
        <b/>
        <sz val="9"/>
        <rFont val="Calibri"/>
        <family val="2"/>
      </rPr>
      <t xml:space="preserve">A.1.3.3 </t>
    </r>
    <r>
      <rPr>
        <sz val="9"/>
        <rFont val="Calibri"/>
        <family val="2"/>
      </rPr>
      <t>Emissions diffusees sur une radio nationale a Kinshasa</t>
    </r>
  </si>
  <si>
    <t>Total Resultat 1</t>
  </si>
  <si>
    <t>Résultat 2. Les plans d'actions conjoints sont développés et mis en œuvre</t>
  </si>
  <si>
    <t>012</t>
  </si>
  <si>
    <t>Produit 2.1. Les engagements (Accords) issus des dialogues précédents sont  actualisés et mis en œuvre</t>
  </si>
  <si>
    <r>
      <rPr>
        <b/>
        <sz val="9"/>
        <rFont val="Calibri"/>
        <family val="2"/>
      </rPr>
      <t xml:space="preserve">A.2.1.1 </t>
    </r>
    <r>
      <rPr>
        <sz val="9"/>
        <rFont val="Calibri"/>
        <family val="2"/>
      </rPr>
      <t>Ateliers de Reactualisation et revue des resultats de l'analyse existante sur la zone et des accords signes dans le passee</t>
    </r>
  </si>
  <si>
    <t>013</t>
  </si>
  <si>
    <r>
      <rPr>
        <b/>
        <sz val="9"/>
        <rFont val="Calibri"/>
        <family val="2"/>
      </rPr>
      <t>A.2.1.2</t>
    </r>
    <r>
      <rPr>
        <sz val="9"/>
        <rFont val="Calibri"/>
        <family val="2"/>
      </rPr>
      <t xml:space="preserve"> Entretien et discussions supplementaires sur les dimensions non incluses dans la RAP existante menee par LPI</t>
    </r>
  </si>
  <si>
    <t>014</t>
  </si>
  <si>
    <r>
      <rPr>
        <b/>
        <sz val="9"/>
        <color indexed="10"/>
        <rFont val="Calibri"/>
        <family val="2"/>
      </rPr>
      <t>A.2.1.1.2 Seances de discussion sur le rapport de recherche</t>
    </r>
  </si>
  <si>
    <t>082</t>
  </si>
  <si>
    <r>
      <rPr>
        <b/>
        <sz val="9"/>
        <rFont val="Calibri"/>
        <family val="2"/>
      </rPr>
      <t>A.2.1.3</t>
    </r>
    <r>
      <rPr>
        <sz val="9"/>
        <rFont val="Calibri"/>
        <family val="2"/>
      </rPr>
      <t xml:space="preserve"> Table Ronde</t>
    </r>
  </si>
  <si>
    <t>083</t>
  </si>
  <si>
    <r>
      <rPr>
        <b/>
        <sz val="9"/>
        <rFont val="Calibri"/>
        <family val="2"/>
      </rPr>
      <t>A.2.1.4</t>
    </r>
    <r>
      <rPr>
        <sz val="9"/>
        <rFont val="Calibri"/>
        <family val="2"/>
      </rPr>
      <t xml:space="preserve"> Mise en place de mecanismes de suivi des accords/Bashali</t>
    </r>
  </si>
  <si>
    <t>019</t>
  </si>
  <si>
    <r>
      <rPr>
        <b/>
        <sz val="9"/>
        <rFont val="Calibri"/>
        <family val="2"/>
      </rPr>
      <t>A.2.1.5</t>
    </r>
    <r>
      <rPr>
        <sz val="9"/>
        <rFont val="Calibri"/>
        <family val="2"/>
      </rPr>
      <t xml:space="preserve"> Forums de Dialogue Democratique</t>
    </r>
  </si>
  <si>
    <t>027</t>
  </si>
  <si>
    <r>
      <rPr>
        <b/>
        <sz val="9"/>
        <rFont val="Calibri"/>
        <family val="2"/>
      </rPr>
      <t>A.2.2.1</t>
    </r>
    <r>
      <rPr>
        <sz val="9"/>
        <rFont val="Calibri"/>
        <family val="2"/>
      </rPr>
      <t xml:space="preserve"> Recherche Action Participative </t>
    </r>
  </si>
  <si>
    <t>028</t>
  </si>
  <si>
    <r>
      <rPr>
        <b/>
        <sz val="9"/>
        <rFont val="Calibri"/>
        <family val="2"/>
      </rPr>
      <t>A.2.2.2</t>
    </r>
    <r>
      <rPr>
        <sz val="9"/>
        <rFont val="Calibri"/>
        <family val="2"/>
      </rPr>
      <t xml:space="preserve"> Formation des enqueteurs issus des communautes de Bwito</t>
    </r>
  </si>
  <si>
    <t>029</t>
  </si>
  <si>
    <r>
      <rPr>
        <b/>
        <sz val="9"/>
        <rFont val="Calibri"/>
        <family val="2"/>
      </rPr>
      <t xml:space="preserve">A.2.2.3 </t>
    </r>
    <r>
      <rPr>
        <sz val="9"/>
        <rFont val="Calibri"/>
        <family val="2"/>
      </rPr>
      <t>Forums de debats bases sur les resultats de la RAP</t>
    </r>
  </si>
  <si>
    <t>089</t>
  </si>
  <si>
    <r>
      <rPr>
        <b/>
        <sz val="9"/>
        <rFont val="Calibri"/>
        <family val="2"/>
      </rPr>
      <t>A.2.2.4</t>
    </r>
    <r>
      <rPr>
        <sz val="9"/>
        <rFont val="Calibri"/>
        <family val="2"/>
      </rPr>
      <t xml:space="preserve"> Mise en place de mecanismes de suivi des accords issus du dialogue/Bwito</t>
    </r>
  </si>
  <si>
    <t>009</t>
  </si>
  <si>
    <r>
      <t xml:space="preserve">A.2.2.5 </t>
    </r>
    <r>
      <rPr>
        <sz val="9"/>
        <rFont val="Calibri"/>
        <family val="2"/>
      </rPr>
      <t>Cartographie des acteurs, analyse des facteurs des conflits</t>
    </r>
  </si>
  <si>
    <t>090</t>
  </si>
  <si>
    <t xml:space="preserve">Produit 2.3. Les Plans d’action conjoints  sensibles au genre  sont développés par le comité de suivi  et  approuvés par les représentants des communautés et les autorités </t>
  </si>
  <si>
    <r>
      <rPr>
        <b/>
        <sz val="9"/>
        <rFont val="Calibri"/>
        <family val="2"/>
      </rPr>
      <t>A.2.3.1</t>
    </r>
    <r>
      <rPr>
        <sz val="9"/>
        <rFont val="Calibri"/>
        <family val="2"/>
      </rPr>
      <t xml:space="preserve"> Fond Flexible pour la mise en oeuvre des accords et plans d'action issus du dialogue democratique de Bwito</t>
    </r>
  </si>
  <si>
    <t>084</t>
  </si>
  <si>
    <r>
      <rPr>
        <b/>
        <sz val="9"/>
        <rFont val="Calibri"/>
        <family val="2"/>
      </rPr>
      <t>A.2.3.2</t>
    </r>
    <r>
      <rPr>
        <sz val="9"/>
        <rFont val="Calibri"/>
        <family val="2"/>
      </rPr>
      <t xml:space="preserve"> Fond Flexible pour la mise en oeuvre des accords et plans d'action issues du dialogue democratique</t>
    </r>
  </si>
  <si>
    <t>Total Resultat 2</t>
  </si>
  <si>
    <t>093</t>
  </si>
  <si>
    <t>Produit 3. 1. Le conseil consultatif provincial est mis  en place et est opérationnel</t>
  </si>
  <si>
    <r>
      <rPr>
        <b/>
        <sz val="9"/>
        <rFont val="Calibri"/>
        <family val="2"/>
      </rPr>
      <t>A.3.1.1</t>
    </r>
    <r>
      <rPr>
        <sz val="9"/>
        <rFont val="Calibri"/>
        <family val="2"/>
      </rPr>
      <t xml:space="preserve"> Mise en place d'un conseil consultatif au niveau provincial</t>
    </r>
  </si>
  <si>
    <t>006</t>
  </si>
  <si>
    <r>
      <t xml:space="preserve">A.3.1.2 </t>
    </r>
    <r>
      <rPr>
        <sz val="9"/>
        <rFont val="Calibri"/>
        <family val="2"/>
      </rPr>
      <t>Reunions trimestrielles du cadre d'echange/conseil consultatif</t>
    </r>
  </si>
  <si>
    <t>007</t>
  </si>
  <si>
    <r>
      <rPr>
        <b/>
        <sz val="9"/>
        <rFont val="Calibri"/>
        <family val="2"/>
      </rPr>
      <t>A.3.1.3</t>
    </r>
    <r>
      <rPr>
        <sz val="9"/>
        <rFont val="Calibri"/>
        <family val="2"/>
      </rPr>
      <t xml:space="preserve"> Visites de suivi sur terrain une fois le semestre par les membres du conseil consultatif</t>
    </r>
  </si>
  <si>
    <t>011</t>
  </si>
  <si>
    <r>
      <t xml:space="preserve">A.3.1.4 </t>
    </r>
    <r>
      <rPr>
        <sz val="9"/>
        <rFont val="Calibri"/>
        <family val="2"/>
      </rPr>
      <t>Ateliers d'echange avec les entrepreneurs du conflit au niveau provincial, national et regional</t>
    </r>
  </si>
  <si>
    <t>022</t>
  </si>
  <si>
    <r>
      <t xml:space="preserve">A.3.1.5 </t>
    </r>
    <r>
      <rPr>
        <sz val="9"/>
        <rFont val="Calibri"/>
        <family val="2"/>
      </rPr>
      <t>Atelier de preparation des activites de plaidoyer menees par les mecanismes de suivi de la mise en oeuvre des accords/Bashali</t>
    </r>
  </si>
  <si>
    <t>091</t>
  </si>
  <si>
    <r>
      <rPr>
        <b/>
        <sz val="9"/>
        <rFont val="Calibri"/>
        <family val="2"/>
      </rPr>
      <t xml:space="preserve">A.3.1.6 </t>
    </r>
    <r>
      <rPr>
        <sz val="9"/>
        <rFont val="Calibri"/>
        <family val="2"/>
      </rPr>
      <t>Atelier de preparation des activites de plaidoyer menees par les mecanismes de suivi de la mise en oeuvre des accords issus du dialogue democratique/Bwito</t>
    </r>
  </si>
  <si>
    <t>092</t>
  </si>
  <si>
    <r>
      <rPr>
        <b/>
        <sz val="9"/>
        <rFont val="Calibri"/>
        <family val="2"/>
      </rPr>
      <t>A.3.1.7</t>
    </r>
    <r>
      <rPr>
        <sz val="9"/>
        <rFont val="Calibri"/>
        <family val="2"/>
      </rPr>
      <t xml:space="preserve"> Activites de plaidoyer au niveau provincial, national et regional/Bwito</t>
    </r>
  </si>
  <si>
    <t>023</t>
  </si>
  <si>
    <r>
      <t xml:space="preserve">A.3.1.8 </t>
    </r>
    <r>
      <rPr>
        <sz val="9"/>
        <rFont val="Calibri"/>
        <family val="2"/>
      </rPr>
      <t>Activites de plaidoyer au niveau provincial, national et regional/Bashali</t>
    </r>
  </si>
  <si>
    <t>024</t>
  </si>
  <si>
    <r>
      <rPr>
        <b/>
        <sz val="9"/>
        <color indexed="10"/>
        <rFont val="Calibri"/>
        <family val="2"/>
      </rPr>
      <t>A.2.2.2 Visite par différentes communautés des camps des refugiés</t>
    </r>
  </si>
  <si>
    <t>010</t>
  </si>
  <si>
    <r>
      <rPr>
        <b/>
        <sz val="9"/>
        <color indexed="10"/>
        <rFont val="Calibri"/>
        <family val="2"/>
      </rPr>
      <t>A.1.3.2 Forums Regionaux pour l'identification des entrepreneurs du conflit au niveau regional</t>
    </r>
  </si>
  <si>
    <t>026</t>
  </si>
  <si>
    <r>
      <rPr>
        <b/>
        <sz val="9"/>
        <color indexed="10"/>
        <rFont val="Calibri"/>
        <family val="2"/>
      </rPr>
      <t>A.2.3.2 Atelier annuel pour la cohabitation pacifique entre populations locales et refugies rwandais</t>
    </r>
  </si>
  <si>
    <t>033</t>
  </si>
  <si>
    <r>
      <rPr>
        <b/>
        <sz val="9"/>
        <color indexed="10"/>
        <rFont val="Calibri"/>
        <family val="2"/>
      </rPr>
      <t>A.4.1.2 Organisation des evenements culturels</t>
    </r>
  </si>
  <si>
    <t>034</t>
  </si>
  <si>
    <t>035</t>
  </si>
  <si>
    <r>
      <rPr>
        <b/>
        <sz val="9"/>
        <color indexed="10"/>
        <rFont val="Calibri"/>
        <family val="2"/>
      </rPr>
      <t>A. 4.2.1 Cartographie des acteurs d'influence positive</t>
    </r>
  </si>
  <si>
    <t>Alert</t>
  </si>
  <si>
    <t>036</t>
  </si>
  <si>
    <r>
      <rPr>
        <b/>
        <sz val="9"/>
        <color indexed="10"/>
        <rFont val="Calibri"/>
        <family val="2"/>
      </rPr>
      <t>A.4.2.2 Formations techniques avec acteurs d'influence positive</t>
    </r>
  </si>
  <si>
    <t>025</t>
  </si>
  <si>
    <r>
      <rPr>
        <b/>
        <sz val="9"/>
        <rFont val="Calibri"/>
        <family val="2"/>
      </rPr>
      <t>A.3.1.9</t>
    </r>
    <r>
      <rPr>
        <b/>
        <i/>
        <sz val="9"/>
        <rFont val="Calibri"/>
        <family val="2"/>
      </rPr>
      <t xml:space="preserve"> </t>
    </r>
    <r>
      <rPr>
        <sz val="9"/>
        <rFont val="Calibri"/>
        <family val="2"/>
      </rPr>
      <t>Traduction de la publication de l'ouvrage en allemand sur les FDLR</t>
    </r>
  </si>
  <si>
    <t>094</t>
  </si>
  <si>
    <t>Produit 3. 2. Le groupe de plaidoyer pour la paix à Masisi est  redynamisé au niveau national</t>
  </si>
  <si>
    <r>
      <t xml:space="preserve">A.3.2.1 </t>
    </r>
    <r>
      <rPr>
        <sz val="9"/>
        <rFont val="Calibri"/>
        <family val="2"/>
      </rPr>
      <t>Redynamisation du Groupe de Plaidoyer a Kinshasa</t>
    </r>
  </si>
  <si>
    <t>Total Resultat 3</t>
  </si>
  <si>
    <t>A4. Suivi  Evaluation et Cout de Peronnel Lies aux Activite</t>
  </si>
  <si>
    <t>037</t>
  </si>
  <si>
    <t>A.4.1</t>
  </si>
  <si>
    <t xml:space="preserve">Base Line Survey </t>
  </si>
  <si>
    <t>038</t>
  </si>
  <si>
    <t>A.4.2</t>
  </si>
  <si>
    <t xml:space="preserve">Final Evaluation </t>
  </si>
  <si>
    <t>039</t>
  </si>
  <si>
    <t>A.4.3</t>
  </si>
  <si>
    <t>Direct project staff Activity monitoring Local Travel (hotel accomodation, per diem, boat ticket, etc.)</t>
  </si>
  <si>
    <t>040</t>
  </si>
  <si>
    <t>A.4.4</t>
  </si>
  <si>
    <t>Visibility  costs, publications and translations</t>
  </si>
  <si>
    <t>041</t>
  </si>
  <si>
    <t>A.4.5</t>
  </si>
  <si>
    <t xml:space="preserve">Start up Workshop </t>
  </si>
  <si>
    <t>042</t>
  </si>
  <si>
    <t>A.4.6</t>
  </si>
  <si>
    <t xml:space="preserve">Qualitative data collection </t>
  </si>
  <si>
    <t>095</t>
  </si>
  <si>
    <t>A.4.7</t>
  </si>
  <si>
    <t>Consultants engagement politique acteurs cles du conflit</t>
  </si>
  <si>
    <t>043</t>
  </si>
  <si>
    <t>A.4.8</t>
  </si>
  <si>
    <t>Monitoring &amp; Evaluation Assistant 80%</t>
  </si>
  <si>
    <t>044</t>
  </si>
  <si>
    <t>A.4.9</t>
  </si>
  <si>
    <t>Senior Monitoring &amp; Evaluation Officer 80%</t>
  </si>
  <si>
    <t>045</t>
  </si>
  <si>
    <t>A.4.10</t>
  </si>
  <si>
    <t>Project officer Goma 100%</t>
  </si>
  <si>
    <t>046</t>
  </si>
  <si>
    <t>A.4.11</t>
  </si>
  <si>
    <t>Project manager 50%</t>
  </si>
  <si>
    <t>Total Suivi  Evaluation et Cout de Peronnel Lies aux Activite</t>
  </si>
  <si>
    <t>TOTAL ACTIVITES</t>
  </si>
  <si>
    <t>B</t>
  </si>
  <si>
    <t>PERSONNEL ET AUTRES EMPLOYES</t>
  </si>
  <si>
    <t>047</t>
  </si>
  <si>
    <t>B.1.1</t>
  </si>
  <si>
    <t>048</t>
  </si>
  <si>
    <t>B.1.2</t>
  </si>
  <si>
    <t>Grant Compliance Finance Officer 15%</t>
  </si>
  <si>
    <t>Personnel et autres employés</t>
  </si>
  <si>
    <t>049</t>
  </si>
  <si>
    <t>B.1.3</t>
  </si>
  <si>
    <t>Finance Officers Goma  17%</t>
  </si>
  <si>
    <t>050</t>
  </si>
  <si>
    <t>B.1.4</t>
  </si>
  <si>
    <t>Administrators Goma  17%</t>
  </si>
  <si>
    <t>051</t>
  </si>
  <si>
    <t>B.1.5</t>
  </si>
  <si>
    <t>Assistant Logisticians Goma  17%</t>
  </si>
  <si>
    <t>052</t>
  </si>
  <si>
    <t>B.1.6</t>
  </si>
  <si>
    <t xml:space="preserve">Drivers Goma  70% </t>
  </si>
  <si>
    <t>053</t>
  </si>
  <si>
    <t>B.1.7</t>
  </si>
  <si>
    <t>Office cleaners Goma  17%</t>
  </si>
  <si>
    <t>054</t>
  </si>
  <si>
    <t>B.1.8</t>
  </si>
  <si>
    <t>Operations Coordinator 10%</t>
  </si>
  <si>
    <t>055</t>
  </si>
  <si>
    <t>B.1.9</t>
  </si>
  <si>
    <t>Gardinier/Cuisinier 70%</t>
  </si>
  <si>
    <t>056</t>
  </si>
  <si>
    <t>B.1.10</t>
  </si>
  <si>
    <t>DRC Country Manager 17%</t>
  </si>
  <si>
    <t>057</t>
  </si>
  <si>
    <t>B.1.11</t>
  </si>
  <si>
    <t>DRC Peacebuilding Portfolio Manager 17%</t>
  </si>
  <si>
    <t>058</t>
  </si>
  <si>
    <t>B.1.12</t>
  </si>
  <si>
    <t>DRC Finance Manager 17%</t>
  </si>
  <si>
    <t>Sous-total Personnel et autres employes</t>
  </si>
  <si>
    <t>C</t>
  </si>
  <si>
    <t>Fournitures, produits de base, materiels</t>
  </si>
  <si>
    <t>Sous-total Fournitures, produits de base, materiels</t>
  </si>
  <si>
    <t>D</t>
  </si>
  <si>
    <t>Equipements, vehicules et mobilier</t>
  </si>
  <si>
    <t>059</t>
  </si>
  <si>
    <t>D.1.1</t>
  </si>
  <si>
    <t xml:space="preserve">I.T. Equipment (Laptops,Printers,Scanners,Camera) </t>
  </si>
  <si>
    <t>Sous-total Equipements, vehicules et mobilier</t>
  </si>
  <si>
    <t>E</t>
  </si>
  <si>
    <t>Services Contractuels</t>
  </si>
  <si>
    <t>Sous-total Services Contractuels</t>
  </si>
  <si>
    <t>F</t>
  </si>
  <si>
    <t>Frais de deplacement</t>
  </si>
  <si>
    <t>060</t>
  </si>
  <si>
    <t>F.1.1</t>
  </si>
  <si>
    <t>Management staff Local Travel (hotel accomodation, per diem, boat ticket, etc..)</t>
  </si>
  <si>
    <t>061</t>
  </si>
  <si>
    <t>F.1.2</t>
  </si>
  <si>
    <t>International travel</t>
  </si>
  <si>
    <t>Sous-total Frais de deplacement</t>
  </si>
  <si>
    <t>G</t>
  </si>
  <si>
    <t>Transferts et subventions</t>
  </si>
  <si>
    <t>062</t>
  </si>
  <si>
    <t>G.1.1</t>
  </si>
  <si>
    <t xml:space="preserve">Pole Institute sub-grant institutional costs </t>
  </si>
  <si>
    <t>063</t>
  </si>
  <si>
    <t>G.1.2</t>
  </si>
  <si>
    <t xml:space="preserve">Other sub-grantee Partners institutional costs </t>
  </si>
  <si>
    <t>Sous-total Transferts et subventions</t>
  </si>
  <si>
    <t>H</t>
  </si>
  <si>
    <t>Frais generaux de fonctionnement et autres couts directs</t>
  </si>
  <si>
    <t>064</t>
  </si>
  <si>
    <t>H.1.1</t>
  </si>
  <si>
    <t>Bank Charges 1% Alert DRC EXP.</t>
  </si>
  <si>
    <t>065</t>
  </si>
  <si>
    <t>H.1.2</t>
  </si>
  <si>
    <t xml:space="preserve">Fuel(1 vehicle + 1 Generator) </t>
  </si>
  <si>
    <t>066</t>
  </si>
  <si>
    <t>H.1.3</t>
  </si>
  <si>
    <t xml:space="preserve">Vehicle maintenance,Spare parts </t>
  </si>
  <si>
    <t>067</t>
  </si>
  <si>
    <t>H.1.4</t>
  </si>
  <si>
    <t xml:space="preserve">Vehicle insurances/entry cards,FONER fee etc </t>
  </si>
  <si>
    <t>068</t>
  </si>
  <si>
    <t>H.1.5</t>
  </si>
  <si>
    <t>Local staff Medical support  15%</t>
  </si>
  <si>
    <t>069</t>
  </si>
  <si>
    <t>H.1.6</t>
  </si>
  <si>
    <t>Training Support/Staff Development 15%</t>
  </si>
  <si>
    <t>070</t>
  </si>
  <si>
    <t>H.1.7</t>
  </si>
  <si>
    <t xml:space="preserve">Staff Recruitment </t>
  </si>
  <si>
    <t>071</t>
  </si>
  <si>
    <t>H.1.8</t>
  </si>
  <si>
    <t>Housing/Accommodation-DRC Expat staff 11%</t>
  </si>
  <si>
    <t>072</t>
  </si>
  <si>
    <t>H.1.9</t>
  </si>
  <si>
    <t>Other international benefits - visa d'etablissement, CEPGL, Insurance, return home flights: 11%</t>
  </si>
  <si>
    <t>073</t>
  </si>
  <si>
    <t>H.1.10</t>
  </si>
  <si>
    <t xml:space="preserve">Office Furniture &amp; Equipment </t>
  </si>
  <si>
    <t>074</t>
  </si>
  <si>
    <t>H.1.11</t>
  </si>
  <si>
    <t>Office Consumables and Stationery Supplies,Office Insurance etc-30%</t>
  </si>
  <si>
    <t>075</t>
  </si>
  <si>
    <t>H.1.12</t>
  </si>
  <si>
    <t>Office Rental(15%)</t>
  </si>
  <si>
    <t>076</t>
  </si>
  <si>
    <t>H.1.13</t>
  </si>
  <si>
    <t>Office utilities (Maintenance,Water, electricity etc)(20%)</t>
  </si>
  <si>
    <t>077</t>
  </si>
  <si>
    <t>H.1.14</t>
  </si>
  <si>
    <t>Communications (Email &amp; Phone,Internet) (30%)</t>
  </si>
  <si>
    <t>078</t>
  </si>
  <si>
    <t>H.1.15</t>
  </si>
  <si>
    <t>Security Services(Office&amp; Expat Staff Residence) (12%)</t>
  </si>
  <si>
    <t>079</t>
  </si>
  <si>
    <t>H.1.16</t>
  </si>
  <si>
    <t>Legal &amp; Professional Fees(Lawyer+IT Cons)-(25%)</t>
  </si>
  <si>
    <t>Sous-total Frais generaux de fonctionnement et autres couts directs</t>
  </si>
  <si>
    <t xml:space="preserve">TOTAL OPERATIONS ET AUTRES COUTS </t>
  </si>
  <si>
    <t>Avance pour Organizations Partnaire</t>
  </si>
  <si>
    <t xml:space="preserve">TOTAL DIRECT OPERATIONS ET ACTIVITIE </t>
  </si>
  <si>
    <t>080</t>
  </si>
  <si>
    <t>Couts Indirects (7%)***</t>
  </si>
  <si>
    <t>Total Global</t>
  </si>
  <si>
    <t>29 aout 2018</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</si>
</sst>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Vrai&quot;;&quot;Vrai&quot;;&quot;Faux&quot;"/>
    <numFmt numFmtId="181" formatCode="&quot;Actif&quot;;&quot;Actif&quot;;&quot;Inactif&quot;"/>
    <numFmt numFmtId="182" formatCode="[$€-2]\ #,##0.00_);[Red]\([$€-2]\ #,##0.00\)"/>
    <numFmt numFmtId="183" formatCode="[Blue]#,##0.00_);[Red]\(#,##0.00\)"/>
    <numFmt numFmtId="184" formatCode="&quot;Yes&quot;;&quot;Yes&quot;;&quot;No&quot;"/>
    <numFmt numFmtId="185" formatCode="&quot;True&quot;;&quot;True&quot;;&quot;False&quot;"/>
    <numFmt numFmtId="186" formatCode="&quot;On&quot;;&quot;On&quot;;&quot;Off&quot;"/>
    <numFmt numFmtId="187" formatCode="[$$-C09]#,##0"/>
    <numFmt numFmtId="188" formatCode="&quot;£&quot;#,##0.00"/>
    <numFmt numFmtId="189" formatCode="[$$-409]#,##0.00"/>
    <numFmt numFmtId="190" formatCode="_-[$$-409]* #,##0_ ;_-[$$-409]* \-#,##0\ ;_-[$$-409]* &quot;-&quot;??_ ;_-@_ "/>
    <numFmt numFmtId="191" formatCode="_-[$€-2]\ * #,##0.00_-;\-[$€-2]\ * #,##0.00_-;_-[$€-2]\ * &quot;-&quot;??_-;_-@_-"/>
    <numFmt numFmtId="192" formatCode="_ * #,##0_ ;_ * \-#,##0_ ;_ * &quot;-&quot;??_ ;_ @_ "/>
  </numFmts>
  <fonts count="111">
    <font>
      <sz val="11"/>
      <color theme="1"/>
      <name val="Calibri"/>
      <family val="2"/>
    </font>
    <font>
      <sz val="11"/>
      <color indexed="8"/>
      <name val="Calibri"/>
      <family val="2"/>
    </font>
    <font>
      <sz val="9"/>
      <color indexed="8"/>
      <name val="Calibri"/>
      <family val="2"/>
    </font>
    <font>
      <sz val="9"/>
      <name val="Tahoma"/>
      <family val="2"/>
    </font>
    <font>
      <b/>
      <sz val="9"/>
      <name val="Tahoma"/>
      <family val="2"/>
    </font>
    <font>
      <b/>
      <sz val="8"/>
      <name val="Arial"/>
      <family val="2"/>
    </font>
    <font>
      <b/>
      <sz val="10"/>
      <name val="Arial"/>
      <family val="2"/>
    </font>
    <font>
      <sz val="10"/>
      <name val="Arial"/>
      <family val="2"/>
    </font>
    <font>
      <sz val="8"/>
      <name val="Arial"/>
      <family val="2"/>
    </font>
    <font>
      <b/>
      <i/>
      <sz val="14"/>
      <name val="Arial"/>
      <family val="2"/>
    </font>
    <font>
      <b/>
      <sz val="10"/>
      <color indexed="8"/>
      <name val="Arial"/>
      <family val="2"/>
    </font>
    <font>
      <b/>
      <sz val="10"/>
      <color indexed="9"/>
      <name val="Arial"/>
      <family val="2"/>
    </font>
    <font>
      <b/>
      <sz val="9"/>
      <name val="Arial"/>
      <family val="2"/>
    </font>
    <font>
      <b/>
      <sz val="12"/>
      <color indexed="9"/>
      <name val="Times New Roman"/>
      <family val="1"/>
    </font>
    <font>
      <sz val="12"/>
      <name val="Times New Roman"/>
      <family val="1"/>
    </font>
    <font>
      <b/>
      <sz val="9"/>
      <color indexed="8"/>
      <name val="Calibri"/>
      <family val="2"/>
    </font>
    <font>
      <b/>
      <sz val="12"/>
      <name val="Times New Roman"/>
      <family val="1"/>
    </font>
    <font>
      <b/>
      <sz val="9"/>
      <name val="Calibri"/>
      <family val="2"/>
    </font>
    <font>
      <sz val="9"/>
      <name val="Calibri"/>
      <family val="2"/>
    </font>
    <font>
      <b/>
      <sz val="9"/>
      <color indexed="10"/>
      <name val="Calibri"/>
      <family val="2"/>
    </font>
    <font>
      <b/>
      <i/>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9.15"/>
      <color indexed="12"/>
      <name val="Calibri"/>
      <family val="2"/>
    </font>
    <font>
      <u val="single"/>
      <sz val="9.15"/>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8"/>
      <name val="Times New Roman"/>
      <family val="1"/>
    </font>
    <font>
      <sz val="11"/>
      <color indexed="8"/>
      <name val="Times New Roman"/>
      <family val="1"/>
    </font>
    <font>
      <b/>
      <sz val="14"/>
      <color indexed="8"/>
      <name val="Calibri"/>
      <family val="2"/>
    </font>
    <font>
      <sz val="10"/>
      <color indexed="8"/>
      <name val="Calibri"/>
      <family val="2"/>
    </font>
    <font>
      <sz val="10"/>
      <color indexed="10"/>
      <name val="Calibri"/>
      <family val="2"/>
    </font>
    <font>
      <b/>
      <sz val="10"/>
      <color indexed="8"/>
      <name val="Calibri"/>
      <family val="2"/>
    </font>
    <font>
      <b/>
      <sz val="10"/>
      <name val="Calibri"/>
      <family val="2"/>
    </font>
    <font>
      <sz val="11"/>
      <name val="Calibri"/>
      <family val="2"/>
    </font>
    <font>
      <sz val="10"/>
      <name val="Calibri"/>
      <family val="2"/>
    </font>
    <font>
      <b/>
      <sz val="14"/>
      <name val="Calibri"/>
      <family val="2"/>
    </font>
    <font>
      <b/>
      <sz val="11"/>
      <name val="Calibri"/>
      <family val="2"/>
    </font>
    <font>
      <b/>
      <sz val="16"/>
      <name val="Calibri"/>
      <family val="2"/>
    </font>
    <font>
      <b/>
      <sz val="16"/>
      <color indexed="8"/>
      <name val="Calibri"/>
      <family val="2"/>
    </font>
    <font>
      <sz val="10"/>
      <color indexed="10"/>
      <name val="Arial"/>
      <family val="2"/>
    </font>
    <font>
      <b/>
      <sz val="8"/>
      <name val="Calibri"/>
      <family val="2"/>
    </font>
    <font>
      <b/>
      <sz val="10"/>
      <color indexed="9"/>
      <name val="Calibri"/>
      <family val="2"/>
    </font>
    <font>
      <b/>
      <sz val="9"/>
      <color indexed="9"/>
      <name val="Arial"/>
      <family val="2"/>
    </font>
    <font>
      <b/>
      <sz val="9"/>
      <color indexed="9"/>
      <name val="Calibri"/>
      <family val="2"/>
    </font>
    <font>
      <b/>
      <sz val="8"/>
      <color indexed="9"/>
      <name val="Calibri"/>
      <family val="2"/>
    </font>
    <font>
      <b/>
      <sz val="8"/>
      <color indexed="8"/>
      <name val="Calibri"/>
      <family val="2"/>
    </font>
    <font>
      <sz val="8"/>
      <name val="Calibri"/>
      <family val="2"/>
    </font>
    <font>
      <b/>
      <sz val="10"/>
      <color indexed="10"/>
      <name val="Calibri"/>
      <family val="2"/>
    </font>
    <font>
      <b/>
      <sz val="8"/>
      <color indexed="10"/>
      <name val="Calibri"/>
      <family val="2"/>
    </font>
    <font>
      <b/>
      <i/>
      <sz val="10"/>
      <name val="Calibri"/>
      <family val="2"/>
    </font>
    <font>
      <b/>
      <i/>
      <sz val="8"/>
      <name val="Calibri"/>
      <family val="2"/>
    </font>
    <font>
      <sz val="8"/>
      <color indexed="10"/>
      <name val="Calibri"/>
      <family val="2"/>
    </font>
    <font>
      <b/>
      <i/>
      <sz val="10"/>
      <color indexed="8"/>
      <name val="Calibri"/>
      <family val="2"/>
    </font>
    <font>
      <b/>
      <i/>
      <sz val="8"/>
      <color indexed="8"/>
      <name val="Calibri"/>
      <family val="2"/>
    </font>
    <font>
      <sz val="8"/>
      <color indexed="8"/>
      <name val="Calibri"/>
      <family val="2"/>
    </font>
    <font>
      <b/>
      <sz val="10"/>
      <color indexed="10"/>
      <name val="Arial"/>
      <family val="2"/>
    </font>
    <font>
      <sz val="22"/>
      <color indexed="9"/>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9.15"/>
      <color theme="10"/>
      <name val="Calibri"/>
      <family val="2"/>
    </font>
    <font>
      <u val="single"/>
      <sz val="9.15"/>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Calibri"/>
      <family val="2"/>
    </font>
    <font>
      <b/>
      <sz val="11"/>
      <color theme="1"/>
      <name val="Times New Roman"/>
      <family val="1"/>
    </font>
    <font>
      <sz val="11"/>
      <color theme="1"/>
      <name val="Times New Roman"/>
      <family val="1"/>
    </font>
    <font>
      <b/>
      <sz val="14"/>
      <color theme="1"/>
      <name val="Calibri"/>
      <family val="2"/>
    </font>
    <font>
      <sz val="10"/>
      <color theme="1"/>
      <name val="Calibri"/>
      <family val="2"/>
    </font>
    <font>
      <sz val="10"/>
      <color rgb="FFFF0000"/>
      <name val="Calibri"/>
      <family val="2"/>
    </font>
    <font>
      <b/>
      <sz val="10"/>
      <color theme="1"/>
      <name val="Calibri"/>
      <family val="2"/>
    </font>
    <font>
      <b/>
      <sz val="16"/>
      <color theme="1"/>
      <name val="Calibri"/>
      <family val="2"/>
    </font>
    <font>
      <sz val="10"/>
      <color rgb="FFFF0000"/>
      <name val="Arial"/>
      <family val="2"/>
    </font>
    <font>
      <b/>
      <sz val="10"/>
      <color theme="0"/>
      <name val="Calibri"/>
      <family val="2"/>
    </font>
    <font>
      <b/>
      <sz val="9"/>
      <color theme="0"/>
      <name val="Arial"/>
      <family val="2"/>
    </font>
    <font>
      <b/>
      <sz val="9"/>
      <color theme="0"/>
      <name val="Calibri"/>
      <family val="2"/>
    </font>
    <font>
      <b/>
      <sz val="8"/>
      <color theme="0"/>
      <name val="Calibri"/>
      <family val="2"/>
    </font>
    <font>
      <b/>
      <sz val="9"/>
      <color theme="1"/>
      <name val="Calibri"/>
      <family val="2"/>
    </font>
    <font>
      <b/>
      <sz val="8"/>
      <color theme="1"/>
      <name val="Calibri"/>
      <family val="2"/>
    </font>
    <font>
      <b/>
      <sz val="10"/>
      <color rgb="FFFF0000"/>
      <name val="Calibri"/>
      <family val="2"/>
    </font>
    <font>
      <b/>
      <sz val="8"/>
      <color rgb="FFFF0000"/>
      <name val="Calibri"/>
      <family val="2"/>
    </font>
    <font>
      <b/>
      <sz val="9"/>
      <color rgb="FFFF0000"/>
      <name val="Calibri"/>
      <family val="2"/>
    </font>
    <font>
      <sz val="8"/>
      <color rgb="FFFF0000"/>
      <name val="Calibri"/>
      <family val="2"/>
    </font>
    <font>
      <b/>
      <i/>
      <sz val="10"/>
      <color theme="1"/>
      <name val="Calibri"/>
      <family val="2"/>
    </font>
    <font>
      <b/>
      <i/>
      <sz val="8"/>
      <color theme="1"/>
      <name val="Calibri"/>
      <family val="2"/>
    </font>
    <font>
      <sz val="8"/>
      <color theme="1"/>
      <name val="Calibri"/>
      <family val="2"/>
    </font>
    <font>
      <b/>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FF00"/>
        <bgColor indexed="64"/>
      </patternFill>
    </fill>
    <fill>
      <patternFill patternType="solid">
        <fgColor rgb="FF99FF99"/>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rgb="FFFFCCCC"/>
        <bgColor indexed="64"/>
      </patternFill>
    </fill>
    <fill>
      <patternFill patternType="solid">
        <fgColor rgb="FFFFCC00"/>
        <bgColor indexed="64"/>
      </patternFill>
    </fill>
    <fill>
      <patternFill patternType="solid">
        <fgColor theme="0"/>
        <bgColor indexed="64"/>
      </patternFill>
    </fill>
    <fill>
      <patternFill patternType="solid">
        <fgColor theme="3" tint="0.39998000860214233"/>
        <bgColor indexed="64"/>
      </patternFill>
    </fill>
    <fill>
      <patternFill patternType="solid">
        <fgColor indexed="44"/>
        <bgColor indexed="64"/>
      </patternFill>
    </fill>
    <fill>
      <patternFill patternType="solid">
        <fgColor indexed="56"/>
        <bgColor indexed="64"/>
      </patternFill>
    </fill>
    <fill>
      <patternFill patternType="solid">
        <fgColor indexed="16"/>
        <bgColor indexed="64"/>
      </patternFill>
    </fill>
    <fill>
      <patternFill patternType="solid">
        <fgColor rgb="FFFFC000"/>
        <bgColor indexed="64"/>
      </patternFill>
    </fill>
    <fill>
      <patternFill patternType="solid">
        <fgColor rgb="FFFFFF99"/>
        <bgColor indexed="64"/>
      </patternFill>
    </fill>
    <fill>
      <patternFill patternType="solid">
        <fgColor indexed="43"/>
        <bgColor indexed="64"/>
      </patternFill>
    </fill>
    <fill>
      <patternFill patternType="solid">
        <fgColor theme="0" tint="-0.3499799966812134"/>
        <bgColor indexed="64"/>
      </patternFill>
    </fill>
    <fill>
      <patternFill patternType="solid">
        <fgColor rgb="FF92D05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medium"/>
      <top style="thin"/>
      <bottom/>
    </border>
    <border>
      <left style="thin"/>
      <right>
        <color indexed="63"/>
      </right>
      <top style="thin"/>
      <bottom/>
    </border>
    <border>
      <left/>
      <right/>
      <top style="thin"/>
      <bottom style="thin"/>
    </border>
    <border>
      <left/>
      <right style="medium"/>
      <top style="thin"/>
      <bottom style="thin"/>
    </border>
    <border>
      <left style="medium"/>
      <right/>
      <top style="thin"/>
      <bottom style="thin"/>
    </border>
    <border>
      <left style="thin"/>
      <right style="thin"/>
      <top style="thin"/>
      <bottom style="thin"/>
    </border>
    <border>
      <left style="thin"/>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top/>
      <bottom style="thin"/>
    </border>
    <border>
      <left style="thin"/>
      <right style="thin"/>
      <top/>
      <bottom style="thin"/>
    </border>
    <border>
      <left>
        <color indexed="63"/>
      </left>
      <right style="thin"/>
      <top style="thin"/>
      <bottom style="thin"/>
    </border>
    <border>
      <left style="medium"/>
      <right/>
      <top style="medium"/>
      <bottom style="medium"/>
    </border>
    <border>
      <left/>
      <right/>
      <top style="medium"/>
      <bottom style="medium"/>
    </border>
    <border>
      <left style="thin"/>
      <right style="thin"/>
      <top/>
      <bottom/>
    </border>
    <border>
      <left>
        <color indexed="63"/>
      </left>
      <right style="thin"/>
      <top/>
      <bottom/>
    </border>
    <border>
      <left style="medium"/>
      <right style="thin"/>
      <top style="thin"/>
      <bottom style="thin"/>
    </border>
    <border>
      <left style="thin"/>
      <right style="medium"/>
      <top style="thin"/>
      <bottom style="thin"/>
    </border>
    <border>
      <left style="thin"/>
      <right style="medium"/>
      <top>
        <color indexed="63"/>
      </top>
      <bottom style="thin"/>
    </border>
    <border>
      <left>
        <color indexed="63"/>
      </left>
      <right style="thin"/>
      <top style="medium"/>
      <bottom style="medium"/>
    </border>
    <border>
      <left/>
      <right style="thin"/>
      <top>
        <color indexed="63"/>
      </top>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style="medium"/>
      <bottom/>
    </border>
    <border>
      <left style="thin"/>
      <right style="thin"/>
      <top style="medium"/>
      <bottom/>
    </border>
    <border>
      <left style="thin"/>
      <right>
        <color indexed="63"/>
      </right>
      <top style="medium"/>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medium"/>
      <right style="thin"/>
      <top/>
      <bottom style="thin"/>
    </border>
    <border>
      <left style="thin"/>
      <right style="thin"/>
      <top>
        <color indexed="63"/>
      </top>
      <bottom style="medium"/>
    </border>
    <border>
      <left/>
      <right style="medium"/>
      <top style="medium"/>
      <bottom style="medium"/>
    </border>
    <border>
      <left style="thin"/>
      <right>
        <color indexed="63"/>
      </right>
      <top>
        <color indexed="63"/>
      </top>
      <bottom style="medium"/>
    </border>
    <border>
      <left/>
      <right style="thin"/>
      <top>
        <color indexed="63"/>
      </top>
      <bottom style="medium"/>
    </border>
    <border>
      <left>
        <color indexed="63"/>
      </left>
      <right style="thin"/>
      <top style="medium"/>
      <bottom/>
    </border>
    <border>
      <left style="medium"/>
      <right style="thin"/>
      <top/>
      <bottom/>
    </border>
    <border>
      <left style="thin"/>
      <right/>
      <top style="medium"/>
      <bottom/>
    </border>
    <border>
      <left/>
      <right/>
      <top style="medium"/>
      <bottom/>
    </border>
    <border>
      <left/>
      <right/>
      <top/>
      <bottom style="thin"/>
    </border>
    <border>
      <left/>
      <right style="medium"/>
      <top style="medium"/>
      <bottom/>
    </border>
    <border>
      <left/>
      <right style="medium"/>
      <top/>
      <bottom style="thin"/>
    </border>
    <border>
      <left>
        <color indexed="63"/>
      </left>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74" fillId="27" borderId="1" applyNumberFormat="0" applyAlignment="0" applyProtection="0"/>
    <xf numFmtId="0" fontId="75" fillId="28" borderId="0" applyNumberFormat="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29" borderId="0" applyNumberFormat="0" applyBorder="0" applyAlignment="0" applyProtection="0"/>
    <xf numFmtId="0" fontId="7" fillId="0" borderId="0">
      <alignment/>
      <protection/>
    </xf>
    <xf numFmtId="0" fontId="7" fillId="0" borderId="0">
      <alignment/>
      <protection/>
    </xf>
    <xf numFmtId="0" fontId="0" fillId="30" borderId="3"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583">
    <xf numFmtId="0" fontId="0" fillId="0" borderId="0" xfId="0" applyFont="1" applyAlignment="1">
      <alignment/>
    </xf>
    <xf numFmtId="0" fontId="0" fillId="0" borderId="0" xfId="0" applyAlignment="1">
      <alignment horizontal="center"/>
    </xf>
    <xf numFmtId="0" fontId="88" fillId="2" borderId="10" xfId="0" applyFont="1" applyFill="1" applyBorder="1" applyAlignment="1">
      <alignment horizontal="center" vertical="center" wrapText="1"/>
    </xf>
    <xf numFmtId="0" fontId="0" fillId="2" borderId="10" xfId="0" applyFont="1" applyFill="1" applyBorder="1" applyAlignment="1">
      <alignment horizontal="center" vertical="center" textRotation="90" wrapText="1"/>
    </xf>
    <xf numFmtId="0" fontId="0" fillId="0" borderId="0" xfId="0" applyFill="1" applyAlignment="1">
      <alignment/>
    </xf>
    <xf numFmtId="0" fontId="88" fillId="2" borderId="11" xfId="0" applyFont="1" applyFill="1" applyBorder="1" applyAlignment="1">
      <alignment horizontal="center" vertical="center" wrapText="1"/>
    </xf>
    <xf numFmtId="0" fontId="0" fillId="33" borderId="10" xfId="0" applyFont="1" applyFill="1" applyBorder="1" applyAlignment="1">
      <alignment horizontal="center" vertical="center" textRotation="90" wrapText="1"/>
    </xf>
    <xf numFmtId="0" fontId="88" fillId="2" borderId="12" xfId="0" applyFont="1" applyFill="1" applyBorder="1" applyAlignment="1">
      <alignment horizontal="center" vertical="center" wrapText="1"/>
    </xf>
    <xf numFmtId="0" fontId="0" fillId="2" borderId="13" xfId="0" applyFill="1" applyBorder="1" applyAlignment="1">
      <alignment horizontal="center"/>
    </xf>
    <xf numFmtId="0" fontId="0" fillId="2" borderId="14" xfId="0" applyFill="1" applyBorder="1" applyAlignment="1">
      <alignment horizontal="center"/>
    </xf>
    <xf numFmtId="0" fontId="86" fillId="0" borderId="15" xfId="0" applyFont="1" applyFill="1" applyBorder="1" applyAlignment="1">
      <alignment wrapText="1"/>
    </xf>
    <xf numFmtId="0" fontId="86" fillId="2" borderId="15" xfId="0" applyFont="1" applyFill="1" applyBorder="1" applyAlignment="1">
      <alignment horizontal="left"/>
    </xf>
    <xf numFmtId="0" fontId="86" fillId="0" borderId="13" xfId="0" applyFont="1" applyFill="1" applyBorder="1" applyAlignment="1">
      <alignment wrapText="1"/>
    </xf>
    <xf numFmtId="0" fontId="0" fillId="0" borderId="0" xfId="0" applyBorder="1" applyAlignment="1">
      <alignment/>
    </xf>
    <xf numFmtId="0" fontId="0" fillId="0" borderId="0" xfId="0" applyFill="1" applyBorder="1" applyAlignment="1">
      <alignment/>
    </xf>
    <xf numFmtId="0" fontId="86" fillId="0" borderId="0" xfId="0" applyFont="1" applyFill="1" applyBorder="1" applyAlignment="1">
      <alignment wrapText="1"/>
    </xf>
    <xf numFmtId="0" fontId="89" fillId="0" borderId="0" xfId="0" applyFont="1" applyAlignment="1">
      <alignment/>
    </xf>
    <xf numFmtId="0" fontId="90" fillId="0" borderId="0" xfId="0" applyFont="1" applyAlignment="1">
      <alignment horizontal="center"/>
    </xf>
    <xf numFmtId="0" fontId="89" fillId="0" borderId="0" xfId="0" applyFont="1" applyAlignment="1">
      <alignment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wrapText="1"/>
    </xf>
    <xf numFmtId="17" fontId="89" fillId="0" borderId="0" xfId="0" applyNumberFormat="1" applyFont="1" applyAlignment="1">
      <alignment horizontal="left" vertical="center"/>
    </xf>
    <xf numFmtId="0" fontId="91" fillId="13" borderId="18" xfId="0" applyFont="1" applyFill="1" applyBorder="1" applyAlignment="1">
      <alignment vertical="center"/>
    </xf>
    <xf numFmtId="0" fontId="91" fillId="13" borderId="19" xfId="0" applyFont="1" applyFill="1" applyBorder="1" applyAlignment="1">
      <alignment vertical="center"/>
    </xf>
    <xf numFmtId="0" fontId="91" fillId="13" borderId="13" xfId="0" applyFont="1" applyFill="1" applyBorder="1" applyAlignment="1">
      <alignment vertical="center"/>
    </xf>
    <xf numFmtId="0" fontId="86" fillId="13" borderId="16" xfId="0" applyFont="1" applyFill="1" applyBorder="1" applyAlignment="1">
      <alignment horizontal="left" vertical="center"/>
    </xf>
    <xf numFmtId="0" fontId="86" fillId="13" borderId="17" xfId="0" applyFont="1" applyFill="1" applyBorder="1" applyAlignment="1">
      <alignment horizontal="center" vertical="center" wrapText="1"/>
    </xf>
    <xf numFmtId="0" fontId="0" fillId="0" borderId="20" xfId="0" applyBorder="1" applyAlignment="1">
      <alignment horizontal="center" vertical="center" wrapText="1"/>
    </xf>
    <xf numFmtId="0" fontId="92" fillId="0" borderId="16" xfId="0" applyFont="1" applyBorder="1" applyAlignment="1">
      <alignment horizontal="center" vertical="center"/>
    </xf>
    <xf numFmtId="0" fontId="92" fillId="0" borderId="17" xfId="0" applyFont="1" applyBorder="1" applyAlignment="1">
      <alignment horizontal="center" vertical="center" wrapText="1"/>
    </xf>
    <xf numFmtId="0" fontId="92" fillId="0" borderId="16" xfId="0" applyFont="1" applyBorder="1" applyAlignment="1">
      <alignment horizontal="justify" vertical="center" wrapText="1"/>
    </xf>
    <xf numFmtId="0" fontId="92" fillId="34" borderId="21" xfId="0" applyFont="1" applyFill="1" applyBorder="1" applyAlignment="1">
      <alignment/>
    </xf>
    <xf numFmtId="0" fontId="92" fillId="0" borderId="0" xfId="0" applyFont="1" applyBorder="1" applyAlignment="1">
      <alignment/>
    </xf>
    <xf numFmtId="0" fontId="92" fillId="0" borderId="0" xfId="0" applyFont="1" applyAlignment="1">
      <alignment/>
    </xf>
    <xf numFmtId="0" fontId="93" fillId="34" borderId="21" xfId="0" applyFont="1" applyFill="1" applyBorder="1" applyAlignment="1">
      <alignment/>
    </xf>
    <xf numFmtId="0" fontId="93" fillId="34" borderId="16" xfId="0" applyFont="1" applyFill="1" applyBorder="1" applyAlignment="1">
      <alignment/>
    </xf>
    <xf numFmtId="0" fontId="92" fillId="34" borderId="16" xfId="0" applyFont="1" applyFill="1" applyBorder="1" applyAlignment="1">
      <alignment/>
    </xf>
    <xf numFmtId="0" fontId="94" fillId="13" borderId="18" xfId="0" applyFont="1" applyFill="1" applyBorder="1" applyAlignment="1">
      <alignment vertical="center"/>
    </xf>
    <xf numFmtId="0" fontId="94" fillId="13" borderId="19" xfId="0" applyFont="1" applyFill="1" applyBorder="1" applyAlignment="1">
      <alignment vertical="center"/>
    </xf>
    <xf numFmtId="0" fontId="94" fillId="13" borderId="13" xfId="0" applyFont="1" applyFill="1" applyBorder="1" applyAlignment="1">
      <alignment vertical="center"/>
    </xf>
    <xf numFmtId="0" fontId="94" fillId="13" borderId="22" xfId="0" applyFont="1" applyFill="1" applyBorder="1" applyAlignment="1">
      <alignment vertical="center"/>
    </xf>
    <xf numFmtId="0" fontId="94" fillId="0" borderId="0" xfId="0" applyFont="1" applyFill="1" applyBorder="1" applyAlignment="1">
      <alignment wrapText="1"/>
    </xf>
    <xf numFmtId="0" fontId="94" fillId="0" borderId="13" xfId="0" applyFont="1" applyFill="1" applyBorder="1" applyAlignment="1">
      <alignment wrapText="1"/>
    </xf>
    <xf numFmtId="0" fontId="94" fillId="0" borderId="15" xfId="0" applyFont="1" applyFill="1" applyBorder="1" applyAlignment="1">
      <alignment wrapText="1"/>
    </xf>
    <xf numFmtId="0" fontId="92" fillId="0" borderId="21" xfId="0" applyFont="1" applyBorder="1" applyAlignment="1">
      <alignment horizontal="center" vertical="center"/>
    </xf>
    <xf numFmtId="0" fontId="92" fillId="0" borderId="16" xfId="0" applyFont="1" applyBorder="1" applyAlignment="1">
      <alignment vertical="center"/>
    </xf>
    <xf numFmtId="0" fontId="92" fillId="0" borderId="17" xfId="0" applyFont="1" applyBorder="1" applyAlignment="1">
      <alignment horizontal="center" vertical="center"/>
    </xf>
    <xf numFmtId="0" fontId="94" fillId="2" borderId="15" xfId="0" applyFont="1" applyFill="1" applyBorder="1" applyAlignment="1">
      <alignment horizontal="left"/>
    </xf>
    <xf numFmtId="0" fontId="92" fillId="2" borderId="13" xfId="0" applyFont="1" applyFill="1" applyBorder="1" applyAlignment="1">
      <alignment horizontal="center"/>
    </xf>
    <xf numFmtId="0" fontId="92" fillId="2" borderId="14" xfId="0" applyFont="1" applyFill="1" applyBorder="1" applyAlignment="1">
      <alignment horizontal="center"/>
    </xf>
    <xf numFmtId="0" fontId="92" fillId="2" borderId="13" xfId="0" applyFont="1" applyFill="1" applyBorder="1" applyAlignment="1">
      <alignment/>
    </xf>
    <xf numFmtId="0" fontId="92" fillId="2" borderId="14" xfId="0" applyFont="1" applyFill="1" applyBorder="1" applyAlignment="1">
      <alignment/>
    </xf>
    <xf numFmtId="0" fontId="92" fillId="2" borderId="15" xfId="0" applyFont="1" applyFill="1" applyBorder="1" applyAlignment="1">
      <alignment horizontal="center"/>
    </xf>
    <xf numFmtId="0" fontId="92" fillId="0" borderId="0" xfId="0" applyFont="1" applyFill="1" applyBorder="1" applyAlignment="1">
      <alignment/>
    </xf>
    <xf numFmtId="0" fontId="92" fillId="0" borderId="0" xfId="0" applyFont="1" applyFill="1" applyAlignment="1">
      <alignment/>
    </xf>
    <xf numFmtId="0" fontId="92" fillId="2" borderId="10" xfId="0" applyFont="1" applyFill="1" applyBorder="1" applyAlignment="1">
      <alignment horizontal="center" vertical="center" wrapText="1"/>
    </xf>
    <xf numFmtId="0" fontId="92" fillId="2" borderId="12" xfId="0" applyFont="1" applyFill="1" applyBorder="1" applyAlignment="1">
      <alignment horizontal="center" vertical="center" wrapText="1"/>
    </xf>
    <xf numFmtId="0" fontId="92" fillId="2" borderId="11" xfId="0" applyFont="1" applyFill="1" applyBorder="1" applyAlignment="1">
      <alignment horizontal="center" vertical="center" wrapText="1"/>
    </xf>
    <xf numFmtId="0" fontId="92" fillId="33" borderId="10" xfId="0" applyFont="1" applyFill="1" applyBorder="1" applyAlignment="1">
      <alignment horizontal="center" vertical="center" textRotation="90" wrapText="1"/>
    </xf>
    <xf numFmtId="0" fontId="92" fillId="2" borderId="10" xfId="0" applyFont="1" applyFill="1" applyBorder="1" applyAlignment="1">
      <alignment horizontal="center" vertical="center" textRotation="90" wrapText="1"/>
    </xf>
    <xf numFmtId="0" fontId="92" fillId="0" borderId="0" xfId="0" applyFont="1" applyAlignment="1">
      <alignment vertical="center"/>
    </xf>
    <xf numFmtId="0" fontId="94" fillId="0" borderId="0" xfId="0" applyFont="1" applyAlignment="1">
      <alignment vertical="center"/>
    </xf>
    <xf numFmtId="14" fontId="94" fillId="0" borderId="0" xfId="0" applyNumberFormat="1" applyFont="1" applyAlignment="1">
      <alignment horizontal="left" vertical="center"/>
    </xf>
    <xf numFmtId="17" fontId="94" fillId="0" borderId="0" xfId="0" applyNumberFormat="1" applyFont="1" applyAlignment="1">
      <alignment horizontal="left" vertical="center"/>
    </xf>
    <xf numFmtId="0" fontId="94" fillId="13" borderId="16" xfId="0" applyFont="1" applyFill="1" applyBorder="1" applyAlignment="1">
      <alignment horizontal="left" vertical="center"/>
    </xf>
    <xf numFmtId="0" fontId="45" fillId="13" borderId="19" xfId="0" applyFont="1" applyFill="1" applyBorder="1" applyAlignment="1">
      <alignment vertical="center"/>
    </xf>
    <xf numFmtId="0" fontId="94" fillId="13" borderId="16" xfId="0" applyFont="1" applyFill="1" applyBorder="1" applyAlignment="1">
      <alignment horizontal="center" vertical="center"/>
    </xf>
    <xf numFmtId="0" fontId="45" fillId="13" borderId="13" xfId="0" applyFont="1" applyFill="1" applyBorder="1" applyAlignment="1">
      <alignment vertical="center"/>
    </xf>
    <xf numFmtId="0" fontId="94" fillId="0" borderId="0" xfId="0" applyFont="1" applyAlignment="1">
      <alignment horizontal="left" vertical="center"/>
    </xf>
    <xf numFmtId="0" fontId="94" fillId="13" borderId="17" xfId="0" applyFont="1" applyFill="1" applyBorder="1" applyAlignment="1">
      <alignment horizontal="center" vertical="center" wrapText="1"/>
    </xf>
    <xf numFmtId="0" fontId="94" fillId="13" borderId="16" xfId="0" applyFont="1" applyFill="1" applyBorder="1" applyAlignment="1">
      <alignment horizontal="justify" vertical="center" wrapText="1"/>
    </xf>
    <xf numFmtId="0" fontId="92" fillId="0" borderId="0" xfId="0" applyFont="1" applyAlignment="1">
      <alignment horizontal="center"/>
    </xf>
    <xf numFmtId="0" fontId="94" fillId="0" borderId="0" xfId="0" applyFont="1" applyAlignment="1">
      <alignment/>
    </xf>
    <xf numFmtId="0" fontId="92" fillId="2" borderId="22" xfId="0" applyFont="1" applyFill="1" applyBorder="1" applyAlignment="1">
      <alignment/>
    </xf>
    <xf numFmtId="0" fontId="92" fillId="2" borderId="23" xfId="0" applyFont="1" applyFill="1" applyBorder="1" applyAlignment="1">
      <alignment horizontal="center" vertical="center" wrapText="1"/>
    </xf>
    <xf numFmtId="0" fontId="92" fillId="2" borderId="24" xfId="0" applyFont="1" applyFill="1" applyBorder="1" applyAlignment="1">
      <alignment horizontal="center" vertical="center" wrapText="1"/>
    </xf>
    <xf numFmtId="0" fontId="92" fillId="33" borderId="25" xfId="0" applyFont="1" applyFill="1" applyBorder="1" applyAlignment="1">
      <alignment horizontal="center" vertical="center" textRotation="90" wrapText="1"/>
    </xf>
    <xf numFmtId="0" fontId="92" fillId="0" borderId="0" xfId="0" applyFont="1" applyBorder="1" applyAlignment="1">
      <alignment vertical="center" wrapText="1"/>
    </xf>
    <xf numFmtId="0" fontId="94" fillId="0" borderId="0" xfId="0" applyFont="1" applyFill="1" applyBorder="1" applyAlignment="1">
      <alignment vertical="center" wrapText="1"/>
    </xf>
    <xf numFmtId="0" fontId="0" fillId="2" borderId="0" xfId="0" applyFill="1" applyBorder="1" applyAlignment="1">
      <alignment/>
    </xf>
    <xf numFmtId="0" fontId="92" fillId="2" borderId="25" xfId="0" applyFont="1" applyFill="1" applyBorder="1" applyAlignment="1">
      <alignment horizontal="center" vertical="center" textRotation="90" wrapText="1"/>
    </xf>
    <xf numFmtId="0" fontId="92" fillId="34" borderId="16" xfId="0" applyFont="1" applyFill="1" applyBorder="1" applyAlignment="1">
      <alignment horizontal="center" vertical="center"/>
    </xf>
    <xf numFmtId="0" fontId="92" fillId="34" borderId="17" xfId="0" applyFont="1" applyFill="1" applyBorder="1" applyAlignment="1">
      <alignment horizontal="center" vertical="center" wrapText="1"/>
    </xf>
    <xf numFmtId="0" fontId="92" fillId="34" borderId="16" xfId="0" applyFont="1" applyFill="1" applyBorder="1" applyAlignment="1">
      <alignment horizontal="justify" vertical="center" wrapText="1"/>
    </xf>
    <xf numFmtId="0" fontId="94" fillId="0" borderId="0" xfId="0" applyFont="1" applyFill="1" applyAlignment="1">
      <alignment vertical="center"/>
    </xf>
    <xf numFmtId="0" fontId="92" fillId="0" borderId="0" xfId="0" applyFont="1" applyFill="1" applyAlignment="1">
      <alignment vertical="center"/>
    </xf>
    <xf numFmtId="0" fontId="89" fillId="0" borderId="0" xfId="0" applyFont="1" applyFill="1" applyAlignment="1">
      <alignment/>
    </xf>
    <xf numFmtId="0" fontId="90" fillId="0" borderId="0" xfId="0" applyFont="1" applyFill="1" applyAlignment="1">
      <alignment horizontal="center"/>
    </xf>
    <xf numFmtId="0" fontId="90" fillId="0" borderId="0" xfId="0" applyFont="1" applyFill="1" applyAlignment="1">
      <alignment/>
    </xf>
    <xf numFmtId="0" fontId="94" fillId="34" borderId="0" xfId="0" applyFont="1" applyFill="1" applyAlignment="1">
      <alignment vertical="center"/>
    </xf>
    <xf numFmtId="14" fontId="94" fillId="34" borderId="0" xfId="0" applyNumberFormat="1" applyFont="1" applyFill="1" applyAlignment="1">
      <alignment horizontal="left" vertical="center"/>
    </xf>
    <xf numFmtId="17" fontId="94" fillId="34" borderId="0" xfId="0" applyNumberFormat="1" applyFont="1" applyFill="1" applyAlignment="1">
      <alignment horizontal="left" vertical="center"/>
    </xf>
    <xf numFmtId="0" fontId="92" fillId="0" borderId="21" xfId="0" applyFont="1" applyFill="1" applyBorder="1" applyAlignment="1">
      <alignment vertical="center"/>
    </xf>
    <xf numFmtId="0" fontId="46" fillId="0" borderId="0" xfId="0" applyFont="1" applyAlignment="1">
      <alignment/>
    </xf>
    <xf numFmtId="0" fontId="0" fillId="0" borderId="0" xfId="0" applyAlignment="1">
      <alignment vertical="center" wrapText="1"/>
    </xf>
    <xf numFmtId="0" fontId="86" fillId="0" borderId="0" xfId="0" applyFont="1" applyAlignment="1">
      <alignment horizontal="center"/>
    </xf>
    <xf numFmtId="9" fontId="92" fillId="0" borderId="17" xfId="54" applyFont="1" applyBorder="1" applyAlignment="1">
      <alignment horizontal="center" vertical="center"/>
    </xf>
    <xf numFmtId="0" fontId="92" fillId="33" borderId="26" xfId="0" applyFont="1" applyFill="1" applyBorder="1" applyAlignment="1">
      <alignment horizontal="center" vertical="center" textRotation="90" wrapText="1"/>
    </xf>
    <xf numFmtId="0" fontId="92" fillId="0" borderId="22" xfId="0" applyFont="1" applyFill="1" applyBorder="1" applyAlignment="1">
      <alignment horizontal="center"/>
    </xf>
    <xf numFmtId="0" fontId="92" fillId="33" borderId="16" xfId="0" applyFont="1" applyFill="1" applyBorder="1" applyAlignment="1">
      <alignment horizontal="center" vertical="center" textRotation="90" wrapText="1"/>
    </xf>
    <xf numFmtId="0" fontId="92" fillId="2" borderId="16" xfId="0" applyFont="1" applyFill="1" applyBorder="1" applyAlignment="1">
      <alignment horizontal="center" vertical="center" textRotation="90" wrapText="1"/>
    </xf>
    <xf numFmtId="0" fontId="92" fillId="2" borderId="16" xfId="0" applyFont="1" applyFill="1" applyBorder="1" applyAlignment="1">
      <alignment horizontal="center"/>
    </xf>
    <xf numFmtId="0" fontId="92" fillId="2" borderId="16" xfId="0" applyFont="1" applyFill="1" applyBorder="1" applyAlignment="1">
      <alignment/>
    </xf>
    <xf numFmtId="0" fontId="94" fillId="13" borderId="16" xfId="0" applyFont="1" applyFill="1" applyBorder="1" applyAlignment="1">
      <alignment vertical="center"/>
    </xf>
    <xf numFmtId="0" fontId="92" fillId="33" borderId="27" xfId="0" applyFont="1" applyFill="1" applyBorder="1" applyAlignment="1">
      <alignment horizontal="center" vertical="center" textRotation="90" wrapText="1"/>
    </xf>
    <xf numFmtId="0" fontId="92" fillId="2" borderId="28" xfId="0" applyFont="1" applyFill="1" applyBorder="1" applyAlignment="1">
      <alignment horizontal="center" vertical="center" textRotation="90" wrapText="1"/>
    </xf>
    <xf numFmtId="0" fontId="92" fillId="2" borderId="27" xfId="0" applyFont="1" applyFill="1" applyBorder="1" applyAlignment="1">
      <alignment horizontal="center"/>
    </xf>
    <xf numFmtId="0" fontId="92" fillId="2" borderId="28" xfId="0" applyFont="1" applyFill="1" applyBorder="1" applyAlignment="1">
      <alignment horizontal="center"/>
    </xf>
    <xf numFmtId="0" fontId="94" fillId="13" borderId="27" xfId="0" applyFont="1" applyFill="1" applyBorder="1" applyAlignment="1">
      <alignment vertical="center"/>
    </xf>
    <xf numFmtId="0" fontId="94" fillId="13" borderId="28" xfId="0" applyFont="1" applyFill="1" applyBorder="1" applyAlignment="1">
      <alignment vertical="center"/>
    </xf>
    <xf numFmtId="0" fontId="92" fillId="0" borderId="28" xfId="0" applyFont="1" applyBorder="1" applyAlignment="1">
      <alignment horizontal="center" vertical="center"/>
    </xf>
    <xf numFmtId="0" fontId="92" fillId="34" borderId="27" xfId="0" applyFont="1" applyFill="1" applyBorder="1" applyAlignment="1">
      <alignment horizontal="center" vertical="center"/>
    </xf>
    <xf numFmtId="0" fontId="92" fillId="34" borderId="16" xfId="0" applyFont="1" applyFill="1" applyBorder="1" applyAlignment="1">
      <alignment wrapText="1"/>
    </xf>
    <xf numFmtId="0" fontId="92" fillId="34" borderId="16" xfId="0" applyFont="1" applyFill="1" applyBorder="1" applyAlignment="1">
      <alignment vertical="center" wrapText="1"/>
    </xf>
    <xf numFmtId="0" fontId="92" fillId="2" borderId="29" xfId="0" applyFont="1" applyFill="1" applyBorder="1" applyAlignment="1">
      <alignment horizontal="center" vertical="center" textRotation="90" wrapText="1"/>
    </xf>
    <xf numFmtId="0" fontId="92" fillId="33" borderId="21" xfId="0" applyFont="1" applyFill="1" applyBorder="1" applyAlignment="1">
      <alignment horizontal="center" vertical="center" textRotation="90" wrapText="1"/>
    </xf>
    <xf numFmtId="0" fontId="92" fillId="2" borderId="21" xfId="0" applyFont="1" applyFill="1" applyBorder="1" applyAlignment="1">
      <alignment horizontal="center" vertical="center" textRotation="90" wrapText="1"/>
    </xf>
    <xf numFmtId="0" fontId="47" fillId="34" borderId="16" xfId="0" applyFont="1" applyFill="1" applyBorder="1" applyAlignment="1">
      <alignment vertical="center" wrapText="1"/>
    </xf>
    <xf numFmtId="0" fontId="47" fillId="0" borderId="21" xfId="0" applyFont="1" applyFill="1" applyBorder="1" applyAlignment="1">
      <alignment vertical="center"/>
    </xf>
    <xf numFmtId="0" fontId="47" fillId="0" borderId="17" xfId="0" applyFont="1" applyBorder="1" applyAlignment="1">
      <alignment horizontal="center" vertical="center"/>
    </xf>
    <xf numFmtId="9" fontId="47" fillId="0" borderId="17" xfId="54" applyFont="1" applyBorder="1" applyAlignment="1">
      <alignment horizontal="center" vertical="center"/>
    </xf>
    <xf numFmtId="0" fontId="94" fillId="35" borderId="18" xfId="0" applyFont="1" applyFill="1" applyBorder="1" applyAlignment="1">
      <alignment horizontal="left"/>
    </xf>
    <xf numFmtId="0" fontId="92" fillId="35" borderId="19" xfId="0" applyFont="1" applyFill="1" applyBorder="1" applyAlignment="1">
      <alignment horizontal="center"/>
    </xf>
    <xf numFmtId="0" fontId="92" fillId="35" borderId="13" xfId="0" applyFont="1" applyFill="1" applyBorder="1" applyAlignment="1">
      <alignment horizontal="center"/>
    </xf>
    <xf numFmtId="0" fontId="92" fillId="35" borderId="27" xfId="0" applyFont="1" applyFill="1" applyBorder="1" applyAlignment="1">
      <alignment horizontal="center"/>
    </xf>
    <xf numFmtId="0" fontId="92" fillId="35" borderId="16" xfId="0" applyFont="1" applyFill="1" applyBorder="1" applyAlignment="1">
      <alignment horizontal="center"/>
    </xf>
    <xf numFmtId="0" fontId="92" fillId="35" borderId="16" xfId="0" applyFont="1" applyFill="1" applyBorder="1" applyAlignment="1">
      <alignment/>
    </xf>
    <xf numFmtId="0" fontId="92" fillId="35" borderId="28" xfId="0" applyFont="1" applyFill="1" applyBorder="1" applyAlignment="1">
      <alignment horizontal="center"/>
    </xf>
    <xf numFmtId="0" fontId="92" fillId="35" borderId="19" xfId="0" applyFont="1" applyFill="1" applyBorder="1" applyAlignment="1">
      <alignment/>
    </xf>
    <xf numFmtId="0" fontId="92" fillId="35" borderId="22" xfId="0" applyFont="1" applyFill="1" applyBorder="1" applyAlignment="1">
      <alignment/>
    </xf>
    <xf numFmtId="0" fontId="86" fillId="35" borderId="18" xfId="0" applyFont="1" applyFill="1" applyBorder="1" applyAlignment="1">
      <alignment horizontal="left"/>
    </xf>
    <xf numFmtId="0" fontId="0" fillId="35" borderId="19" xfId="0" applyFill="1" applyBorder="1" applyAlignment="1">
      <alignment horizontal="center"/>
    </xf>
    <xf numFmtId="0" fontId="0" fillId="35" borderId="13" xfId="0" applyFill="1" applyBorder="1" applyAlignment="1">
      <alignment horizontal="center"/>
    </xf>
    <xf numFmtId="0" fontId="92" fillId="35" borderId="0" xfId="0" applyFont="1" applyFill="1" applyBorder="1" applyAlignment="1">
      <alignment/>
    </xf>
    <xf numFmtId="0" fontId="94" fillId="2" borderId="24" xfId="0" applyFont="1"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86" fillId="2" borderId="24" xfId="0" applyFont="1" applyFill="1" applyBorder="1" applyAlignment="1">
      <alignment horizontal="center" vertical="center" wrapText="1"/>
    </xf>
    <xf numFmtId="0" fontId="0" fillId="2" borderId="30" xfId="0" applyFill="1" applyBorder="1" applyAlignment="1">
      <alignment horizontal="center" vertical="center" wrapText="1"/>
    </xf>
    <xf numFmtId="0" fontId="92" fillId="36" borderId="16" xfId="0" applyFont="1" applyFill="1" applyBorder="1" applyAlignment="1">
      <alignment horizontal="center" vertical="center"/>
    </xf>
    <xf numFmtId="0" fontId="92" fillId="36" borderId="17" xfId="0" applyFont="1" applyFill="1" applyBorder="1" applyAlignment="1">
      <alignment horizontal="center" vertical="center" wrapText="1"/>
    </xf>
    <xf numFmtId="0" fontId="47" fillId="36" borderId="16" xfId="0" applyFont="1" applyFill="1" applyBorder="1" applyAlignment="1">
      <alignment horizontal="left" vertical="center" wrapText="1"/>
    </xf>
    <xf numFmtId="0" fontId="92" fillId="36" borderId="16" xfId="0" applyFont="1" applyFill="1" applyBorder="1" applyAlignment="1">
      <alignment/>
    </xf>
    <xf numFmtId="0" fontId="92" fillId="36" borderId="21" xfId="0" applyFont="1" applyFill="1" applyBorder="1" applyAlignment="1">
      <alignment/>
    </xf>
    <xf numFmtId="0" fontId="92" fillId="36" borderId="21" xfId="0" applyFont="1" applyFill="1" applyBorder="1" applyAlignment="1">
      <alignment horizontal="center" vertical="center"/>
    </xf>
    <xf numFmtId="9" fontId="92" fillId="36" borderId="17" xfId="54" applyFont="1" applyFill="1" applyBorder="1" applyAlignment="1">
      <alignment horizontal="center" vertical="center"/>
    </xf>
    <xf numFmtId="0" fontId="92" fillId="36" borderId="0" xfId="0" applyFont="1" applyFill="1" applyBorder="1" applyAlignment="1">
      <alignment vertical="center" wrapText="1"/>
    </xf>
    <xf numFmtId="0" fontId="92" fillId="36" borderId="16" xfId="0" applyFont="1" applyFill="1" applyBorder="1" applyAlignment="1">
      <alignment horizontal="justify" vertical="center" wrapText="1"/>
    </xf>
    <xf numFmtId="0" fontId="92" fillId="0" borderId="21" xfId="0" applyFont="1" applyBorder="1" applyAlignment="1">
      <alignment horizontal="justify" vertical="center" wrapText="1"/>
    </xf>
    <xf numFmtId="0" fontId="94" fillId="34" borderId="0" xfId="0" applyFont="1" applyFill="1" applyAlignment="1">
      <alignment vertical="center" wrapText="1"/>
    </xf>
    <xf numFmtId="0" fontId="92" fillId="33" borderId="22" xfId="0" applyFont="1" applyFill="1" applyBorder="1" applyAlignment="1">
      <alignment horizontal="center" vertical="center" textRotation="90" wrapText="1"/>
    </xf>
    <xf numFmtId="0" fontId="92" fillId="2" borderId="22" xfId="0" applyFont="1" applyFill="1" applyBorder="1" applyAlignment="1">
      <alignment horizontal="center"/>
    </xf>
    <xf numFmtId="0" fontId="92" fillId="35" borderId="22" xfId="0" applyFont="1" applyFill="1" applyBorder="1" applyAlignment="1">
      <alignment horizontal="center"/>
    </xf>
    <xf numFmtId="0" fontId="92" fillId="34" borderId="22" xfId="0" applyFont="1" applyFill="1" applyBorder="1" applyAlignment="1">
      <alignment horizontal="center" vertical="center"/>
    </xf>
    <xf numFmtId="0" fontId="92" fillId="33" borderId="31" xfId="0" applyFont="1" applyFill="1" applyBorder="1" applyAlignment="1">
      <alignment horizontal="center" vertical="center" textRotation="90" wrapText="1"/>
    </xf>
    <xf numFmtId="0" fontId="45" fillId="13" borderId="16" xfId="0" applyFont="1" applyFill="1" applyBorder="1" applyAlignment="1">
      <alignment vertical="center"/>
    </xf>
    <xf numFmtId="0" fontId="47" fillId="0" borderId="21" xfId="0" applyFont="1" applyBorder="1" applyAlignment="1">
      <alignment horizontal="center" vertical="center"/>
    </xf>
    <xf numFmtId="0" fontId="47" fillId="0" borderId="16" xfId="0" applyFont="1" applyBorder="1" applyAlignment="1">
      <alignment horizontal="center" vertical="center"/>
    </xf>
    <xf numFmtId="9" fontId="47" fillId="0" borderId="28" xfId="54" applyFont="1" applyBorder="1" applyAlignment="1">
      <alignment horizontal="center" vertical="center"/>
    </xf>
    <xf numFmtId="0" fontId="92" fillId="33" borderId="16" xfId="0" applyFont="1" applyFill="1" applyBorder="1" applyAlignment="1">
      <alignment horizontal="center" vertical="center"/>
    </xf>
    <xf numFmtId="0" fontId="92" fillId="35" borderId="19" xfId="0" applyFont="1" applyFill="1" applyBorder="1" applyAlignment="1">
      <alignment horizontal="center" vertical="center"/>
    </xf>
    <xf numFmtId="0" fontId="92" fillId="35" borderId="13" xfId="0" applyFont="1" applyFill="1" applyBorder="1" applyAlignment="1">
      <alignment horizontal="center" vertical="center"/>
    </xf>
    <xf numFmtId="0" fontId="47" fillId="33" borderId="16" xfId="0" applyFont="1" applyFill="1" applyBorder="1" applyAlignment="1">
      <alignment horizontal="center" vertical="center"/>
    </xf>
    <xf numFmtId="0" fontId="47" fillId="34" borderId="16" xfId="0" applyFont="1" applyFill="1" applyBorder="1" applyAlignment="1">
      <alignment horizontal="center" vertical="center"/>
    </xf>
    <xf numFmtId="0" fontId="47" fillId="33" borderId="27" xfId="0" applyFont="1" applyFill="1" applyBorder="1" applyAlignment="1">
      <alignment horizontal="center" vertical="center"/>
    </xf>
    <xf numFmtId="0" fontId="47" fillId="0" borderId="16" xfId="0" applyFont="1" applyBorder="1" applyAlignment="1">
      <alignment horizontal="center" vertical="center" wrapText="1"/>
    </xf>
    <xf numFmtId="0" fontId="47" fillId="34" borderId="21" xfId="0" applyFont="1" applyFill="1" applyBorder="1" applyAlignment="1">
      <alignment horizontal="center" vertical="center"/>
    </xf>
    <xf numFmtId="0" fontId="47" fillId="33" borderId="17" xfId="0" applyFont="1" applyFill="1" applyBorder="1" applyAlignment="1">
      <alignment horizontal="center" vertical="center"/>
    </xf>
    <xf numFmtId="0" fontId="45" fillId="13" borderId="19" xfId="0" applyFont="1" applyFill="1" applyBorder="1" applyAlignment="1">
      <alignment horizontal="center" vertical="center" wrapText="1"/>
    </xf>
    <xf numFmtId="0" fontId="45" fillId="13" borderId="19" xfId="0" applyFont="1" applyFill="1" applyBorder="1" applyAlignment="1">
      <alignment horizontal="center" vertical="center"/>
    </xf>
    <xf numFmtId="0" fontId="45" fillId="13" borderId="13" xfId="0" applyFont="1" applyFill="1" applyBorder="1" applyAlignment="1">
      <alignment horizontal="center" vertical="center"/>
    </xf>
    <xf numFmtId="0" fontId="94" fillId="13" borderId="13" xfId="0" applyFont="1" applyFill="1" applyBorder="1" applyAlignment="1">
      <alignment horizontal="center" vertical="center"/>
    </xf>
    <xf numFmtId="0" fontId="94" fillId="13" borderId="19" xfId="0" applyFont="1" applyFill="1" applyBorder="1" applyAlignment="1">
      <alignment horizontal="center" vertical="center"/>
    </xf>
    <xf numFmtId="0" fontId="94" fillId="13" borderId="22" xfId="0" applyFont="1" applyFill="1" applyBorder="1" applyAlignment="1">
      <alignment horizontal="center" vertical="center"/>
    </xf>
    <xf numFmtId="0" fontId="45" fillId="13" borderId="16" xfId="0" applyFont="1" applyFill="1" applyBorder="1" applyAlignment="1">
      <alignment horizontal="center" vertical="center" wrapText="1"/>
    </xf>
    <xf numFmtId="0" fontId="45" fillId="13" borderId="16" xfId="0" applyFont="1" applyFill="1" applyBorder="1" applyAlignment="1">
      <alignment horizontal="center" vertical="center"/>
    </xf>
    <xf numFmtId="0" fontId="45" fillId="13" borderId="13" xfId="0" applyFont="1" applyFill="1" applyBorder="1" applyAlignment="1">
      <alignment horizontal="center" vertical="center" wrapText="1"/>
    </xf>
    <xf numFmtId="0" fontId="47" fillId="36" borderId="16" xfId="0" applyFont="1" applyFill="1" applyBorder="1" applyAlignment="1">
      <alignment horizontal="center" vertical="center"/>
    </xf>
    <xf numFmtId="0" fontId="47" fillId="36" borderId="21" xfId="0" applyFont="1" applyFill="1" applyBorder="1" applyAlignment="1">
      <alignment horizontal="center" vertical="center"/>
    </xf>
    <xf numFmtId="0" fontId="45" fillId="34" borderId="13" xfId="0" applyFont="1" applyFill="1" applyBorder="1" applyAlignment="1">
      <alignment horizontal="center" vertical="center"/>
    </xf>
    <xf numFmtId="0" fontId="94" fillId="13" borderId="13" xfId="0" applyFont="1" applyFill="1" applyBorder="1" applyAlignment="1">
      <alignment horizontal="center" vertical="center" wrapText="1"/>
    </xf>
    <xf numFmtId="0" fontId="45" fillId="13" borderId="22" xfId="0" applyFont="1" applyFill="1" applyBorder="1" applyAlignment="1">
      <alignment horizontal="center" vertical="center"/>
    </xf>
    <xf numFmtId="0" fontId="46" fillId="0" borderId="21"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9" fontId="46" fillId="0" borderId="28" xfId="54" applyFont="1" applyBorder="1" applyAlignment="1">
      <alignment horizontal="center" vertical="center"/>
    </xf>
    <xf numFmtId="0" fontId="0" fillId="33" borderId="16" xfId="0" applyFill="1" applyBorder="1" applyAlignment="1">
      <alignment horizontal="center" vertical="center"/>
    </xf>
    <xf numFmtId="0" fontId="46" fillId="0" borderId="20" xfId="0" applyFont="1" applyBorder="1" applyAlignment="1">
      <alignment horizontal="center" vertical="center"/>
    </xf>
    <xf numFmtId="9" fontId="46" fillId="0" borderId="29" xfId="54" applyFont="1" applyBorder="1" applyAlignment="1">
      <alignment horizontal="center" vertical="center"/>
    </xf>
    <xf numFmtId="0" fontId="71" fillId="34" borderId="21" xfId="0" applyFont="1" applyFill="1" applyBorder="1" applyAlignment="1">
      <alignment horizontal="center" vertical="center"/>
    </xf>
    <xf numFmtId="0" fontId="0" fillId="34" borderId="21" xfId="0" applyFill="1" applyBorder="1" applyAlignment="1">
      <alignment horizontal="center" vertical="center"/>
    </xf>
    <xf numFmtId="0" fontId="0" fillId="0" borderId="21" xfId="0" applyBorder="1" applyAlignment="1">
      <alignment horizontal="center" vertical="center"/>
    </xf>
    <xf numFmtId="0" fontId="48" fillId="13" borderId="19" xfId="0" applyFont="1" applyFill="1" applyBorder="1" applyAlignment="1">
      <alignment horizontal="center" vertical="center" wrapText="1"/>
    </xf>
    <xf numFmtId="0" fontId="48" fillId="13" borderId="19" xfId="0" applyFont="1" applyFill="1" applyBorder="1" applyAlignment="1">
      <alignment horizontal="center" vertical="center"/>
    </xf>
    <xf numFmtId="0" fontId="91" fillId="13" borderId="13" xfId="0" applyFont="1" applyFill="1" applyBorder="1" applyAlignment="1">
      <alignment horizontal="center" vertical="center"/>
    </xf>
    <xf numFmtId="0" fontId="91" fillId="13" borderId="19" xfId="0" applyFont="1" applyFill="1" applyBorder="1" applyAlignment="1">
      <alignment horizontal="center" vertical="center"/>
    </xf>
    <xf numFmtId="0" fontId="71" fillId="0" borderId="21" xfId="0" applyFont="1" applyBorder="1" applyAlignment="1">
      <alignment horizontal="center" vertical="center"/>
    </xf>
    <xf numFmtId="0" fontId="49" fillId="13" borderId="16" xfId="0" applyFont="1" applyFill="1" applyBorder="1" applyAlignment="1">
      <alignment horizontal="center" vertical="center"/>
    </xf>
    <xf numFmtId="0" fontId="50" fillId="13" borderId="13" xfId="0" applyFont="1" applyFill="1" applyBorder="1" applyAlignment="1">
      <alignment horizontal="center" vertical="center"/>
    </xf>
    <xf numFmtId="0" fontId="95" fillId="13" borderId="13" xfId="0" applyFont="1" applyFill="1" applyBorder="1" applyAlignment="1">
      <alignment horizontal="center" vertical="center"/>
    </xf>
    <xf numFmtId="0" fontId="47" fillId="0" borderId="21" xfId="0" applyFont="1" applyBorder="1" applyAlignment="1">
      <alignment horizontal="center" vertical="center" wrapText="1"/>
    </xf>
    <xf numFmtId="0" fontId="92" fillId="2" borderId="12" xfId="0" applyFont="1" applyFill="1" applyBorder="1" applyAlignment="1">
      <alignment horizontal="center" vertical="center" textRotation="90" wrapText="1"/>
    </xf>
    <xf numFmtId="0" fontId="92" fillId="34" borderId="16" xfId="0" applyFont="1" applyFill="1" applyBorder="1" applyAlignment="1">
      <alignment vertical="center"/>
    </xf>
    <xf numFmtId="0" fontId="5" fillId="37" borderId="0" xfId="0" applyFont="1" applyFill="1" applyAlignment="1" applyProtection="1">
      <alignment/>
      <protection locked="0"/>
    </xf>
    <xf numFmtId="0" fontId="6" fillId="37" borderId="0" xfId="0" applyFont="1" applyFill="1" applyAlignment="1" applyProtection="1">
      <alignment/>
      <protection locked="0"/>
    </xf>
    <xf numFmtId="187" fontId="6" fillId="37" borderId="0" xfId="0" applyNumberFormat="1" applyFont="1" applyFill="1" applyAlignment="1" applyProtection="1">
      <alignment/>
      <protection locked="0"/>
    </xf>
    <xf numFmtId="0" fontId="7" fillId="0" borderId="0" xfId="0" applyFont="1" applyAlignment="1" applyProtection="1">
      <alignment/>
      <protection locked="0"/>
    </xf>
    <xf numFmtId="0" fontId="7" fillId="37" borderId="0" xfId="0" applyFont="1" applyFill="1" applyAlignment="1" applyProtection="1">
      <alignment/>
      <protection locked="0"/>
    </xf>
    <xf numFmtId="188" fontId="7" fillId="37" borderId="0" xfId="0" applyNumberFormat="1" applyFont="1" applyFill="1" applyAlignment="1" applyProtection="1">
      <alignment/>
      <protection locked="0"/>
    </xf>
    <xf numFmtId="189" fontId="7" fillId="0" borderId="0" xfId="46" applyNumberFormat="1" applyFont="1" applyAlignment="1" applyProtection="1">
      <alignment/>
      <protection locked="0"/>
    </xf>
    <xf numFmtId="188" fontId="7" fillId="0" borderId="0" xfId="0" applyNumberFormat="1" applyFont="1" applyAlignment="1" applyProtection="1">
      <alignment/>
      <protection locked="0"/>
    </xf>
    <xf numFmtId="189" fontId="7" fillId="0" borderId="0" xfId="0" applyNumberFormat="1" applyFont="1" applyAlignment="1" applyProtection="1">
      <alignment/>
      <protection locked="0"/>
    </xf>
    <xf numFmtId="0" fontId="8" fillId="37" borderId="0" xfId="0" applyFont="1" applyFill="1" applyAlignment="1" applyProtection="1">
      <alignment/>
      <protection locked="0"/>
    </xf>
    <xf numFmtId="187" fontId="7" fillId="37" borderId="0" xfId="0" applyNumberFormat="1" applyFont="1" applyFill="1" applyBorder="1" applyAlignment="1" applyProtection="1">
      <alignment/>
      <protection locked="0"/>
    </xf>
    <xf numFmtId="4" fontId="7" fillId="37" borderId="0" xfId="0" applyNumberFormat="1" applyFont="1" applyFill="1" applyAlignment="1" quotePrefix="1">
      <alignment horizontal="left"/>
    </xf>
    <xf numFmtId="187" fontId="7" fillId="37" borderId="0" xfId="0" applyNumberFormat="1" applyFont="1" applyFill="1" applyBorder="1" applyAlignment="1" applyProtection="1">
      <alignment/>
      <protection locked="0"/>
    </xf>
    <xf numFmtId="187" fontId="7" fillId="37" borderId="0" xfId="0" applyNumberFormat="1" applyFont="1" applyFill="1" applyBorder="1" applyAlignment="1" applyProtection="1">
      <alignment horizontal="left"/>
      <protection locked="0"/>
    </xf>
    <xf numFmtId="188" fontId="7" fillId="37" borderId="0" xfId="0" applyNumberFormat="1" applyFont="1" applyFill="1" applyAlignment="1" applyProtection="1" quotePrefix="1">
      <alignment/>
      <protection locked="0"/>
    </xf>
    <xf numFmtId="187" fontId="7" fillId="37" borderId="0" xfId="0" applyNumberFormat="1" applyFont="1" applyFill="1" applyAlignment="1" applyProtection="1">
      <alignment horizontal="left"/>
      <protection locked="0"/>
    </xf>
    <xf numFmtId="0" fontId="96" fillId="38" borderId="0" xfId="0" applyFont="1" applyFill="1" applyAlignment="1" applyProtection="1">
      <alignment horizontal="left"/>
      <protection locked="0"/>
    </xf>
    <xf numFmtId="188" fontId="7" fillId="37" borderId="0" xfId="0" applyNumberFormat="1" applyFont="1" applyFill="1" applyBorder="1" applyAlignment="1" applyProtection="1">
      <alignment/>
      <protection locked="0"/>
    </xf>
    <xf numFmtId="189" fontId="9" fillId="0" borderId="0" xfId="46" applyNumberFormat="1" applyFont="1" applyFill="1" applyAlignment="1" applyProtection="1">
      <alignment/>
      <protection locked="0"/>
    </xf>
    <xf numFmtId="188" fontId="9" fillId="0" borderId="0" xfId="0" applyNumberFormat="1" applyFont="1" applyFill="1" applyAlignment="1" applyProtection="1">
      <alignment/>
      <protection locked="0"/>
    </xf>
    <xf numFmtId="0" fontId="7" fillId="0" borderId="0" xfId="0" applyFont="1" applyFill="1" applyAlignment="1" applyProtection="1">
      <alignment/>
      <protection locked="0"/>
    </xf>
    <xf numFmtId="188" fontId="7" fillId="0" borderId="0" xfId="0" applyNumberFormat="1" applyFont="1" applyFill="1" applyAlignment="1" applyProtection="1">
      <alignment/>
      <protection locked="0"/>
    </xf>
    <xf numFmtId="189" fontId="7" fillId="0" borderId="0" xfId="0" applyNumberFormat="1" applyFont="1" applyFill="1" applyAlignment="1" applyProtection="1">
      <alignment/>
      <protection locked="0"/>
    </xf>
    <xf numFmtId="189" fontId="7" fillId="37" borderId="0" xfId="46" applyNumberFormat="1" applyFont="1" applyFill="1" applyAlignment="1" applyProtection="1">
      <alignment/>
      <protection locked="0"/>
    </xf>
    <xf numFmtId="189" fontId="7" fillId="37" borderId="0" xfId="0" applyNumberFormat="1" applyFont="1" applyFill="1" applyAlignment="1" applyProtection="1">
      <alignment/>
      <protection locked="0"/>
    </xf>
    <xf numFmtId="0" fontId="6" fillId="39" borderId="32" xfId="0" applyFont="1" applyFill="1" applyBorder="1" applyAlignment="1" applyProtection="1">
      <alignment vertical="center"/>
      <protection locked="0"/>
    </xf>
    <xf numFmtId="0" fontId="6" fillId="39" borderId="33" xfId="0" applyFont="1" applyFill="1" applyBorder="1" applyAlignment="1" applyProtection="1">
      <alignment vertical="center"/>
      <protection locked="0"/>
    </xf>
    <xf numFmtId="189" fontId="6" fillId="40" borderId="34" xfId="46" applyNumberFormat="1" applyFont="1" applyFill="1" applyBorder="1" applyAlignment="1" applyProtection="1">
      <alignment wrapText="1"/>
      <protection locked="0"/>
    </xf>
    <xf numFmtId="189" fontId="6" fillId="40" borderId="10" xfId="46" applyNumberFormat="1" applyFont="1" applyFill="1" applyBorder="1" applyAlignment="1" applyProtection="1">
      <alignment wrapText="1"/>
      <protection locked="0"/>
    </xf>
    <xf numFmtId="0" fontId="6" fillId="40" borderId="10" xfId="0" applyFont="1" applyFill="1" applyBorder="1" applyAlignment="1" applyProtection="1">
      <alignment wrapText="1"/>
      <protection locked="0"/>
    </xf>
    <xf numFmtId="0" fontId="6" fillId="37" borderId="10" xfId="0" applyFont="1" applyFill="1" applyBorder="1" applyAlignment="1" applyProtection="1">
      <alignment wrapText="1"/>
      <protection locked="0"/>
    </xf>
    <xf numFmtId="189" fontId="6" fillId="41" borderId="10" xfId="0" applyNumberFormat="1" applyFont="1" applyFill="1" applyBorder="1" applyAlignment="1" applyProtection="1">
      <alignment wrapText="1"/>
      <protection locked="0"/>
    </xf>
    <xf numFmtId="0" fontId="6" fillId="41" borderId="10" xfId="0" applyFont="1" applyFill="1" applyBorder="1" applyAlignment="1" applyProtection="1">
      <alignment wrapText="1"/>
      <protection locked="0"/>
    </xf>
    <xf numFmtId="0" fontId="7" fillId="37" borderId="10" xfId="0" applyFont="1" applyFill="1" applyBorder="1" applyAlignment="1" applyProtection="1">
      <alignment/>
      <protection locked="0"/>
    </xf>
    <xf numFmtId="0" fontId="92" fillId="42" borderId="0" xfId="0" applyFont="1" applyFill="1" applyBorder="1" applyAlignment="1">
      <alignment/>
    </xf>
    <xf numFmtId="0" fontId="92" fillId="42" borderId="0" xfId="0" applyFont="1" applyFill="1" applyAlignment="1">
      <alignment/>
    </xf>
    <xf numFmtId="0" fontId="17" fillId="17" borderId="35" xfId="0" applyFont="1" applyFill="1" applyBorder="1" applyAlignment="1">
      <alignment vertical="center" wrapText="1"/>
    </xf>
    <xf numFmtId="0" fontId="53" fillId="17" borderId="36" xfId="0" applyFont="1" applyFill="1" applyBorder="1" applyAlignment="1">
      <alignment vertical="center"/>
    </xf>
    <xf numFmtId="0" fontId="45" fillId="17" borderId="36" xfId="0" applyFont="1" applyFill="1" applyBorder="1" applyAlignment="1">
      <alignment vertical="center"/>
    </xf>
    <xf numFmtId="190" fontId="97" fillId="43" borderId="36" xfId="51" applyNumberFormat="1" applyFont="1" applyFill="1" applyBorder="1" applyAlignment="1">
      <alignment horizontal="center" vertical="center" wrapText="1"/>
      <protection/>
    </xf>
    <xf numFmtId="190" fontId="97" fillId="43" borderId="36" xfId="0" applyNumberFormat="1" applyFont="1" applyFill="1" applyBorder="1" applyAlignment="1">
      <alignment horizontal="center" vertical="center" wrapText="1"/>
    </xf>
    <xf numFmtId="0" fontId="98" fillId="43" borderId="32" xfId="51" applyNumberFormat="1" applyFont="1" applyFill="1" applyBorder="1" applyAlignment="1">
      <alignment horizontal="center" vertical="center" wrapText="1"/>
      <protection/>
    </xf>
    <xf numFmtId="0" fontId="98" fillId="43" borderId="37" xfId="51" applyNumberFormat="1" applyFont="1" applyFill="1" applyBorder="1" applyAlignment="1">
      <alignment horizontal="center" vertical="center" wrapText="1"/>
      <protection/>
    </xf>
    <xf numFmtId="189" fontId="6" fillId="40" borderId="38" xfId="46" applyNumberFormat="1" applyFont="1" applyFill="1" applyBorder="1" applyAlignment="1" applyProtection="1">
      <alignment wrapText="1"/>
      <protection locked="0"/>
    </xf>
    <xf numFmtId="189" fontId="6" fillId="40" borderId="32" xfId="46" applyNumberFormat="1" applyFont="1" applyFill="1" applyBorder="1" applyAlignment="1" applyProtection="1">
      <alignment wrapText="1"/>
      <protection locked="0"/>
    </xf>
    <xf numFmtId="191" fontId="6" fillId="40" borderId="32" xfId="0" applyNumberFormat="1" applyFont="1" applyFill="1" applyBorder="1" applyAlignment="1" applyProtection="1">
      <alignment horizontal="center" vertical="center" wrapText="1"/>
      <protection locked="0"/>
    </xf>
    <xf numFmtId="0" fontId="6" fillId="44" borderId="32" xfId="0" applyFont="1" applyFill="1" applyBorder="1" applyAlignment="1" applyProtection="1">
      <alignment wrapText="1"/>
      <protection locked="0"/>
    </xf>
    <xf numFmtId="188" fontId="6" fillId="44" borderId="32" xfId="0" applyNumberFormat="1" applyFont="1" applyFill="1" applyBorder="1" applyAlignment="1" applyProtection="1">
      <alignment horizontal="center" vertical="center" wrapText="1"/>
      <protection locked="0"/>
    </xf>
    <xf numFmtId="191" fontId="6" fillId="44" borderId="32" xfId="0" applyNumberFormat="1" applyFont="1" applyFill="1" applyBorder="1" applyAlignment="1" applyProtection="1">
      <alignment horizontal="center" vertical="center" wrapText="1"/>
      <protection locked="0"/>
    </xf>
    <xf numFmtId="189" fontId="6" fillId="41" borderId="32" xfId="46" applyNumberFormat="1" applyFont="1" applyFill="1" applyBorder="1" applyAlignment="1" applyProtection="1">
      <alignment wrapText="1"/>
      <protection locked="0"/>
    </xf>
    <xf numFmtId="191" fontId="6" fillId="41" borderId="32" xfId="0" applyNumberFormat="1" applyFont="1" applyFill="1" applyBorder="1" applyAlignment="1" applyProtection="1">
      <alignment horizontal="center" vertical="center" wrapText="1"/>
      <protection locked="0"/>
    </xf>
    <xf numFmtId="0" fontId="10" fillId="39" borderId="32" xfId="0" applyFont="1" applyFill="1" applyBorder="1" applyAlignment="1" applyProtection="1">
      <alignment horizontal="center" vertical="center" wrapText="1"/>
      <protection locked="0"/>
    </xf>
    <xf numFmtId="0" fontId="10" fillId="39" borderId="33" xfId="0" applyFont="1" applyFill="1" applyBorder="1" applyAlignment="1" applyProtection="1">
      <alignment horizontal="center" vertical="center" wrapText="1"/>
      <protection locked="0"/>
    </xf>
    <xf numFmtId="0" fontId="97" fillId="43" borderId="39" xfId="0" applyFont="1" applyFill="1" applyBorder="1" applyAlignment="1">
      <alignment horizontal="center"/>
    </xf>
    <xf numFmtId="0" fontId="97" fillId="43" borderId="40" xfId="0" applyFont="1" applyFill="1" applyBorder="1" applyAlignment="1">
      <alignment horizontal="center" vertical="center"/>
    </xf>
    <xf numFmtId="9" fontId="99" fillId="43" borderId="30" xfId="54" applyFont="1" applyFill="1" applyBorder="1" applyAlignment="1">
      <alignment horizontal="left" vertical="center" wrapText="1"/>
    </xf>
    <xf numFmtId="0" fontId="100" fillId="43" borderId="40" xfId="0" applyFont="1" applyFill="1" applyBorder="1" applyAlignment="1">
      <alignment horizontal="center" vertical="center" wrapText="1"/>
    </xf>
    <xf numFmtId="0" fontId="97" fillId="43" borderId="40" xfId="0" applyFont="1" applyFill="1" applyBorder="1" applyAlignment="1">
      <alignment horizontal="center" vertical="center" wrapText="1"/>
    </xf>
    <xf numFmtId="190" fontId="97" fillId="43" borderId="40" xfId="51" applyNumberFormat="1" applyFont="1" applyFill="1" applyBorder="1" applyAlignment="1">
      <alignment horizontal="center" vertical="center" wrapText="1"/>
      <protection/>
    </xf>
    <xf numFmtId="190" fontId="97" fillId="43" borderId="40" xfId="0" applyNumberFormat="1" applyFont="1" applyFill="1" applyBorder="1" applyAlignment="1">
      <alignment horizontal="center" vertical="center" wrapText="1"/>
    </xf>
    <xf numFmtId="0" fontId="98" fillId="43" borderId="10" xfId="51" applyNumberFormat="1" applyFont="1" applyFill="1" applyBorder="1" applyAlignment="1">
      <alignment horizontal="center" vertical="center" wrapText="1"/>
      <protection/>
    </xf>
    <xf numFmtId="0" fontId="98" fillId="43" borderId="12" xfId="51" applyNumberFormat="1" applyFont="1" applyFill="1" applyBorder="1" applyAlignment="1">
      <alignment horizontal="center" vertical="center" wrapText="1"/>
      <protection/>
    </xf>
    <xf numFmtId="189" fontId="11" fillId="40" borderId="34" xfId="46" applyNumberFormat="1" applyFont="1" applyFill="1" applyBorder="1" applyAlignment="1" applyProtection="1">
      <alignment wrapText="1"/>
      <protection locked="0"/>
    </xf>
    <xf numFmtId="189" fontId="11" fillId="40" borderId="10" xfId="46" applyNumberFormat="1" applyFont="1" applyFill="1" applyBorder="1" applyAlignment="1" applyProtection="1">
      <alignment horizontal="center" wrapText="1"/>
      <protection/>
    </xf>
    <xf numFmtId="191" fontId="11" fillId="40" borderId="10" xfId="0" applyNumberFormat="1" applyFont="1" applyFill="1" applyBorder="1" applyAlignment="1" applyProtection="1">
      <alignment horizontal="center" wrapText="1"/>
      <protection/>
    </xf>
    <xf numFmtId="0" fontId="11" fillId="45" borderId="10" xfId="0" applyFont="1" applyFill="1" applyBorder="1" applyAlignment="1" applyProtection="1">
      <alignment wrapText="1"/>
      <protection locked="0"/>
    </xf>
    <xf numFmtId="188" fontId="11" fillId="45" borderId="10" xfId="0" applyNumberFormat="1" applyFont="1" applyFill="1" applyBorder="1" applyAlignment="1" applyProtection="1">
      <alignment horizontal="center" wrapText="1"/>
      <protection/>
    </xf>
    <xf numFmtId="191" fontId="11" fillId="45" borderId="10" xfId="0" applyNumberFormat="1" applyFont="1" applyFill="1" applyBorder="1" applyAlignment="1" applyProtection="1">
      <alignment horizontal="center" wrapText="1"/>
      <protection/>
    </xf>
    <xf numFmtId="189" fontId="11" fillId="41" borderId="10" xfId="46" applyNumberFormat="1" applyFont="1" applyFill="1" applyBorder="1" applyAlignment="1" applyProtection="1">
      <alignment wrapText="1"/>
      <protection locked="0"/>
    </xf>
    <xf numFmtId="189" fontId="11" fillId="41" borderId="10" xfId="46" applyNumberFormat="1" applyFont="1" applyFill="1" applyBorder="1" applyAlignment="1" applyProtection="1">
      <alignment horizontal="center" wrapText="1"/>
      <protection/>
    </xf>
    <xf numFmtId="191" fontId="11" fillId="41" borderId="10" xfId="0" applyNumberFormat="1" applyFont="1" applyFill="1" applyBorder="1" applyAlignment="1" applyProtection="1">
      <alignment horizontal="center" wrapText="1"/>
      <protection/>
    </xf>
    <xf numFmtId="0" fontId="11" fillId="46" borderId="10" xfId="0" applyFont="1" applyFill="1" applyBorder="1" applyAlignment="1" applyProtection="1">
      <alignment horizontal="center" wrapText="1"/>
      <protection locked="0"/>
    </xf>
    <xf numFmtId="0" fontId="11" fillId="46" borderId="11" xfId="0" applyFont="1" applyFill="1" applyBorder="1" applyAlignment="1" applyProtection="1">
      <alignment horizontal="center" wrapText="1"/>
      <protection locked="0"/>
    </xf>
    <xf numFmtId="0" fontId="97" fillId="43" borderId="39" xfId="0" applyFont="1" applyFill="1" applyBorder="1" applyAlignment="1">
      <alignment horizontal="center" vertical="center"/>
    </xf>
    <xf numFmtId="0" fontId="53" fillId="43" borderId="40" xfId="0" applyFont="1" applyFill="1" applyBorder="1" applyAlignment="1">
      <alignment horizontal="center" vertical="center" wrapText="1"/>
    </xf>
    <xf numFmtId="190" fontId="45" fillId="25" borderId="40" xfId="0" applyNumberFormat="1" applyFont="1" applyFill="1" applyBorder="1" applyAlignment="1">
      <alignment wrapText="1"/>
    </xf>
    <xf numFmtId="0" fontId="12" fillId="25" borderId="40" xfId="0" applyFont="1" applyFill="1" applyBorder="1" applyAlignment="1">
      <alignment wrapText="1"/>
    </xf>
    <xf numFmtId="189" fontId="7" fillId="40" borderId="40" xfId="46" applyNumberFormat="1" applyFont="1" applyFill="1" applyBorder="1" applyAlignment="1" applyProtection="1">
      <alignment wrapText="1" shrinkToFit="1"/>
      <protection locked="0"/>
    </xf>
    <xf numFmtId="0" fontId="7" fillId="40" borderId="40" xfId="0" applyFont="1" applyFill="1" applyBorder="1" applyAlignment="1" applyProtection="1">
      <alignment wrapText="1" shrinkToFit="1"/>
      <protection locked="0"/>
    </xf>
    <xf numFmtId="0" fontId="7" fillId="0" borderId="40" xfId="0" applyFont="1" applyBorder="1" applyAlignment="1" applyProtection="1">
      <alignment wrapText="1" shrinkToFit="1"/>
      <protection locked="0"/>
    </xf>
    <xf numFmtId="189" fontId="7" fillId="41" borderId="40" xfId="46" applyNumberFormat="1" applyFont="1" applyFill="1" applyBorder="1" applyAlignment="1" applyProtection="1">
      <alignment wrapText="1" shrinkToFit="1"/>
      <protection locked="0"/>
    </xf>
    <xf numFmtId="0" fontId="7" fillId="41" borderId="40" xfId="0" applyFont="1" applyFill="1" applyBorder="1" applyAlignment="1" applyProtection="1">
      <alignment wrapText="1" shrinkToFit="1"/>
      <protection locked="0"/>
    </xf>
    <xf numFmtId="0" fontId="6" fillId="0" borderId="40" xfId="0" applyFont="1" applyBorder="1" applyAlignment="1" applyProtection="1">
      <alignment wrapText="1"/>
      <protection locked="0"/>
    </xf>
    <xf numFmtId="0" fontId="6" fillId="37" borderId="40" xfId="0" applyFont="1" applyFill="1" applyBorder="1" applyAlignment="1" applyProtection="1">
      <alignment wrapText="1"/>
      <protection locked="0"/>
    </xf>
    <xf numFmtId="0" fontId="6" fillId="0" borderId="41" xfId="0" applyFont="1" applyBorder="1" applyAlignment="1" applyProtection="1">
      <alignment wrapText="1"/>
      <protection locked="0"/>
    </xf>
    <xf numFmtId="0" fontId="6" fillId="0" borderId="0" xfId="0" applyFont="1" applyAlignment="1" applyProtection="1">
      <alignment/>
      <protection locked="0"/>
    </xf>
    <xf numFmtId="0" fontId="92" fillId="0" borderId="39" xfId="0" applyFont="1" applyBorder="1" applyAlignment="1">
      <alignment/>
    </xf>
    <xf numFmtId="0" fontId="86" fillId="42" borderId="40" xfId="0" applyFont="1" applyFill="1" applyBorder="1" applyAlignment="1">
      <alignment horizontal="center" vertical="center"/>
    </xf>
    <xf numFmtId="0" fontId="101" fillId="47" borderId="24" xfId="0" applyFont="1" applyFill="1" applyBorder="1" applyAlignment="1">
      <alignment vertical="center" wrapText="1"/>
    </xf>
    <xf numFmtId="0" fontId="102" fillId="47" borderId="24" xfId="0" applyFont="1" applyFill="1" applyBorder="1" applyAlignment="1">
      <alignment vertical="center"/>
    </xf>
    <xf numFmtId="0" fontId="94" fillId="47" borderId="24" xfId="0" applyFont="1" applyFill="1" applyBorder="1" applyAlignment="1">
      <alignment vertical="center"/>
    </xf>
    <xf numFmtId="0" fontId="12" fillId="25" borderId="21" xfId="0" applyFont="1" applyFill="1" applyBorder="1" applyAlignment="1">
      <alignment wrapText="1"/>
    </xf>
    <xf numFmtId="189" fontId="7" fillId="40" borderId="21" xfId="46" applyNumberFormat="1" applyFont="1" applyFill="1" applyBorder="1" applyAlignment="1" applyProtection="1">
      <alignment wrapText="1" shrinkToFit="1"/>
      <protection locked="0"/>
    </xf>
    <xf numFmtId="0" fontId="7" fillId="40" borderId="21" xfId="0" applyFont="1" applyFill="1" applyBorder="1" applyAlignment="1" applyProtection="1">
      <alignment wrapText="1" shrinkToFit="1"/>
      <protection locked="0"/>
    </xf>
    <xf numFmtId="0" fontId="7" fillId="0" borderId="21" xfId="0" applyFont="1" applyBorder="1" applyAlignment="1" applyProtection="1">
      <alignment wrapText="1" shrinkToFit="1"/>
      <protection locked="0"/>
    </xf>
    <xf numFmtId="189" fontId="7" fillId="41" borderId="21" xfId="46" applyNumberFormat="1" applyFont="1" applyFill="1" applyBorder="1" applyAlignment="1" applyProtection="1">
      <alignment wrapText="1" shrinkToFit="1"/>
      <protection locked="0"/>
    </xf>
    <xf numFmtId="0" fontId="7" fillId="41" borderId="21" xfId="0" applyFont="1" applyFill="1" applyBorder="1" applyAlignment="1" applyProtection="1">
      <alignment wrapText="1" shrinkToFit="1"/>
      <protection locked="0"/>
    </xf>
    <xf numFmtId="0" fontId="13" fillId="46" borderId="21" xfId="0" applyFont="1" applyFill="1" applyBorder="1" applyAlignment="1" applyProtection="1">
      <alignment horizontal="center" wrapText="1"/>
      <protection locked="0"/>
    </xf>
    <xf numFmtId="0" fontId="14" fillId="0" borderId="0" xfId="0" applyFont="1" applyAlignment="1" applyProtection="1">
      <alignment/>
      <protection locked="0"/>
    </xf>
    <xf numFmtId="0" fontId="45" fillId="48" borderId="38" xfId="0" applyFont="1" applyFill="1" applyBorder="1" applyAlignment="1" quotePrefix="1">
      <alignment vertical="top"/>
    </xf>
    <xf numFmtId="0" fontId="2" fillId="42" borderId="32" xfId="0" applyFont="1" applyFill="1" applyBorder="1" applyAlignment="1">
      <alignment vertical="center" wrapText="1"/>
    </xf>
    <xf numFmtId="0" fontId="59" fillId="0" borderId="32" xfId="0" applyFont="1" applyFill="1" applyBorder="1" applyAlignment="1">
      <alignment horizontal="left" vertical="center" wrapText="1"/>
    </xf>
    <xf numFmtId="0" fontId="59" fillId="0" borderId="32" xfId="0" applyFont="1" applyFill="1" applyBorder="1" applyAlignment="1">
      <alignment horizontal="center" vertical="top" wrapText="1"/>
    </xf>
    <xf numFmtId="0" fontId="47" fillId="0" borderId="32" xfId="0" applyFont="1" applyFill="1" applyBorder="1" applyAlignment="1">
      <alignment horizontal="left" vertical="top" wrapText="1"/>
    </xf>
    <xf numFmtId="1" fontId="47" fillId="0" borderId="32" xfId="0" applyNumberFormat="1" applyFont="1" applyFill="1" applyBorder="1" applyAlignment="1">
      <alignment horizontal="left" vertical="top" wrapText="1"/>
    </xf>
    <xf numFmtId="190" fontId="47" fillId="0" borderId="32" xfId="46" applyNumberFormat="1" applyFont="1" applyFill="1" applyBorder="1" applyAlignment="1">
      <alignment vertical="top"/>
    </xf>
    <xf numFmtId="190" fontId="47" fillId="0" borderId="32" xfId="0" applyNumberFormat="1" applyFont="1" applyFill="1" applyBorder="1" applyAlignment="1">
      <alignment horizontal="left" vertical="top" wrapText="1"/>
    </xf>
    <xf numFmtId="189" fontId="59" fillId="0" borderId="16" xfId="46" applyNumberFormat="1" applyFont="1" applyFill="1" applyBorder="1" applyAlignment="1">
      <alignment vertical="center"/>
    </xf>
    <xf numFmtId="189" fontId="7" fillId="40" borderId="16" xfId="46" applyNumberFormat="1" applyFont="1" applyFill="1" applyBorder="1" applyAlignment="1" applyProtection="1">
      <alignment wrapText="1" shrinkToFit="1"/>
      <protection locked="0"/>
    </xf>
    <xf numFmtId="9" fontId="7" fillId="40" borderId="16" xfId="54" applyFont="1" applyFill="1" applyBorder="1" applyAlignment="1" applyProtection="1">
      <alignment wrapText="1" shrinkToFit="1"/>
      <protection locked="0"/>
    </xf>
    <xf numFmtId="0" fontId="7" fillId="0" borderId="16" xfId="0" applyFont="1" applyBorder="1" applyAlignment="1" applyProtection="1">
      <alignment wrapText="1" shrinkToFit="1"/>
      <protection locked="0"/>
    </xf>
    <xf numFmtId="189" fontId="7" fillId="41" borderId="16" xfId="46" applyNumberFormat="1" applyFont="1" applyFill="1" applyBorder="1" applyAlignment="1" applyProtection="1">
      <alignment wrapText="1" shrinkToFit="1"/>
      <protection locked="0"/>
    </xf>
    <xf numFmtId="9" fontId="7" fillId="41" borderId="16" xfId="54" applyFont="1" applyFill="1" applyBorder="1" applyAlignment="1" applyProtection="1">
      <alignment wrapText="1" shrinkToFit="1"/>
      <protection locked="0"/>
    </xf>
    <xf numFmtId="167" fontId="14" fillId="49" borderId="16" xfId="0" applyNumberFormat="1" applyFont="1" applyFill="1" applyBorder="1" applyAlignment="1" applyProtection="1">
      <alignment horizontal="right" wrapText="1"/>
      <protection locked="0"/>
    </xf>
    <xf numFmtId="189" fontId="14" fillId="0" borderId="16" xfId="0" applyNumberFormat="1" applyFont="1" applyFill="1" applyBorder="1" applyAlignment="1" applyProtection="1">
      <alignment horizontal="right" wrapText="1"/>
      <protection locked="0"/>
    </xf>
    <xf numFmtId="189" fontId="16" fillId="49" borderId="16" xfId="0" applyNumberFormat="1" applyFont="1" applyFill="1" applyBorder="1" applyAlignment="1" applyProtection="1">
      <alignment horizontal="right" wrapText="1"/>
      <protection locked="0"/>
    </xf>
    <xf numFmtId="189" fontId="16" fillId="49" borderId="28" xfId="0" applyNumberFormat="1" applyFont="1" applyFill="1" applyBorder="1" applyAlignment="1" applyProtection="1">
      <alignment horizontal="right" wrapText="1"/>
      <protection locked="0"/>
    </xf>
    <xf numFmtId="189" fontId="14" fillId="49" borderId="16" xfId="0" applyNumberFormat="1" applyFont="1" applyFill="1" applyBorder="1" applyAlignment="1" applyProtection="1">
      <alignment horizontal="right" wrapText="1"/>
      <protection locked="0"/>
    </xf>
    <xf numFmtId="0" fontId="45" fillId="47" borderId="27" xfId="0" applyFont="1" applyFill="1" applyBorder="1" applyAlignment="1" quotePrefix="1">
      <alignment/>
    </xf>
    <xf numFmtId="9" fontId="18" fillId="23" borderId="16" xfId="54" applyFont="1" applyFill="1" applyBorder="1" applyAlignment="1">
      <alignment horizontal="left" vertical="center" wrapText="1"/>
    </xf>
    <xf numFmtId="0" fontId="59" fillId="42" borderId="16" xfId="0" applyFont="1" applyFill="1" applyBorder="1" applyAlignment="1">
      <alignment horizontal="center" wrapText="1"/>
    </xf>
    <xf numFmtId="0" fontId="47" fillId="0" borderId="16" xfId="0" applyFont="1" applyBorder="1" applyAlignment="1">
      <alignment horizontal="left" wrapText="1"/>
    </xf>
    <xf numFmtId="1" fontId="47" fillId="0" borderId="16" xfId="0" applyNumberFormat="1" applyFont="1" applyBorder="1" applyAlignment="1">
      <alignment horizontal="left" wrapText="1"/>
    </xf>
    <xf numFmtId="190" fontId="47" fillId="0" borderId="16" xfId="46" applyNumberFormat="1" applyFont="1" applyFill="1" applyBorder="1" applyAlignment="1">
      <alignment/>
    </xf>
    <xf numFmtId="190" fontId="47" fillId="0" borderId="16" xfId="0" applyNumberFormat="1" applyFont="1" applyBorder="1" applyAlignment="1">
      <alignment horizontal="left" wrapText="1"/>
    </xf>
    <xf numFmtId="190" fontId="47" fillId="0" borderId="16" xfId="46" applyNumberFormat="1" applyFont="1" applyFill="1" applyBorder="1" applyAlignment="1">
      <alignment vertical="top"/>
    </xf>
    <xf numFmtId="0" fontId="14" fillId="0" borderId="0" xfId="0" applyFont="1" applyFill="1" applyAlignment="1" applyProtection="1">
      <alignment/>
      <protection locked="0"/>
    </xf>
    <xf numFmtId="0" fontId="45" fillId="48" borderId="27" xfId="0" applyFont="1" applyFill="1" applyBorder="1" applyAlignment="1" quotePrefix="1">
      <alignment/>
    </xf>
    <xf numFmtId="9" fontId="17" fillId="0" borderId="16" xfId="54" applyFont="1" applyFill="1" applyBorder="1" applyAlignment="1">
      <alignment horizontal="left" vertical="center" wrapText="1"/>
    </xf>
    <xf numFmtId="9" fontId="18" fillId="0" borderId="16" xfId="54" applyFont="1" applyFill="1" applyBorder="1" applyAlignment="1">
      <alignment horizontal="left" vertical="center" wrapText="1"/>
    </xf>
    <xf numFmtId="0" fontId="59" fillId="42" borderId="16" xfId="0" applyFont="1" applyFill="1" applyBorder="1" applyAlignment="1">
      <alignment horizontal="center" vertical="center" wrapText="1"/>
    </xf>
    <xf numFmtId="0" fontId="47" fillId="0" borderId="16" xfId="0" applyFont="1" applyBorder="1" applyAlignment="1">
      <alignment horizontal="left" vertical="center" wrapText="1"/>
    </xf>
    <xf numFmtId="1" fontId="47" fillId="0" borderId="16" xfId="0" applyNumberFormat="1" applyFont="1" applyBorder="1" applyAlignment="1">
      <alignment horizontal="left" vertical="center" wrapText="1"/>
    </xf>
    <xf numFmtId="190" fontId="47" fillId="0" borderId="16" xfId="46" applyNumberFormat="1" applyFont="1" applyFill="1" applyBorder="1" applyAlignment="1">
      <alignment vertical="center"/>
    </xf>
    <xf numFmtId="0" fontId="59" fillId="0" borderId="16" xfId="0" applyFont="1" applyFill="1" applyBorder="1" applyAlignment="1">
      <alignment horizontal="center" vertical="center" wrapText="1"/>
    </xf>
    <xf numFmtId="190" fontId="47" fillId="0" borderId="16" xfId="0" applyNumberFormat="1" applyFont="1" applyBorder="1" applyAlignment="1">
      <alignment horizontal="left" vertical="center" wrapText="1"/>
    </xf>
    <xf numFmtId="0" fontId="103" fillId="48" borderId="27" xfId="0" applyFont="1" applyFill="1" applyBorder="1" applyAlignment="1" quotePrefix="1">
      <alignment vertical="center"/>
    </xf>
    <xf numFmtId="9" fontId="19" fillId="0" borderId="16" xfId="54" applyFont="1" applyFill="1" applyBorder="1" applyAlignment="1">
      <alignment horizontal="left" vertical="center" wrapText="1"/>
    </xf>
    <xf numFmtId="0" fontId="104" fillId="0" borderId="32" xfId="0" applyFont="1" applyFill="1" applyBorder="1" applyAlignment="1">
      <alignment horizontal="left" vertical="center" wrapText="1"/>
    </xf>
    <xf numFmtId="0" fontId="104" fillId="42" borderId="16" xfId="0" applyFont="1" applyFill="1" applyBorder="1" applyAlignment="1">
      <alignment horizontal="center" vertical="center" wrapText="1"/>
    </xf>
    <xf numFmtId="0" fontId="104" fillId="0" borderId="16" xfId="0" applyFont="1" applyBorder="1" applyAlignment="1">
      <alignment horizontal="left" vertical="center" wrapText="1"/>
    </xf>
    <xf numFmtId="1" fontId="104" fillId="0" borderId="16" xfId="0" applyNumberFormat="1" applyFont="1" applyBorder="1" applyAlignment="1">
      <alignment horizontal="left" vertical="center" wrapText="1"/>
    </xf>
    <xf numFmtId="190" fontId="104" fillId="0" borderId="16" xfId="46" applyNumberFormat="1" applyFont="1" applyFill="1" applyBorder="1" applyAlignment="1">
      <alignment vertical="center"/>
    </xf>
    <xf numFmtId="190" fontId="104" fillId="0" borderId="16" xfId="0" applyNumberFormat="1" applyFont="1" applyBorder="1" applyAlignment="1">
      <alignment horizontal="left" vertical="center" wrapText="1"/>
    </xf>
    <xf numFmtId="190" fontId="47" fillId="0" borderId="16" xfId="46" applyNumberFormat="1" applyFont="1" applyBorder="1" applyAlignment="1">
      <alignment horizontal="right" vertical="center" wrapText="1"/>
    </xf>
    <xf numFmtId="9" fontId="105" fillId="0" borderId="16" xfId="54" applyFont="1" applyFill="1" applyBorder="1" applyAlignment="1">
      <alignment horizontal="left" vertical="center" wrapText="1"/>
    </xf>
    <xf numFmtId="0" fontId="62" fillId="34" borderId="27" xfId="0" applyFont="1" applyFill="1" applyBorder="1" applyAlignment="1" quotePrefix="1">
      <alignment/>
    </xf>
    <xf numFmtId="0" fontId="62" fillId="34" borderId="16" xfId="0" applyFont="1" applyFill="1" applyBorder="1" applyAlignment="1" quotePrefix="1">
      <alignment/>
    </xf>
    <xf numFmtId="9" fontId="20" fillId="34" borderId="16" xfId="54" applyFont="1" applyFill="1" applyBorder="1" applyAlignment="1">
      <alignment horizontal="left" vertical="center" wrapText="1"/>
    </xf>
    <xf numFmtId="0" fontId="63" fillId="34" borderId="16" xfId="0" applyFont="1" applyFill="1" applyBorder="1" applyAlignment="1">
      <alignment horizontal="left" vertical="center" wrapText="1"/>
    </xf>
    <xf numFmtId="0" fontId="63" fillId="34" borderId="16" xfId="0" applyFont="1" applyFill="1" applyBorder="1" applyAlignment="1">
      <alignment horizontal="center" vertical="center" wrapText="1"/>
    </xf>
    <xf numFmtId="0" fontId="62" fillId="34" borderId="16" xfId="0" applyFont="1" applyFill="1" applyBorder="1" applyAlignment="1">
      <alignment horizontal="left" vertical="center" wrapText="1"/>
    </xf>
    <xf numFmtId="1" fontId="62" fillId="34" borderId="16" xfId="0" applyNumberFormat="1" applyFont="1" applyFill="1" applyBorder="1" applyAlignment="1">
      <alignment horizontal="left" vertical="center" wrapText="1"/>
    </xf>
    <xf numFmtId="190" fontId="62" fillId="34" borderId="16" xfId="46" applyNumberFormat="1" applyFont="1" applyFill="1" applyBorder="1" applyAlignment="1">
      <alignment horizontal="right" vertical="center" wrapText="1"/>
    </xf>
    <xf numFmtId="190" fontId="62" fillId="34" borderId="16" xfId="0" applyNumberFormat="1" applyFont="1" applyFill="1" applyBorder="1" applyAlignment="1">
      <alignment horizontal="left" vertical="center" wrapText="1"/>
    </xf>
    <xf numFmtId="9" fontId="62" fillId="34" borderId="16" xfId="54" applyFont="1" applyFill="1" applyBorder="1" applyAlignment="1">
      <alignment horizontal="right" vertical="center" wrapText="1"/>
    </xf>
    <xf numFmtId="9" fontId="17" fillId="23" borderId="16" xfId="54" applyFont="1" applyFill="1" applyBorder="1" applyAlignment="1">
      <alignment horizontal="left" vertical="center" wrapText="1"/>
    </xf>
    <xf numFmtId="0" fontId="59" fillId="0" borderId="16" xfId="0" applyFont="1" applyFill="1" applyBorder="1" applyAlignment="1">
      <alignment horizontal="center" vertical="top" wrapText="1"/>
    </xf>
    <xf numFmtId="0" fontId="47" fillId="0" borderId="16" xfId="0" applyFont="1" applyFill="1" applyBorder="1" applyAlignment="1">
      <alignment horizontal="left" vertical="center" wrapText="1"/>
    </xf>
    <xf numFmtId="1" fontId="47" fillId="0" borderId="16" xfId="0" applyNumberFormat="1" applyFont="1" applyFill="1" applyBorder="1" applyAlignment="1">
      <alignment horizontal="left" vertical="center" wrapText="1"/>
    </xf>
    <xf numFmtId="190" fontId="47" fillId="0" borderId="16" xfId="0" applyNumberFormat="1" applyFont="1" applyFill="1" applyBorder="1" applyAlignment="1">
      <alignment horizontal="left" vertical="center" wrapText="1"/>
    </xf>
    <xf numFmtId="0" fontId="103" fillId="48" borderId="27" xfId="0" applyFont="1" applyFill="1" applyBorder="1" applyAlignment="1" quotePrefix="1">
      <alignment/>
    </xf>
    <xf numFmtId="0" fontId="106" fillId="0" borderId="32" xfId="0" applyFont="1" applyFill="1" applyBorder="1" applyAlignment="1">
      <alignment horizontal="left" vertical="center" wrapText="1"/>
    </xf>
    <xf numFmtId="0" fontId="106" fillId="0" borderId="16" xfId="0" applyFont="1" applyFill="1" applyBorder="1" applyAlignment="1">
      <alignment horizontal="center" vertical="center" wrapText="1"/>
    </xf>
    <xf numFmtId="0" fontId="106" fillId="0" borderId="16" xfId="0" applyFont="1" applyBorder="1" applyAlignment="1">
      <alignment horizontal="left" vertical="center" wrapText="1"/>
    </xf>
    <xf numFmtId="1" fontId="106" fillId="0" borderId="16" xfId="0" applyNumberFormat="1" applyFont="1" applyBorder="1" applyAlignment="1">
      <alignment horizontal="left" vertical="center" wrapText="1"/>
    </xf>
    <xf numFmtId="190" fontId="106" fillId="0" borderId="16" xfId="0" applyNumberFormat="1" applyFont="1" applyBorder="1" applyAlignment="1">
      <alignment horizontal="left" vertical="center" wrapText="1"/>
    </xf>
    <xf numFmtId="190" fontId="106" fillId="0" borderId="16" xfId="46" applyNumberFormat="1" applyFont="1" applyFill="1" applyBorder="1" applyAlignment="1">
      <alignment vertical="center"/>
    </xf>
    <xf numFmtId="0" fontId="107" fillId="34" borderId="27" xfId="0" applyFont="1" applyFill="1" applyBorder="1" applyAlignment="1">
      <alignment/>
    </xf>
    <xf numFmtId="0" fontId="107" fillId="34" borderId="16" xfId="0" applyFont="1" applyFill="1" applyBorder="1" applyAlignment="1">
      <alignment/>
    </xf>
    <xf numFmtId="0" fontId="108" fillId="34" borderId="16" xfId="0" applyFont="1" applyFill="1" applyBorder="1" applyAlignment="1">
      <alignment/>
    </xf>
    <xf numFmtId="0" fontId="45" fillId="34" borderId="27" xfId="0" applyFont="1" applyFill="1" applyBorder="1" applyAlignment="1" quotePrefix="1">
      <alignment/>
    </xf>
    <xf numFmtId="0" fontId="45" fillId="34" borderId="16" xfId="0" applyFont="1" applyFill="1" applyBorder="1" applyAlignment="1" quotePrefix="1">
      <alignment/>
    </xf>
    <xf numFmtId="0" fontId="53" fillId="34" borderId="16" xfId="0" applyFont="1" applyFill="1" applyBorder="1" applyAlignment="1">
      <alignment horizontal="center" vertical="center" wrapText="1"/>
    </xf>
    <xf numFmtId="0" fontId="45" fillId="34" borderId="16" xfId="0" applyFont="1" applyFill="1" applyBorder="1" applyAlignment="1">
      <alignment horizontal="left" vertical="center" wrapText="1"/>
    </xf>
    <xf numFmtId="190" fontId="45" fillId="34" borderId="16" xfId="46" applyNumberFormat="1" applyFont="1" applyFill="1" applyBorder="1" applyAlignment="1">
      <alignment horizontal="right" vertical="center" wrapText="1"/>
    </xf>
    <xf numFmtId="190" fontId="45" fillId="34" borderId="16" xfId="0" applyNumberFormat="1" applyFont="1" applyFill="1" applyBorder="1" applyAlignment="1">
      <alignment horizontal="left" vertical="center" wrapText="1"/>
    </xf>
    <xf numFmtId="9" fontId="45" fillId="34" borderId="16" xfId="54" applyFont="1" applyFill="1" applyBorder="1" applyAlignment="1">
      <alignment horizontal="right" vertical="center" wrapText="1"/>
    </xf>
    <xf numFmtId="0" fontId="45" fillId="19" borderId="27" xfId="0" applyFont="1" applyFill="1" applyBorder="1" applyAlignment="1" quotePrefix="1">
      <alignment/>
    </xf>
    <xf numFmtId="0" fontId="62" fillId="19" borderId="16" xfId="0" applyFont="1" applyFill="1" applyBorder="1" applyAlignment="1" quotePrefix="1">
      <alignment/>
    </xf>
    <xf numFmtId="9" fontId="20" fillId="19" borderId="16" xfId="54" applyFont="1" applyFill="1" applyBorder="1" applyAlignment="1">
      <alignment horizontal="left" vertical="center" wrapText="1"/>
    </xf>
    <xf numFmtId="0" fontId="63" fillId="19" borderId="16" xfId="0" applyFont="1" applyFill="1" applyBorder="1" applyAlignment="1">
      <alignment horizontal="left" vertical="center" wrapText="1"/>
    </xf>
    <xf numFmtId="0" fontId="63" fillId="19" borderId="16" xfId="0" applyFont="1" applyFill="1" applyBorder="1" applyAlignment="1">
      <alignment horizontal="center" vertical="center" wrapText="1"/>
    </xf>
    <xf numFmtId="0" fontId="62" fillId="19" borderId="16" xfId="0" applyFont="1" applyFill="1" applyBorder="1" applyAlignment="1">
      <alignment horizontal="left" vertical="center" wrapText="1"/>
    </xf>
    <xf numFmtId="190" fontId="62" fillId="19" borderId="16" xfId="46" applyNumberFormat="1" applyFont="1" applyFill="1" applyBorder="1" applyAlignment="1">
      <alignment vertical="center"/>
    </xf>
    <xf numFmtId="190" fontId="62" fillId="19" borderId="16" xfId="0" applyNumberFormat="1" applyFont="1" applyFill="1" applyBorder="1" applyAlignment="1">
      <alignment horizontal="left" vertical="center" wrapText="1"/>
    </xf>
    <xf numFmtId="9" fontId="62" fillId="19" borderId="16" xfId="54" applyFont="1" applyFill="1" applyBorder="1" applyAlignment="1">
      <alignment vertical="center"/>
    </xf>
    <xf numFmtId="0" fontId="92" fillId="0" borderId="27" xfId="0" applyFont="1" applyBorder="1" applyAlignment="1">
      <alignment/>
    </xf>
    <xf numFmtId="0" fontId="92" fillId="42" borderId="16" xfId="0" applyFont="1" applyFill="1" applyBorder="1" applyAlignment="1">
      <alignment/>
    </xf>
    <xf numFmtId="0" fontId="94" fillId="21" borderId="12" xfId="0" applyFont="1" applyFill="1" applyBorder="1" applyAlignment="1">
      <alignment vertical="center" wrapText="1"/>
    </xf>
    <xf numFmtId="0" fontId="0" fillId="0" borderId="19" xfId="0" applyFont="1" applyBorder="1" applyAlignment="1">
      <alignment vertical="center" wrapText="1"/>
    </xf>
    <xf numFmtId="0" fontId="0" fillId="0" borderId="42" xfId="0" applyFont="1" applyBorder="1" applyAlignment="1">
      <alignment vertical="center" wrapText="1"/>
    </xf>
    <xf numFmtId="0" fontId="94" fillId="21" borderId="16" xfId="0" applyFont="1" applyFill="1" applyBorder="1" applyAlignment="1">
      <alignment vertical="center"/>
    </xf>
    <xf numFmtId="9" fontId="94" fillId="21" borderId="16" xfId="54" applyFont="1" applyFill="1" applyBorder="1" applyAlignment="1">
      <alignment vertical="center"/>
    </xf>
    <xf numFmtId="9" fontId="18" fillId="42" borderId="16" xfId="54" applyFont="1" applyFill="1" applyBorder="1" applyAlignment="1">
      <alignment horizontal="left" vertical="center" wrapText="1"/>
    </xf>
    <xf numFmtId="0" fontId="59" fillId="0" borderId="16" xfId="0" applyFont="1" applyFill="1" applyBorder="1" applyAlignment="1">
      <alignment horizontal="left" vertical="center" wrapText="1"/>
    </xf>
    <xf numFmtId="0" fontId="106" fillId="0" borderId="16" xfId="0" applyFont="1" applyFill="1" applyBorder="1" applyAlignment="1">
      <alignment horizontal="left" vertical="center" wrapText="1"/>
    </xf>
    <xf numFmtId="190" fontId="62" fillId="34" borderId="16" xfId="46" applyNumberFormat="1" applyFont="1" applyFill="1" applyBorder="1" applyAlignment="1">
      <alignment vertical="center"/>
    </xf>
    <xf numFmtId="9" fontId="62" fillId="34" borderId="16" xfId="54" applyFont="1" applyFill="1" applyBorder="1" applyAlignment="1">
      <alignment vertical="center"/>
    </xf>
    <xf numFmtId="0" fontId="47" fillId="42" borderId="16" xfId="0" applyFont="1" applyFill="1" applyBorder="1" applyAlignment="1">
      <alignment horizontal="left" vertical="center" wrapText="1"/>
    </xf>
    <xf numFmtId="1" fontId="47" fillId="42" borderId="16" xfId="0" applyNumberFormat="1" applyFont="1" applyFill="1" applyBorder="1" applyAlignment="1">
      <alignment horizontal="left" vertical="center" wrapText="1"/>
    </xf>
    <xf numFmtId="190" fontId="47" fillId="42" borderId="16" xfId="46" applyNumberFormat="1" applyFont="1" applyFill="1" applyBorder="1" applyAlignment="1">
      <alignment vertical="center"/>
    </xf>
    <xf numFmtId="190" fontId="47" fillId="42" borderId="16" xfId="0" applyNumberFormat="1" applyFont="1" applyFill="1" applyBorder="1" applyAlignment="1">
      <alignment horizontal="left" vertical="center" wrapText="1"/>
    </xf>
    <xf numFmtId="190" fontId="47" fillId="42" borderId="16" xfId="46" applyNumberFormat="1" applyFont="1" applyFill="1" applyBorder="1" applyAlignment="1">
      <alignment horizontal="right" vertical="center" wrapText="1"/>
    </xf>
    <xf numFmtId="0" fontId="107" fillId="34" borderId="27" xfId="0" applyFont="1" applyFill="1" applyBorder="1" applyAlignment="1">
      <alignment horizontal="left" vertical="center" wrapText="1"/>
    </xf>
    <xf numFmtId="190" fontId="107" fillId="34" borderId="16" xfId="0" applyNumberFormat="1" applyFont="1" applyFill="1" applyBorder="1" applyAlignment="1">
      <alignment/>
    </xf>
    <xf numFmtId="9" fontId="107" fillId="34" borderId="16" xfId="54" applyFont="1" applyFill="1" applyBorder="1" applyAlignment="1">
      <alignment/>
    </xf>
    <xf numFmtId="0" fontId="107" fillId="19" borderId="27" xfId="0" applyFont="1" applyFill="1" applyBorder="1" applyAlignment="1">
      <alignment/>
    </xf>
    <xf numFmtId="0" fontId="107" fillId="19" borderId="16" xfId="0" applyFont="1" applyFill="1" applyBorder="1" applyAlignment="1">
      <alignment/>
    </xf>
    <xf numFmtId="0" fontId="108" fillId="19" borderId="16" xfId="0" applyFont="1" applyFill="1" applyBorder="1" applyAlignment="1">
      <alignment vertical="center"/>
    </xf>
    <xf numFmtId="0" fontId="108" fillId="19" borderId="16" xfId="0" applyFont="1" applyFill="1" applyBorder="1" applyAlignment="1">
      <alignment/>
    </xf>
    <xf numFmtId="190" fontId="107" fillId="19" borderId="16" xfId="0" applyNumberFormat="1" applyFont="1" applyFill="1" applyBorder="1" applyAlignment="1">
      <alignment/>
    </xf>
    <xf numFmtId="9" fontId="107" fillId="19" borderId="16" xfId="54" applyFont="1" applyFill="1" applyBorder="1" applyAlignment="1">
      <alignment/>
    </xf>
    <xf numFmtId="0" fontId="101" fillId="21" borderId="16" xfId="0" applyFont="1" applyFill="1" applyBorder="1" applyAlignment="1">
      <alignment vertical="center" wrapText="1"/>
    </xf>
    <xf numFmtId="0" fontId="109" fillId="21" borderId="16" xfId="0" applyFont="1" applyFill="1" applyBorder="1" applyAlignment="1">
      <alignment vertical="center"/>
    </xf>
    <xf numFmtId="0" fontId="109" fillId="21" borderId="16" xfId="0" applyFont="1" applyFill="1" applyBorder="1" applyAlignment="1">
      <alignment/>
    </xf>
    <xf numFmtId="0" fontId="92" fillId="21" borderId="16" xfId="0" applyFont="1" applyFill="1" applyBorder="1" applyAlignment="1">
      <alignment/>
    </xf>
    <xf numFmtId="9" fontId="92" fillId="21" borderId="16" xfId="54" applyFont="1" applyFill="1" applyBorder="1" applyAlignment="1">
      <alignment/>
    </xf>
    <xf numFmtId="0" fontId="17" fillId="42" borderId="16" xfId="52" applyFont="1" applyFill="1" applyBorder="1" applyAlignment="1">
      <alignment vertical="center" wrapText="1"/>
      <protection/>
    </xf>
    <xf numFmtId="190" fontId="93" fillId="42" borderId="16" xfId="46" applyNumberFormat="1" applyFont="1" applyFill="1" applyBorder="1" applyAlignment="1">
      <alignment horizontal="right" vertical="center" wrapText="1"/>
    </xf>
    <xf numFmtId="190" fontId="93" fillId="0" borderId="16" xfId="46" applyNumberFormat="1" applyFont="1" applyBorder="1" applyAlignment="1">
      <alignment horizontal="right" vertical="center" wrapText="1"/>
    </xf>
    <xf numFmtId="9" fontId="105" fillId="0" borderId="16" xfId="54" applyFont="1" applyFill="1" applyBorder="1" applyAlignment="1">
      <alignment horizontal="left" vertical="top" wrapText="1"/>
    </xf>
    <xf numFmtId="0" fontId="104" fillId="0" borderId="16" xfId="0" applyFont="1" applyFill="1" applyBorder="1" applyAlignment="1">
      <alignment horizontal="center" vertical="center" wrapText="1"/>
    </xf>
    <xf numFmtId="0" fontId="20" fillId="42" borderId="16" xfId="52" applyFont="1" applyFill="1" applyBorder="1" applyAlignment="1">
      <alignment vertical="center" wrapText="1"/>
      <protection/>
    </xf>
    <xf numFmtId="0" fontId="45" fillId="42" borderId="16" xfId="0" applyFont="1" applyFill="1" applyBorder="1" applyAlignment="1" quotePrefix="1">
      <alignment vertical="center" wrapText="1"/>
    </xf>
    <xf numFmtId="0" fontId="107" fillId="19" borderId="43" xfId="0" applyFont="1" applyFill="1" applyBorder="1" applyAlignment="1">
      <alignment/>
    </xf>
    <xf numFmtId="0" fontId="107" fillId="19" borderId="44" xfId="0" applyFont="1" applyFill="1" applyBorder="1" applyAlignment="1">
      <alignment/>
    </xf>
    <xf numFmtId="9" fontId="17" fillId="19" borderId="16" xfId="54" applyFont="1" applyFill="1" applyBorder="1" applyAlignment="1">
      <alignment horizontal="left" vertical="center" wrapText="1"/>
    </xf>
    <xf numFmtId="0" fontId="108" fillId="19" borderId="44" xfId="0" applyFont="1" applyFill="1" applyBorder="1" applyAlignment="1">
      <alignment vertical="center"/>
    </xf>
    <xf numFmtId="0" fontId="108" fillId="19" borderId="44" xfId="0" applyFont="1" applyFill="1" applyBorder="1" applyAlignment="1">
      <alignment/>
    </xf>
    <xf numFmtId="190" fontId="107" fillId="19" borderId="44" xfId="0" applyNumberFormat="1" applyFont="1" applyFill="1" applyBorder="1" applyAlignment="1">
      <alignment/>
    </xf>
    <xf numFmtId="9" fontId="107" fillId="19" borderId="44" xfId="54" applyFont="1" applyFill="1" applyBorder="1" applyAlignment="1">
      <alignment/>
    </xf>
    <xf numFmtId="0" fontId="45" fillId="0" borderId="45" xfId="0" applyFont="1" applyBorder="1" applyAlignment="1">
      <alignment/>
    </xf>
    <xf numFmtId="0" fontId="45" fillId="42" borderId="21" xfId="0" applyFont="1" applyFill="1" applyBorder="1" applyAlignment="1">
      <alignment horizontal="center" vertical="center" wrapText="1"/>
    </xf>
    <xf numFmtId="9" fontId="17" fillId="42" borderId="21" xfId="54" applyFont="1" applyFill="1" applyBorder="1" applyAlignment="1">
      <alignment horizontal="left" vertical="center" wrapText="1"/>
    </xf>
    <xf numFmtId="0" fontId="59" fillId="0" borderId="21" xfId="0" applyFont="1" applyFill="1" applyBorder="1" applyAlignment="1">
      <alignment vertical="top" wrapText="1"/>
    </xf>
    <xf numFmtId="0" fontId="59" fillId="0" borderId="21" xfId="0" applyFont="1" applyFill="1" applyBorder="1" applyAlignment="1">
      <alignment horizontal="center" vertical="top" wrapText="1"/>
    </xf>
    <xf numFmtId="0" fontId="47" fillId="0" borderId="21" xfId="0" applyFont="1" applyBorder="1" applyAlignment="1">
      <alignment horizontal="left" wrapText="1"/>
    </xf>
    <xf numFmtId="9" fontId="47" fillId="0" borderId="21" xfId="54" applyFont="1" applyBorder="1" applyAlignment="1">
      <alignment horizontal="left" wrapText="1"/>
    </xf>
    <xf numFmtId="190" fontId="47" fillId="0" borderId="21" xfId="46" applyNumberFormat="1" applyFont="1" applyFill="1" applyBorder="1" applyAlignment="1">
      <alignment/>
    </xf>
    <xf numFmtId="190" fontId="47" fillId="0" borderId="21" xfId="0" applyNumberFormat="1" applyFont="1" applyBorder="1" applyAlignment="1">
      <alignment horizontal="left" wrapText="1"/>
    </xf>
    <xf numFmtId="190" fontId="47" fillId="0" borderId="21" xfId="54" applyNumberFormat="1" applyFont="1" applyBorder="1" applyAlignment="1">
      <alignment horizontal="left" wrapText="1"/>
    </xf>
    <xf numFmtId="0" fontId="45" fillId="42" borderId="16" xfId="0" applyFont="1" applyFill="1" applyBorder="1" applyAlignment="1">
      <alignment horizontal="center" vertical="center" wrapText="1"/>
    </xf>
    <xf numFmtId="9" fontId="18" fillId="0" borderId="16" xfId="54" applyFont="1" applyFill="1" applyBorder="1" applyAlignment="1">
      <alignment horizontal="left" vertical="top" wrapText="1"/>
    </xf>
    <xf numFmtId="0" fontId="59" fillId="0" borderId="16" xfId="0" applyFont="1" applyBorder="1" applyAlignment="1">
      <alignment wrapText="1"/>
    </xf>
    <xf numFmtId="0" fontId="59" fillId="0" borderId="16" xfId="0" applyFont="1" applyBorder="1" applyAlignment="1">
      <alignment horizontal="center" wrapText="1"/>
    </xf>
    <xf numFmtId="9" fontId="47" fillId="0" borderId="16" xfId="54" applyFont="1" applyBorder="1" applyAlignment="1">
      <alignment horizontal="left" wrapText="1"/>
    </xf>
    <xf numFmtId="190" fontId="47" fillId="0" borderId="16" xfId="54" applyNumberFormat="1" applyFont="1" applyBorder="1" applyAlignment="1">
      <alignment horizontal="left" wrapText="1"/>
    </xf>
    <xf numFmtId="190" fontId="47" fillId="0" borderId="16" xfId="46" applyNumberFormat="1" applyFont="1" applyBorder="1" applyAlignment="1">
      <alignment horizontal="right" wrapText="1"/>
    </xf>
    <xf numFmtId="9" fontId="18" fillId="23" borderId="16" xfId="54" applyFont="1" applyFill="1" applyBorder="1" applyAlignment="1">
      <alignment horizontal="left" vertical="top" wrapText="1"/>
    </xf>
    <xf numFmtId="0" fontId="45" fillId="0" borderId="27" xfId="0" applyFont="1" applyBorder="1" applyAlignment="1">
      <alignment/>
    </xf>
    <xf numFmtId="9" fontId="59" fillId="0" borderId="16" xfId="54" applyFont="1" applyFill="1" applyBorder="1" applyAlignment="1">
      <alignment horizontal="left" vertical="top" wrapText="1"/>
    </xf>
    <xf numFmtId="9" fontId="47" fillId="0" borderId="16" xfId="54" applyFont="1" applyFill="1" applyBorder="1" applyAlignment="1">
      <alignment horizontal="left" vertical="top" wrapText="1"/>
    </xf>
    <xf numFmtId="190" fontId="47" fillId="0" borderId="16" xfId="54" applyNumberFormat="1" applyFont="1" applyFill="1" applyBorder="1" applyAlignment="1">
      <alignment horizontal="left" vertical="top" wrapText="1"/>
    </xf>
    <xf numFmtId="0" fontId="45" fillId="25" borderId="16" xfId="0" applyFont="1" applyFill="1" applyBorder="1" applyAlignment="1">
      <alignment horizontal="right" vertical="center"/>
    </xf>
    <xf numFmtId="9" fontId="17" fillId="25" borderId="16" xfId="54" applyFont="1" applyFill="1" applyBorder="1" applyAlignment="1">
      <alignment horizontal="left" vertical="center"/>
    </xf>
    <xf numFmtId="0" fontId="53" fillId="25" borderId="16" xfId="0" applyFont="1" applyFill="1" applyBorder="1" applyAlignment="1">
      <alignment horizontal="right" vertical="center"/>
    </xf>
    <xf numFmtId="0" fontId="53" fillId="25" borderId="16" xfId="0" applyFont="1" applyFill="1" applyBorder="1" applyAlignment="1">
      <alignment horizontal="center" vertical="center"/>
    </xf>
    <xf numFmtId="190" fontId="62" fillId="25" borderId="16" xfId="46" applyNumberFormat="1" applyFont="1" applyFill="1" applyBorder="1" applyAlignment="1">
      <alignment/>
    </xf>
    <xf numFmtId="9" fontId="62" fillId="25" borderId="16" xfId="54" applyFont="1" applyFill="1" applyBorder="1" applyAlignment="1">
      <alignment/>
    </xf>
    <xf numFmtId="0" fontId="45" fillId="43" borderId="16" xfId="0" applyFont="1" applyFill="1" applyBorder="1" applyAlignment="1">
      <alignment horizontal="center" vertical="center" wrapText="1"/>
    </xf>
    <xf numFmtId="9" fontId="17" fillId="43" borderId="16" xfId="54" applyFont="1" applyFill="1" applyBorder="1" applyAlignment="1">
      <alignment horizontal="left" vertical="center" wrapText="1"/>
    </xf>
    <xf numFmtId="0" fontId="53" fillId="43" borderId="16" xfId="0" applyFont="1" applyFill="1" applyBorder="1" applyAlignment="1">
      <alignment horizontal="center" vertical="center" wrapText="1"/>
    </xf>
    <xf numFmtId="190" fontId="45" fillId="43" borderId="16" xfId="0" applyNumberFormat="1" applyFont="1" applyFill="1" applyBorder="1" applyAlignment="1">
      <alignment horizontal="center" vertical="center" wrapText="1"/>
    </xf>
    <xf numFmtId="9" fontId="45" fillId="43" borderId="16" xfId="54" applyFont="1" applyFill="1" applyBorder="1" applyAlignment="1">
      <alignment horizontal="center" vertical="center" wrapText="1"/>
    </xf>
    <xf numFmtId="0" fontId="47" fillId="0" borderId="16" xfId="0" applyFont="1" applyBorder="1" applyAlignment="1">
      <alignment/>
    </xf>
    <xf numFmtId="9" fontId="18" fillId="0" borderId="16" xfId="54" applyFont="1" applyFill="1" applyBorder="1" applyAlignment="1">
      <alignment horizontal="left"/>
    </xf>
    <xf numFmtId="0" fontId="59" fillId="0" borderId="16" xfId="0" applyFont="1" applyBorder="1" applyAlignment="1">
      <alignment/>
    </xf>
    <xf numFmtId="0" fontId="59" fillId="0" borderId="16" xfId="0" applyFont="1" applyBorder="1" applyAlignment="1">
      <alignment horizontal="center"/>
    </xf>
    <xf numFmtId="190" fontId="47" fillId="0" borderId="16" xfId="0" applyNumberFormat="1" applyFont="1" applyFill="1" applyBorder="1" applyAlignment="1">
      <alignment/>
    </xf>
    <xf numFmtId="0" fontId="45" fillId="4" borderId="16" xfId="0" applyFont="1" applyFill="1" applyBorder="1" applyAlignment="1">
      <alignment vertical="center"/>
    </xf>
    <xf numFmtId="0" fontId="17" fillId="4" borderId="16" xfId="0" applyFont="1" applyFill="1" applyBorder="1" applyAlignment="1">
      <alignment vertical="center"/>
    </xf>
    <xf numFmtId="0" fontId="53" fillId="4" borderId="16" xfId="0" applyFont="1" applyFill="1" applyBorder="1" applyAlignment="1">
      <alignment vertical="center"/>
    </xf>
    <xf numFmtId="190" fontId="62" fillId="4" borderId="16" xfId="46" applyNumberFormat="1" applyFont="1" applyFill="1" applyBorder="1" applyAlignment="1">
      <alignment/>
    </xf>
    <xf numFmtId="9" fontId="62" fillId="4" borderId="16" xfId="54" applyFont="1" applyFill="1" applyBorder="1" applyAlignment="1">
      <alignment/>
    </xf>
    <xf numFmtId="190" fontId="45" fillId="43" borderId="16" xfId="51" applyNumberFormat="1" applyFont="1" applyFill="1" applyBorder="1" applyAlignment="1">
      <alignment horizontal="center" vertical="center" wrapText="1"/>
      <protection/>
    </xf>
    <xf numFmtId="190" fontId="45" fillId="43" borderId="16" xfId="46" applyNumberFormat="1" applyFont="1" applyFill="1" applyBorder="1" applyAlignment="1">
      <alignment horizontal="center" vertical="center" wrapText="1"/>
    </xf>
    <xf numFmtId="0" fontId="59" fillId="0" borderId="16" xfId="0" applyFont="1" applyBorder="1" applyAlignment="1">
      <alignment vertical="top" wrapText="1"/>
    </xf>
    <xf numFmtId="0" fontId="59" fillId="0" borderId="16" xfId="0" applyFont="1" applyBorder="1" applyAlignment="1">
      <alignment horizontal="center" vertical="top" wrapText="1"/>
    </xf>
    <xf numFmtId="192" fontId="47" fillId="0" borderId="16" xfId="46" applyNumberFormat="1" applyFont="1" applyBorder="1" applyAlignment="1">
      <alignment horizontal="left" wrapText="1"/>
    </xf>
    <xf numFmtId="1" fontId="45" fillId="43" borderId="16" xfId="0" applyNumberFormat="1" applyFont="1" applyFill="1" applyBorder="1" applyAlignment="1">
      <alignment horizontal="center" vertical="center" wrapText="1"/>
    </xf>
    <xf numFmtId="0" fontId="45" fillId="25" borderId="16" xfId="0" applyFont="1" applyFill="1" applyBorder="1" applyAlignment="1">
      <alignment vertical="center"/>
    </xf>
    <xf numFmtId="0" fontId="17" fillId="25" borderId="16" xfId="0" applyFont="1" applyFill="1" applyBorder="1" applyAlignment="1">
      <alignment vertical="center"/>
    </xf>
    <xf numFmtId="0" fontId="45" fillId="48" borderId="27" xfId="0" applyFont="1" applyFill="1" applyBorder="1" applyAlignment="1" quotePrefix="1">
      <alignment horizontal="left"/>
    </xf>
    <xf numFmtId="0" fontId="45" fillId="50" borderId="16" xfId="0" applyFont="1" applyFill="1" applyBorder="1" applyAlignment="1">
      <alignment vertical="center"/>
    </xf>
    <xf numFmtId="0" fontId="17" fillId="50" borderId="16" xfId="0" applyFont="1" applyFill="1" applyBorder="1" applyAlignment="1">
      <alignment vertical="center"/>
    </xf>
    <xf numFmtId="0" fontId="53" fillId="50" borderId="16" xfId="0" applyFont="1" applyFill="1" applyBorder="1" applyAlignment="1">
      <alignment vertical="center"/>
    </xf>
    <xf numFmtId="0" fontId="53" fillId="50" borderId="16" xfId="0" applyFont="1" applyFill="1" applyBorder="1" applyAlignment="1">
      <alignment horizontal="left" vertical="center"/>
    </xf>
    <xf numFmtId="0" fontId="45" fillId="50" borderId="16" xfId="0" applyFont="1" applyFill="1" applyBorder="1" applyAlignment="1">
      <alignment horizontal="left" vertical="center"/>
    </xf>
    <xf numFmtId="190" fontId="45" fillId="50" borderId="16" xfId="0" applyNumberFormat="1" applyFont="1" applyFill="1" applyBorder="1" applyAlignment="1">
      <alignment vertical="center" wrapText="1"/>
    </xf>
    <xf numFmtId="190" fontId="45" fillId="50" borderId="16" xfId="46" applyNumberFormat="1" applyFont="1" applyFill="1" applyBorder="1" applyAlignment="1">
      <alignment horizontal="center" vertical="center" wrapText="1"/>
    </xf>
    <xf numFmtId="9" fontId="45" fillId="50" borderId="16" xfId="54" applyFont="1" applyFill="1" applyBorder="1" applyAlignment="1">
      <alignment horizontal="center" vertical="center" wrapText="1"/>
    </xf>
    <xf numFmtId="0" fontId="45" fillId="51" borderId="16" xfId="0" applyFont="1" applyFill="1" applyBorder="1" applyAlignment="1">
      <alignment/>
    </xf>
    <xf numFmtId="0" fontId="17" fillId="51" borderId="16" xfId="0" applyFont="1" applyFill="1" applyBorder="1" applyAlignment="1">
      <alignment/>
    </xf>
    <xf numFmtId="0" fontId="53" fillId="51" borderId="16" xfId="0" applyFont="1" applyFill="1" applyBorder="1" applyAlignment="1">
      <alignment/>
    </xf>
    <xf numFmtId="0" fontId="53" fillId="51" borderId="16" xfId="0" applyFont="1" applyFill="1" applyBorder="1" applyAlignment="1">
      <alignment horizontal="center"/>
    </xf>
    <xf numFmtId="0" fontId="47" fillId="51" borderId="16" xfId="0" applyFont="1" applyFill="1" applyBorder="1" applyAlignment="1">
      <alignment vertical="top" wrapText="1"/>
    </xf>
    <xf numFmtId="190" fontId="45" fillId="51" borderId="16" xfId="0" applyNumberFormat="1" applyFont="1" applyFill="1" applyBorder="1" applyAlignment="1">
      <alignment/>
    </xf>
    <xf numFmtId="190" fontId="45" fillId="51" borderId="16" xfId="46" applyNumberFormat="1" applyFont="1" applyFill="1" applyBorder="1" applyAlignment="1">
      <alignment/>
    </xf>
    <xf numFmtId="0" fontId="47" fillId="0" borderId="43" xfId="0" applyFont="1" applyBorder="1" applyAlignment="1">
      <alignment/>
    </xf>
    <xf numFmtId="0" fontId="45" fillId="51" borderId="44" xfId="0" applyFont="1" applyFill="1" applyBorder="1" applyAlignment="1">
      <alignment vertical="center"/>
    </xf>
    <xf numFmtId="0" fontId="17" fillId="51" borderId="44" xfId="0" applyFont="1" applyFill="1" applyBorder="1" applyAlignment="1">
      <alignment vertical="center"/>
    </xf>
    <xf numFmtId="0" fontId="53" fillId="51" borderId="44" xfId="0" applyFont="1" applyFill="1" applyBorder="1" applyAlignment="1">
      <alignment vertical="center"/>
    </xf>
    <xf numFmtId="0" fontId="53" fillId="51" borderId="44" xfId="0" applyFont="1" applyFill="1" applyBorder="1" applyAlignment="1">
      <alignment horizontal="center" vertical="center"/>
    </xf>
    <xf numFmtId="0" fontId="45" fillId="51" borderId="44" xfId="0" applyFont="1" applyFill="1" applyBorder="1" applyAlignment="1">
      <alignment horizontal="left" vertical="center"/>
    </xf>
    <xf numFmtId="190" fontId="45" fillId="51" borderId="44" xfId="0" applyNumberFormat="1" applyFont="1" applyFill="1" applyBorder="1" applyAlignment="1">
      <alignment/>
    </xf>
    <xf numFmtId="190" fontId="45" fillId="51" borderId="44" xfId="46" applyNumberFormat="1" applyFont="1" applyFill="1" applyBorder="1" applyAlignment="1">
      <alignment/>
    </xf>
    <xf numFmtId="9" fontId="45" fillId="51" borderId="44" xfId="54" applyFont="1" applyFill="1" applyBorder="1" applyAlignment="1">
      <alignment/>
    </xf>
    <xf numFmtId="0" fontId="96" fillId="0" borderId="0" xfId="0" applyFont="1" applyAlignment="1" applyProtection="1">
      <alignment/>
      <protection locked="0"/>
    </xf>
    <xf numFmtId="0" fontId="86" fillId="2" borderId="24" xfId="0" applyFont="1" applyFill="1" applyBorder="1" applyAlignment="1">
      <alignment horizontal="center" vertical="center" wrapText="1"/>
    </xf>
    <xf numFmtId="0" fontId="92" fillId="34" borderId="46" xfId="0" applyFont="1" applyFill="1" applyBorder="1" applyAlignment="1">
      <alignment horizontal="center" vertical="center" wrapText="1"/>
    </xf>
    <xf numFmtId="0" fontId="92" fillId="34" borderId="21" xfId="0" applyFont="1" applyFill="1" applyBorder="1" applyAlignment="1">
      <alignment horizontal="center" vertical="center" wrapText="1"/>
    </xf>
    <xf numFmtId="0" fontId="94" fillId="34" borderId="23" xfId="0" applyFont="1" applyFill="1" applyBorder="1" applyAlignment="1">
      <alignment horizontal="center"/>
    </xf>
    <xf numFmtId="0" fontId="94" fillId="34" borderId="24" xfId="0" applyFont="1" applyFill="1" applyBorder="1" applyAlignment="1">
      <alignment horizontal="center"/>
    </xf>
    <xf numFmtId="0" fontId="94" fillId="34" borderId="47" xfId="0" applyFont="1" applyFill="1" applyBorder="1" applyAlignment="1">
      <alignment horizontal="center"/>
    </xf>
    <xf numFmtId="0" fontId="92" fillId="34" borderId="48" xfId="0" applyFont="1" applyFill="1" applyBorder="1" applyAlignment="1">
      <alignment horizontal="center" vertical="center" wrapText="1"/>
    </xf>
    <xf numFmtId="0" fontId="92" fillId="34" borderId="49" xfId="0" applyFont="1" applyFill="1" applyBorder="1" applyAlignment="1">
      <alignment horizontal="center" vertical="center" wrapText="1"/>
    </xf>
    <xf numFmtId="0" fontId="92" fillId="34" borderId="40" xfId="0" applyFont="1" applyFill="1" applyBorder="1" applyAlignment="1">
      <alignment horizontal="center" vertical="center" wrapText="1"/>
    </xf>
    <xf numFmtId="0" fontId="92" fillId="34" borderId="41" xfId="0" applyFont="1" applyFill="1" applyBorder="1" applyAlignment="1">
      <alignment horizontal="center" vertical="center" wrapText="1"/>
    </xf>
    <xf numFmtId="0" fontId="92" fillId="34" borderId="50" xfId="0" applyFont="1" applyFill="1" applyBorder="1" applyAlignment="1">
      <alignment horizontal="center" vertical="center" wrapText="1"/>
    </xf>
    <xf numFmtId="0" fontId="92" fillId="2" borderId="36" xfId="0" applyFont="1" applyFill="1" applyBorder="1" applyAlignment="1">
      <alignment horizontal="center" vertical="center" wrapText="1"/>
    </xf>
    <xf numFmtId="0" fontId="92" fillId="2" borderId="25" xfId="0" applyFont="1" applyFill="1" applyBorder="1" applyAlignment="1">
      <alignment horizontal="center" vertical="center" wrapText="1"/>
    </xf>
    <xf numFmtId="0" fontId="92" fillId="2" borderId="21" xfId="0" applyFont="1" applyFill="1" applyBorder="1" applyAlignment="1">
      <alignment horizontal="center" vertical="center" wrapText="1"/>
    </xf>
    <xf numFmtId="0" fontId="92" fillId="34" borderId="45" xfId="0" applyFont="1" applyFill="1" applyBorder="1" applyAlignment="1">
      <alignment horizontal="center" vertical="center" wrapText="1"/>
    </xf>
    <xf numFmtId="0" fontId="92" fillId="34" borderId="29" xfId="0" applyFont="1" applyFill="1" applyBorder="1" applyAlignment="1">
      <alignment horizontal="center" vertical="center" wrapText="1"/>
    </xf>
    <xf numFmtId="0" fontId="92" fillId="2" borderId="35" xfId="0" applyFont="1" applyFill="1" applyBorder="1" applyAlignment="1">
      <alignment horizontal="center" vertical="center" wrapText="1"/>
    </xf>
    <xf numFmtId="0" fontId="92" fillId="2" borderId="51" xfId="0" applyFont="1" applyFill="1" applyBorder="1" applyAlignment="1">
      <alignment horizontal="center" vertical="center" wrapText="1"/>
    </xf>
    <xf numFmtId="0" fontId="92" fillId="2" borderId="46" xfId="0" applyFont="1" applyFill="1" applyBorder="1" applyAlignment="1">
      <alignment horizontal="center" vertical="center" wrapText="1"/>
    </xf>
    <xf numFmtId="0" fontId="92" fillId="2" borderId="52" xfId="0" applyFont="1" applyFill="1" applyBorder="1" applyAlignment="1">
      <alignment horizontal="center" vertical="center" wrapText="1"/>
    </xf>
    <xf numFmtId="0" fontId="92" fillId="2" borderId="53" xfId="0" applyFont="1" applyFill="1" applyBorder="1" applyAlignment="1">
      <alignment horizontal="center" vertical="center" wrapText="1"/>
    </xf>
    <xf numFmtId="0" fontId="92" fillId="2" borderId="20" xfId="0" applyFont="1" applyFill="1" applyBorder="1" applyAlignment="1">
      <alignment horizontal="center" vertical="center" wrapText="1"/>
    </xf>
    <xf numFmtId="0" fontId="92" fillId="2" borderId="54" xfId="0" applyFont="1" applyFill="1" applyBorder="1" applyAlignment="1">
      <alignment horizontal="center" vertical="center" wrapText="1"/>
    </xf>
    <xf numFmtId="0" fontId="94" fillId="2" borderId="23" xfId="0" applyFont="1" applyFill="1" applyBorder="1" applyAlignment="1">
      <alignment horizontal="center"/>
    </xf>
    <xf numFmtId="0" fontId="94" fillId="2" borderId="24" xfId="0" applyFont="1" applyFill="1" applyBorder="1" applyAlignment="1">
      <alignment horizontal="center"/>
    </xf>
    <xf numFmtId="0" fontId="94" fillId="2" borderId="47" xfId="0" applyFont="1" applyFill="1" applyBorder="1" applyAlignment="1">
      <alignment horizontal="center"/>
    </xf>
    <xf numFmtId="0" fontId="92" fillId="2" borderId="31" xfId="0" applyFont="1" applyFill="1" applyBorder="1" applyAlignment="1">
      <alignment horizontal="center" vertical="center" wrapText="1"/>
    </xf>
    <xf numFmtId="0" fontId="92" fillId="2" borderId="55" xfId="0" applyFont="1" applyFill="1" applyBorder="1" applyAlignment="1">
      <alignment horizontal="center" vertical="center" wrapText="1"/>
    </xf>
    <xf numFmtId="0" fontId="92" fillId="2" borderId="56" xfId="0" applyFont="1" applyFill="1" applyBorder="1" applyAlignment="1">
      <alignment horizontal="center" vertical="center" wrapText="1"/>
    </xf>
    <xf numFmtId="0" fontId="92" fillId="2" borderId="37" xfId="0" applyFont="1" applyFill="1" applyBorder="1" applyAlignment="1">
      <alignment horizontal="center" vertical="center" wrapText="1"/>
    </xf>
    <xf numFmtId="0" fontId="92" fillId="2" borderId="57" xfId="0" applyFont="1" applyFill="1" applyBorder="1" applyAlignment="1">
      <alignment horizontal="center" vertical="center" wrapText="1"/>
    </xf>
    <xf numFmtId="0" fontId="0" fillId="2" borderId="3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1" xfId="0" applyFill="1" applyBorder="1" applyAlignment="1">
      <alignment horizontal="center" vertical="center" wrapText="1"/>
    </xf>
    <xf numFmtId="0" fontId="86" fillId="2" borderId="23" xfId="0" applyFont="1" applyFill="1" applyBorder="1" applyAlignment="1">
      <alignment horizontal="center" vertical="center" wrapText="1"/>
    </xf>
    <xf numFmtId="0" fontId="86" fillId="2" borderId="24" xfId="0" applyFont="1" applyFill="1" applyBorder="1" applyAlignment="1">
      <alignment horizontal="center" vertical="center" wrapText="1"/>
    </xf>
    <xf numFmtId="0" fontId="86" fillId="2" borderId="47" xfId="0" applyFont="1" applyFill="1" applyBorder="1" applyAlignment="1">
      <alignment horizontal="center" vertical="center" wrapText="1"/>
    </xf>
    <xf numFmtId="0" fontId="0" fillId="2" borderId="20" xfId="0"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7" xfId="0" applyFill="1" applyBorder="1" applyAlignment="1">
      <alignment horizontal="center" vertical="center" wrapText="1"/>
    </xf>
    <xf numFmtId="0" fontId="0" fillId="2" borderId="57"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53"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56" xfId="0" applyFill="1" applyBorder="1" applyAlignment="1">
      <alignment horizontal="center" vertical="center" wrapText="1"/>
    </xf>
    <xf numFmtId="0" fontId="86" fillId="2" borderId="24" xfId="0" applyFont="1" applyFill="1" applyBorder="1" applyAlignment="1">
      <alignment horizontal="center"/>
    </xf>
    <xf numFmtId="0" fontId="86" fillId="2" borderId="47" xfId="0" applyFont="1" applyFill="1" applyBorder="1" applyAlignment="1">
      <alignment horizontal="center"/>
    </xf>
    <xf numFmtId="0" fontId="45" fillId="4" borderId="16" xfId="0" applyFont="1" applyFill="1" applyBorder="1" applyAlignment="1">
      <alignment horizontal="right" vertical="center"/>
    </xf>
    <xf numFmtId="0" fontId="45" fillId="42" borderId="10" xfId="0" applyFont="1" applyFill="1" applyBorder="1" applyAlignment="1" quotePrefix="1">
      <alignment vertical="center" wrapText="1"/>
    </xf>
    <xf numFmtId="0" fontId="92" fillId="0" borderId="25" xfId="0" applyFont="1" applyBorder="1" applyAlignment="1">
      <alignment vertical="center" wrapText="1"/>
    </xf>
    <xf numFmtId="0" fontId="92" fillId="0" borderId="21" xfId="0" applyFont="1" applyBorder="1" applyAlignment="1">
      <alignment vertical="center" wrapText="1"/>
    </xf>
    <xf numFmtId="0" fontId="0" fillId="0" borderId="21" xfId="0" applyFont="1" applyBorder="1" applyAlignment="1">
      <alignment vertical="center" wrapText="1"/>
    </xf>
    <xf numFmtId="0" fontId="45" fillId="42" borderId="10" xfId="0" applyFont="1" applyFill="1" applyBorder="1" applyAlignment="1" quotePrefix="1">
      <alignment wrapText="1"/>
    </xf>
    <xf numFmtId="0" fontId="0" fillId="0" borderId="21" xfId="0" applyFont="1" applyBorder="1" applyAlignment="1">
      <alignment wrapText="1"/>
    </xf>
    <xf numFmtId="0" fontId="6" fillId="0" borderId="10" xfId="0" applyFont="1" applyFill="1" applyBorder="1" applyAlignment="1" applyProtection="1">
      <alignment horizontal="left"/>
      <protection locked="0"/>
    </xf>
    <xf numFmtId="0" fontId="6" fillId="37" borderId="10" xfId="0" applyFont="1" applyFill="1" applyBorder="1" applyAlignment="1" applyProtection="1">
      <alignment horizontal="center"/>
      <protection locked="0"/>
    </xf>
    <xf numFmtId="0" fontId="6" fillId="37" borderId="11" xfId="0" applyFont="1" applyFill="1" applyBorder="1" applyAlignment="1" applyProtection="1">
      <alignment horizontal="center"/>
      <protection locked="0"/>
    </xf>
    <xf numFmtId="0" fontId="45" fillId="42" borderId="36" xfId="0" applyFont="1" applyFill="1" applyBorder="1" applyAlignment="1" quotePrefix="1">
      <alignment vertical="center" wrapText="1"/>
    </xf>
    <xf numFmtId="0" fontId="45" fillId="42" borderId="25" xfId="0" applyFont="1" applyFill="1" applyBorder="1" applyAlignment="1" quotePrefix="1">
      <alignment vertical="center" wrapText="1"/>
    </xf>
    <xf numFmtId="0" fontId="0" fillId="0" borderId="25" xfId="0" applyFont="1" applyBorder="1" applyAlignment="1">
      <alignment vertical="center" wrapText="1"/>
    </xf>
    <xf numFmtId="17" fontId="110" fillId="34" borderId="0" xfId="0" applyNumberFormat="1" applyFont="1" applyFill="1" applyAlignment="1" applyProtection="1">
      <alignment horizontal="center"/>
      <protection locked="0"/>
    </xf>
    <xf numFmtId="0" fontId="110" fillId="34" borderId="0" xfId="0" applyNumberFormat="1" applyFont="1" applyFill="1" applyAlignment="1" applyProtection="1">
      <alignment horizontal="center"/>
      <protection locked="0"/>
    </xf>
    <xf numFmtId="0" fontId="6" fillId="40" borderId="38" xfId="0" applyFont="1" applyFill="1" applyBorder="1" applyAlignment="1" applyProtection="1">
      <alignment horizontal="center"/>
      <protection locked="0"/>
    </xf>
    <xf numFmtId="0" fontId="6" fillId="40" borderId="32" xfId="0" applyFont="1" applyFill="1" applyBorder="1" applyAlignment="1" applyProtection="1">
      <alignment horizontal="center"/>
      <protection locked="0"/>
    </xf>
    <xf numFmtId="0" fontId="6" fillId="37" borderId="32" xfId="0" applyFont="1" applyFill="1" applyBorder="1" applyAlignment="1" applyProtection="1">
      <alignment horizontal="center"/>
      <protection locked="0"/>
    </xf>
    <xf numFmtId="0" fontId="6" fillId="41" borderId="32" xfId="0" applyFont="1" applyFill="1" applyBorder="1" applyAlignment="1" applyProtection="1">
      <alignment horizontal="center"/>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4"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26</xdr:row>
      <xdr:rowOff>9525</xdr:rowOff>
    </xdr:from>
    <xdr:to>
      <xdr:col>34</xdr:col>
      <xdr:colOff>0</xdr:colOff>
      <xdr:row>152</xdr:row>
      <xdr:rowOff>0</xdr:rowOff>
    </xdr:to>
    <xdr:sp>
      <xdr:nvSpPr>
        <xdr:cNvPr id="1" name="Text Box 556"/>
        <xdr:cNvSpPr txBox="1">
          <a:spLocks noChangeArrowheads="1"/>
        </xdr:cNvSpPr>
      </xdr:nvSpPr>
      <xdr:spPr>
        <a:xfrm>
          <a:off x="11734800" y="4943475"/>
          <a:ext cx="0" cy="285369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rPr>
            <a:t>Budget Specification Year 3</a:t>
          </a:r>
        </a:p>
      </xdr:txBody>
    </xdr:sp>
    <xdr:clientData/>
  </xdr:twoCellAnchor>
  <xdr:twoCellAnchor>
    <xdr:from>
      <xdr:col>19</xdr:col>
      <xdr:colOff>0</xdr:colOff>
      <xdr:row>26</xdr:row>
      <xdr:rowOff>9525</xdr:rowOff>
    </xdr:from>
    <xdr:to>
      <xdr:col>19</xdr:col>
      <xdr:colOff>0</xdr:colOff>
      <xdr:row>152</xdr:row>
      <xdr:rowOff>0</xdr:rowOff>
    </xdr:to>
    <xdr:sp>
      <xdr:nvSpPr>
        <xdr:cNvPr id="2" name="Text Box 556"/>
        <xdr:cNvSpPr txBox="1">
          <a:spLocks noChangeArrowheads="1"/>
        </xdr:cNvSpPr>
      </xdr:nvSpPr>
      <xdr:spPr>
        <a:xfrm>
          <a:off x="9105900" y="4943475"/>
          <a:ext cx="0" cy="285369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rPr>
            <a:t>Budget Specification Year 3</a:t>
          </a:r>
        </a:p>
      </xdr:txBody>
    </xdr:sp>
    <xdr:clientData/>
  </xdr:twoCellAnchor>
  <xdr:twoCellAnchor>
    <xdr:from>
      <xdr:col>27</xdr:col>
      <xdr:colOff>0</xdr:colOff>
      <xdr:row>26</xdr:row>
      <xdr:rowOff>9525</xdr:rowOff>
    </xdr:from>
    <xdr:to>
      <xdr:col>27</xdr:col>
      <xdr:colOff>0</xdr:colOff>
      <xdr:row>152</xdr:row>
      <xdr:rowOff>0</xdr:rowOff>
    </xdr:to>
    <xdr:sp>
      <xdr:nvSpPr>
        <xdr:cNvPr id="3" name="Text Box 556"/>
        <xdr:cNvSpPr txBox="1">
          <a:spLocks noChangeArrowheads="1"/>
        </xdr:cNvSpPr>
      </xdr:nvSpPr>
      <xdr:spPr>
        <a:xfrm>
          <a:off x="10001250" y="4943475"/>
          <a:ext cx="0" cy="285369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rPr>
            <a:t>Budget Specification Year 3</a:t>
          </a:r>
        </a:p>
      </xdr:txBody>
    </xdr:sp>
    <xdr:clientData/>
  </xdr:twoCellAnchor>
  <xdr:twoCellAnchor>
    <xdr:from>
      <xdr:col>23</xdr:col>
      <xdr:colOff>0</xdr:colOff>
      <xdr:row>26</xdr:row>
      <xdr:rowOff>9525</xdr:rowOff>
    </xdr:from>
    <xdr:to>
      <xdr:col>23</xdr:col>
      <xdr:colOff>0</xdr:colOff>
      <xdr:row>152</xdr:row>
      <xdr:rowOff>0</xdr:rowOff>
    </xdr:to>
    <xdr:sp>
      <xdr:nvSpPr>
        <xdr:cNvPr id="4" name="Text Box 556"/>
        <xdr:cNvSpPr txBox="1">
          <a:spLocks noChangeArrowheads="1"/>
        </xdr:cNvSpPr>
      </xdr:nvSpPr>
      <xdr:spPr>
        <a:xfrm>
          <a:off x="10001250" y="4943475"/>
          <a:ext cx="0" cy="285369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rPr>
            <a:t>Budget Specification Year 3</a:t>
          </a:r>
        </a:p>
      </xdr:txBody>
    </xdr:sp>
    <xdr:clientData/>
  </xdr:twoCellAnchor>
  <xdr:twoCellAnchor>
    <xdr:from>
      <xdr:col>31</xdr:col>
      <xdr:colOff>0</xdr:colOff>
      <xdr:row>26</xdr:row>
      <xdr:rowOff>9525</xdr:rowOff>
    </xdr:from>
    <xdr:to>
      <xdr:col>31</xdr:col>
      <xdr:colOff>0</xdr:colOff>
      <xdr:row>152</xdr:row>
      <xdr:rowOff>0</xdr:rowOff>
    </xdr:to>
    <xdr:sp>
      <xdr:nvSpPr>
        <xdr:cNvPr id="5" name="Text Box 556"/>
        <xdr:cNvSpPr txBox="1">
          <a:spLocks noChangeArrowheads="1"/>
        </xdr:cNvSpPr>
      </xdr:nvSpPr>
      <xdr:spPr>
        <a:xfrm>
          <a:off x="10001250" y="4943475"/>
          <a:ext cx="0" cy="285369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rPr>
            <a:t>Budget Specification Year 3</a:t>
          </a:r>
        </a:p>
      </xdr:txBody>
    </xdr:sp>
    <xdr:clientData/>
  </xdr:twoCellAnchor>
  <xdr:twoCellAnchor>
    <xdr:from>
      <xdr:col>35</xdr:col>
      <xdr:colOff>9525</xdr:colOff>
      <xdr:row>26</xdr:row>
      <xdr:rowOff>0</xdr:rowOff>
    </xdr:from>
    <xdr:to>
      <xdr:col>35</xdr:col>
      <xdr:colOff>495300</xdr:colOff>
      <xdr:row>164</xdr:row>
      <xdr:rowOff>9525</xdr:rowOff>
    </xdr:to>
    <xdr:sp>
      <xdr:nvSpPr>
        <xdr:cNvPr id="6" name="Text Box 29"/>
        <xdr:cNvSpPr txBox="1">
          <a:spLocks noChangeArrowheads="1"/>
        </xdr:cNvSpPr>
      </xdr:nvSpPr>
      <xdr:spPr>
        <a:xfrm>
          <a:off x="12315825" y="4933950"/>
          <a:ext cx="485775" cy="30851475"/>
        </a:xfrm>
        <a:prstGeom prst="rect">
          <a:avLst/>
        </a:prstGeom>
        <a:solidFill>
          <a:srgbClr val="800000"/>
        </a:solidFill>
        <a:ln w="9525" cmpd="sng">
          <a:noFill/>
        </a:ln>
      </xdr:spPr>
      <xdr:txBody>
        <a:bodyPr vertOverflow="clip" wrap="square" lIns="45720" tIns="36576" rIns="0" bIns="36576" anchor="just" vert="vert"/>
        <a:p>
          <a:pPr algn="l">
            <a:defRPr/>
          </a:pPr>
          <a:r>
            <a:rPr lang="en-US" cap="none" sz="2200" b="0" i="0" u="none" baseline="0">
              <a:solidFill>
                <a:srgbClr val="FFFFFF"/>
              </a:solidFill>
            </a:rPr>
            <a:t>Actual Expenditure per Month in USD $ </a:t>
          </a:r>
        </a:p>
      </xdr:txBody>
    </xdr:sp>
    <xdr:clientData/>
  </xdr:twoCellAnchor>
  <xdr:twoCellAnchor>
    <xdr:from>
      <xdr:col>34</xdr:col>
      <xdr:colOff>571500</xdr:colOff>
      <xdr:row>21</xdr:row>
      <xdr:rowOff>0</xdr:rowOff>
    </xdr:from>
    <xdr:to>
      <xdr:col>36</xdr:col>
      <xdr:colOff>0</xdr:colOff>
      <xdr:row>24</xdr:row>
      <xdr:rowOff>123825</xdr:rowOff>
    </xdr:to>
    <xdr:sp>
      <xdr:nvSpPr>
        <xdr:cNvPr id="7" name="AutoShape 34"/>
        <xdr:cNvSpPr>
          <a:spLocks/>
        </xdr:cNvSpPr>
      </xdr:nvSpPr>
      <xdr:spPr>
        <a:xfrm>
          <a:off x="12306300" y="3486150"/>
          <a:ext cx="495300" cy="1038225"/>
        </a:xfrm>
        <a:prstGeom prst="homePlate">
          <a:avLst>
            <a:gd name="adj" fmla="val -2147483648"/>
          </a:avLst>
        </a:prstGeom>
        <a:solidFill>
          <a:srgbClr val="8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114300</xdr:colOff>
      <xdr:row>14</xdr:row>
      <xdr:rowOff>95250</xdr:rowOff>
    </xdr:from>
    <xdr:to>
      <xdr:col>2</xdr:col>
      <xdr:colOff>333375</xdr:colOff>
      <xdr:row>19</xdr:row>
      <xdr:rowOff>152400</xdr:rowOff>
    </xdr:to>
    <xdr:pic>
      <xdr:nvPicPr>
        <xdr:cNvPr id="8" name="Picture 3"/>
        <xdr:cNvPicPr preferRelativeResize="1">
          <a:picLocks noChangeAspect="1"/>
        </xdr:cNvPicPr>
      </xdr:nvPicPr>
      <xdr:blipFill>
        <a:blip r:embed="rId1"/>
        <a:stretch>
          <a:fillRect/>
        </a:stretch>
      </xdr:blipFill>
      <xdr:spPr>
        <a:xfrm>
          <a:off x="800100" y="2362200"/>
          <a:ext cx="333375" cy="942975"/>
        </a:xfrm>
        <a:prstGeom prst="rect">
          <a:avLst/>
        </a:prstGeom>
        <a:noFill/>
        <a:ln w="9525" cmpd="sng">
          <a:noFill/>
        </a:ln>
      </xdr:spPr>
    </xdr:pic>
    <xdr:clientData/>
  </xdr:twoCellAnchor>
  <xdr:twoCellAnchor editAs="oneCell">
    <xdr:from>
      <xdr:col>42</xdr:col>
      <xdr:colOff>0</xdr:colOff>
      <xdr:row>12</xdr:row>
      <xdr:rowOff>0</xdr:rowOff>
    </xdr:from>
    <xdr:to>
      <xdr:col>43</xdr:col>
      <xdr:colOff>0</xdr:colOff>
      <xdr:row>17</xdr:row>
      <xdr:rowOff>85725</xdr:rowOff>
    </xdr:to>
    <xdr:pic>
      <xdr:nvPicPr>
        <xdr:cNvPr id="9" name="Picture 29"/>
        <xdr:cNvPicPr preferRelativeResize="1">
          <a:picLocks noChangeAspect="1"/>
        </xdr:cNvPicPr>
      </xdr:nvPicPr>
      <xdr:blipFill>
        <a:blip r:embed="rId1"/>
        <a:stretch>
          <a:fillRect/>
        </a:stretch>
      </xdr:blipFill>
      <xdr:spPr>
        <a:xfrm>
          <a:off x="12801600" y="1943100"/>
          <a:ext cx="0" cy="895350"/>
        </a:xfrm>
        <a:prstGeom prst="rect">
          <a:avLst/>
        </a:prstGeom>
        <a:noFill/>
        <a:ln w="9525" cmpd="sng">
          <a:noFill/>
        </a:ln>
      </xdr:spPr>
    </xdr:pic>
    <xdr:clientData/>
  </xdr:twoCellAnchor>
  <xdr:twoCellAnchor editAs="oneCell">
    <xdr:from>
      <xdr:col>6</xdr:col>
      <xdr:colOff>0</xdr:colOff>
      <xdr:row>11</xdr:row>
      <xdr:rowOff>0</xdr:rowOff>
    </xdr:from>
    <xdr:to>
      <xdr:col>7</xdr:col>
      <xdr:colOff>0</xdr:colOff>
      <xdr:row>16</xdr:row>
      <xdr:rowOff>85725</xdr:rowOff>
    </xdr:to>
    <xdr:pic>
      <xdr:nvPicPr>
        <xdr:cNvPr id="10" name="Picture 30"/>
        <xdr:cNvPicPr preferRelativeResize="1">
          <a:picLocks noChangeAspect="1"/>
        </xdr:cNvPicPr>
      </xdr:nvPicPr>
      <xdr:blipFill>
        <a:blip r:embed="rId1"/>
        <a:stretch>
          <a:fillRect/>
        </a:stretch>
      </xdr:blipFill>
      <xdr:spPr>
        <a:xfrm>
          <a:off x="4714875" y="1781175"/>
          <a:ext cx="0" cy="895350"/>
        </a:xfrm>
        <a:prstGeom prst="rect">
          <a:avLst/>
        </a:prstGeom>
        <a:noFill/>
        <a:ln w="9525" cmpd="sng">
          <a:noFill/>
        </a:ln>
      </xdr:spPr>
    </xdr:pic>
    <xdr:clientData/>
  </xdr:twoCellAnchor>
  <xdr:twoCellAnchor>
    <xdr:from>
      <xdr:col>53</xdr:col>
      <xdr:colOff>28575</xdr:colOff>
      <xdr:row>26</xdr:row>
      <xdr:rowOff>9525</xdr:rowOff>
    </xdr:from>
    <xdr:to>
      <xdr:col>54</xdr:col>
      <xdr:colOff>9525</xdr:colOff>
      <xdr:row>164</xdr:row>
      <xdr:rowOff>9525</xdr:rowOff>
    </xdr:to>
    <xdr:sp>
      <xdr:nvSpPr>
        <xdr:cNvPr id="11" name="Text Box 29"/>
        <xdr:cNvSpPr txBox="1">
          <a:spLocks noChangeArrowheads="1"/>
        </xdr:cNvSpPr>
      </xdr:nvSpPr>
      <xdr:spPr>
        <a:xfrm>
          <a:off x="12801600" y="4943475"/>
          <a:ext cx="9525" cy="30841950"/>
        </a:xfrm>
        <a:prstGeom prst="rect">
          <a:avLst/>
        </a:prstGeom>
        <a:solidFill>
          <a:srgbClr val="800000"/>
        </a:solidFill>
        <a:ln w="9525" cmpd="sng">
          <a:noFill/>
        </a:ln>
      </xdr:spPr>
      <xdr:txBody>
        <a:bodyPr vertOverflow="clip" wrap="square" lIns="45720" tIns="36576" rIns="0" bIns="36576" anchor="just" vert="vert"/>
        <a:p>
          <a:pPr algn="l">
            <a:defRPr/>
          </a:pPr>
          <a:r>
            <a:rPr lang="en-US" cap="none" sz="2200" b="0" i="0" u="none" baseline="0">
              <a:solidFill>
                <a:srgbClr val="FFFFFF"/>
              </a:solidFill>
            </a:rPr>
            <a:t>Actual Expenditure per Month in GB £</a:t>
          </a:r>
        </a:p>
      </xdr:txBody>
    </xdr:sp>
    <xdr:clientData/>
  </xdr:twoCellAnchor>
  <xdr:twoCellAnchor>
    <xdr:from>
      <xdr:col>53</xdr:col>
      <xdr:colOff>28575</xdr:colOff>
      <xdr:row>20</xdr:row>
      <xdr:rowOff>38100</xdr:rowOff>
    </xdr:from>
    <xdr:to>
      <xdr:col>53</xdr:col>
      <xdr:colOff>457200</xdr:colOff>
      <xdr:row>24</xdr:row>
      <xdr:rowOff>123825</xdr:rowOff>
    </xdr:to>
    <xdr:sp>
      <xdr:nvSpPr>
        <xdr:cNvPr id="12" name="AutoShape 34"/>
        <xdr:cNvSpPr>
          <a:spLocks/>
        </xdr:cNvSpPr>
      </xdr:nvSpPr>
      <xdr:spPr>
        <a:xfrm>
          <a:off x="12801600" y="3352800"/>
          <a:ext cx="0" cy="1171575"/>
        </a:xfrm>
        <a:prstGeom prst="homePlate">
          <a:avLst>
            <a:gd name="adj" fmla="val -2147483648"/>
          </a:avLst>
        </a:prstGeom>
        <a:solidFill>
          <a:srgbClr val="8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71</xdr:col>
      <xdr:colOff>28575</xdr:colOff>
      <xdr:row>26</xdr:row>
      <xdr:rowOff>9525</xdr:rowOff>
    </xdr:from>
    <xdr:to>
      <xdr:col>72</xdr:col>
      <xdr:colOff>9525</xdr:colOff>
      <xdr:row>164</xdr:row>
      <xdr:rowOff>9525</xdr:rowOff>
    </xdr:to>
    <xdr:sp>
      <xdr:nvSpPr>
        <xdr:cNvPr id="13" name="Text Box 29"/>
        <xdr:cNvSpPr txBox="1">
          <a:spLocks noChangeArrowheads="1"/>
        </xdr:cNvSpPr>
      </xdr:nvSpPr>
      <xdr:spPr>
        <a:xfrm>
          <a:off x="28051125" y="4943475"/>
          <a:ext cx="438150" cy="30841950"/>
        </a:xfrm>
        <a:prstGeom prst="rect">
          <a:avLst/>
        </a:prstGeom>
        <a:solidFill>
          <a:srgbClr val="800000"/>
        </a:solidFill>
        <a:ln w="9525" cmpd="sng">
          <a:noFill/>
        </a:ln>
      </xdr:spPr>
      <xdr:txBody>
        <a:bodyPr vertOverflow="clip" wrap="square" lIns="45720" tIns="36576" rIns="0" bIns="36576" anchor="just" vert="vert"/>
        <a:p>
          <a:pPr algn="l">
            <a:defRPr/>
          </a:pPr>
          <a:r>
            <a:rPr lang="en-US" cap="none" sz="2200" b="0" i="0" u="none" baseline="0">
              <a:solidFill>
                <a:srgbClr val="FFFFFF"/>
              </a:solidFill>
            </a:rPr>
            <a:t>Actual Expenditure per Month in GB £</a:t>
          </a:r>
        </a:p>
      </xdr:txBody>
    </xdr:sp>
    <xdr:clientData/>
  </xdr:twoCellAnchor>
  <xdr:twoCellAnchor>
    <xdr:from>
      <xdr:col>71</xdr:col>
      <xdr:colOff>28575</xdr:colOff>
      <xdr:row>20</xdr:row>
      <xdr:rowOff>38100</xdr:rowOff>
    </xdr:from>
    <xdr:to>
      <xdr:col>71</xdr:col>
      <xdr:colOff>457200</xdr:colOff>
      <xdr:row>24</xdr:row>
      <xdr:rowOff>123825</xdr:rowOff>
    </xdr:to>
    <xdr:sp>
      <xdr:nvSpPr>
        <xdr:cNvPr id="14" name="AutoShape 34"/>
        <xdr:cNvSpPr>
          <a:spLocks/>
        </xdr:cNvSpPr>
      </xdr:nvSpPr>
      <xdr:spPr>
        <a:xfrm>
          <a:off x="28051125" y="3352800"/>
          <a:ext cx="428625" cy="1171575"/>
        </a:xfrm>
        <a:prstGeom prst="homePlate">
          <a:avLst>
            <a:gd name="adj" fmla="val -2147483648"/>
          </a:avLst>
        </a:prstGeom>
        <a:solidFill>
          <a:srgbClr val="8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2"/>
  <sheetViews>
    <sheetView zoomScalePageLayoutView="0" workbookViewId="0" topLeftCell="B1">
      <selection activeCell="A2" sqref="A2:A10"/>
    </sheetView>
  </sheetViews>
  <sheetFormatPr defaultColWidth="11.421875" defaultRowHeight="15"/>
  <cols>
    <col min="1" max="1" width="148.57421875" style="0" customWidth="1"/>
  </cols>
  <sheetData>
    <row r="1" ht="14.25">
      <c r="A1" s="96" t="s">
        <v>46</v>
      </c>
    </row>
    <row r="2" ht="32.25" customHeight="1">
      <c r="A2" s="95" t="s">
        <v>37</v>
      </c>
    </row>
    <row r="3" ht="28.5">
      <c r="A3" s="95" t="s">
        <v>42</v>
      </c>
    </row>
    <row r="4" ht="32.25" customHeight="1">
      <c r="A4" s="95" t="s">
        <v>38</v>
      </c>
    </row>
    <row r="5" ht="32.25" customHeight="1">
      <c r="A5" s="95" t="s">
        <v>39</v>
      </c>
    </row>
    <row r="6" ht="32.25" customHeight="1">
      <c r="A6" s="95" t="s">
        <v>41</v>
      </c>
    </row>
    <row r="7" ht="32.25" customHeight="1">
      <c r="A7" s="95" t="s">
        <v>40</v>
      </c>
    </row>
    <row r="8" ht="32.25" customHeight="1">
      <c r="A8" s="95" t="s">
        <v>43</v>
      </c>
    </row>
    <row r="9" ht="32.25" customHeight="1">
      <c r="A9" s="95" t="s">
        <v>44</v>
      </c>
    </row>
    <row r="10" ht="32.25" customHeight="1">
      <c r="A10" s="95" t="s">
        <v>45</v>
      </c>
    </row>
    <row r="11" ht="32.25" customHeight="1">
      <c r="A11" s="95" t="s">
        <v>48</v>
      </c>
    </row>
    <row r="12" ht="14.25">
      <c r="A12" s="95" t="s">
        <v>47</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S63"/>
  <sheetViews>
    <sheetView zoomScale="70" zoomScaleNormal="70" zoomScalePageLayoutView="0" workbookViewId="0" topLeftCell="A1">
      <pane xSplit="13" ySplit="9" topLeftCell="N10" activePane="bottomRight" state="frozen"/>
      <selection pane="topLeft" activeCell="A1" sqref="A1"/>
      <selection pane="topRight" activeCell="G1" sqref="G1"/>
      <selection pane="bottomLeft" activeCell="A6" sqref="A6"/>
      <selection pane="bottomRight" activeCell="R22" sqref="R22"/>
    </sheetView>
  </sheetViews>
  <sheetFormatPr defaultColWidth="11.421875" defaultRowHeight="15"/>
  <cols>
    <col min="1" max="2" width="13.57421875" style="0" customWidth="1"/>
    <col min="3" max="3" width="53.00390625" style="0" customWidth="1"/>
    <col min="4" max="5" width="27.57421875" style="0" customWidth="1"/>
    <col min="6" max="9" width="10.8515625" style="0" customWidth="1"/>
    <col min="10" max="13" width="10.8515625" style="1" customWidth="1"/>
    <col min="14" max="19" width="6.7109375" style="1" customWidth="1"/>
    <col min="20" max="20" width="45.140625" style="13" customWidth="1"/>
    <col min="21" max="200" width="11.421875" style="13" customWidth="1"/>
  </cols>
  <sheetData>
    <row r="1" spans="1:19" ht="27" customHeight="1">
      <c r="A1" s="18" t="str">
        <f>'AP21LR '!A1</f>
        <v>PAYS:</v>
      </c>
      <c r="B1" s="19"/>
      <c r="C1" s="18" t="str">
        <f>'AP21LR '!C1</f>
        <v>République Démocratique du Congo (RDC)</v>
      </c>
      <c r="D1" s="16"/>
      <c r="E1" s="16"/>
      <c r="F1" s="16"/>
      <c r="G1" s="16"/>
      <c r="H1" s="16"/>
      <c r="I1" s="16"/>
      <c r="J1" s="17"/>
      <c r="K1" s="17"/>
      <c r="L1" s="17"/>
      <c r="M1" s="17"/>
      <c r="N1" s="17"/>
      <c r="O1" s="17"/>
      <c r="P1" s="13"/>
      <c r="Q1" s="13"/>
      <c r="R1" s="13"/>
      <c r="S1" s="13"/>
    </row>
    <row r="2" spans="1:19" ht="27" customHeight="1">
      <c r="A2" s="18" t="str">
        <f>'AP21LR '!A2</f>
        <v>PROJET:</v>
      </c>
      <c r="B2" s="19"/>
      <c r="C2" s="18" t="str">
        <f>'AP21LR '!C2</f>
        <v>Njia za Makubaliano: Les chemins vers les Accords</v>
      </c>
      <c r="D2" s="16"/>
      <c r="E2" s="16"/>
      <c r="F2" s="16"/>
      <c r="G2" s="16"/>
      <c r="H2" s="16"/>
      <c r="I2" s="16"/>
      <c r="J2" s="17"/>
      <c r="K2" s="17"/>
      <c r="L2" s="17"/>
      <c r="M2" s="17"/>
      <c r="N2" s="17"/>
      <c r="O2" s="17"/>
      <c r="P2" s="13"/>
      <c r="Q2" s="13"/>
      <c r="R2" s="13"/>
      <c r="S2" s="13"/>
    </row>
    <row r="3" spans="1:19" ht="27" customHeight="1">
      <c r="A3" s="18" t="str">
        <f>'AP21LR '!A3</f>
        <v>DATE DE DEBUT:</v>
      </c>
      <c r="B3" s="19"/>
      <c r="C3" s="18" t="str">
        <f>'AP21LR '!C3</f>
        <v>01  Octobre  2016</v>
      </c>
      <c r="D3" s="16"/>
      <c r="E3" s="16"/>
      <c r="F3" s="16"/>
      <c r="G3" s="16"/>
      <c r="H3" s="16"/>
      <c r="I3" s="16"/>
      <c r="J3" s="17"/>
      <c r="K3" s="17"/>
      <c r="L3" s="17"/>
      <c r="M3" s="17"/>
      <c r="N3" s="17"/>
      <c r="O3" s="17"/>
      <c r="P3" s="13"/>
      <c r="Q3" s="13"/>
      <c r="R3" s="13"/>
      <c r="S3" s="13"/>
    </row>
    <row r="4" spans="1:19" ht="27" customHeight="1">
      <c r="A4" s="18" t="str">
        <f>'AP21LR '!A4</f>
        <v>DATE DE FIN:</v>
      </c>
      <c r="B4" s="19"/>
      <c r="C4" s="18" t="str">
        <f>'AP21LR '!C4</f>
        <v>30 Septembre 2018</v>
      </c>
      <c r="D4" s="16"/>
      <c r="E4" s="16"/>
      <c r="F4" s="16"/>
      <c r="G4" s="16"/>
      <c r="H4" s="16"/>
      <c r="I4" s="16"/>
      <c r="J4" s="17"/>
      <c r="K4" s="17"/>
      <c r="L4" s="17"/>
      <c r="M4" s="17"/>
      <c r="N4" s="17"/>
      <c r="O4" s="17"/>
      <c r="P4" s="13"/>
      <c r="Q4" s="13"/>
      <c r="R4" s="13"/>
      <c r="S4" s="13"/>
    </row>
    <row r="5" spans="1:19" ht="27" customHeight="1">
      <c r="A5" s="18" t="str">
        <f>'AP21LR '!A5</f>
        <v>MISE A JOURS:</v>
      </c>
      <c r="B5" s="19"/>
      <c r="C5" s="22" t="str">
        <f>'AP21LR '!C5</f>
        <v>29 aout 2018</v>
      </c>
      <c r="D5" s="16"/>
      <c r="E5" s="16"/>
      <c r="F5" s="16"/>
      <c r="G5" s="16"/>
      <c r="H5" s="16"/>
      <c r="I5" s="16"/>
      <c r="J5" s="17"/>
      <c r="K5" s="17"/>
      <c r="L5" s="17"/>
      <c r="M5" s="17"/>
      <c r="N5" s="17"/>
      <c r="O5" s="17"/>
      <c r="P5" s="13"/>
      <c r="Q5" s="13"/>
      <c r="R5" s="13"/>
      <c r="S5" s="13"/>
    </row>
    <row r="6" spans="1:19" ht="27" customHeight="1" thickBot="1">
      <c r="A6" s="18" t="str">
        <f>'AP21LR '!A6</f>
        <v>RESPONSABLE:</v>
      </c>
      <c r="B6" s="19"/>
      <c r="C6" s="18" t="str">
        <f>'AP21LR '!C6</f>
        <v>Patrick</v>
      </c>
      <c r="D6" s="16"/>
      <c r="E6" s="16"/>
      <c r="F6" s="16"/>
      <c r="G6" s="16"/>
      <c r="H6" s="16"/>
      <c r="I6" s="16"/>
      <c r="J6" s="17"/>
      <c r="K6" s="17"/>
      <c r="L6" s="17"/>
      <c r="M6" s="17"/>
      <c r="N6" s="17"/>
      <c r="O6" s="17"/>
      <c r="P6" s="13"/>
      <c r="Q6" s="13"/>
      <c r="R6" s="13"/>
      <c r="S6" s="13"/>
    </row>
    <row r="7" spans="1:20" ht="18.75" customHeight="1" thickBot="1">
      <c r="A7" s="554" t="str">
        <f>'AP21LR '!A7:A9</f>
        <v>Code du Projet</v>
      </c>
      <c r="B7" s="544" t="str">
        <f>'AP21LR '!B7:B9</f>
        <v>Bailleur</v>
      </c>
      <c r="C7" s="544" t="str">
        <f>'AP21LR '!C7:C9</f>
        <v>Activité</v>
      </c>
      <c r="D7" s="544" t="str">
        <f>'AP21LR '!D7:D9</f>
        <v>Indicateur</v>
      </c>
      <c r="E7" s="544" t="str">
        <f>'AP21LR '!E7:E9</f>
        <v>Code Budgétaire</v>
      </c>
      <c r="F7" s="524" t="s">
        <v>34</v>
      </c>
      <c r="G7" s="544" t="s">
        <v>30</v>
      </c>
      <c r="H7" s="544" t="s">
        <v>28</v>
      </c>
      <c r="I7" s="544" t="s">
        <v>29</v>
      </c>
      <c r="J7" s="557" t="s">
        <v>10</v>
      </c>
      <c r="K7" s="558"/>
      <c r="L7" s="558"/>
      <c r="M7" s="559"/>
      <c r="N7" s="136"/>
      <c r="O7" s="137"/>
      <c r="P7" s="138">
        <v>2018</v>
      </c>
      <c r="Q7" s="139"/>
      <c r="R7" s="562"/>
      <c r="S7" s="563"/>
      <c r="T7" s="80"/>
    </row>
    <row r="8" spans="1:20" ht="24" customHeight="1">
      <c r="A8" s="555"/>
      <c r="B8" s="545"/>
      <c r="C8" s="545"/>
      <c r="D8" s="545"/>
      <c r="E8" s="545"/>
      <c r="F8" s="525"/>
      <c r="G8" s="545"/>
      <c r="H8" s="545"/>
      <c r="I8" s="545"/>
      <c r="J8" s="550"/>
      <c r="K8" s="560"/>
      <c r="L8" s="560"/>
      <c r="M8" s="561"/>
      <c r="N8" s="552" t="s">
        <v>13</v>
      </c>
      <c r="O8" s="553"/>
      <c r="P8" s="552" t="s">
        <v>14</v>
      </c>
      <c r="Q8" s="553"/>
      <c r="R8" s="550" t="s">
        <v>3</v>
      </c>
      <c r="S8" s="551"/>
      <c r="T8" s="80"/>
    </row>
    <row r="9" spans="1:20" ht="54.75" customHeight="1" thickBot="1">
      <c r="A9" s="555"/>
      <c r="B9" s="545"/>
      <c r="C9" s="556"/>
      <c r="D9" s="545"/>
      <c r="E9" s="545"/>
      <c r="F9" s="526"/>
      <c r="G9" s="546"/>
      <c r="H9" s="546"/>
      <c r="I9" s="546"/>
      <c r="J9" s="2" t="str">
        <f>'AP21LR '!H9</f>
        <v>Cible</v>
      </c>
      <c r="K9" s="2" t="str">
        <f>'AP21LR '!I9</f>
        <v>Fait</v>
      </c>
      <c r="L9" s="7" t="str">
        <f>'AP21LR '!J9</f>
        <v>Restant</v>
      </c>
      <c r="M9" s="5" t="str">
        <f>'AP21LR '!K9</f>
        <v>% réalisé</v>
      </c>
      <c r="N9" s="6" t="s">
        <v>4</v>
      </c>
      <c r="O9" s="3" t="s">
        <v>18</v>
      </c>
      <c r="P9" s="6" t="s">
        <v>4</v>
      </c>
      <c r="Q9" s="3" t="s">
        <v>18</v>
      </c>
      <c r="R9" s="6" t="s">
        <v>4</v>
      </c>
      <c r="S9" s="3" t="s">
        <v>18</v>
      </c>
      <c r="T9" s="77" t="s">
        <v>36</v>
      </c>
    </row>
    <row r="10" spans="1:200" s="4" customFormat="1" ht="18.75" customHeight="1">
      <c r="A10" s="11" t="str">
        <f>'AP21LR '!A10</f>
        <v>OBJECTIF GENERAL:  Renforcer la confiance et la légitimité mutuelle entre l'État et la société (dans la zone autour de Kitshanga), pour qu'ils puissent résoudre et/ou atténuer ensemble les principaux moteurs de conflit. </v>
      </c>
      <c r="B10" s="8"/>
      <c r="C10" s="8"/>
      <c r="D10" s="8"/>
      <c r="E10" s="8"/>
      <c r="F10" s="8"/>
      <c r="G10" s="8"/>
      <c r="H10" s="8"/>
      <c r="I10" s="8"/>
      <c r="J10" s="8"/>
      <c r="K10" s="8"/>
      <c r="L10" s="8"/>
      <c r="M10" s="9"/>
      <c r="N10" s="8"/>
      <c r="O10" s="8"/>
      <c r="P10" s="8"/>
      <c r="Q10" s="8"/>
      <c r="R10" s="8"/>
      <c r="S10" s="8"/>
      <c r="T10" s="8"/>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row>
    <row r="11" spans="1:200" s="4" customFormat="1" ht="18.75" customHeight="1">
      <c r="A11" s="131" t="str">
        <f>'AP21LR '!A11</f>
        <v>Objectif spécifique: Les acteurs et les entrepreneurs de conflits s’engagent et participent activement dans le processus de dialogue démocratique dans la zone du projet</v>
      </c>
      <c r="B11" s="132"/>
      <c r="C11" s="132"/>
      <c r="D11" s="132"/>
      <c r="E11" s="132"/>
      <c r="F11" s="133"/>
      <c r="G11" s="133"/>
      <c r="H11" s="133"/>
      <c r="I11" s="133"/>
      <c r="J11" s="133"/>
      <c r="K11" s="132"/>
      <c r="L11" s="132"/>
      <c r="M11" s="132"/>
      <c r="N11" s="132"/>
      <c r="O11" s="132"/>
      <c r="P11" s="132"/>
      <c r="Q11" s="132"/>
      <c r="R11" s="132"/>
      <c r="S11" s="132"/>
      <c r="T11" s="13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row>
    <row r="12" spans="1:201" s="10" customFormat="1" ht="19.5" customHeight="1">
      <c r="A12" s="23" t="str">
        <f>'AP21LR '!A12</f>
        <v>Résultat 1 : Les mécanismes participatifs de pilotage sont établis et opérationnels</v>
      </c>
      <c r="B12" s="24"/>
      <c r="C12" s="24"/>
      <c r="D12" s="24"/>
      <c r="E12" s="24"/>
      <c r="F12" s="25"/>
      <c r="G12" s="25"/>
      <c r="H12" s="25"/>
      <c r="I12" s="25"/>
      <c r="J12" s="25"/>
      <c r="K12" s="24"/>
      <c r="L12" s="24"/>
      <c r="M12" s="24"/>
      <c r="N12" s="24"/>
      <c r="O12" s="24"/>
      <c r="P12" s="24"/>
      <c r="Q12" s="24"/>
      <c r="R12" s="24"/>
      <c r="S12" s="24"/>
      <c r="T12" s="156"/>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2"/>
    </row>
    <row r="13" spans="1:200" s="55" customFormat="1" ht="18.75" customHeight="1">
      <c r="A13" s="122" t="str">
        <f>'AP21LR '!A13</f>
        <v>Produit 1.1. Les connaissances et capacités des membres des structures de dialogues et transformation de conflits sont accrues</v>
      </c>
      <c r="B13" s="123"/>
      <c r="C13" s="123"/>
      <c r="D13" s="123"/>
      <c r="E13" s="123"/>
      <c r="F13" s="124"/>
      <c r="G13" s="124"/>
      <c r="H13" s="124"/>
      <c r="I13" s="124"/>
      <c r="J13" s="124"/>
      <c r="K13" s="123"/>
      <c r="L13" s="123"/>
      <c r="M13" s="123"/>
      <c r="N13" s="123"/>
      <c r="O13" s="123"/>
      <c r="P13" s="123"/>
      <c r="Q13" s="123"/>
      <c r="R13" s="123"/>
      <c r="S13" s="123"/>
      <c r="T13" s="13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row>
    <row r="14" spans="1:20" ht="81" customHeight="1">
      <c r="A14" s="20" t="str">
        <f>'AP21LR '!A14</f>
        <v>AP21LR</v>
      </c>
      <c r="B14" s="21" t="str">
        <f>'AP21LR '!B14</f>
        <v>UNDP</v>
      </c>
      <c r="C14" s="31" t="str">
        <f>'AP21LR '!C14</f>
        <v>Activité 1.1.1 Redynamisation du cadre d'échange d'informations sur la stabilisation en chefferie de Bashali</v>
      </c>
      <c r="D14" s="166" t="str">
        <f>'AP21LR '!D14</f>
        <v>Les membres de ce CEI (comprenant 50% femmes) seront identifiés, contactés, sensibilisés et formés. Ce cadre sera composé par environs 35 membres. (1)</v>
      </c>
      <c r="E14" s="184">
        <f>'AP21LR '!E14</f>
        <v>0</v>
      </c>
      <c r="F14" s="190"/>
      <c r="G14" s="190"/>
      <c r="H14" s="183">
        <f aca="true" t="shared" si="0" ref="H14:H22">G14*J14</f>
        <v>0</v>
      </c>
      <c r="I14" s="183">
        <f aca="true" t="shared" si="1" ref="I14:I22">G14*K14</f>
        <v>0</v>
      </c>
      <c r="J14" s="183">
        <f aca="true" t="shared" si="2" ref="J14:K18">N14+P14+R14</f>
        <v>0</v>
      </c>
      <c r="K14" s="184">
        <f t="shared" si="2"/>
        <v>0</v>
      </c>
      <c r="L14" s="185">
        <f aca="true" t="shared" si="3" ref="L14:L22">J14-K14</f>
        <v>0</v>
      </c>
      <c r="M14" s="186" t="e">
        <f aca="true" t="shared" si="4" ref="M14:M22">K14/J14</f>
        <v>#DIV/0!</v>
      </c>
      <c r="N14" s="187">
        <f>'AP21LR '!BB14</f>
        <v>0</v>
      </c>
      <c r="O14" s="82"/>
      <c r="P14" s="187">
        <f>'AP21LR '!BD14</f>
        <v>0</v>
      </c>
      <c r="Q14" s="82"/>
      <c r="R14" s="187">
        <f>'AP21LR '!BF14</f>
        <v>0</v>
      </c>
      <c r="S14" s="82"/>
      <c r="T14" s="78"/>
    </row>
    <row r="15" spans="1:20" ht="43.5" customHeight="1">
      <c r="A15" s="20" t="str">
        <f>'AP21LR '!A15</f>
        <v>AP21LR</v>
      </c>
      <c r="B15" s="21" t="str">
        <f>'AP21LR '!B15</f>
        <v>UNDP</v>
      </c>
      <c r="C15" s="31" t="str">
        <f>'AP21LR '!C15</f>
        <v>Activité 1.1.2 Identification et élection des membres du cadre d'échange et information sur la stabilisation en chefferie de Bwito</v>
      </c>
      <c r="D15" s="166">
        <f>'AP21LR '!D15</f>
        <v>0</v>
      </c>
      <c r="E15" s="184">
        <f>'AP21LR '!E15</f>
        <v>0</v>
      </c>
      <c r="F15" s="191"/>
      <c r="G15" s="191"/>
      <c r="H15" s="192">
        <f t="shared" si="0"/>
        <v>0</v>
      </c>
      <c r="I15" s="183">
        <f t="shared" si="1"/>
        <v>0</v>
      </c>
      <c r="J15" s="183">
        <f t="shared" si="2"/>
        <v>0</v>
      </c>
      <c r="K15" s="184">
        <f t="shared" si="2"/>
        <v>0</v>
      </c>
      <c r="L15" s="185">
        <f t="shared" si="3"/>
        <v>0</v>
      </c>
      <c r="M15" s="186" t="e">
        <f t="shared" si="4"/>
        <v>#DIV/0!</v>
      </c>
      <c r="N15" s="187">
        <f>'AP21LR '!BB15</f>
        <v>0</v>
      </c>
      <c r="O15" s="82"/>
      <c r="P15" s="187">
        <f>'AP21LR '!BD15</f>
        <v>0</v>
      </c>
      <c r="Q15" s="82"/>
      <c r="R15" s="187">
        <f>'AP21LR '!BF15</f>
        <v>0</v>
      </c>
      <c r="S15" s="82"/>
      <c r="T15" s="78"/>
    </row>
    <row r="16" spans="1:20" ht="37.5" customHeight="1">
      <c r="A16" s="20" t="str">
        <f>'AP21LR '!A16</f>
        <v>AP21LR</v>
      </c>
      <c r="B16" s="21" t="str">
        <f>'AP21LR '!B16</f>
        <v>UNDP</v>
      </c>
      <c r="C16" s="31" t="str">
        <f>'AP21LR '!C16</f>
        <v>Activité 1.1.3 Forum Constitutif du Cadre d'échange d’informations sur la stabilisation en chefferie de Bwito</v>
      </c>
      <c r="D16" s="166" t="str">
        <f>'AP21LR '!D16</f>
        <v> # de forum constutif de structures communautaires de paix dédiées à la résolution des conflits tenus dans la chefferie de Bwito (1)</v>
      </c>
      <c r="E16" s="184">
        <f>'AP21LR '!E16</f>
        <v>0</v>
      </c>
      <c r="F16" s="191"/>
      <c r="G16" s="191"/>
      <c r="H16" s="192">
        <f t="shared" si="0"/>
        <v>0</v>
      </c>
      <c r="I16" s="183">
        <f t="shared" si="1"/>
        <v>0</v>
      </c>
      <c r="J16" s="183">
        <f t="shared" si="2"/>
        <v>0</v>
      </c>
      <c r="K16" s="184">
        <f t="shared" si="2"/>
        <v>0</v>
      </c>
      <c r="L16" s="185">
        <f t="shared" si="3"/>
        <v>0</v>
      </c>
      <c r="M16" s="186" t="e">
        <f t="shared" si="4"/>
        <v>#DIV/0!</v>
      </c>
      <c r="N16" s="187">
        <f>'AP21LR '!BB16</f>
        <v>0</v>
      </c>
      <c r="O16" s="82"/>
      <c r="P16" s="187">
        <f>'AP21LR '!BD16</f>
        <v>0</v>
      </c>
      <c r="Q16" s="82"/>
      <c r="R16" s="187">
        <f>'AP21LR '!BF16</f>
        <v>0</v>
      </c>
      <c r="S16" s="82"/>
      <c r="T16" s="78"/>
    </row>
    <row r="17" spans="1:20" ht="37.5" customHeight="1">
      <c r="A17" s="20" t="str">
        <f>'AP21LR '!A17</f>
        <v>AP21LR</v>
      </c>
      <c r="B17" s="21" t="str">
        <f>'AP21LR '!B17</f>
        <v>UNDP</v>
      </c>
      <c r="C17" s="31" t="str">
        <f>'AP21LR '!C17</f>
        <v>Activité 1.1.4 Identification et election des membres des structures communautaires de paix en chefferie de Bwito</v>
      </c>
      <c r="D17" s="166">
        <f>'AP21LR '!D17</f>
        <v>0</v>
      </c>
      <c r="E17" s="184">
        <f>'AP21LR '!E17</f>
        <v>0</v>
      </c>
      <c r="F17" s="191"/>
      <c r="G17" s="191"/>
      <c r="H17" s="192">
        <f t="shared" si="0"/>
        <v>0</v>
      </c>
      <c r="I17" s="183">
        <f t="shared" si="1"/>
        <v>0</v>
      </c>
      <c r="J17" s="183">
        <f t="shared" si="2"/>
        <v>0</v>
      </c>
      <c r="K17" s="184">
        <f t="shared" si="2"/>
        <v>0</v>
      </c>
      <c r="L17" s="185">
        <f t="shared" si="3"/>
        <v>0</v>
      </c>
      <c r="M17" s="186" t="e">
        <f t="shared" si="4"/>
        <v>#DIV/0!</v>
      </c>
      <c r="N17" s="187">
        <f>'AP21LR '!BB17</f>
        <v>0</v>
      </c>
      <c r="O17" s="82"/>
      <c r="P17" s="187">
        <f>'AP21LR '!BD17</f>
        <v>0</v>
      </c>
      <c r="Q17" s="82"/>
      <c r="R17" s="187">
        <f>'AP21LR '!BF17</f>
        <v>0</v>
      </c>
      <c r="S17" s="82"/>
      <c r="T17" s="78"/>
    </row>
    <row r="18" spans="1:20" ht="37.5" customHeight="1">
      <c r="A18" s="20" t="str">
        <f>'AP21LR '!A18</f>
        <v>AP21LR</v>
      </c>
      <c r="B18" s="21" t="str">
        <f>'AP21LR '!B18</f>
        <v>UNDP</v>
      </c>
      <c r="C18" s="31" t="str">
        <f>'AP21LR '!C18</f>
        <v>Activité 1.1.5 Forum constitutif des structures communautaires de paix en chefferie de Bwito</v>
      </c>
      <c r="D18" s="166">
        <f>'AP21LR '!D18</f>
        <v>0</v>
      </c>
      <c r="E18" s="184">
        <f>'AP21LR '!E18</f>
        <v>0</v>
      </c>
      <c r="F18" s="191"/>
      <c r="G18" s="191"/>
      <c r="H18" s="192">
        <f t="shared" si="0"/>
        <v>0</v>
      </c>
      <c r="I18" s="183">
        <f t="shared" si="1"/>
        <v>0</v>
      </c>
      <c r="J18" s="183">
        <f t="shared" si="2"/>
        <v>0</v>
      </c>
      <c r="K18" s="184">
        <f t="shared" si="2"/>
        <v>0</v>
      </c>
      <c r="L18" s="185">
        <f t="shared" si="3"/>
        <v>0</v>
      </c>
      <c r="M18" s="186" t="e">
        <f t="shared" si="4"/>
        <v>#DIV/0!</v>
      </c>
      <c r="N18" s="187">
        <f>'AP21LR '!BB18</f>
        <v>0</v>
      </c>
      <c r="O18" s="82"/>
      <c r="P18" s="187">
        <f>'AP21LR '!BD18</f>
        <v>0</v>
      </c>
      <c r="Q18" s="82"/>
      <c r="R18" s="187">
        <f>'AP21LR '!BF18</f>
        <v>0</v>
      </c>
      <c r="S18" s="82"/>
      <c r="T18" s="78"/>
    </row>
    <row r="19" spans="1:20" ht="41.25" customHeight="1">
      <c r="A19" s="20" t="str">
        <f>'AP21LR '!A19</f>
        <v>AP21LR</v>
      </c>
      <c r="B19" s="21" t="str">
        <f>'AP21LR '!B19</f>
        <v>UNDP</v>
      </c>
      <c r="C19" s="31" t="str">
        <f>'AP21LR '!C19</f>
        <v>Activité 1.1.6 Formation des membres du cadre d'échange d'informations et des CITC  en chefferie de Bashali</v>
      </c>
      <c r="D19" s="166">
        <f>'AP21LR '!D19</f>
        <v>0</v>
      </c>
      <c r="E19" s="184">
        <f>'AP21LR '!E19</f>
        <v>0</v>
      </c>
      <c r="F19" s="191"/>
      <c r="G19" s="191"/>
      <c r="H19" s="192">
        <f t="shared" si="0"/>
        <v>0</v>
      </c>
      <c r="I19" s="183">
        <f t="shared" si="1"/>
        <v>0</v>
      </c>
      <c r="J19" s="183">
        <f aca="true" t="shared" si="5" ref="J19:K22">N19+P19+R19</f>
        <v>0</v>
      </c>
      <c r="K19" s="184">
        <f t="shared" si="5"/>
        <v>0</v>
      </c>
      <c r="L19" s="185">
        <f t="shared" si="3"/>
        <v>0</v>
      </c>
      <c r="M19" s="186" t="e">
        <f t="shared" si="4"/>
        <v>#DIV/0!</v>
      </c>
      <c r="N19" s="187">
        <f>'AP21LR '!BB19</f>
        <v>0</v>
      </c>
      <c r="O19" s="82"/>
      <c r="P19" s="187">
        <f>'AP21LR '!BD19</f>
        <v>0</v>
      </c>
      <c r="Q19" s="82"/>
      <c r="R19" s="187">
        <f>'AP21LR '!BF19</f>
        <v>0</v>
      </c>
      <c r="S19" s="82"/>
      <c r="T19" s="78"/>
    </row>
    <row r="20" spans="1:20" ht="41.25" customHeight="1">
      <c r="A20" s="20" t="str">
        <f>'AP21LR '!A20</f>
        <v>AP21LR</v>
      </c>
      <c r="B20" s="21" t="str">
        <f>'AP21LR '!B20</f>
        <v>UNDP</v>
      </c>
      <c r="C20" s="31" t="str">
        <f>'AP21LR '!C20</f>
        <v>Activité 1.1.7 Formation des membres du cadre d'échange d'informations et des structures communautaires de paix en chefferie de Bwito</v>
      </c>
      <c r="D20" s="166" t="str">
        <f>'AP21LR '!D20</f>
        <v># des membres de CITC, SCP, CC et CEI formées sur le genre, la sensibilité aux conflits et l'analyse des conflits (1)</v>
      </c>
      <c r="E20" s="184">
        <f>'AP21LR '!E20</f>
        <v>0</v>
      </c>
      <c r="F20" s="191"/>
      <c r="G20" s="191"/>
      <c r="H20" s="192">
        <f t="shared" si="0"/>
        <v>0</v>
      </c>
      <c r="I20" s="183">
        <f t="shared" si="1"/>
        <v>0</v>
      </c>
      <c r="J20" s="183">
        <f t="shared" si="5"/>
        <v>0</v>
      </c>
      <c r="K20" s="184">
        <f t="shared" si="5"/>
        <v>0</v>
      </c>
      <c r="L20" s="185">
        <f t="shared" si="3"/>
        <v>0</v>
      </c>
      <c r="M20" s="186" t="e">
        <f t="shared" si="4"/>
        <v>#DIV/0!</v>
      </c>
      <c r="N20" s="187">
        <f>'AP21LR '!BB20</f>
        <v>0</v>
      </c>
      <c r="O20" s="82"/>
      <c r="P20" s="187">
        <f>'AP21LR '!BD20</f>
        <v>0</v>
      </c>
      <c r="Q20" s="82"/>
      <c r="R20" s="187">
        <f>'AP21LR '!BF20</f>
        <v>0</v>
      </c>
      <c r="S20" s="82"/>
      <c r="T20" s="78"/>
    </row>
    <row r="21" spans="1:20" ht="41.25" customHeight="1">
      <c r="A21" s="20" t="str">
        <f>'AP21LR '!A21</f>
        <v>AP21LR</v>
      </c>
      <c r="B21" s="21" t="str">
        <f>'AP21LR '!B21</f>
        <v>UNDP</v>
      </c>
      <c r="C21" s="31" t="str">
        <f>'AP21LR '!C21</f>
        <v>Activité 1.1.8 Formation des membres des noyaux de prévention et de résolution des conflits(NPRC)</v>
      </c>
      <c r="D21" s="166" t="str">
        <f>'AP21LR '!D21</f>
        <v>Augmentation  du niveau des connaissance des participants aux formations sur les sujets clés (1)</v>
      </c>
      <c r="E21" s="184">
        <f>'AP21LR '!E21</f>
        <v>0</v>
      </c>
      <c r="F21" s="191"/>
      <c r="G21" s="191"/>
      <c r="H21" s="192">
        <f t="shared" si="0"/>
        <v>0</v>
      </c>
      <c r="I21" s="183">
        <f t="shared" si="1"/>
        <v>0</v>
      </c>
      <c r="J21" s="183">
        <f t="shared" si="5"/>
        <v>0</v>
      </c>
      <c r="K21" s="184">
        <f t="shared" si="5"/>
        <v>0</v>
      </c>
      <c r="L21" s="185">
        <f t="shared" si="3"/>
        <v>0</v>
      </c>
      <c r="M21" s="186" t="e">
        <f t="shared" si="4"/>
        <v>#DIV/0!</v>
      </c>
      <c r="N21" s="187">
        <f>'AP21LR '!BB21</f>
        <v>0</v>
      </c>
      <c r="O21" s="82"/>
      <c r="P21" s="187">
        <f>'AP21LR '!BD21</f>
        <v>0</v>
      </c>
      <c r="Q21" s="82"/>
      <c r="R21" s="187">
        <f>'AP21LR '!BF21</f>
        <v>0</v>
      </c>
      <c r="S21" s="82"/>
      <c r="T21" s="78"/>
    </row>
    <row r="22" spans="1:20" ht="41.25" customHeight="1">
      <c r="A22" s="20" t="str">
        <f>'AP21LR '!A22</f>
        <v>AP21LR</v>
      </c>
      <c r="B22" s="21" t="str">
        <f>'AP21LR '!B22</f>
        <v>UNDP</v>
      </c>
      <c r="C22" s="31" t="str">
        <f>'AP21LR '!C22</f>
        <v>Activité 1.1.9 Formation de membres du conseil consultatif provincial</v>
      </c>
      <c r="D22" s="166">
        <f>'AP21LR '!D22</f>
        <v>0</v>
      </c>
      <c r="E22" s="184">
        <f>'AP21LR '!E22</f>
        <v>0</v>
      </c>
      <c r="F22" s="191"/>
      <c r="G22" s="191"/>
      <c r="H22" s="192">
        <f t="shared" si="0"/>
        <v>0</v>
      </c>
      <c r="I22" s="183">
        <f t="shared" si="1"/>
        <v>0</v>
      </c>
      <c r="J22" s="183">
        <f t="shared" si="5"/>
        <v>1</v>
      </c>
      <c r="K22" s="184">
        <f t="shared" si="5"/>
        <v>0</v>
      </c>
      <c r="L22" s="185">
        <f t="shared" si="3"/>
        <v>1</v>
      </c>
      <c r="M22" s="186">
        <f t="shared" si="4"/>
        <v>0</v>
      </c>
      <c r="N22" s="187">
        <f>'AP21LR '!BB22</f>
        <v>0</v>
      </c>
      <c r="O22" s="82"/>
      <c r="P22" s="187">
        <f>'AP21LR '!BD22</f>
        <v>0</v>
      </c>
      <c r="Q22" s="82"/>
      <c r="R22" s="187">
        <f>'AP21LR '!BF22</f>
        <v>1</v>
      </c>
      <c r="S22" s="82"/>
      <c r="T22" s="78"/>
    </row>
    <row r="23" spans="1:200" s="55" customFormat="1" ht="18.75" customHeight="1">
      <c r="A23" s="122" t="str">
        <f>'AP21LR '!A23</f>
        <v>Produit 1.2. Les structures de dialogues et de transformation de conflits sont appuyées</v>
      </c>
      <c r="B23" s="123"/>
      <c r="C23" s="123"/>
      <c r="D23" s="161"/>
      <c r="E23" s="161"/>
      <c r="F23" s="162"/>
      <c r="G23" s="162"/>
      <c r="H23" s="162"/>
      <c r="I23" s="162"/>
      <c r="J23" s="162"/>
      <c r="K23" s="161"/>
      <c r="L23" s="161"/>
      <c r="M23" s="161"/>
      <c r="N23" s="161"/>
      <c r="O23" s="161"/>
      <c r="P23" s="161"/>
      <c r="Q23" s="161"/>
      <c r="R23" s="161"/>
      <c r="S23" s="161"/>
      <c r="T23" s="13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row>
    <row r="24" spans="1:20" ht="42.75" customHeight="1">
      <c r="A24" s="20" t="str">
        <f>'AP21LR '!A24</f>
        <v>AP21LR</v>
      </c>
      <c r="B24" s="21" t="str">
        <f>'AP21LR '!B24</f>
        <v>UNDP</v>
      </c>
      <c r="C24" s="31" t="str">
        <f>'AP21LR '!C24</f>
        <v>Activité 1.2.1 et Activité 1.2.2 Cout de fonctionnement pour les CITC dans le Bashali et les structures communautaires de paix dans le Bwito</v>
      </c>
      <c r="D24" s="166" t="str">
        <f>'AP21LR '!D24</f>
        <v># de réunions organisées par les membres  des structurs communautaires de paix/CITC (14)</v>
      </c>
      <c r="E24" s="184">
        <f>'AP21LR '!E24</f>
        <v>0</v>
      </c>
      <c r="F24" s="190"/>
      <c r="G24" s="190"/>
      <c r="H24" s="183">
        <f>G24*J24</f>
        <v>0</v>
      </c>
      <c r="I24" s="183">
        <f>G24*K24</f>
        <v>0</v>
      </c>
      <c r="J24" s="183">
        <f>N24+P24+R24</f>
        <v>3</v>
      </c>
      <c r="K24" s="184">
        <f>O24+Q24+S24</f>
        <v>0</v>
      </c>
      <c r="L24" s="185">
        <f>J24-K24</f>
        <v>3</v>
      </c>
      <c r="M24" s="186">
        <f>K24/J24</f>
        <v>0</v>
      </c>
      <c r="N24" s="187">
        <f>'AP21LR '!BB24</f>
        <v>1</v>
      </c>
      <c r="O24" s="82"/>
      <c r="P24" s="187">
        <f>'AP21LR '!BD24</f>
        <v>1</v>
      </c>
      <c r="Q24" s="82"/>
      <c r="R24" s="187">
        <f>'AP21LR '!BF24</f>
        <v>1</v>
      </c>
      <c r="S24" s="82"/>
      <c r="T24" s="78"/>
    </row>
    <row r="25" spans="1:20" ht="42.75" customHeight="1">
      <c r="A25" s="20" t="str">
        <f>'AP21LR '!A25</f>
        <v>AP21LR</v>
      </c>
      <c r="B25" s="21" t="str">
        <f>'AP21LR '!B25</f>
        <v>UNDP</v>
      </c>
      <c r="C25" s="31" t="str">
        <f>'AP21LR '!C25</f>
        <v>Activité 1.2.3 et Activité 1.24 Réunions bimensuelles de membres des CEI de Bashali et de Bwito</v>
      </c>
      <c r="D25" s="166" t="str">
        <f>'AP21LR '!D25</f>
        <v># de réunions organisées par les membres de CEI (16)</v>
      </c>
      <c r="E25" s="184">
        <f>'AP21LR '!E25</f>
        <v>0</v>
      </c>
      <c r="F25" s="191"/>
      <c r="G25" s="191"/>
      <c r="H25" s="192">
        <f>G25*J25</f>
        <v>0</v>
      </c>
      <c r="I25" s="183">
        <f>G25*K25</f>
        <v>0</v>
      </c>
      <c r="J25" s="183">
        <f>N25+P25+R25</f>
        <v>3</v>
      </c>
      <c r="K25" s="184">
        <f>O25+Q25+S25</f>
        <v>0</v>
      </c>
      <c r="L25" s="185">
        <f>J25-K25</f>
        <v>3</v>
      </c>
      <c r="M25" s="186">
        <f>K25/J25</f>
        <v>0</v>
      </c>
      <c r="N25" s="187">
        <f>'AP21LR '!BB25</f>
        <v>1</v>
      </c>
      <c r="O25" s="82"/>
      <c r="P25" s="187">
        <f>'AP21LR '!BD25</f>
        <v>1</v>
      </c>
      <c r="Q25" s="82"/>
      <c r="R25" s="187">
        <f>'AP21LR '!BF25</f>
        <v>1</v>
      </c>
      <c r="S25" s="82"/>
      <c r="T25" s="78"/>
    </row>
    <row r="26" spans="1:200" s="55" customFormat="1" ht="18.75" customHeight="1">
      <c r="A26" s="122" t="str">
        <f>'AP21LR '!A26</f>
        <v>Produit 1.3. Les connaissances de la population sur les actions de dialogues et transformation de conflits sont accrues</v>
      </c>
      <c r="B26" s="123"/>
      <c r="C26" s="123"/>
      <c r="D26" s="161"/>
      <c r="E26" s="161"/>
      <c r="F26" s="162"/>
      <c r="G26" s="162"/>
      <c r="H26" s="162"/>
      <c r="I26" s="162"/>
      <c r="J26" s="162"/>
      <c r="K26" s="161"/>
      <c r="L26" s="161"/>
      <c r="M26" s="161"/>
      <c r="N26" s="161"/>
      <c r="O26" s="161"/>
      <c r="P26" s="161"/>
      <c r="Q26" s="161"/>
      <c r="R26" s="161"/>
      <c r="S26" s="161"/>
      <c r="T26" s="13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row>
    <row r="27" spans="1:20" ht="37.5" customHeight="1">
      <c r="A27" s="20" t="str">
        <f>'AP21LR '!A27</f>
        <v>AP21LR</v>
      </c>
      <c r="B27" s="21" t="str">
        <f>'AP21LR '!B27</f>
        <v>UNDP</v>
      </c>
      <c r="C27" s="31" t="str">
        <f>'AP21LR '!C27</f>
        <v>Activité 1.3.1 Production des émissions Radio/Pole FM</v>
      </c>
      <c r="D27" s="166" t="str">
        <f>'AP21LR '!D27</f>
        <v># d'émissions radio produites (30) et diffusées au niveau local sur le processus de stabilisation </v>
      </c>
      <c r="E27" s="184">
        <f>'AP21LR '!E27</f>
        <v>0</v>
      </c>
      <c r="F27" s="190"/>
      <c r="G27" s="190"/>
      <c r="H27" s="183">
        <f>G27*J27</f>
        <v>0</v>
      </c>
      <c r="I27" s="183">
        <f>G27*K27</f>
        <v>0</v>
      </c>
      <c r="J27" s="183">
        <f aca="true" t="shared" si="6" ref="J27:K29">N27+P27+R27</f>
        <v>3</v>
      </c>
      <c r="K27" s="184">
        <f t="shared" si="6"/>
        <v>0</v>
      </c>
      <c r="L27" s="185">
        <f>J27-K27</f>
        <v>3</v>
      </c>
      <c r="M27" s="186">
        <f>K27/J27</f>
        <v>0</v>
      </c>
      <c r="N27" s="187">
        <f>'AP21LR '!BB27</f>
        <v>1</v>
      </c>
      <c r="O27" s="82"/>
      <c r="P27" s="187">
        <f>'AP21LR '!BD27</f>
        <v>1</v>
      </c>
      <c r="Q27" s="82"/>
      <c r="R27" s="187">
        <f>'AP21LR '!BF27</f>
        <v>1</v>
      </c>
      <c r="S27" s="82"/>
      <c r="T27" s="78"/>
    </row>
    <row r="28" spans="1:20" ht="37.5" customHeight="1">
      <c r="A28" s="20" t="str">
        <f>'AP21LR '!A28</f>
        <v>AP21LR</v>
      </c>
      <c r="B28" s="21" t="str">
        <f>'AP21LR '!B28</f>
        <v>UNDP</v>
      </c>
      <c r="C28" s="31" t="str">
        <f>'AP21LR '!C28</f>
        <v>Activité 1.3.2 Diffusion des émissions sur 4 radios communautaires au niveau local</v>
      </c>
      <c r="D28" s="166" t="str">
        <f>'AP21LR '!D28</f>
        <v> # d'émissions radio produites et diffusées (12) au niveau national sur le processus de stabilisation</v>
      </c>
      <c r="E28" s="184">
        <f>'AP21LR '!E28</f>
        <v>0</v>
      </c>
      <c r="F28" s="191"/>
      <c r="G28" s="191"/>
      <c r="H28" s="192">
        <f>G28*J28</f>
        <v>0</v>
      </c>
      <c r="I28" s="183">
        <f>G28*K28</f>
        <v>0</v>
      </c>
      <c r="J28" s="183">
        <f t="shared" si="6"/>
        <v>2</v>
      </c>
      <c r="K28" s="184">
        <f t="shared" si="6"/>
        <v>0</v>
      </c>
      <c r="L28" s="185">
        <f>J28-K28</f>
        <v>2</v>
      </c>
      <c r="M28" s="186">
        <f>K28/J28</f>
        <v>0</v>
      </c>
      <c r="N28" s="187">
        <f>'AP21LR '!BB28</f>
        <v>0</v>
      </c>
      <c r="O28" s="82"/>
      <c r="P28" s="187">
        <f>'AP21LR '!BD28</f>
        <v>1</v>
      </c>
      <c r="Q28" s="82"/>
      <c r="R28" s="187">
        <f>'AP21LR '!BF28</f>
        <v>1</v>
      </c>
      <c r="S28" s="82"/>
      <c r="T28" s="78"/>
    </row>
    <row r="29" spans="1:20" ht="37.5" customHeight="1">
      <c r="A29" s="20" t="str">
        <f>'AP21LR '!A29</f>
        <v>AP21LR</v>
      </c>
      <c r="B29" s="21" t="str">
        <f>'AP21LR '!B29</f>
        <v>UNDP</v>
      </c>
      <c r="C29" s="31" t="str">
        <f>'AP21LR '!C29</f>
        <v>Activité 1.3.3 Diffusion des émissions sur une radio nationale à Kinshasa</v>
      </c>
      <c r="D29" s="166" t="str">
        <f>'AP21LR '!D29</f>
        <v> % des membres de la communauté et acteurs locaux qui ont une bonne connaissance des messages vehicules a travers les emissions radiophoniques, les campagnes de sensibilisation...... (60%)</v>
      </c>
      <c r="E29" s="184">
        <f>'AP21LR '!E29</f>
        <v>0</v>
      </c>
      <c r="F29" s="191"/>
      <c r="G29" s="191"/>
      <c r="H29" s="192">
        <f>G29*J29</f>
        <v>0</v>
      </c>
      <c r="I29" s="183">
        <f>G29*K29</f>
        <v>0</v>
      </c>
      <c r="J29" s="183">
        <f t="shared" si="6"/>
        <v>0</v>
      </c>
      <c r="K29" s="184">
        <f t="shared" si="6"/>
        <v>0</v>
      </c>
      <c r="L29" s="185">
        <f>J29-K29</f>
        <v>0</v>
      </c>
      <c r="M29" s="186" t="e">
        <f>K29/J29</f>
        <v>#DIV/0!</v>
      </c>
      <c r="N29" s="187">
        <f>'AP21LR '!BB29</f>
        <v>0</v>
      </c>
      <c r="O29" s="82"/>
      <c r="P29" s="187">
        <f>'AP21LR '!BD29</f>
        <v>0</v>
      </c>
      <c r="Q29" s="82"/>
      <c r="R29" s="187">
        <f>'AP21LR '!BF29</f>
        <v>0</v>
      </c>
      <c r="S29" s="82"/>
      <c r="T29" s="78"/>
    </row>
    <row r="30" spans="1:201" s="10" customFormat="1" ht="19.5" customHeight="1">
      <c r="A30" s="23" t="str">
        <f>'AP21LR '!A30</f>
        <v>Résultat 2. Les plans d'actions conjoints sont mis en œuvre</v>
      </c>
      <c r="B30" s="24"/>
      <c r="C30" s="39"/>
      <c r="D30" s="169"/>
      <c r="E30" s="194"/>
      <c r="F30" s="195"/>
      <c r="G30" s="195"/>
      <c r="H30" s="195"/>
      <c r="I30" s="195"/>
      <c r="J30" s="195"/>
      <c r="K30" s="196"/>
      <c r="L30" s="196"/>
      <c r="M30" s="196"/>
      <c r="N30" s="196"/>
      <c r="O30" s="196"/>
      <c r="P30" s="196"/>
      <c r="Q30" s="196"/>
      <c r="R30" s="196"/>
      <c r="S30" s="196"/>
      <c r="T30" s="66"/>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2"/>
    </row>
    <row r="31" spans="1:200" s="55" customFormat="1" ht="18.75" customHeight="1">
      <c r="A31" s="122" t="str">
        <f>'AP21LR '!A31</f>
        <v>Produit 2.1. Les engagements (Accords) issus des dialogues précédents sont actualisés</v>
      </c>
      <c r="B31" s="123"/>
      <c r="C31" s="123"/>
      <c r="D31" s="161"/>
      <c r="E31" s="161"/>
      <c r="F31" s="162"/>
      <c r="G31" s="162"/>
      <c r="H31" s="162"/>
      <c r="I31" s="162"/>
      <c r="J31" s="162"/>
      <c r="K31" s="161"/>
      <c r="L31" s="161"/>
      <c r="M31" s="161"/>
      <c r="N31" s="161"/>
      <c r="O31" s="161"/>
      <c r="P31" s="161"/>
      <c r="Q31" s="161"/>
      <c r="R31" s="161"/>
      <c r="S31" s="161"/>
      <c r="T31" s="13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row>
    <row r="32" spans="1:20" ht="41.25" customHeight="1">
      <c r="A32" s="20" t="str">
        <f>'AP21LR '!A32</f>
        <v>AP21LR</v>
      </c>
      <c r="B32" s="21" t="str">
        <f>'AP21LR '!B32</f>
        <v>UNDP</v>
      </c>
      <c r="C32" s="31" t="str">
        <f>'AP21LR '!C32</f>
        <v>Activité 2.1.1 Ateliers d’évaluation et de réactualisation des accords signés dans le passé dans la zone</v>
      </c>
      <c r="D32" s="166" t="str">
        <f>'AP21LR '!D32</f>
        <v># d'atelier sur la réactualisation et la revue des résultats de l'analyse existante dans la zone (4)</v>
      </c>
      <c r="E32" s="184">
        <f>'AP21LR '!E32</f>
        <v>0</v>
      </c>
      <c r="F32" s="191"/>
      <c r="G32" s="191"/>
      <c r="H32" s="192">
        <f>G32*J32</f>
        <v>0</v>
      </c>
      <c r="I32" s="183">
        <f>G32*K32</f>
        <v>0</v>
      </c>
      <c r="J32" s="183">
        <f aca="true" t="shared" si="7" ref="J32:K35">N32+P32+R32</f>
        <v>0</v>
      </c>
      <c r="K32" s="184">
        <f t="shared" si="7"/>
        <v>0</v>
      </c>
      <c r="L32" s="185">
        <f>J32-K32</f>
        <v>0</v>
      </c>
      <c r="M32" s="186" t="e">
        <f>K32/J32</f>
        <v>#DIV/0!</v>
      </c>
      <c r="N32" s="187">
        <f>'AP21LR '!BB32</f>
        <v>0</v>
      </c>
      <c r="O32" s="82"/>
      <c r="P32" s="187">
        <f>'AP21LR '!BD32</f>
        <v>0</v>
      </c>
      <c r="Q32" s="82"/>
      <c r="R32" s="187">
        <f>'AP21LR '!BF32</f>
        <v>0</v>
      </c>
      <c r="S32" s="82"/>
      <c r="T32" s="78"/>
    </row>
    <row r="33" spans="1:20" ht="41.25" customHeight="1">
      <c r="A33" s="20" t="str">
        <f>'AP21LR '!A33</f>
        <v>AP21LR</v>
      </c>
      <c r="B33" s="21" t="str">
        <f>'AP21LR '!B33</f>
        <v>UNDP</v>
      </c>
      <c r="C33" s="31" t="str">
        <f>'AP21LR '!C33</f>
        <v>Activité 2.1.2 Nbre d'aliers de restitution  sur les dimensions non incluses dans la RAP existante menée par LPI</v>
      </c>
      <c r="D33" s="166" t="str">
        <f>'AP21LR '!D33</f>
        <v># d'ateliers de restitutions sur les dimensions non incluses dans la RAP aux parties prenantes et autorités organisés (3)</v>
      </c>
      <c r="E33" s="184">
        <f>'AP21LR '!E33</f>
        <v>0</v>
      </c>
      <c r="F33" s="191"/>
      <c r="G33" s="191"/>
      <c r="H33" s="192">
        <f>G33*J33</f>
        <v>0</v>
      </c>
      <c r="I33" s="183">
        <f>G33*K33</f>
        <v>0</v>
      </c>
      <c r="J33" s="183">
        <f t="shared" si="7"/>
        <v>0</v>
      </c>
      <c r="K33" s="184">
        <f t="shared" si="7"/>
        <v>0</v>
      </c>
      <c r="L33" s="185">
        <f>J33-K33</f>
        <v>0</v>
      </c>
      <c r="M33" s="186" t="e">
        <f>K33/J33</f>
        <v>#DIV/0!</v>
      </c>
      <c r="N33" s="187">
        <f>'AP21LR '!BB33</f>
        <v>0</v>
      </c>
      <c r="O33" s="82"/>
      <c r="P33" s="187">
        <f>'AP21LR '!BD33</f>
        <v>0</v>
      </c>
      <c r="Q33" s="82"/>
      <c r="R33" s="187">
        <f>'AP21LR '!BF33</f>
        <v>0</v>
      </c>
      <c r="S33" s="82"/>
      <c r="T33" s="78"/>
    </row>
    <row r="34" spans="1:20" ht="41.25" customHeight="1">
      <c r="A34" s="20" t="str">
        <f>'AP21LR '!A34</f>
        <v>AP21LR</v>
      </c>
      <c r="B34" s="21" t="str">
        <f>'AP21LR '!B34</f>
        <v>UNDP</v>
      </c>
      <c r="C34" s="31" t="str">
        <f>'AP21LR '!C34</f>
        <v>Activité 2.1.3 Table Ronde d’évaluation et actualisation des engagements existants sur la zone de Bashali</v>
      </c>
      <c r="D34" s="166" t="str">
        <f>'AP21LR '!D34</f>
        <v># de table ronde d'évaluation et réactualisation des engagements existants dans la zone de Bashali (1)</v>
      </c>
      <c r="E34" s="184">
        <f>'AP21LR '!E34</f>
        <v>0</v>
      </c>
      <c r="F34" s="191"/>
      <c r="G34" s="191"/>
      <c r="H34" s="192">
        <f>G34*J34</f>
        <v>0</v>
      </c>
      <c r="I34" s="183">
        <f>G34*K34</f>
        <v>0</v>
      </c>
      <c r="J34" s="183">
        <f t="shared" si="7"/>
        <v>0</v>
      </c>
      <c r="K34" s="184">
        <f t="shared" si="7"/>
        <v>0</v>
      </c>
      <c r="L34" s="185">
        <f>J34-K34</f>
        <v>0</v>
      </c>
      <c r="M34" s="186" t="e">
        <f>K34/J34</f>
        <v>#DIV/0!</v>
      </c>
      <c r="N34" s="187">
        <f>'AP21LR '!BB34</f>
        <v>0</v>
      </c>
      <c r="O34" s="82"/>
      <c r="P34" s="187">
        <f>'AP21LR '!BD34</f>
        <v>0</v>
      </c>
      <c r="Q34" s="82"/>
      <c r="R34" s="187">
        <f>'AP21LR '!BF34</f>
        <v>0</v>
      </c>
      <c r="S34" s="82"/>
      <c r="T34" s="78"/>
    </row>
    <row r="35" spans="1:20" ht="41.25" customHeight="1">
      <c r="A35" s="20" t="str">
        <f>'AP21LR '!A35</f>
        <v>AP21LR</v>
      </c>
      <c r="B35" s="21" t="str">
        <f>'AP21LR '!B35</f>
        <v>UNDP</v>
      </c>
      <c r="C35" s="31" t="str">
        <f>'AP21LR '!C35</f>
        <v>Activité 2.1.4 Egagements actualisés lors de la table ronde de Bashali Bashali</v>
      </c>
      <c r="D35" s="166" t="str">
        <f>'AP21LR '!D35</f>
        <v># d'engagements actualises lors de la table ronde (7)</v>
      </c>
      <c r="E35" s="184">
        <f>'AP21LR '!E35</f>
        <v>0</v>
      </c>
      <c r="F35" s="191"/>
      <c r="G35" s="191"/>
      <c r="H35" s="192">
        <f>G35*J35</f>
        <v>0</v>
      </c>
      <c r="I35" s="183">
        <f>G35*K35</f>
        <v>0</v>
      </c>
      <c r="J35" s="183">
        <f t="shared" si="7"/>
        <v>0</v>
      </c>
      <c r="K35" s="184">
        <f t="shared" si="7"/>
        <v>0</v>
      </c>
      <c r="L35" s="185">
        <f>J35-K35</f>
        <v>0</v>
      </c>
      <c r="M35" s="186" t="e">
        <f>K35/J35</f>
        <v>#DIV/0!</v>
      </c>
      <c r="N35" s="187">
        <f>'AP21LR '!BB35</f>
        <v>0</v>
      </c>
      <c r="O35" s="82"/>
      <c r="P35" s="187">
        <f>'AP21LR '!BD35</f>
        <v>0</v>
      </c>
      <c r="Q35" s="82"/>
      <c r="R35" s="187">
        <f>'AP21LR '!BF35</f>
        <v>0</v>
      </c>
      <c r="S35" s="82"/>
      <c r="T35" s="78"/>
    </row>
    <row r="36" spans="1:20" ht="41.25" customHeight="1">
      <c r="A36" s="20" t="str">
        <f>'AP21LR '!A36</f>
        <v>AP21LR</v>
      </c>
      <c r="B36" s="21" t="str">
        <f>'AP21LR '!B36</f>
        <v>UNDP</v>
      </c>
      <c r="C36" s="31" t="str">
        <f>'AP21LR '!C36</f>
        <v>Activité 2.1.5 Forums de Dialogue Démocratique Bashali</v>
      </c>
      <c r="D36" s="166" t="str">
        <f>'AP21LR '!D36</f>
        <v># de forum de dialogue organisés (4)</v>
      </c>
      <c r="E36" s="184">
        <f>'AP21LR '!E36</f>
        <v>0</v>
      </c>
      <c r="F36" s="191"/>
      <c r="G36" s="191"/>
      <c r="H36" s="192">
        <f>G36*J36</f>
        <v>0</v>
      </c>
      <c r="I36" s="183">
        <f>G36*K36</f>
        <v>0</v>
      </c>
      <c r="J36" s="183">
        <f>N36+P36+R36</f>
        <v>0</v>
      </c>
      <c r="K36" s="184">
        <f>O36+Q36+S36</f>
        <v>0</v>
      </c>
      <c r="L36" s="185">
        <f>J36-K36</f>
        <v>0</v>
      </c>
      <c r="M36" s="186" t="e">
        <f>K36/J36</f>
        <v>#DIV/0!</v>
      </c>
      <c r="N36" s="187">
        <f>'AP21LR '!BB36</f>
        <v>0</v>
      </c>
      <c r="O36" s="82"/>
      <c r="P36" s="187">
        <f>'AP21LR '!BD36</f>
        <v>0</v>
      </c>
      <c r="Q36" s="82"/>
      <c r="R36" s="187">
        <f>'AP21LR '!BF36</f>
        <v>0</v>
      </c>
      <c r="S36" s="82"/>
      <c r="T36" s="78"/>
    </row>
    <row r="37" spans="1:200" s="55" customFormat="1" ht="18.75" customHeight="1">
      <c r="A37" s="122" t="str">
        <f>'AP21LR '!A37</f>
        <v>Produit 2.2. Une  recherche action participative sur les dynamiques des conflits est  réalisée</v>
      </c>
      <c r="B37" s="123"/>
      <c r="C37" s="123"/>
      <c r="D37" s="161"/>
      <c r="E37" s="161"/>
      <c r="F37" s="162"/>
      <c r="G37" s="162"/>
      <c r="H37" s="162"/>
      <c r="I37" s="162"/>
      <c r="J37" s="162"/>
      <c r="K37" s="161"/>
      <c r="L37" s="161"/>
      <c r="M37" s="161"/>
      <c r="N37" s="161"/>
      <c r="O37" s="161"/>
      <c r="P37" s="161"/>
      <c r="Q37" s="161"/>
      <c r="R37" s="161"/>
      <c r="S37" s="161"/>
      <c r="T37" s="13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row>
    <row r="38" spans="1:20" ht="34.5" customHeight="1">
      <c r="A38" s="20" t="str">
        <f>'AP21LR '!A38</f>
        <v>AP21LR</v>
      </c>
      <c r="B38" s="21" t="str">
        <f>'AP21LR '!B38</f>
        <v>UNDP</v>
      </c>
      <c r="C38" s="31" t="str">
        <f>'AP21LR '!C38</f>
        <v>Produit 2.2.1  Recherche action participative sur les dynamiques des conflits Bwito</v>
      </c>
      <c r="D38" s="166" t="str">
        <f>'AP21LR '!D38</f>
        <v> #  de  RAP menées dans la zone (1)</v>
      </c>
      <c r="E38" s="184">
        <f>'AP21LR '!E38</f>
        <v>0</v>
      </c>
      <c r="F38" s="191"/>
      <c r="G38" s="191"/>
      <c r="H38" s="192">
        <f>G38*J38</f>
        <v>0</v>
      </c>
      <c r="I38" s="183">
        <f>G38*K38</f>
        <v>0</v>
      </c>
      <c r="J38" s="183">
        <f aca="true" t="shared" si="8" ref="J38:K41">N38+P38+R38</f>
        <v>0</v>
      </c>
      <c r="K38" s="184">
        <f t="shared" si="8"/>
        <v>0</v>
      </c>
      <c r="L38" s="185">
        <f>J38-K38</f>
        <v>0</v>
      </c>
      <c r="M38" s="186" t="e">
        <f>K38/J38</f>
        <v>#DIV/0!</v>
      </c>
      <c r="N38" s="187">
        <f>'AP21LR '!BB38</f>
        <v>0</v>
      </c>
      <c r="O38" s="82"/>
      <c r="P38" s="187">
        <f>'AP21LR '!BD38</f>
        <v>0</v>
      </c>
      <c r="Q38" s="82"/>
      <c r="R38" s="187">
        <f>'AP21LR '!BF38</f>
        <v>0</v>
      </c>
      <c r="S38" s="82"/>
      <c r="T38" s="78"/>
    </row>
    <row r="39" spans="1:20" ht="34.5" customHeight="1">
      <c r="A39" s="20" t="str">
        <f>'AP21LR '!A39</f>
        <v>AP21LR</v>
      </c>
      <c r="B39" s="21" t="str">
        <f>'AP21LR '!B39</f>
        <v>UNDP</v>
      </c>
      <c r="C39" s="31" t="str">
        <f>'AP21LR '!C39</f>
        <v>Activité 2.2.2 Forums  débats basés sur les résultats de la RAP Bwito</v>
      </c>
      <c r="D39" s="166" t="str">
        <f>'AP21LR '!D39</f>
        <v> # de forums débat organisés sur la RAP dans la chefferie de Bwito (3)</v>
      </c>
      <c r="E39" s="184">
        <f>'AP21LR '!E39</f>
        <v>0</v>
      </c>
      <c r="F39" s="191"/>
      <c r="G39" s="191"/>
      <c r="H39" s="192">
        <f>G39*J39</f>
        <v>0</v>
      </c>
      <c r="I39" s="183">
        <f>G39*K39</f>
        <v>0</v>
      </c>
      <c r="J39" s="183">
        <f t="shared" si="8"/>
        <v>0</v>
      </c>
      <c r="K39" s="184">
        <f t="shared" si="8"/>
        <v>0</v>
      </c>
      <c r="L39" s="185">
        <f>J39-K39</f>
        <v>0</v>
      </c>
      <c r="M39" s="186" t="e">
        <f>K39/J39</f>
        <v>#DIV/0!</v>
      </c>
      <c r="N39" s="187">
        <f>'AP21LR '!BB39</f>
        <v>0</v>
      </c>
      <c r="O39" s="82"/>
      <c r="P39" s="187">
        <f>'AP21LR '!BD39</f>
        <v>0</v>
      </c>
      <c r="Q39" s="82"/>
      <c r="R39" s="187">
        <f>'AP21LR '!BF39</f>
        <v>0</v>
      </c>
      <c r="S39" s="82"/>
      <c r="T39" s="78"/>
    </row>
    <row r="40" spans="1:20" ht="34.5" customHeight="1">
      <c r="A40" s="20" t="str">
        <f>'AP21LR '!A40</f>
        <v>AP21LR</v>
      </c>
      <c r="B40" s="21" t="str">
        <f>'AP21LR '!B40</f>
        <v>UNDP</v>
      </c>
      <c r="C40" s="31" t="str">
        <f>'AP21LR '!C40</f>
        <v>Activité 2.2.3 Mini dialogue organisés dans la chefferie de Bwito</v>
      </c>
      <c r="D40" s="166" t="str">
        <f>'AP21LR '!D40</f>
        <v># de Mini dialogues organisés dans la chefferie de Bwito (20)</v>
      </c>
      <c r="E40" s="184">
        <f>'AP21LR '!E40</f>
        <v>0</v>
      </c>
      <c r="F40" s="191"/>
      <c r="G40" s="191"/>
      <c r="H40" s="192">
        <f>G40*J40</f>
        <v>0</v>
      </c>
      <c r="I40" s="183">
        <f>G40*K40</f>
        <v>0</v>
      </c>
      <c r="J40" s="183">
        <f t="shared" si="8"/>
        <v>20</v>
      </c>
      <c r="K40" s="184">
        <f t="shared" si="8"/>
        <v>0</v>
      </c>
      <c r="L40" s="185">
        <f>J40-K40</f>
        <v>20</v>
      </c>
      <c r="M40" s="186">
        <f>K40/J40</f>
        <v>0</v>
      </c>
      <c r="N40" s="187">
        <f>'AP21LR '!BB40</f>
        <v>20</v>
      </c>
      <c r="O40" s="82"/>
      <c r="P40" s="187">
        <f>'AP21LR '!BD40</f>
        <v>0</v>
      </c>
      <c r="Q40" s="82"/>
      <c r="R40" s="187">
        <f>'AP21LR '!BF40</f>
        <v>0</v>
      </c>
      <c r="S40" s="82"/>
      <c r="T40" s="78"/>
    </row>
    <row r="41" spans="1:20" ht="34.5" customHeight="1">
      <c r="A41" s="20" t="str">
        <f>'AP21LR '!A41</f>
        <v>AP21LR</v>
      </c>
      <c r="B41" s="21" t="str">
        <f>'AP21LR '!B41</f>
        <v>UNDP</v>
      </c>
      <c r="C41" s="31" t="str">
        <f>'AP21LR '!C41</f>
        <v>Activité 2.2.4 Rapport Cartographie des Acteurs, analyse des facteurs des conflits</v>
      </c>
      <c r="D41" s="166" t="str">
        <f>'AP21LR '!D41</f>
        <v># de rapport de cartographie  et analyse des facteurs  des conflits produit sur la zone du projet (1)</v>
      </c>
      <c r="E41" s="184">
        <f>'AP21LR '!E41</f>
        <v>0</v>
      </c>
      <c r="F41" s="191"/>
      <c r="G41" s="191"/>
      <c r="H41" s="192">
        <f>G41*J41</f>
        <v>0</v>
      </c>
      <c r="I41" s="183">
        <f>G41*K41</f>
        <v>0</v>
      </c>
      <c r="J41" s="183">
        <f t="shared" si="8"/>
        <v>0</v>
      </c>
      <c r="K41" s="184">
        <f t="shared" si="8"/>
        <v>0</v>
      </c>
      <c r="L41" s="185">
        <f>J41-K41</f>
        <v>0</v>
      </c>
      <c r="M41" s="186" t="e">
        <f>K41/J41</f>
        <v>#DIV/0!</v>
      </c>
      <c r="N41" s="187">
        <f>'AP21LR '!BB41</f>
        <v>0</v>
      </c>
      <c r="O41" s="82"/>
      <c r="P41" s="187">
        <f>'AP21LR '!BD41</f>
        <v>0</v>
      </c>
      <c r="Q41" s="82"/>
      <c r="R41" s="187">
        <f>'AP21LR '!BF41</f>
        <v>0</v>
      </c>
      <c r="S41" s="82"/>
      <c r="T41" s="78"/>
    </row>
    <row r="42" spans="1:200" s="55" customFormat="1" ht="18.75" customHeight="1">
      <c r="A42" s="122" t="str">
        <f>'AP21LR '!A42</f>
        <v>Produit 2.3. Les plans d’action conjoints sensibles au genre sont développés par le comité de suivi et approuvés par les représentants des communautés et les autorités </v>
      </c>
      <c r="B42" s="123"/>
      <c r="C42" s="123"/>
      <c r="D42" s="161"/>
      <c r="E42" s="161"/>
      <c r="F42" s="162"/>
      <c r="G42" s="162"/>
      <c r="H42" s="162"/>
      <c r="I42" s="162"/>
      <c r="J42" s="162"/>
      <c r="K42" s="161"/>
      <c r="L42" s="161"/>
      <c r="M42" s="161"/>
      <c r="N42" s="161"/>
      <c r="O42" s="161"/>
      <c r="P42" s="161"/>
      <c r="Q42" s="161"/>
      <c r="R42" s="161"/>
      <c r="S42" s="161"/>
      <c r="T42" s="13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row>
    <row r="43" spans="1:20" ht="41.25" customHeight="1">
      <c r="A43" s="20" t="str">
        <f>'AP21LR '!A43</f>
        <v>AP21LR</v>
      </c>
      <c r="B43" s="21" t="str">
        <f>'AP21LR '!B43</f>
        <v>UNDP</v>
      </c>
      <c r="C43" s="31" t="str">
        <f>'AP21LR '!C43</f>
        <v>Activité 2.3.1 Fond Flexible pour la mise en oeuvre des accords et plans d'action issus du dialogue démocratique de Bwito</v>
      </c>
      <c r="D43" s="166" t="str">
        <f>'AP21LR '!D43</f>
        <v>#  de plans d'action conjoints "sensibles au genre" approuvés (ventilé par sous-zone prioritaire) (&amp;°</v>
      </c>
      <c r="E43" s="184">
        <f>'AP21LR '!E43</f>
        <v>0</v>
      </c>
      <c r="F43" s="191"/>
      <c r="G43" s="191"/>
      <c r="H43" s="192">
        <f>G43*J43</f>
        <v>0</v>
      </c>
      <c r="I43" s="183">
        <f>G43*K43</f>
        <v>0</v>
      </c>
      <c r="J43" s="183">
        <f>N43+P43+R43</f>
        <v>0</v>
      </c>
      <c r="K43" s="184">
        <f>O43+Q43+S43</f>
        <v>0</v>
      </c>
      <c r="L43" s="185">
        <f>J43-K43</f>
        <v>0</v>
      </c>
      <c r="M43" s="186" t="e">
        <f>K43/J43</f>
        <v>#DIV/0!</v>
      </c>
      <c r="N43" s="187">
        <f>'AP21LR '!BB43</f>
        <v>0</v>
      </c>
      <c r="O43" s="82"/>
      <c r="P43" s="187">
        <f>'AP21LR '!BD43</f>
        <v>0</v>
      </c>
      <c r="Q43" s="82">
        <v>0</v>
      </c>
      <c r="R43" s="187">
        <f>'AP21LR '!BF43</f>
        <v>0</v>
      </c>
      <c r="S43" s="82"/>
      <c r="T43" s="78"/>
    </row>
    <row r="44" spans="1:20" ht="41.25" customHeight="1">
      <c r="A44" s="20" t="str">
        <f>'AP21LR '!A44</f>
        <v>AP21LR</v>
      </c>
      <c r="B44" s="21" t="str">
        <f>'AP21LR '!B44</f>
        <v>UNDP</v>
      </c>
      <c r="C44" s="31" t="str">
        <f>'AP21LR '!C44</f>
        <v>Activité 2.3.2 Fond Flexible pour la mise en oeuvre des accords actualisés et plans d'action actualisés issus  de la table ronde d’actualisation des engagements de Bashali</v>
      </c>
      <c r="D44" s="166" t="str">
        <f>'AP21LR '!D44</f>
        <v>#  de plans d'action conjoints "sensibles au genre" approuvés (ventilé par sous-zone prioritaire) (1)</v>
      </c>
      <c r="E44" s="184">
        <f>'AP21LR '!E44</f>
        <v>0</v>
      </c>
      <c r="F44" s="191"/>
      <c r="G44" s="191"/>
      <c r="H44" s="192">
        <f>G44*J44</f>
        <v>0</v>
      </c>
      <c r="I44" s="183">
        <f>G44*K44</f>
        <v>0</v>
      </c>
      <c r="J44" s="183">
        <f>N44+P44+R44</f>
        <v>0</v>
      </c>
      <c r="K44" s="184">
        <f>O44+Q44+S44</f>
        <v>0</v>
      </c>
      <c r="L44" s="185">
        <f>J44-K44</f>
        <v>0</v>
      </c>
      <c r="M44" s="186" t="e">
        <f>K44/J44</f>
        <v>#DIV/0!</v>
      </c>
      <c r="N44" s="187">
        <f>'AP21LR '!BB44</f>
        <v>0</v>
      </c>
      <c r="O44" s="82"/>
      <c r="P44" s="187">
        <f>'AP21LR '!BD44</f>
        <v>0</v>
      </c>
      <c r="Q44" s="82"/>
      <c r="R44" s="187">
        <f>'AP21LR '!BF44</f>
        <v>0</v>
      </c>
      <c r="S44" s="82"/>
      <c r="T44" s="78"/>
    </row>
    <row r="45" spans="1:201" s="10" customFormat="1" ht="19.5" customHeight="1">
      <c r="A45" s="23" t="str">
        <f>'AP21LR '!A45</f>
        <v>Résultat 3. Les acteurs clés au niveau provincial et national sont mobilisés </v>
      </c>
      <c r="B45" s="24"/>
      <c r="C45" s="39"/>
      <c r="D45" s="169"/>
      <c r="E45" s="194"/>
      <c r="F45" s="195"/>
      <c r="G45" s="195"/>
      <c r="H45" s="195"/>
      <c r="I45" s="195"/>
      <c r="J45" s="195"/>
      <c r="K45" s="196"/>
      <c r="L45" s="196"/>
      <c r="M45" s="196"/>
      <c r="N45" s="196"/>
      <c r="O45" s="196"/>
      <c r="P45" s="196"/>
      <c r="Q45" s="196"/>
      <c r="R45" s="196"/>
      <c r="S45" s="196"/>
      <c r="T45" s="66"/>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2"/>
    </row>
    <row r="46" spans="1:200" s="55" customFormat="1" ht="18.75" customHeight="1">
      <c r="A46" s="122" t="str">
        <f>'AP21LR '!A46</f>
        <v>Produit 3. 1. Le conseil consultatif provincial est mis en place et est opérationnel</v>
      </c>
      <c r="B46" s="123"/>
      <c r="C46" s="123"/>
      <c r="D46" s="161"/>
      <c r="E46" s="161"/>
      <c r="F46" s="162"/>
      <c r="G46" s="162"/>
      <c r="H46" s="162"/>
      <c r="I46" s="162"/>
      <c r="J46" s="162"/>
      <c r="K46" s="161"/>
      <c r="L46" s="161"/>
      <c r="M46" s="161"/>
      <c r="N46" s="161"/>
      <c r="O46" s="161"/>
      <c r="P46" s="161"/>
      <c r="Q46" s="161"/>
      <c r="R46" s="161"/>
      <c r="S46" s="161"/>
      <c r="T46" s="13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row>
    <row r="47" spans="1:20" ht="39.75" customHeight="1">
      <c r="A47" s="20" t="str">
        <f>'AP21LR '!A47</f>
        <v>AP21LR</v>
      </c>
      <c r="B47" s="21" t="str">
        <f>'AP21LR '!B47</f>
        <v>UNDP</v>
      </c>
      <c r="C47" s="31" t="str">
        <f>'AP21LR '!C47</f>
        <v>Activité 3.1.1 Mise en place d'un conseil consultatif au niveau provincial</v>
      </c>
      <c r="D47" s="166" t="str">
        <f>'AP21LR '!D47</f>
        <v> #  d'acteurs cles  mobilisés à chaque  niveau  (provincial et national) (1)</v>
      </c>
      <c r="E47" s="184">
        <f>'AP21LR '!E47</f>
        <v>0</v>
      </c>
      <c r="F47" s="191"/>
      <c r="G47" s="191"/>
      <c r="H47" s="192">
        <f aca="true" t="shared" si="9" ref="H47:H52">G47*J47</f>
        <v>0</v>
      </c>
      <c r="I47" s="183">
        <f aca="true" t="shared" si="10" ref="I47:I52">G47*K47</f>
        <v>0</v>
      </c>
      <c r="J47" s="183">
        <f aca="true" t="shared" si="11" ref="J47:J52">N47+P47+R47</f>
        <v>0</v>
      </c>
      <c r="K47" s="184">
        <f aca="true" t="shared" si="12" ref="K47:K52">O47+Q47+S47</f>
        <v>0</v>
      </c>
      <c r="L47" s="185">
        <f aca="true" t="shared" si="13" ref="L47:L52">J47-K47</f>
        <v>0</v>
      </c>
      <c r="M47" s="186" t="e">
        <f aca="true" t="shared" si="14" ref="M47:M52">K47/J47</f>
        <v>#DIV/0!</v>
      </c>
      <c r="N47" s="187">
        <f>'AP21LR '!BB47</f>
        <v>0</v>
      </c>
      <c r="O47" s="82"/>
      <c r="P47" s="187">
        <f>'AP21LR '!BD47</f>
        <v>0</v>
      </c>
      <c r="Q47" s="82"/>
      <c r="R47" s="187">
        <f>'AP21LR '!BF47</f>
        <v>0</v>
      </c>
      <c r="S47" s="82"/>
      <c r="T47" s="78"/>
    </row>
    <row r="48" spans="1:20" ht="39.75" customHeight="1">
      <c r="A48" s="20" t="str">
        <f>'AP21LR '!A48</f>
        <v>AP21LR</v>
      </c>
      <c r="B48" s="21" t="str">
        <f>'AP21LR '!B48</f>
        <v>UNDP</v>
      </c>
      <c r="C48" s="31" t="str">
        <f>'AP21LR '!C48</f>
        <v>Activité 3.1.2 Réunions trimestrielles du conseil consultatif au niveau de la province</v>
      </c>
      <c r="D48" s="166" t="str">
        <f>'AP21LR '!D48</f>
        <v># de réunions organisées  par le CC au niveau de la province (6)</v>
      </c>
      <c r="E48" s="184">
        <f>'AP21LR '!E48</f>
        <v>0</v>
      </c>
      <c r="F48" s="191"/>
      <c r="G48" s="191"/>
      <c r="H48" s="192">
        <f t="shared" si="9"/>
        <v>0</v>
      </c>
      <c r="I48" s="183">
        <f t="shared" si="10"/>
        <v>0</v>
      </c>
      <c r="J48" s="183">
        <f t="shared" si="11"/>
        <v>1</v>
      </c>
      <c r="K48" s="184">
        <f t="shared" si="12"/>
        <v>0</v>
      </c>
      <c r="L48" s="185">
        <f t="shared" si="13"/>
        <v>1</v>
      </c>
      <c r="M48" s="186">
        <f t="shared" si="14"/>
        <v>0</v>
      </c>
      <c r="N48" s="187">
        <f>'AP21LR '!BB48</f>
        <v>0</v>
      </c>
      <c r="O48" s="82"/>
      <c r="P48" s="187">
        <f>'AP21LR '!BD48</f>
        <v>0</v>
      </c>
      <c r="Q48" s="82"/>
      <c r="R48" s="187">
        <f>'AP21LR '!BF48</f>
        <v>1</v>
      </c>
      <c r="S48" s="82"/>
      <c r="T48" s="78"/>
    </row>
    <row r="49" spans="1:20" ht="39.75" customHeight="1">
      <c r="A49" s="20" t="str">
        <f>'AP21LR '!A49</f>
        <v>AP21LR</v>
      </c>
      <c r="B49" s="21" t="str">
        <f>'AP21LR '!B49</f>
        <v>UNDP</v>
      </c>
      <c r="C49" s="31" t="str">
        <f>'AP21LR '!C49</f>
        <v>Activité 3.1.3 Visites de suivi des activités de projets de stabilisation sur terrain par le conseil consultatif</v>
      </c>
      <c r="D49" s="166" t="str">
        <f>'AP21LR '!D49</f>
        <v># visites de suivi des activités terrain organisées par les membres  du CC (2)</v>
      </c>
      <c r="E49" s="184">
        <f>'AP21LR '!E49</f>
        <v>0</v>
      </c>
      <c r="F49" s="191"/>
      <c r="G49" s="191"/>
      <c r="H49" s="192">
        <f t="shared" si="9"/>
        <v>0</v>
      </c>
      <c r="I49" s="183">
        <f t="shared" si="10"/>
        <v>0</v>
      </c>
      <c r="J49" s="183">
        <f t="shared" si="11"/>
        <v>1</v>
      </c>
      <c r="K49" s="184">
        <f t="shared" si="12"/>
        <v>0</v>
      </c>
      <c r="L49" s="185">
        <f t="shared" si="13"/>
        <v>1</v>
      </c>
      <c r="M49" s="186">
        <f t="shared" si="14"/>
        <v>0</v>
      </c>
      <c r="N49" s="187">
        <f>'AP21LR '!BB49</f>
        <v>0</v>
      </c>
      <c r="O49" s="82"/>
      <c r="P49" s="187">
        <f>'AP21LR '!BD49</f>
        <v>0</v>
      </c>
      <c r="Q49" s="82"/>
      <c r="R49" s="187">
        <f>'AP21LR '!BF49</f>
        <v>1</v>
      </c>
      <c r="S49" s="82"/>
      <c r="T49" s="78"/>
    </row>
    <row r="50" spans="1:20" ht="39.75" customHeight="1">
      <c r="A50" s="20" t="str">
        <f>'AP21LR '!A50</f>
        <v>AP21LR</v>
      </c>
      <c r="B50" s="21" t="str">
        <f>'AP21LR '!B50</f>
        <v>UNDP</v>
      </c>
      <c r="C50" s="31" t="str">
        <f>'AP21LR '!C50</f>
        <v>Activité 3.1.4 Ateliers d'échange avec les entrepreneurs du conflit au niveau provincial, national et régional</v>
      </c>
      <c r="D50" s="166" t="str">
        <f>'AP21LR '!D50</f>
        <v># d'ateliers d'échanges entre les entrepreneurs des conflits au niveau provincial, national et régional (2)</v>
      </c>
      <c r="E50" s="184">
        <f>'AP21LR '!E50</f>
        <v>0</v>
      </c>
      <c r="F50" s="191"/>
      <c r="G50" s="191"/>
      <c r="H50" s="192">
        <f t="shared" si="9"/>
        <v>0</v>
      </c>
      <c r="I50" s="183">
        <f t="shared" si="10"/>
        <v>0</v>
      </c>
      <c r="J50" s="183">
        <f t="shared" si="11"/>
        <v>1</v>
      </c>
      <c r="K50" s="184">
        <f t="shared" si="12"/>
        <v>0</v>
      </c>
      <c r="L50" s="185">
        <f t="shared" si="13"/>
        <v>1</v>
      </c>
      <c r="M50" s="186">
        <f t="shared" si="14"/>
        <v>0</v>
      </c>
      <c r="N50" s="187">
        <f>'AP21LR '!BB50</f>
        <v>0</v>
      </c>
      <c r="O50" s="82"/>
      <c r="P50" s="187">
        <f>'AP21LR '!BD50</f>
        <v>0</v>
      </c>
      <c r="Q50" s="82"/>
      <c r="R50" s="187">
        <f>'AP21LR '!BF50</f>
        <v>1</v>
      </c>
      <c r="S50" s="82"/>
      <c r="T50" s="78"/>
    </row>
    <row r="51" spans="1:20" ht="44.25" customHeight="1">
      <c r="A51" s="20" t="str">
        <f>'AP21LR '!A51</f>
        <v>AP21LR</v>
      </c>
      <c r="B51" s="21" t="str">
        <f>'AP21LR '!B51</f>
        <v>UNDP</v>
      </c>
      <c r="C51" s="31" t="str">
        <f>'AP21LR '!C51</f>
        <v>Activité 3.1.5 Atelier de préparation des activités de plaidoyer menées par les mécanismes de suivi de la mise en œuvre des accords/Bashali</v>
      </c>
      <c r="D51" s="166" t="str">
        <f>'AP21LR '!D51</f>
        <v> # d'ateliers de préparation des activités de plaidoyer menées par le mécanisme de suivi des accords au niveau provincial, national et régional  (1)</v>
      </c>
      <c r="E51" s="184">
        <f>'AP21LR '!E51</f>
        <v>0</v>
      </c>
      <c r="F51" s="191"/>
      <c r="G51" s="191"/>
      <c r="H51" s="192">
        <f t="shared" si="9"/>
        <v>0</v>
      </c>
      <c r="I51" s="183">
        <f t="shared" si="10"/>
        <v>0</v>
      </c>
      <c r="J51" s="183">
        <f t="shared" si="11"/>
        <v>0</v>
      </c>
      <c r="K51" s="184">
        <f t="shared" si="12"/>
        <v>0</v>
      </c>
      <c r="L51" s="185">
        <f t="shared" si="13"/>
        <v>0</v>
      </c>
      <c r="M51" s="186" t="e">
        <f t="shared" si="14"/>
        <v>#DIV/0!</v>
      </c>
      <c r="N51" s="187">
        <f>'AP21LR '!BB51</f>
        <v>0</v>
      </c>
      <c r="O51" s="82"/>
      <c r="P51" s="187">
        <f>'AP21LR '!BD51</f>
        <v>0</v>
      </c>
      <c r="Q51" s="82"/>
      <c r="R51" s="187">
        <f>'AP21LR '!BF51</f>
        <v>0</v>
      </c>
      <c r="S51" s="82"/>
      <c r="T51" s="78"/>
    </row>
    <row r="52" spans="1:20" ht="44.25" customHeight="1">
      <c r="A52" s="20" t="str">
        <f>'AP21LR '!A52</f>
        <v>AP21LR</v>
      </c>
      <c r="B52" s="21" t="str">
        <f>'AP21LR '!B52</f>
        <v>UNDP</v>
      </c>
      <c r="C52" s="31" t="str">
        <f>'AP21LR '!C52</f>
        <v>Activité 3.1.6  Atelier de préparation des activités de plaidoyer menées par les mécanismes de suivi de la mise en œuvre des accords issus du dialogue démocratique de Bwito</v>
      </c>
      <c r="D52" s="166">
        <f>'AP21LR '!D52</f>
        <v>0</v>
      </c>
      <c r="E52" s="184">
        <f>'AP21LR '!E52</f>
        <v>0</v>
      </c>
      <c r="F52" s="191"/>
      <c r="G52" s="191"/>
      <c r="H52" s="192">
        <f t="shared" si="9"/>
        <v>0</v>
      </c>
      <c r="I52" s="183">
        <f t="shared" si="10"/>
        <v>0</v>
      </c>
      <c r="J52" s="183">
        <f t="shared" si="11"/>
        <v>1</v>
      </c>
      <c r="K52" s="184">
        <f t="shared" si="12"/>
        <v>0</v>
      </c>
      <c r="L52" s="185">
        <f t="shared" si="13"/>
        <v>1</v>
      </c>
      <c r="M52" s="186">
        <f t="shared" si="14"/>
        <v>0</v>
      </c>
      <c r="N52" s="187">
        <f>'AP21LR '!BB52</f>
        <v>0</v>
      </c>
      <c r="O52" s="82"/>
      <c r="P52" s="187">
        <f>'AP21LR '!BD52</f>
        <v>0</v>
      </c>
      <c r="Q52" s="82"/>
      <c r="R52" s="187">
        <f>'AP21LR '!BF52</f>
        <v>1</v>
      </c>
      <c r="S52" s="82"/>
      <c r="T52" s="78"/>
    </row>
    <row r="53" spans="1:20" ht="39.75" customHeight="1">
      <c r="A53" s="20" t="str">
        <f>'AP21LR '!A53</f>
        <v>AP21LR</v>
      </c>
      <c r="B53" s="21" t="str">
        <f>'AP21LR '!B53</f>
        <v>UNDP</v>
      </c>
      <c r="C53" s="31" t="str">
        <f>'AP21LR '!C53</f>
        <v>Activité 3.1.7 Activités de plaidoyer au niveau provincial, national et régional/Bashali</v>
      </c>
      <c r="D53" s="166" t="str">
        <f>'AP21LR '!D53</f>
        <v># d'activités de plaidoyer menées par le mécanisme de suivi des accords au niveau provincial, national et (6)</v>
      </c>
      <c r="E53" s="184">
        <f>'AP21LR '!E53</f>
        <v>0</v>
      </c>
      <c r="F53" s="191"/>
      <c r="G53" s="191"/>
      <c r="H53" s="192">
        <f>G53*J53</f>
        <v>0</v>
      </c>
      <c r="I53" s="183">
        <f>G53*K53</f>
        <v>0</v>
      </c>
      <c r="J53" s="183">
        <f aca="true" t="shared" si="15" ref="J53:K55">N53+P53+R53</f>
        <v>3</v>
      </c>
      <c r="K53" s="184">
        <f t="shared" si="15"/>
        <v>0</v>
      </c>
      <c r="L53" s="185">
        <f>J53-K53</f>
        <v>3</v>
      </c>
      <c r="M53" s="186">
        <f>K53/J53</f>
        <v>0</v>
      </c>
      <c r="N53" s="187">
        <f>'AP21LR '!BB53</f>
        <v>0</v>
      </c>
      <c r="O53" s="82"/>
      <c r="P53" s="187">
        <f>'AP21LR '!BD53</f>
        <v>0</v>
      </c>
      <c r="Q53" s="82"/>
      <c r="R53" s="187">
        <f>'AP21LR '!BF53</f>
        <v>3</v>
      </c>
      <c r="S53" s="82"/>
      <c r="T53" s="78"/>
    </row>
    <row r="54" spans="1:20" ht="44.25" customHeight="1">
      <c r="A54" s="20" t="str">
        <f>'AP21LR '!A54</f>
        <v>AP21LR</v>
      </c>
      <c r="B54" s="21" t="str">
        <f>'AP21LR '!B54</f>
        <v>UNDP</v>
      </c>
      <c r="C54" s="31" t="str">
        <f>'AP21LR '!C54</f>
        <v>Activité 3.1.8 Activités de plaidoyer au niveau provincial, national et régional/Bwito</v>
      </c>
      <c r="D54" s="166" t="str">
        <f>'AP21LR '!D54</f>
        <v># de points d'actions arrêtés lors des activités de plaidoyer qui sont mis en œuvre (à confirmer lors de la table ronde)</v>
      </c>
      <c r="E54" s="184">
        <f>'AP21LR '!E54</f>
        <v>0</v>
      </c>
      <c r="F54" s="191"/>
      <c r="G54" s="191"/>
      <c r="H54" s="192">
        <f>G54*J54</f>
        <v>0</v>
      </c>
      <c r="I54" s="183">
        <f>G54*K54</f>
        <v>0</v>
      </c>
      <c r="J54" s="183">
        <f t="shared" si="15"/>
        <v>0</v>
      </c>
      <c r="K54" s="184">
        <f t="shared" si="15"/>
        <v>0</v>
      </c>
      <c r="L54" s="185">
        <f>J54-K54</f>
        <v>0</v>
      </c>
      <c r="M54" s="186" t="e">
        <f>K54/J54</f>
        <v>#DIV/0!</v>
      </c>
      <c r="N54" s="187">
        <f>'AP21LR '!BB54</f>
        <v>0</v>
      </c>
      <c r="O54" s="82"/>
      <c r="P54" s="187">
        <f>'AP21LR '!BD54</f>
        <v>0</v>
      </c>
      <c r="Q54" s="82"/>
      <c r="R54" s="187">
        <f>'AP21LR '!BF54</f>
        <v>0</v>
      </c>
      <c r="S54" s="82"/>
      <c r="T54" s="78"/>
    </row>
    <row r="55" spans="1:20" ht="44.25" customHeight="1">
      <c r="A55" s="20" t="str">
        <f>'AP21LR '!A55</f>
        <v>AP21LR</v>
      </c>
      <c r="B55" s="21" t="str">
        <f>'AP21LR '!B55</f>
        <v>UNDP</v>
      </c>
      <c r="C55" s="31" t="str">
        <f>'AP21LR '!C55</f>
        <v>Activité 3.1.9 Traduction de l'ouvrage sur les FDLR de « l’allemand au français »</v>
      </c>
      <c r="D55" s="166" t="str">
        <f>'AP21LR '!D55</f>
        <v> # de copies de l'ouvrage sur les FDLR traduites en Français    (600)</v>
      </c>
      <c r="E55" s="184">
        <f>'AP21LR '!E55</f>
        <v>0</v>
      </c>
      <c r="F55" s="191"/>
      <c r="G55" s="191"/>
      <c r="H55" s="192">
        <f>G55*J55</f>
        <v>0</v>
      </c>
      <c r="I55" s="183">
        <f>G55*K55</f>
        <v>0</v>
      </c>
      <c r="J55" s="183">
        <f t="shared" si="15"/>
        <v>0</v>
      </c>
      <c r="K55" s="184">
        <f t="shared" si="15"/>
        <v>0</v>
      </c>
      <c r="L55" s="185">
        <f>J55-K55</f>
        <v>0</v>
      </c>
      <c r="M55" s="186" t="e">
        <f>K55/J55</f>
        <v>#DIV/0!</v>
      </c>
      <c r="N55" s="187">
        <f>'AP21LR '!BB55</f>
        <v>0</v>
      </c>
      <c r="O55" s="82"/>
      <c r="P55" s="187">
        <f>'AP21LR '!BD55</f>
        <v>0</v>
      </c>
      <c r="Q55" s="82"/>
      <c r="R55" s="187">
        <f>'AP21LR '!BF55</f>
        <v>0</v>
      </c>
      <c r="S55" s="82"/>
      <c r="T55" s="78"/>
    </row>
    <row r="56" spans="1:200" s="55" customFormat="1" ht="18.75" customHeight="1">
      <c r="A56" s="122" t="str">
        <f>'AP21LR '!A56</f>
        <v>Produit 3. 2. Le groupe de plaidoyer pour la paix à Masisi est redynamisé au niveau national</v>
      </c>
      <c r="B56" s="123"/>
      <c r="C56" s="123"/>
      <c r="D56" s="161"/>
      <c r="E56" s="161"/>
      <c r="F56" s="162"/>
      <c r="G56" s="162"/>
      <c r="H56" s="162"/>
      <c r="I56" s="162"/>
      <c r="J56" s="162"/>
      <c r="K56" s="161"/>
      <c r="L56" s="161"/>
      <c r="M56" s="161"/>
      <c r="N56" s="161"/>
      <c r="O56" s="161"/>
      <c r="P56" s="161"/>
      <c r="Q56" s="161"/>
      <c r="R56" s="161"/>
      <c r="S56" s="161"/>
      <c r="T56" s="13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row>
    <row r="57" spans="1:20" ht="39.75" customHeight="1">
      <c r="A57" s="20" t="str">
        <f>'AP21LR '!A57</f>
        <v>AP21LR</v>
      </c>
      <c r="B57" s="21" t="str">
        <f>'AP21LR '!B57</f>
        <v>UNDP</v>
      </c>
      <c r="C57" s="31" t="str">
        <f>'AP21LR '!C57</f>
        <v>Activité 3.2.1 Redynamisation du Groupe de Plaidoyer pour la paix à Masisi basé à Kinshasa</v>
      </c>
      <c r="D57" s="166" t="str">
        <f>'AP21LR '!D57</f>
        <v>3.2.1 # d'activités de plaidoyer menées par le GPPM
3.2.2 # de points d'actions arrêtés lors des activités de plaidoyer qui sont mis en œuvre (1)
</v>
      </c>
      <c r="E57" s="184">
        <f>'AP21LR '!E57</f>
        <v>0</v>
      </c>
      <c r="F57" s="191"/>
      <c r="G57" s="191"/>
      <c r="H57" s="192">
        <f>G57*J57</f>
        <v>0</v>
      </c>
      <c r="I57" s="183">
        <f>G57*K57</f>
        <v>0</v>
      </c>
      <c r="J57" s="183">
        <f>N57+P57+R57</f>
        <v>0</v>
      </c>
      <c r="K57" s="184">
        <f>O57+Q57+S57</f>
        <v>0</v>
      </c>
      <c r="L57" s="185">
        <f>J57-K57</f>
        <v>0</v>
      </c>
      <c r="M57" s="186" t="e">
        <f>K57/J57</f>
        <v>#DIV/0!</v>
      </c>
      <c r="N57" s="187">
        <f>'AP21LR '!BB57</f>
        <v>0</v>
      </c>
      <c r="O57" s="82"/>
      <c r="P57" s="187">
        <f>'AP21LR '!BD57</f>
        <v>0</v>
      </c>
      <c r="Q57" s="82"/>
      <c r="R57" s="187">
        <f>'AP21LR '!BF57</f>
        <v>0</v>
      </c>
      <c r="S57" s="82"/>
      <c r="T57" s="78"/>
    </row>
    <row r="58" spans="1:201" s="10" customFormat="1" ht="19.5" customHeight="1">
      <c r="A58" s="23" t="str">
        <f>'AP21LR '!A58</f>
        <v>DME</v>
      </c>
      <c r="B58" s="24"/>
      <c r="C58" s="39"/>
      <c r="D58" s="169"/>
      <c r="E58" s="194"/>
      <c r="F58" s="195"/>
      <c r="G58" s="195"/>
      <c r="H58" s="195"/>
      <c r="I58" s="195"/>
      <c r="J58" s="195"/>
      <c r="K58" s="196"/>
      <c r="L58" s="196"/>
      <c r="M58" s="196"/>
      <c r="N58" s="196"/>
      <c r="O58" s="196"/>
      <c r="P58" s="196"/>
      <c r="Q58" s="196"/>
      <c r="R58" s="196"/>
      <c r="S58" s="196"/>
      <c r="T58" s="66"/>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2"/>
    </row>
    <row r="59" spans="1:20" ht="31.5" customHeight="1">
      <c r="A59" s="20" t="str">
        <f>'AP21LR '!A59</f>
        <v>AP21LR</v>
      </c>
      <c r="B59" s="21" t="str">
        <f>'AP21LR '!B59</f>
        <v>UNDP</v>
      </c>
      <c r="C59" s="31" t="str">
        <f>'AP21LR '!C59</f>
        <v>Evaluation finale du projet</v>
      </c>
      <c r="D59" s="166" t="str">
        <f>'AP21LR '!D59</f>
        <v>Rapport d'évaluation (1)</v>
      </c>
      <c r="E59" s="184">
        <f>'AP21LR '!E59</f>
        <v>0</v>
      </c>
      <c r="F59" s="190"/>
      <c r="G59" s="190"/>
      <c r="H59" s="197">
        <f>G59*J59</f>
        <v>0</v>
      </c>
      <c r="I59" s="183">
        <f>G59*K59</f>
        <v>0</v>
      </c>
      <c r="J59" s="183">
        <f>N59+P59+R59</f>
        <v>0</v>
      </c>
      <c r="K59" s="184">
        <f>O59+Q59+S59</f>
        <v>0</v>
      </c>
      <c r="L59" s="185">
        <f>J59-K59</f>
        <v>0</v>
      </c>
      <c r="M59" s="186" t="e">
        <f>K59/J59</f>
        <v>#DIV/0!</v>
      </c>
      <c r="N59" s="187">
        <f>'AP21LR '!BB59</f>
        <v>0</v>
      </c>
      <c r="O59" s="82"/>
      <c r="P59" s="187">
        <f>'AP21LR '!BD59</f>
        <v>0</v>
      </c>
      <c r="Q59" s="82"/>
      <c r="R59" s="187">
        <f>'AP21LR '!BF59</f>
        <v>0</v>
      </c>
      <c r="S59" s="82"/>
      <c r="T59" s="78"/>
    </row>
    <row r="60" spans="1:201" s="10" customFormat="1" ht="19.5" customHeight="1">
      <c r="A60" s="26" t="str">
        <f>'AP21LR '!A60</f>
        <v>Démarrage et Reporting</v>
      </c>
      <c r="B60" s="27"/>
      <c r="C60" s="71"/>
      <c r="D60" s="175"/>
      <c r="E60" s="198"/>
      <c r="F60" s="200"/>
      <c r="G60" s="200"/>
      <c r="H60" s="200"/>
      <c r="I60" s="199"/>
      <c r="J60" s="199"/>
      <c r="K60" s="199"/>
      <c r="L60" s="199"/>
      <c r="M60" s="199"/>
      <c r="N60" s="199"/>
      <c r="O60" s="199"/>
      <c r="P60" s="199"/>
      <c r="Q60" s="199"/>
      <c r="R60" s="199"/>
      <c r="S60" s="199"/>
      <c r="T60" s="66"/>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2"/>
    </row>
    <row r="61" spans="1:20" ht="44.25" customHeight="1">
      <c r="A61" s="20" t="str">
        <f>'AP21LR '!A61</f>
        <v>AP21LR</v>
      </c>
      <c r="B61" s="28" t="str">
        <f>'AP21LR '!B61</f>
        <v>UNDP</v>
      </c>
      <c r="C61" s="149" t="str">
        <f>'AP21LR '!C61</f>
        <v>Collecte de données qualitatives (Documentation des changements apportés par le projet: Histoires de succès, témoignage)</v>
      </c>
      <c r="D61" s="201" t="str">
        <f>'AP21LR '!D61</f>
        <v>Les changements observés, les histoires de succès et temoignage documentés (4)</v>
      </c>
      <c r="E61" s="183">
        <f>'AP21LR '!E61</f>
        <v>0</v>
      </c>
      <c r="F61" s="191"/>
      <c r="G61" s="191"/>
      <c r="H61" s="192">
        <f>G61*J61</f>
        <v>0</v>
      </c>
      <c r="I61" s="183">
        <f>G61*K61</f>
        <v>0</v>
      </c>
      <c r="J61" s="183">
        <f>N61+P61+R61</f>
        <v>1</v>
      </c>
      <c r="K61" s="184">
        <f>O61+Q61+S61</f>
        <v>0</v>
      </c>
      <c r="L61" s="188">
        <f>J61-K61</f>
        <v>1</v>
      </c>
      <c r="M61" s="189">
        <f>K61/J61</f>
        <v>0</v>
      </c>
      <c r="N61" s="187">
        <f>'AP21LR '!BB61</f>
        <v>0</v>
      </c>
      <c r="O61" s="82"/>
      <c r="P61" s="187">
        <f>'AP21LR '!BD61</f>
        <v>0</v>
      </c>
      <c r="Q61" s="82"/>
      <c r="R61" s="187">
        <f>'AP21LR '!BF61</f>
        <v>1</v>
      </c>
      <c r="S61" s="82"/>
      <c r="T61" s="78"/>
    </row>
    <row r="62" spans="1:200" s="34" customFormat="1" ht="25.5" customHeight="1">
      <c r="A62" s="140"/>
      <c r="B62" s="141"/>
      <c r="C62" s="148"/>
      <c r="D62" s="178"/>
      <c r="E62" s="178"/>
      <c r="F62" s="179"/>
      <c r="G62" s="179"/>
      <c r="H62" s="179"/>
      <c r="I62" s="179"/>
      <c r="J62" s="145" t="e">
        <f>J14+J15+J16+J17+J18+J32+J33+J34+J35+J47+J48+J49+J50+J51+J52+J59+#REF!+J61</f>
        <v>#REF!</v>
      </c>
      <c r="K62" s="145" t="e">
        <f>K14+K15+K16+K17+K18+K32+K33+K34+K35+K47+K48+K49+K50+K51+K52+K59+#REF!+K61</f>
        <v>#REF!</v>
      </c>
      <c r="L62" s="145" t="e">
        <f>L14+L15+L16+L17+L18+L32+L33+L34+L35+L47+L48+L49+L50+L51+L52+L59+#REF!+L61</f>
        <v>#REF!</v>
      </c>
      <c r="M62" s="146" t="e">
        <f>K62/J62</f>
        <v>#REF!</v>
      </c>
      <c r="N62" s="145" t="e">
        <f>N17+N18+N30+N32+N34+N35+N45+N48+N49+N50+N51+N52+N59+#REF!+N61</f>
        <v>#REF!</v>
      </c>
      <c r="O62" s="145" t="e">
        <f>O17+O18+O30+O32+O34+O35+O45+O48+O49+O50+O51+O52+O59+#REF!+O61</f>
        <v>#REF!</v>
      </c>
      <c r="P62" s="145" t="e">
        <f>P17+P18+P30+P32+P34+P35+P45+P48+P49+P50+P51+P52+P59+#REF!+P61</f>
        <v>#REF!</v>
      </c>
      <c r="Q62" s="145" t="e">
        <f>Q17+Q18+Q30+Q32+Q34+Q35+Q45+Q48+Q49+Q50+Q51+Q52+Q59+#REF!+Q61</f>
        <v>#REF!</v>
      </c>
      <c r="R62" s="145" t="e">
        <f>R17+R18+R30+R32+R34+R35+R45+R48+R49+R50+R51+R52+R59+#REF!+R61</f>
        <v>#REF!</v>
      </c>
      <c r="S62" s="145" t="e">
        <f>S17+S18+S30+S32+S34+S35+S45+S48+S49+S50+S51+S52+S59+#REF!+S61</f>
        <v>#REF!</v>
      </c>
      <c r="T62" s="147"/>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row>
    <row r="63" spans="4:5" ht="14.25">
      <c r="D63" s="94"/>
      <c r="E63" s="94"/>
    </row>
  </sheetData>
  <sheetProtection/>
  <mergeCells count="14">
    <mergeCell ref="A7:A9"/>
    <mergeCell ref="B7:B9"/>
    <mergeCell ref="C7:C9"/>
    <mergeCell ref="D7:D9"/>
    <mergeCell ref="E7:E9"/>
    <mergeCell ref="F7:F9"/>
    <mergeCell ref="G7:G9"/>
    <mergeCell ref="H7:H9"/>
    <mergeCell ref="I7:I9"/>
    <mergeCell ref="J7:M8"/>
    <mergeCell ref="R7:S7"/>
    <mergeCell ref="N8:O8"/>
    <mergeCell ref="P8:Q8"/>
    <mergeCell ref="R8:S8"/>
  </mergeCells>
  <dataValidations count="2">
    <dataValidation allowBlank="1" showInputMessage="1" showErrorMessage="1" prompt="Insert a short description of the action" sqref="D60:E61 D43:I44 F61:I61 D27:I29 D59:I59 D14:I22 D24:I25 D32:I36 D47:I55 D57:I57 D38:I41"/>
    <dataValidation type="whole" allowBlank="1" showInputMessage="1" showErrorMessage="1" sqref="N43:S44 O61:S61 O59:S59 N27:S29 N14:S22 N24:S25 N32:S36 N47:S55 N57:S57 N59:N61 N38:S41">
      <formula1>0</formula1>
      <formula2>1000000</formula2>
    </dataValidation>
  </dataValidations>
  <printOptions/>
  <pageMargins left="0.18" right="0.56"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S63"/>
  <sheetViews>
    <sheetView zoomScale="70" zoomScaleNormal="70" zoomScalePageLayoutView="0" workbookViewId="0" topLeftCell="A1">
      <pane xSplit="13" ySplit="9" topLeftCell="N10" activePane="bottomRight" state="frozen"/>
      <selection pane="topLeft" activeCell="A1" sqref="A1"/>
      <selection pane="topRight" activeCell="G1" sqref="G1"/>
      <selection pane="bottomLeft" activeCell="A6" sqref="A6"/>
      <selection pane="bottomRight" activeCell="C5" sqref="C5"/>
    </sheetView>
  </sheetViews>
  <sheetFormatPr defaultColWidth="11.421875" defaultRowHeight="15"/>
  <cols>
    <col min="1" max="2" width="13.57421875" style="0" customWidth="1"/>
    <col min="3" max="3" width="53.00390625" style="0" customWidth="1"/>
    <col min="4" max="5" width="27.57421875" style="0" customWidth="1"/>
    <col min="6" max="9" width="10.8515625" style="0" customWidth="1"/>
    <col min="10" max="13" width="10.8515625" style="1" customWidth="1"/>
    <col min="14" max="19" width="6.7109375" style="1" customWidth="1"/>
    <col min="20" max="20" width="45.140625" style="13" customWidth="1"/>
    <col min="21" max="200" width="11.421875" style="13" customWidth="1"/>
  </cols>
  <sheetData>
    <row r="1" spans="1:19" ht="27" customHeight="1">
      <c r="A1" s="18" t="str">
        <f>'AP21LR '!A1</f>
        <v>PAYS:</v>
      </c>
      <c r="B1" s="19"/>
      <c r="C1" s="18" t="str">
        <f>'AP21LR '!C1</f>
        <v>République Démocratique du Congo (RDC)</v>
      </c>
      <c r="D1" s="16"/>
      <c r="E1" s="16"/>
      <c r="F1" s="16"/>
      <c r="G1" s="16"/>
      <c r="H1" s="16"/>
      <c r="I1" s="16"/>
      <c r="J1" s="17"/>
      <c r="K1" s="17"/>
      <c r="L1" s="17"/>
      <c r="M1" s="17"/>
      <c r="N1" s="17"/>
      <c r="O1" s="17"/>
      <c r="P1" s="13"/>
      <c r="Q1" s="13"/>
      <c r="R1" s="13"/>
      <c r="S1" s="13"/>
    </row>
    <row r="2" spans="1:19" ht="27" customHeight="1">
      <c r="A2" s="18" t="str">
        <f>'AP21LR '!A2</f>
        <v>PROJET:</v>
      </c>
      <c r="B2" s="19"/>
      <c r="C2" s="18" t="str">
        <f>'AP21LR '!C2</f>
        <v>Njia za Makubaliano: Les chemins vers les Accords</v>
      </c>
      <c r="D2" s="16"/>
      <c r="E2" s="16"/>
      <c r="F2" s="16"/>
      <c r="G2" s="16"/>
      <c r="H2" s="16"/>
      <c r="I2" s="16"/>
      <c r="J2" s="17"/>
      <c r="K2" s="17"/>
      <c r="L2" s="17"/>
      <c r="M2" s="17"/>
      <c r="N2" s="17"/>
      <c r="O2" s="17"/>
      <c r="P2" s="13"/>
      <c r="Q2" s="13"/>
      <c r="R2" s="13"/>
      <c r="S2" s="13"/>
    </row>
    <row r="3" spans="1:19" ht="27" customHeight="1">
      <c r="A3" s="18" t="str">
        <f>'AP21LR '!A3</f>
        <v>DATE DE DEBUT:</v>
      </c>
      <c r="B3" s="19"/>
      <c r="C3" s="18" t="str">
        <f>'AP21LR '!C3</f>
        <v>01  Octobre  2016</v>
      </c>
      <c r="D3" s="16"/>
      <c r="E3" s="16"/>
      <c r="F3" s="16"/>
      <c r="G3" s="16"/>
      <c r="H3" s="16"/>
      <c r="I3" s="16"/>
      <c r="J3" s="17"/>
      <c r="K3" s="17"/>
      <c r="L3" s="17"/>
      <c r="M3" s="17"/>
      <c r="N3" s="17"/>
      <c r="O3" s="17"/>
      <c r="P3" s="13"/>
      <c r="Q3" s="13"/>
      <c r="R3" s="13"/>
      <c r="S3" s="13"/>
    </row>
    <row r="4" spans="1:19" ht="27" customHeight="1">
      <c r="A4" s="18" t="str">
        <f>'AP21LR '!A4</f>
        <v>DATE DE FIN:</v>
      </c>
      <c r="B4" s="19"/>
      <c r="C4" s="18" t="str">
        <f>'AP21LR '!C4</f>
        <v>30 Septembre 2018</v>
      </c>
      <c r="D4" s="16"/>
      <c r="E4" s="16"/>
      <c r="F4" s="16"/>
      <c r="G4" s="16"/>
      <c r="H4" s="16"/>
      <c r="I4" s="16"/>
      <c r="J4" s="17"/>
      <c r="K4" s="17"/>
      <c r="L4" s="17"/>
      <c r="M4" s="17"/>
      <c r="N4" s="17"/>
      <c r="O4" s="17"/>
      <c r="P4" s="13"/>
      <c r="Q4" s="13"/>
      <c r="R4" s="13"/>
      <c r="S4" s="13"/>
    </row>
    <row r="5" spans="1:19" ht="27" customHeight="1">
      <c r="A5" s="18" t="str">
        <f>'AP21LR '!A5</f>
        <v>MISE A JOURS:</v>
      </c>
      <c r="B5" s="19"/>
      <c r="C5" s="22" t="str">
        <f>'AP21LR '!C5</f>
        <v>29 aout 2018</v>
      </c>
      <c r="D5" s="16"/>
      <c r="E5" s="16"/>
      <c r="F5" s="16"/>
      <c r="G5" s="16"/>
      <c r="H5" s="16"/>
      <c r="I5" s="16"/>
      <c r="J5" s="17"/>
      <c r="K5" s="17"/>
      <c r="L5" s="17"/>
      <c r="M5" s="17"/>
      <c r="N5" s="17"/>
      <c r="O5" s="17"/>
      <c r="P5" s="13"/>
      <c r="Q5" s="13"/>
      <c r="R5" s="13"/>
      <c r="S5" s="13"/>
    </row>
    <row r="6" spans="1:19" ht="27" customHeight="1" thickBot="1">
      <c r="A6" s="18" t="str">
        <f>'AP21LR '!A6</f>
        <v>RESPONSABLE:</v>
      </c>
      <c r="B6" s="19"/>
      <c r="C6" s="18" t="str">
        <f>'AP21LR '!C6</f>
        <v>Patrick</v>
      </c>
      <c r="D6" s="16"/>
      <c r="E6" s="16"/>
      <c r="F6" s="16"/>
      <c r="G6" s="16"/>
      <c r="H6" s="16"/>
      <c r="I6" s="16"/>
      <c r="J6" s="17"/>
      <c r="K6" s="17"/>
      <c r="L6" s="17"/>
      <c r="M6" s="17"/>
      <c r="N6" s="17"/>
      <c r="O6" s="17"/>
      <c r="P6" s="13"/>
      <c r="Q6" s="13"/>
      <c r="R6" s="13"/>
      <c r="S6" s="13"/>
    </row>
    <row r="7" spans="1:20" ht="18.75" customHeight="1" thickBot="1">
      <c r="A7" s="554" t="str">
        <f>'AP21LR '!A7:A9</f>
        <v>Code du Projet</v>
      </c>
      <c r="B7" s="544" t="str">
        <f>'AP21LR '!B7:B9</f>
        <v>Bailleur</v>
      </c>
      <c r="C7" s="544" t="str">
        <f>'AP21LR '!C7:C9</f>
        <v>Activité</v>
      </c>
      <c r="D7" s="544" t="str">
        <f>'AP21LR '!D7:D9</f>
        <v>Indicateur</v>
      </c>
      <c r="E7" s="544" t="str">
        <f>'AP21LR '!E7:E9</f>
        <v>Code Budgétaire</v>
      </c>
      <c r="F7" s="524" t="s">
        <v>34</v>
      </c>
      <c r="G7" s="544" t="s">
        <v>30</v>
      </c>
      <c r="H7" s="544" t="s">
        <v>28</v>
      </c>
      <c r="I7" s="544" t="s">
        <v>29</v>
      </c>
      <c r="J7" s="557" t="s">
        <v>10</v>
      </c>
      <c r="K7" s="558"/>
      <c r="L7" s="558"/>
      <c r="M7" s="559"/>
      <c r="N7" s="136"/>
      <c r="O7" s="137"/>
      <c r="P7" s="513">
        <v>2018</v>
      </c>
      <c r="Q7" s="139"/>
      <c r="R7" s="562"/>
      <c r="S7" s="563"/>
      <c r="T7" s="80"/>
    </row>
    <row r="8" spans="1:20" ht="24" customHeight="1">
      <c r="A8" s="555"/>
      <c r="B8" s="545"/>
      <c r="C8" s="545"/>
      <c r="D8" s="545"/>
      <c r="E8" s="545"/>
      <c r="F8" s="525"/>
      <c r="G8" s="545"/>
      <c r="H8" s="545"/>
      <c r="I8" s="545"/>
      <c r="J8" s="550"/>
      <c r="K8" s="560"/>
      <c r="L8" s="560"/>
      <c r="M8" s="561"/>
      <c r="N8" s="552" t="s">
        <v>0</v>
      </c>
      <c r="O8" s="553"/>
      <c r="P8" s="552" t="s">
        <v>1</v>
      </c>
      <c r="Q8" s="553"/>
      <c r="R8" s="550" t="s">
        <v>50</v>
      </c>
      <c r="S8" s="551"/>
      <c r="T8" s="80"/>
    </row>
    <row r="9" spans="1:20" ht="54.75" customHeight="1" thickBot="1">
      <c r="A9" s="555"/>
      <c r="B9" s="545"/>
      <c r="C9" s="556"/>
      <c r="D9" s="545"/>
      <c r="E9" s="545"/>
      <c r="F9" s="526"/>
      <c r="G9" s="546"/>
      <c r="H9" s="546"/>
      <c r="I9" s="546"/>
      <c r="J9" s="2" t="str">
        <f>'AP21LR '!H9</f>
        <v>Cible</v>
      </c>
      <c r="K9" s="2" t="str">
        <f>'AP21LR '!I9</f>
        <v>Fait</v>
      </c>
      <c r="L9" s="7" t="str">
        <f>'AP21LR '!J9</f>
        <v>Restant</v>
      </c>
      <c r="M9" s="5" t="str">
        <f>'AP21LR '!K9</f>
        <v>% réalisé</v>
      </c>
      <c r="N9" s="6" t="s">
        <v>4</v>
      </c>
      <c r="O9" s="3" t="s">
        <v>18</v>
      </c>
      <c r="P9" s="6" t="s">
        <v>4</v>
      </c>
      <c r="Q9" s="3" t="s">
        <v>18</v>
      </c>
      <c r="R9" s="6" t="s">
        <v>4</v>
      </c>
      <c r="S9" s="3" t="s">
        <v>18</v>
      </c>
      <c r="T9" s="77" t="s">
        <v>36</v>
      </c>
    </row>
    <row r="10" spans="1:200" s="4" customFormat="1" ht="18.75" customHeight="1">
      <c r="A10" s="11" t="str">
        <f>'AP21LR '!A10</f>
        <v>OBJECTIF GENERAL:  Renforcer la confiance et la légitimité mutuelle entre l'État et la société (dans la zone autour de Kitshanga), pour qu'ils puissent résoudre et/ou atténuer ensemble les principaux moteurs de conflit. </v>
      </c>
      <c r="B10" s="8"/>
      <c r="C10" s="8"/>
      <c r="D10" s="8"/>
      <c r="E10" s="8"/>
      <c r="F10" s="8"/>
      <c r="G10" s="8"/>
      <c r="H10" s="8"/>
      <c r="I10" s="8"/>
      <c r="J10" s="8"/>
      <c r="K10" s="8"/>
      <c r="L10" s="8"/>
      <c r="M10" s="9"/>
      <c r="N10" s="8"/>
      <c r="O10" s="8"/>
      <c r="P10" s="8"/>
      <c r="Q10" s="8"/>
      <c r="R10" s="8"/>
      <c r="S10" s="8"/>
      <c r="T10" s="8"/>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row>
    <row r="11" spans="1:200" s="4" customFormat="1" ht="18.75" customHeight="1">
      <c r="A11" s="131" t="str">
        <f>'AP21LR '!A11</f>
        <v>Objectif spécifique: Les acteurs et les entrepreneurs de conflits s’engagent et participent activement dans le processus de dialogue démocratique dans la zone du projet</v>
      </c>
      <c r="B11" s="132"/>
      <c r="C11" s="132"/>
      <c r="D11" s="132"/>
      <c r="E11" s="132"/>
      <c r="F11" s="133"/>
      <c r="G11" s="133"/>
      <c r="H11" s="133"/>
      <c r="I11" s="133"/>
      <c r="J11" s="133"/>
      <c r="K11" s="132"/>
      <c r="L11" s="132"/>
      <c r="M11" s="132"/>
      <c r="N11" s="132"/>
      <c r="O11" s="132"/>
      <c r="P11" s="132"/>
      <c r="Q11" s="132"/>
      <c r="R11" s="132"/>
      <c r="S11" s="132"/>
      <c r="T11" s="13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row>
    <row r="12" spans="1:201" s="10" customFormat="1" ht="19.5" customHeight="1">
      <c r="A12" s="23" t="str">
        <f>'AP21LR '!A12</f>
        <v>Résultat 1 : Les mécanismes participatifs de pilotage sont établis et opérationnels</v>
      </c>
      <c r="B12" s="24"/>
      <c r="C12" s="24"/>
      <c r="D12" s="24"/>
      <c r="E12" s="24"/>
      <c r="F12" s="25"/>
      <c r="G12" s="25"/>
      <c r="H12" s="25"/>
      <c r="I12" s="25"/>
      <c r="J12" s="25"/>
      <c r="K12" s="24"/>
      <c r="L12" s="24"/>
      <c r="M12" s="24"/>
      <c r="N12" s="24"/>
      <c r="O12" s="24"/>
      <c r="P12" s="24"/>
      <c r="Q12" s="24"/>
      <c r="R12" s="24"/>
      <c r="S12" s="24"/>
      <c r="T12" s="156"/>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2"/>
    </row>
    <row r="13" spans="1:200" s="55" customFormat="1" ht="18.75" customHeight="1">
      <c r="A13" s="122" t="str">
        <f>'AP21LR '!A13</f>
        <v>Produit 1.1. Les connaissances et capacités des membres des structures de dialogues et transformation de conflits sont accrues</v>
      </c>
      <c r="B13" s="123"/>
      <c r="C13" s="123"/>
      <c r="D13" s="123"/>
      <c r="E13" s="123"/>
      <c r="F13" s="124"/>
      <c r="G13" s="124"/>
      <c r="H13" s="124"/>
      <c r="I13" s="124"/>
      <c r="J13" s="124"/>
      <c r="K13" s="123"/>
      <c r="L13" s="123"/>
      <c r="M13" s="123"/>
      <c r="N13" s="123"/>
      <c r="O13" s="123"/>
      <c r="P13" s="123"/>
      <c r="Q13" s="123"/>
      <c r="R13" s="123"/>
      <c r="S13" s="123"/>
      <c r="T13" s="13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row>
    <row r="14" spans="1:20" ht="81" customHeight="1">
      <c r="A14" s="20" t="str">
        <f>'AP21LR '!A14</f>
        <v>AP21LR</v>
      </c>
      <c r="B14" s="21" t="str">
        <f>'AP21LR '!B14</f>
        <v>UNDP</v>
      </c>
      <c r="C14" s="31" t="str">
        <f>'AP21LR '!C14</f>
        <v>Activité 1.1.1 Redynamisation du cadre d'échange d'informations sur la stabilisation en chefferie de Bashali</v>
      </c>
      <c r="D14" s="166" t="str">
        <f>'AP21LR '!D14</f>
        <v>Les membres de ce CEI (comprenant 50% femmes) seront identifiés, contactés, sensibilisés et formés. Ce cadre sera composé par environs 35 membres. (1)</v>
      </c>
      <c r="E14" s="184">
        <f>'AP21LR '!E14</f>
        <v>0</v>
      </c>
      <c r="F14" s="190"/>
      <c r="G14" s="190"/>
      <c r="H14" s="183">
        <f aca="true" t="shared" si="0" ref="H14:H22">G14*J14</f>
        <v>0</v>
      </c>
      <c r="I14" s="183">
        <f aca="true" t="shared" si="1" ref="I14:I22">G14*K14</f>
        <v>0</v>
      </c>
      <c r="J14" s="183">
        <f aca="true" t="shared" si="2" ref="J14:K22">N14+P14+R14</f>
        <v>0</v>
      </c>
      <c r="K14" s="184">
        <f t="shared" si="2"/>
        <v>0</v>
      </c>
      <c r="L14" s="185">
        <f aca="true" t="shared" si="3" ref="L14:L22">J14-K14</f>
        <v>0</v>
      </c>
      <c r="M14" s="186" t="e">
        <f aca="true" t="shared" si="4" ref="M14:M22">K14/J14</f>
        <v>#DIV/0!</v>
      </c>
      <c r="N14" s="187">
        <f>'AP21LR '!BH14</f>
        <v>0</v>
      </c>
      <c r="O14" s="82"/>
      <c r="P14" s="187">
        <f>'AP21LR '!BJ14</f>
        <v>0</v>
      </c>
      <c r="Q14" s="82"/>
      <c r="R14" s="187">
        <f>'AP21LR '!BL14</f>
        <v>0</v>
      </c>
      <c r="S14" s="82"/>
      <c r="T14" s="78"/>
    </row>
    <row r="15" spans="1:20" ht="43.5" customHeight="1">
      <c r="A15" s="20" t="str">
        <f>'AP21LR '!A15</f>
        <v>AP21LR</v>
      </c>
      <c r="B15" s="21" t="str">
        <f>'AP21LR '!B15</f>
        <v>UNDP</v>
      </c>
      <c r="C15" s="31" t="str">
        <f>'AP21LR '!C15</f>
        <v>Activité 1.1.2 Identification et élection des membres du cadre d'échange et information sur la stabilisation en chefferie de Bwito</v>
      </c>
      <c r="D15" s="166">
        <f>'AP21LR '!D15</f>
        <v>0</v>
      </c>
      <c r="E15" s="184">
        <f>'AP21LR '!E15</f>
        <v>0</v>
      </c>
      <c r="F15" s="191"/>
      <c r="G15" s="191"/>
      <c r="H15" s="192">
        <f t="shared" si="0"/>
        <v>0</v>
      </c>
      <c r="I15" s="183">
        <f t="shared" si="1"/>
        <v>0</v>
      </c>
      <c r="J15" s="183">
        <f t="shared" si="2"/>
        <v>0</v>
      </c>
      <c r="K15" s="184">
        <f t="shared" si="2"/>
        <v>0</v>
      </c>
      <c r="L15" s="185">
        <f t="shared" si="3"/>
        <v>0</v>
      </c>
      <c r="M15" s="186" t="e">
        <f t="shared" si="4"/>
        <v>#DIV/0!</v>
      </c>
      <c r="N15" s="187">
        <f>'AP21LR '!BH15</f>
        <v>0</v>
      </c>
      <c r="O15" s="82"/>
      <c r="P15" s="187">
        <f>'AP21LR '!BJ15</f>
        <v>0</v>
      </c>
      <c r="Q15" s="82"/>
      <c r="R15" s="187">
        <f>'AP21LR '!BL15</f>
        <v>0</v>
      </c>
      <c r="S15" s="82"/>
      <c r="T15" s="78"/>
    </row>
    <row r="16" spans="1:20" ht="37.5" customHeight="1">
      <c r="A16" s="20" t="str">
        <f>'AP21LR '!A16</f>
        <v>AP21LR</v>
      </c>
      <c r="B16" s="21" t="str">
        <f>'AP21LR '!B16</f>
        <v>UNDP</v>
      </c>
      <c r="C16" s="31" t="str">
        <f>'AP21LR '!C16</f>
        <v>Activité 1.1.3 Forum Constitutif du Cadre d'échange d’informations sur la stabilisation en chefferie de Bwito</v>
      </c>
      <c r="D16" s="166" t="str">
        <f>'AP21LR '!D16</f>
        <v> # de forum constutif de structures communautaires de paix dédiées à la résolution des conflits tenus dans la chefferie de Bwito (1)</v>
      </c>
      <c r="E16" s="184">
        <f>'AP21LR '!E16</f>
        <v>0</v>
      </c>
      <c r="F16" s="191"/>
      <c r="G16" s="191"/>
      <c r="H16" s="192">
        <f t="shared" si="0"/>
        <v>0</v>
      </c>
      <c r="I16" s="183">
        <f t="shared" si="1"/>
        <v>0</v>
      </c>
      <c r="J16" s="183">
        <f t="shared" si="2"/>
        <v>0</v>
      </c>
      <c r="K16" s="184">
        <f t="shared" si="2"/>
        <v>0</v>
      </c>
      <c r="L16" s="185">
        <f t="shared" si="3"/>
        <v>0</v>
      </c>
      <c r="M16" s="186" t="e">
        <f t="shared" si="4"/>
        <v>#DIV/0!</v>
      </c>
      <c r="N16" s="187">
        <f>'AP21LR '!BH16</f>
        <v>0</v>
      </c>
      <c r="O16" s="82"/>
      <c r="P16" s="187">
        <f>'AP21LR '!BJ16</f>
        <v>0</v>
      </c>
      <c r="Q16" s="82"/>
      <c r="R16" s="187">
        <f>'AP21LR '!BL16</f>
        <v>0</v>
      </c>
      <c r="S16" s="82"/>
      <c r="T16" s="78"/>
    </row>
    <row r="17" spans="1:20" ht="37.5" customHeight="1">
      <c r="A17" s="20" t="str">
        <f>'AP21LR '!A17</f>
        <v>AP21LR</v>
      </c>
      <c r="B17" s="21" t="str">
        <f>'AP21LR '!B17</f>
        <v>UNDP</v>
      </c>
      <c r="C17" s="31" t="str">
        <f>'AP21LR '!C17</f>
        <v>Activité 1.1.4 Identification et election des membres des structures communautaires de paix en chefferie de Bwito</v>
      </c>
      <c r="D17" s="166">
        <f>'AP21LR '!D17</f>
        <v>0</v>
      </c>
      <c r="E17" s="184">
        <f>'AP21LR '!E17</f>
        <v>0</v>
      </c>
      <c r="F17" s="191"/>
      <c r="G17" s="191"/>
      <c r="H17" s="192">
        <f t="shared" si="0"/>
        <v>0</v>
      </c>
      <c r="I17" s="183">
        <f t="shared" si="1"/>
        <v>0</v>
      </c>
      <c r="J17" s="183">
        <f t="shared" si="2"/>
        <v>0</v>
      </c>
      <c r="K17" s="184">
        <f t="shared" si="2"/>
        <v>0</v>
      </c>
      <c r="L17" s="185">
        <f t="shared" si="3"/>
        <v>0</v>
      </c>
      <c r="M17" s="186" t="e">
        <f t="shared" si="4"/>
        <v>#DIV/0!</v>
      </c>
      <c r="N17" s="187">
        <f>'AP21LR '!BH17</f>
        <v>0</v>
      </c>
      <c r="O17" s="82"/>
      <c r="P17" s="187">
        <f>'AP21LR '!BJ17</f>
        <v>0</v>
      </c>
      <c r="Q17" s="82"/>
      <c r="R17" s="187">
        <f>'AP21LR '!BL17</f>
        <v>0</v>
      </c>
      <c r="S17" s="82"/>
      <c r="T17" s="78"/>
    </row>
    <row r="18" spans="1:20" ht="37.5" customHeight="1">
      <c r="A18" s="20" t="str">
        <f>'AP21LR '!A18</f>
        <v>AP21LR</v>
      </c>
      <c r="B18" s="21" t="str">
        <f>'AP21LR '!B18</f>
        <v>UNDP</v>
      </c>
      <c r="C18" s="31" t="str">
        <f>'AP21LR '!C18</f>
        <v>Activité 1.1.5 Forum constitutif des structures communautaires de paix en chefferie de Bwito</v>
      </c>
      <c r="D18" s="166">
        <f>'AP21LR '!D18</f>
        <v>0</v>
      </c>
      <c r="E18" s="184">
        <f>'AP21LR '!E18</f>
        <v>0</v>
      </c>
      <c r="F18" s="191"/>
      <c r="G18" s="191"/>
      <c r="H18" s="192">
        <f t="shared" si="0"/>
        <v>0</v>
      </c>
      <c r="I18" s="183">
        <f t="shared" si="1"/>
        <v>0</v>
      </c>
      <c r="J18" s="183">
        <f t="shared" si="2"/>
        <v>0</v>
      </c>
      <c r="K18" s="184">
        <f t="shared" si="2"/>
        <v>0</v>
      </c>
      <c r="L18" s="185">
        <f t="shared" si="3"/>
        <v>0</v>
      </c>
      <c r="M18" s="186" t="e">
        <f t="shared" si="4"/>
        <v>#DIV/0!</v>
      </c>
      <c r="N18" s="187">
        <f>'AP21LR '!BH18</f>
        <v>0</v>
      </c>
      <c r="O18" s="82"/>
      <c r="P18" s="187">
        <f>'AP21LR '!BJ18</f>
        <v>0</v>
      </c>
      <c r="Q18" s="82"/>
      <c r="R18" s="187">
        <f>'AP21LR '!BL18</f>
        <v>0</v>
      </c>
      <c r="S18" s="82"/>
      <c r="T18" s="78"/>
    </row>
    <row r="19" spans="1:20" ht="41.25" customHeight="1">
      <c r="A19" s="20" t="str">
        <f>'AP21LR '!A19</f>
        <v>AP21LR</v>
      </c>
      <c r="B19" s="21" t="str">
        <f>'AP21LR '!B19</f>
        <v>UNDP</v>
      </c>
      <c r="C19" s="31" t="str">
        <f>'AP21LR '!C19</f>
        <v>Activité 1.1.6 Formation des membres du cadre d'échange d'informations et des CITC  en chefferie de Bashali</v>
      </c>
      <c r="D19" s="166">
        <f>'AP21LR '!D19</f>
        <v>0</v>
      </c>
      <c r="E19" s="184">
        <f>'AP21LR '!E19</f>
        <v>0</v>
      </c>
      <c r="F19" s="191"/>
      <c r="G19" s="191"/>
      <c r="H19" s="192">
        <f t="shared" si="0"/>
        <v>0</v>
      </c>
      <c r="I19" s="183">
        <f t="shared" si="1"/>
        <v>0</v>
      </c>
      <c r="J19" s="183">
        <f t="shared" si="2"/>
        <v>0</v>
      </c>
      <c r="K19" s="184">
        <f t="shared" si="2"/>
        <v>0</v>
      </c>
      <c r="L19" s="185">
        <f t="shared" si="3"/>
        <v>0</v>
      </c>
      <c r="M19" s="186" t="e">
        <f t="shared" si="4"/>
        <v>#DIV/0!</v>
      </c>
      <c r="N19" s="187">
        <f>'AP21LR '!BH19</f>
        <v>0</v>
      </c>
      <c r="O19" s="82"/>
      <c r="P19" s="187">
        <f>'AP21LR '!BJ19</f>
        <v>0</v>
      </c>
      <c r="Q19" s="82"/>
      <c r="R19" s="187">
        <f>'AP21LR '!BL19</f>
        <v>0</v>
      </c>
      <c r="S19" s="82"/>
      <c r="T19" s="78"/>
    </row>
    <row r="20" spans="1:20" ht="41.25" customHeight="1">
      <c r="A20" s="20" t="str">
        <f>'AP21LR '!A20</f>
        <v>AP21LR</v>
      </c>
      <c r="B20" s="21" t="str">
        <f>'AP21LR '!B20</f>
        <v>UNDP</v>
      </c>
      <c r="C20" s="31" t="str">
        <f>'AP21LR '!C20</f>
        <v>Activité 1.1.7 Formation des membres du cadre d'échange d'informations et des structures communautaires de paix en chefferie de Bwito</v>
      </c>
      <c r="D20" s="166" t="str">
        <f>'AP21LR '!D20</f>
        <v># des membres de CITC, SCP, CC et CEI formées sur le genre, la sensibilité aux conflits et l'analyse des conflits (1)</v>
      </c>
      <c r="E20" s="184">
        <f>'AP21LR '!E20</f>
        <v>0</v>
      </c>
      <c r="F20" s="191"/>
      <c r="G20" s="191"/>
      <c r="H20" s="192">
        <f t="shared" si="0"/>
        <v>0</v>
      </c>
      <c r="I20" s="183">
        <f t="shared" si="1"/>
        <v>0</v>
      </c>
      <c r="J20" s="183">
        <f t="shared" si="2"/>
        <v>0</v>
      </c>
      <c r="K20" s="184">
        <f t="shared" si="2"/>
        <v>0</v>
      </c>
      <c r="L20" s="185">
        <f t="shared" si="3"/>
        <v>0</v>
      </c>
      <c r="M20" s="186" t="e">
        <f t="shared" si="4"/>
        <v>#DIV/0!</v>
      </c>
      <c r="N20" s="187">
        <f>'AP21LR '!BH20</f>
        <v>0</v>
      </c>
      <c r="O20" s="82"/>
      <c r="P20" s="187">
        <f>'AP21LR '!BJ20</f>
        <v>0</v>
      </c>
      <c r="Q20" s="82"/>
      <c r="R20" s="187">
        <f>'AP21LR '!BL20</f>
        <v>0</v>
      </c>
      <c r="S20" s="82"/>
      <c r="T20" s="78"/>
    </row>
    <row r="21" spans="1:20" ht="41.25" customHeight="1">
      <c r="A21" s="20" t="str">
        <f>'AP21LR '!A21</f>
        <v>AP21LR</v>
      </c>
      <c r="B21" s="21" t="str">
        <f>'AP21LR '!B21</f>
        <v>UNDP</v>
      </c>
      <c r="C21" s="31" t="str">
        <f>'AP21LR '!C21</f>
        <v>Activité 1.1.8 Formation des membres des noyaux de prévention et de résolution des conflits(NPRC)</v>
      </c>
      <c r="D21" s="166" t="str">
        <f>'AP21LR '!D21</f>
        <v>Augmentation  du niveau des connaissance des participants aux formations sur les sujets clés (1)</v>
      </c>
      <c r="E21" s="184">
        <f>'AP21LR '!E21</f>
        <v>0</v>
      </c>
      <c r="F21" s="191"/>
      <c r="G21" s="191"/>
      <c r="H21" s="192">
        <f t="shared" si="0"/>
        <v>0</v>
      </c>
      <c r="I21" s="183">
        <f t="shared" si="1"/>
        <v>0</v>
      </c>
      <c r="J21" s="183">
        <f t="shared" si="2"/>
        <v>0</v>
      </c>
      <c r="K21" s="184">
        <f t="shared" si="2"/>
        <v>0</v>
      </c>
      <c r="L21" s="185">
        <f t="shared" si="3"/>
        <v>0</v>
      </c>
      <c r="M21" s="186" t="e">
        <f t="shared" si="4"/>
        <v>#DIV/0!</v>
      </c>
      <c r="N21" s="187">
        <f>'AP21LR '!BH21</f>
        <v>0</v>
      </c>
      <c r="O21" s="82"/>
      <c r="P21" s="187">
        <f>'AP21LR '!BJ21</f>
        <v>0</v>
      </c>
      <c r="Q21" s="82"/>
      <c r="R21" s="187">
        <f>'AP21LR '!BL21</f>
        <v>0</v>
      </c>
      <c r="S21" s="82"/>
      <c r="T21" s="78"/>
    </row>
    <row r="22" spans="1:20" ht="41.25" customHeight="1">
      <c r="A22" s="20" t="str">
        <f>'AP21LR '!A22</f>
        <v>AP21LR</v>
      </c>
      <c r="B22" s="21" t="str">
        <f>'AP21LR '!B22</f>
        <v>UNDP</v>
      </c>
      <c r="C22" s="31" t="str">
        <f>'AP21LR '!C22</f>
        <v>Activité 1.1.9 Formation de membres du conseil consultatif provincial</v>
      </c>
      <c r="D22" s="166">
        <f>'AP21LR '!D22</f>
        <v>0</v>
      </c>
      <c r="E22" s="184">
        <f>'AP21LR '!E22</f>
        <v>0</v>
      </c>
      <c r="F22" s="191"/>
      <c r="G22" s="191"/>
      <c r="H22" s="192">
        <f t="shared" si="0"/>
        <v>0</v>
      </c>
      <c r="I22" s="183">
        <f t="shared" si="1"/>
        <v>0</v>
      </c>
      <c r="J22" s="183">
        <f t="shared" si="2"/>
        <v>0</v>
      </c>
      <c r="K22" s="184">
        <f t="shared" si="2"/>
        <v>0</v>
      </c>
      <c r="L22" s="185">
        <f t="shared" si="3"/>
        <v>0</v>
      </c>
      <c r="M22" s="186" t="e">
        <f t="shared" si="4"/>
        <v>#DIV/0!</v>
      </c>
      <c r="N22" s="187">
        <f>'AP21LR '!BH22</f>
        <v>0</v>
      </c>
      <c r="O22" s="82"/>
      <c r="P22" s="187">
        <f>'AP21LR '!BJ22</f>
        <v>0</v>
      </c>
      <c r="Q22" s="82"/>
      <c r="R22" s="187">
        <f>'AP21LR '!BL22</f>
        <v>0</v>
      </c>
      <c r="S22" s="82"/>
      <c r="T22" s="78"/>
    </row>
    <row r="23" spans="1:200" s="55" customFormat="1" ht="18.75" customHeight="1">
      <c r="A23" s="122" t="str">
        <f>'AP21LR '!A23</f>
        <v>Produit 1.2. Les structures de dialogues et de transformation de conflits sont appuyées</v>
      </c>
      <c r="B23" s="123"/>
      <c r="C23" s="123"/>
      <c r="D23" s="161"/>
      <c r="E23" s="161"/>
      <c r="F23" s="162"/>
      <c r="G23" s="162"/>
      <c r="H23" s="162"/>
      <c r="I23" s="162"/>
      <c r="J23" s="162"/>
      <c r="K23" s="161"/>
      <c r="L23" s="161"/>
      <c r="M23" s="161"/>
      <c r="N23" s="161"/>
      <c r="O23" s="161"/>
      <c r="P23" s="161"/>
      <c r="Q23" s="161"/>
      <c r="R23" s="161"/>
      <c r="S23" s="161"/>
      <c r="T23" s="13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row>
    <row r="24" spans="1:20" ht="42.75" customHeight="1">
      <c r="A24" s="20" t="str">
        <f>'AP21LR '!A24</f>
        <v>AP21LR</v>
      </c>
      <c r="B24" s="21" t="str">
        <f>'AP21LR '!B24</f>
        <v>UNDP</v>
      </c>
      <c r="C24" s="31" t="str">
        <f>'AP21LR '!C24</f>
        <v>Activité 1.2.1 et Activité 1.2.2 Cout de fonctionnement pour les CITC dans le Bashali et les structures communautaires de paix dans le Bwito</v>
      </c>
      <c r="D24" s="166" t="str">
        <f>'AP21LR '!D24</f>
        <v># de réunions organisées par les membres  des structurs communautaires de paix/CITC (14)</v>
      </c>
      <c r="E24" s="184">
        <f>'AP21LR '!E24</f>
        <v>0</v>
      </c>
      <c r="F24" s="190"/>
      <c r="G24" s="190"/>
      <c r="H24" s="183">
        <f>G24*J24</f>
        <v>0</v>
      </c>
      <c r="I24" s="183">
        <f>G24*K24</f>
        <v>0</v>
      </c>
      <c r="J24" s="183">
        <f>N24+P24+R24</f>
        <v>0</v>
      </c>
      <c r="K24" s="184">
        <f>O24+Q24+S24</f>
        <v>0</v>
      </c>
      <c r="L24" s="185">
        <f>J24-K24</f>
        <v>0</v>
      </c>
      <c r="M24" s="186" t="e">
        <f>K24/J24</f>
        <v>#DIV/0!</v>
      </c>
      <c r="N24" s="187">
        <f>'AP21LR '!BH24</f>
        <v>0</v>
      </c>
      <c r="O24" s="82"/>
      <c r="P24" s="187">
        <f>'AP21LR '!BJ24</f>
        <v>0</v>
      </c>
      <c r="Q24" s="82"/>
      <c r="R24" s="187">
        <f>'AP21LR '!BL24</f>
        <v>0</v>
      </c>
      <c r="S24" s="82"/>
      <c r="T24" s="78"/>
    </row>
    <row r="25" spans="1:20" ht="42.75" customHeight="1">
      <c r="A25" s="20" t="str">
        <f>'AP21LR '!A25</f>
        <v>AP21LR</v>
      </c>
      <c r="B25" s="21" t="str">
        <f>'AP21LR '!B25</f>
        <v>UNDP</v>
      </c>
      <c r="C25" s="31" t="str">
        <f>'AP21LR '!C25</f>
        <v>Activité 1.2.3 et Activité 1.24 Réunions bimensuelles de membres des CEI de Bashali et de Bwito</v>
      </c>
      <c r="D25" s="166" t="str">
        <f>'AP21LR '!D25</f>
        <v># de réunions organisées par les membres de CEI (16)</v>
      </c>
      <c r="E25" s="184">
        <f>'AP21LR '!E25</f>
        <v>0</v>
      </c>
      <c r="F25" s="191"/>
      <c r="G25" s="191"/>
      <c r="H25" s="192">
        <f>G25*J25</f>
        <v>0</v>
      </c>
      <c r="I25" s="183">
        <f>G25*K25</f>
        <v>0</v>
      </c>
      <c r="J25" s="183">
        <f>N25+P25+R25</f>
        <v>2</v>
      </c>
      <c r="K25" s="184">
        <f>O25+Q25+S25</f>
        <v>0</v>
      </c>
      <c r="L25" s="185">
        <f>J25-K25</f>
        <v>2</v>
      </c>
      <c r="M25" s="186">
        <f>K25/J25</f>
        <v>0</v>
      </c>
      <c r="N25" s="187">
        <f>'AP21LR '!BH25</f>
        <v>1</v>
      </c>
      <c r="O25" s="82"/>
      <c r="P25" s="187">
        <f>'AP21LR '!BJ25</f>
        <v>0</v>
      </c>
      <c r="Q25" s="82"/>
      <c r="R25" s="187">
        <f>'AP21LR '!BL25</f>
        <v>1</v>
      </c>
      <c r="S25" s="82"/>
      <c r="T25" s="78"/>
    </row>
    <row r="26" spans="1:200" s="55" customFormat="1" ht="18.75" customHeight="1">
      <c r="A26" s="122" t="str">
        <f>'AP21LR '!A26</f>
        <v>Produit 1.3. Les connaissances de la population sur les actions de dialogues et transformation de conflits sont accrues</v>
      </c>
      <c r="B26" s="123"/>
      <c r="C26" s="123"/>
      <c r="D26" s="161"/>
      <c r="E26" s="161"/>
      <c r="F26" s="162"/>
      <c r="G26" s="162"/>
      <c r="H26" s="162"/>
      <c r="I26" s="162"/>
      <c r="J26" s="162"/>
      <c r="K26" s="161"/>
      <c r="L26" s="161"/>
      <c r="M26" s="161"/>
      <c r="N26" s="161"/>
      <c r="O26" s="161"/>
      <c r="P26" s="161"/>
      <c r="Q26" s="161"/>
      <c r="R26" s="161"/>
      <c r="S26" s="161"/>
      <c r="T26" s="13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row>
    <row r="27" spans="1:20" ht="37.5" customHeight="1">
      <c r="A27" s="20" t="str">
        <f>'AP21LR '!A27</f>
        <v>AP21LR</v>
      </c>
      <c r="B27" s="21" t="str">
        <f>'AP21LR '!B27</f>
        <v>UNDP</v>
      </c>
      <c r="C27" s="31" t="str">
        <f>'AP21LR '!C27</f>
        <v>Activité 1.3.1 Production des émissions Radio/Pole FM</v>
      </c>
      <c r="D27" s="166" t="str">
        <f>'AP21LR '!D27</f>
        <v># d'émissions radio produites (30) et diffusées au niveau local sur le processus de stabilisation </v>
      </c>
      <c r="E27" s="184">
        <f>'AP21LR '!E27</f>
        <v>0</v>
      </c>
      <c r="F27" s="190"/>
      <c r="G27" s="190"/>
      <c r="H27" s="183">
        <f>G27*J27</f>
        <v>0</v>
      </c>
      <c r="I27" s="183">
        <f>G27*K27</f>
        <v>0</v>
      </c>
      <c r="J27" s="183">
        <f aca="true" t="shared" si="5" ref="J27:K29">N27+P27+R27</f>
        <v>3</v>
      </c>
      <c r="K27" s="184">
        <f t="shared" si="5"/>
        <v>0</v>
      </c>
      <c r="L27" s="185">
        <f>J27-K27</f>
        <v>3</v>
      </c>
      <c r="M27" s="186">
        <f>K27/J27</f>
        <v>0</v>
      </c>
      <c r="N27" s="187">
        <f>'AP21LR '!BH27</f>
        <v>1</v>
      </c>
      <c r="O27" s="82"/>
      <c r="P27" s="187">
        <f>'AP21LR '!BJ27</f>
        <v>1</v>
      </c>
      <c r="Q27" s="82"/>
      <c r="R27" s="187">
        <f>'AP21LR '!BL27</f>
        <v>1</v>
      </c>
      <c r="S27" s="82"/>
      <c r="T27" s="78"/>
    </row>
    <row r="28" spans="1:20" ht="37.5" customHeight="1">
      <c r="A28" s="20" t="str">
        <f>'AP21LR '!A28</f>
        <v>AP21LR</v>
      </c>
      <c r="B28" s="21" t="str">
        <f>'AP21LR '!B28</f>
        <v>UNDP</v>
      </c>
      <c r="C28" s="31" t="str">
        <f>'AP21LR '!C28</f>
        <v>Activité 1.3.2 Diffusion des émissions sur 4 radios communautaires au niveau local</v>
      </c>
      <c r="D28" s="166" t="str">
        <f>'AP21LR '!D28</f>
        <v> # d'émissions radio produites et diffusées (12) au niveau national sur le processus de stabilisation</v>
      </c>
      <c r="E28" s="184">
        <f>'AP21LR '!E28</f>
        <v>0</v>
      </c>
      <c r="F28" s="191"/>
      <c r="G28" s="191"/>
      <c r="H28" s="192">
        <f>G28*J28</f>
        <v>0</v>
      </c>
      <c r="I28" s="183">
        <f>G28*K28</f>
        <v>0</v>
      </c>
      <c r="J28" s="183">
        <f t="shared" si="5"/>
        <v>3</v>
      </c>
      <c r="K28" s="184">
        <f t="shared" si="5"/>
        <v>0</v>
      </c>
      <c r="L28" s="185">
        <f>J28-K28</f>
        <v>3</v>
      </c>
      <c r="M28" s="186">
        <f>K28/J28</f>
        <v>0</v>
      </c>
      <c r="N28" s="187">
        <f>'AP21LR '!BH28</f>
        <v>1</v>
      </c>
      <c r="O28" s="82"/>
      <c r="P28" s="187">
        <f>'AP21LR '!BJ28</f>
        <v>1</v>
      </c>
      <c r="Q28" s="82"/>
      <c r="R28" s="187">
        <f>'AP21LR '!BL28</f>
        <v>1</v>
      </c>
      <c r="S28" s="82"/>
      <c r="T28" s="78"/>
    </row>
    <row r="29" spans="1:20" ht="37.5" customHeight="1">
      <c r="A29" s="20" t="str">
        <f>'AP21LR '!A29</f>
        <v>AP21LR</v>
      </c>
      <c r="B29" s="21" t="str">
        <f>'AP21LR '!B29</f>
        <v>UNDP</v>
      </c>
      <c r="C29" s="31" t="str">
        <f>'AP21LR '!C29</f>
        <v>Activité 1.3.3 Diffusion des émissions sur une radio nationale à Kinshasa</v>
      </c>
      <c r="D29" s="166" t="str">
        <f>'AP21LR '!D29</f>
        <v> % des membres de la communauté et acteurs locaux qui ont une bonne connaissance des messages vehicules a travers les emissions radiophoniques, les campagnes de sensibilisation...... (60%)</v>
      </c>
      <c r="E29" s="184">
        <f>'AP21LR '!E29</f>
        <v>0</v>
      </c>
      <c r="F29" s="191"/>
      <c r="G29" s="191"/>
      <c r="H29" s="192">
        <f>G29*J29</f>
        <v>0</v>
      </c>
      <c r="I29" s="183">
        <f>G29*K29</f>
        <v>0</v>
      </c>
      <c r="J29" s="183">
        <f t="shared" si="5"/>
        <v>60</v>
      </c>
      <c r="K29" s="184">
        <f t="shared" si="5"/>
        <v>0</v>
      </c>
      <c r="L29" s="185">
        <f>J29-K29</f>
        <v>60</v>
      </c>
      <c r="M29" s="186">
        <f>K29/J29</f>
        <v>0</v>
      </c>
      <c r="N29" s="187">
        <f>'AP21LR '!BH29</f>
        <v>20</v>
      </c>
      <c r="O29" s="82"/>
      <c r="P29" s="187">
        <f>'AP21LR '!BJ29</f>
        <v>20</v>
      </c>
      <c r="Q29" s="82"/>
      <c r="R29" s="187">
        <f>'AP21LR '!BL29</f>
        <v>20</v>
      </c>
      <c r="S29" s="82"/>
      <c r="T29" s="78"/>
    </row>
    <row r="30" spans="1:201" s="10" customFormat="1" ht="19.5" customHeight="1">
      <c r="A30" s="23" t="str">
        <f>'AP21LR '!A30</f>
        <v>Résultat 2. Les plans d'actions conjoints sont mis en œuvre</v>
      </c>
      <c r="B30" s="24"/>
      <c r="C30" s="39"/>
      <c r="D30" s="169"/>
      <c r="E30" s="194"/>
      <c r="F30" s="195"/>
      <c r="G30" s="195"/>
      <c r="H30" s="195"/>
      <c r="I30" s="195"/>
      <c r="J30" s="195"/>
      <c r="K30" s="196"/>
      <c r="L30" s="196"/>
      <c r="M30" s="196"/>
      <c r="N30" s="196"/>
      <c r="O30" s="196"/>
      <c r="P30" s="196"/>
      <c r="Q30" s="196"/>
      <c r="R30" s="196"/>
      <c r="S30" s="196"/>
      <c r="T30" s="66"/>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2"/>
    </row>
    <row r="31" spans="1:200" s="55" customFormat="1" ht="18.75" customHeight="1">
      <c r="A31" s="122" t="str">
        <f>'AP21LR '!A31</f>
        <v>Produit 2.1. Les engagements (Accords) issus des dialogues précédents sont actualisés</v>
      </c>
      <c r="B31" s="123"/>
      <c r="C31" s="123"/>
      <c r="D31" s="161"/>
      <c r="E31" s="161"/>
      <c r="F31" s="162"/>
      <c r="G31" s="162"/>
      <c r="H31" s="162"/>
      <c r="I31" s="162"/>
      <c r="J31" s="162"/>
      <c r="K31" s="161"/>
      <c r="L31" s="161"/>
      <c r="M31" s="161"/>
      <c r="N31" s="161"/>
      <c r="O31" s="161"/>
      <c r="P31" s="161"/>
      <c r="Q31" s="161"/>
      <c r="R31" s="161"/>
      <c r="S31" s="161"/>
      <c r="T31" s="13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row>
    <row r="32" spans="1:20" ht="41.25" customHeight="1">
      <c r="A32" s="20" t="str">
        <f>'AP21LR '!A32</f>
        <v>AP21LR</v>
      </c>
      <c r="B32" s="21" t="str">
        <f>'AP21LR '!B32</f>
        <v>UNDP</v>
      </c>
      <c r="C32" s="31" t="str">
        <f>'AP21LR '!C32</f>
        <v>Activité 2.1.1 Ateliers d’évaluation et de réactualisation des accords signés dans le passé dans la zone</v>
      </c>
      <c r="D32" s="166" t="str">
        <f>'AP21LR '!D32</f>
        <v># d'atelier sur la réactualisation et la revue des résultats de l'analyse existante dans la zone (4)</v>
      </c>
      <c r="E32" s="184">
        <f>'AP21LR '!E32</f>
        <v>0</v>
      </c>
      <c r="F32" s="191"/>
      <c r="G32" s="191"/>
      <c r="H32" s="192">
        <f>G32*J32</f>
        <v>0</v>
      </c>
      <c r="I32" s="183">
        <f>G32*K32</f>
        <v>0</v>
      </c>
      <c r="J32" s="183">
        <f aca="true" t="shared" si="6" ref="J32:K35">N32+P32+R32</f>
        <v>0</v>
      </c>
      <c r="K32" s="184">
        <f t="shared" si="6"/>
        <v>0</v>
      </c>
      <c r="L32" s="185">
        <f>J32-K32</f>
        <v>0</v>
      </c>
      <c r="M32" s="186" t="e">
        <f>K32/J32</f>
        <v>#DIV/0!</v>
      </c>
      <c r="N32" s="187">
        <f>'AP21LR '!BH32</f>
        <v>0</v>
      </c>
      <c r="O32" s="82"/>
      <c r="P32" s="187">
        <f>'AP21LR '!BJ32</f>
        <v>0</v>
      </c>
      <c r="Q32" s="82"/>
      <c r="R32" s="187">
        <f>'AP21LR '!BL32</f>
        <v>0</v>
      </c>
      <c r="S32" s="82"/>
      <c r="T32" s="78"/>
    </row>
    <row r="33" spans="1:20" ht="41.25" customHeight="1">
      <c r="A33" s="20" t="str">
        <f>'AP21LR '!A33</f>
        <v>AP21LR</v>
      </c>
      <c r="B33" s="21" t="str">
        <f>'AP21LR '!B33</f>
        <v>UNDP</v>
      </c>
      <c r="C33" s="31" t="str">
        <f>'AP21LR '!C33</f>
        <v>Activité 2.1.2 Nbre d'aliers de restitution  sur les dimensions non incluses dans la RAP existante menée par LPI</v>
      </c>
      <c r="D33" s="166" t="str">
        <f>'AP21LR '!D33</f>
        <v># d'ateliers de restitutions sur les dimensions non incluses dans la RAP aux parties prenantes et autorités organisés (3)</v>
      </c>
      <c r="E33" s="184">
        <f>'AP21LR '!E33</f>
        <v>0</v>
      </c>
      <c r="F33" s="191"/>
      <c r="G33" s="191"/>
      <c r="H33" s="192">
        <f>G33*J33</f>
        <v>0</v>
      </c>
      <c r="I33" s="183">
        <f>G33*K33</f>
        <v>0</v>
      </c>
      <c r="J33" s="183">
        <f t="shared" si="6"/>
        <v>0</v>
      </c>
      <c r="K33" s="184">
        <f t="shared" si="6"/>
        <v>0</v>
      </c>
      <c r="L33" s="185">
        <f>J33-K33</f>
        <v>0</v>
      </c>
      <c r="M33" s="186" t="e">
        <f>K33/J33</f>
        <v>#DIV/0!</v>
      </c>
      <c r="N33" s="187">
        <f>'AP21LR '!BH33</f>
        <v>0</v>
      </c>
      <c r="O33" s="82"/>
      <c r="P33" s="187">
        <f>'AP21LR '!BJ33</f>
        <v>0</v>
      </c>
      <c r="Q33" s="82"/>
      <c r="R33" s="187">
        <f>'AP21LR '!BL33</f>
        <v>0</v>
      </c>
      <c r="S33" s="82"/>
      <c r="T33" s="78"/>
    </row>
    <row r="34" spans="1:20" ht="41.25" customHeight="1">
      <c r="A34" s="20" t="str">
        <f>'AP21LR '!A34</f>
        <v>AP21LR</v>
      </c>
      <c r="B34" s="21" t="str">
        <f>'AP21LR '!B34</f>
        <v>UNDP</v>
      </c>
      <c r="C34" s="31" t="str">
        <f>'AP21LR '!C34</f>
        <v>Activité 2.1.3 Table Ronde d’évaluation et actualisation des engagements existants sur la zone de Bashali</v>
      </c>
      <c r="D34" s="166" t="str">
        <f>'AP21LR '!D34</f>
        <v># de table ronde d'évaluation et réactualisation des engagements existants dans la zone de Bashali (1)</v>
      </c>
      <c r="E34" s="184">
        <f>'AP21LR '!E34</f>
        <v>0</v>
      </c>
      <c r="F34" s="191"/>
      <c r="G34" s="191"/>
      <c r="H34" s="192">
        <f>G34*J34</f>
        <v>0</v>
      </c>
      <c r="I34" s="183">
        <f>G34*K34</f>
        <v>0</v>
      </c>
      <c r="J34" s="183">
        <f t="shared" si="6"/>
        <v>0</v>
      </c>
      <c r="K34" s="184">
        <f t="shared" si="6"/>
        <v>0</v>
      </c>
      <c r="L34" s="185">
        <f>J34-K34</f>
        <v>0</v>
      </c>
      <c r="M34" s="186" t="e">
        <f>K34/J34</f>
        <v>#DIV/0!</v>
      </c>
      <c r="N34" s="187">
        <f>'AP21LR '!BH34</f>
        <v>0</v>
      </c>
      <c r="O34" s="82"/>
      <c r="P34" s="187">
        <f>'AP21LR '!BJ34</f>
        <v>0</v>
      </c>
      <c r="Q34" s="82"/>
      <c r="R34" s="187">
        <f>'AP21LR '!BL34</f>
        <v>0</v>
      </c>
      <c r="S34" s="82"/>
      <c r="T34" s="78"/>
    </row>
    <row r="35" spans="1:20" ht="41.25" customHeight="1">
      <c r="A35" s="20" t="str">
        <f>'AP21LR '!A35</f>
        <v>AP21LR</v>
      </c>
      <c r="B35" s="21" t="str">
        <f>'AP21LR '!B35</f>
        <v>UNDP</v>
      </c>
      <c r="C35" s="31" t="str">
        <f>'AP21LR '!C35</f>
        <v>Activité 2.1.4 Egagements actualisés lors de la table ronde de Bashali Bashali</v>
      </c>
      <c r="D35" s="166" t="str">
        <f>'AP21LR '!D35</f>
        <v># d'engagements actualises lors de la table ronde (7)</v>
      </c>
      <c r="E35" s="184">
        <f>'AP21LR '!E35</f>
        <v>0</v>
      </c>
      <c r="F35" s="191"/>
      <c r="G35" s="191"/>
      <c r="H35" s="192">
        <f>G35*J35</f>
        <v>0</v>
      </c>
      <c r="I35" s="183">
        <f>G35*K35</f>
        <v>0</v>
      </c>
      <c r="J35" s="183">
        <f t="shared" si="6"/>
        <v>0</v>
      </c>
      <c r="K35" s="184">
        <f t="shared" si="6"/>
        <v>0</v>
      </c>
      <c r="L35" s="185">
        <f>J35-K35</f>
        <v>0</v>
      </c>
      <c r="M35" s="186" t="e">
        <f>K35/J35</f>
        <v>#DIV/0!</v>
      </c>
      <c r="N35" s="187">
        <f>'AP21LR '!BH35</f>
        <v>0</v>
      </c>
      <c r="O35" s="82"/>
      <c r="P35" s="187">
        <f>'AP21LR '!BJ35</f>
        <v>0</v>
      </c>
      <c r="Q35" s="82"/>
      <c r="R35" s="187">
        <f>'AP21LR '!BL35</f>
        <v>0</v>
      </c>
      <c r="S35" s="82"/>
      <c r="T35" s="78"/>
    </row>
    <row r="36" spans="1:20" ht="41.25" customHeight="1">
      <c r="A36" s="20" t="str">
        <f>'AP21LR '!A36</f>
        <v>AP21LR</v>
      </c>
      <c r="B36" s="21" t="str">
        <f>'AP21LR '!B36</f>
        <v>UNDP</v>
      </c>
      <c r="C36" s="31" t="str">
        <f>'AP21LR '!C36</f>
        <v>Activité 2.1.5 Forums de Dialogue Démocratique Bashali</v>
      </c>
      <c r="D36" s="166" t="str">
        <f>'AP21LR '!D36</f>
        <v># de forum de dialogue organisés (4)</v>
      </c>
      <c r="E36" s="184">
        <f>'AP21LR '!E36</f>
        <v>0</v>
      </c>
      <c r="F36" s="191"/>
      <c r="G36" s="191"/>
      <c r="H36" s="192">
        <f>G36*J36</f>
        <v>0</v>
      </c>
      <c r="I36" s="183">
        <f>G36*K36</f>
        <v>0</v>
      </c>
      <c r="J36" s="183">
        <f>N36+P36+R36</f>
        <v>0</v>
      </c>
      <c r="K36" s="184">
        <f>O36+Q36+S36</f>
        <v>0</v>
      </c>
      <c r="L36" s="185">
        <f>J36-K36</f>
        <v>0</v>
      </c>
      <c r="M36" s="186" t="e">
        <f>K36/J36</f>
        <v>#DIV/0!</v>
      </c>
      <c r="N36" s="187">
        <f>'AP21LR '!BH36</f>
        <v>0</v>
      </c>
      <c r="O36" s="82"/>
      <c r="P36" s="187">
        <f>'AP21LR '!BJ36</f>
        <v>0</v>
      </c>
      <c r="Q36" s="82"/>
      <c r="R36" s="187">
        <f>'AP21LR '!BL36</f>
        <v>0</v>
      </c>
      <c r="S36" s="82"/>
      <c r="T36" s="78"/>
    </row>
    <row r="37" spans="1:200" s="55" customFormat="1" ht="18.75" customHeight="1">
      <c r="A37" s="122" t="str">
        <f>'AP21LR '!A37</f>
        <v>Produit 2.2. Une  recherche action participative sur les dynamiques des conflits est  réalisée</v>
      </c>
      <c r="B37" s="123"/>
      <c r="C37" s="123"/>
      <c r="D37" s="161"/>
      <c r="E37" s="161"/>
      <c r="F37" s="162"/>
      <c r="G37" s="162"/>
      <c r="H37" s="162"/>
      <c r="I37" s="162"/>
      <c r="J37" s="162"/>
      <c r="K37" s="161"/>
      <c r="L37" s="161"/>
      <c r="M37" s="161"/>
      <c r="N37" s="161"/>
      <c r="O37" s="161"/>
      <c r="P37" s="161"/>
      <c r="Q37" s="161"/>
      <c r="R37" s="161"/>
      <c r="S37" s="161"/>
      <c r="T37" s="13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row>
    <row r="38" spans="1:20" ht="34.5" customHeight="1">
      <c r="A38" s="20" t="str">
        <f>'AP21LR '!A38</f>
        <v>AP21LR</v>
      </c>
      <c r="B38" s="21" t="str">
        <f>'AP21LR '!B38</f>
        <v>UNDP</v>
      </c>
      <c r="C38" s="31" t="str">
        <f>'AP21LR '!C38</f>
        <v>Produit 2.2.1  Recherche action participative sur les dynamiques des conflits Bwito</v>
      </c>
      <c r="D38" s="166" t="str">
        <f>'AP21LR '!D38</f>
        <v> #  de  RAP menées dans la zone (1)</v>
      </c>
      <c r="E38" s="184">
        <f>'AP21LR '!E38</f>
        <v>0</v>
      </c>
      <c r="F38" s="191"/>
      <c r="G38" s="191"/>
      <c r="H38" s="192">
        <f>G38*J38</f>
        <v>0</v>
      </c>
      <c r="I38" s="183">
        <f>G38*K38</f>
        <v>0</v>
      </c>
      <c r="J38" s="183">
        <f aca="true" t="shared" si="7" ref="J38:K41">N38+P38+R38</f>
        <v>0</v>
      </c>
      <c r="K38" s="184">
        <f t="shared" si="7"/>
        <v>0</v>
      </c>
      <c r="L38" s="185">
        <f>J38-K38</f>
        <v>0</v>
      </c>
      <c r="M38" s="186" t="e">
        <f>K38/J38</f>
        <v>#DIV/0!</v>
      </c>
      <c r="N38" s="187">
        <f>'AP21LR '!BH38</f>
        <v>0</v>
      </c>
      <c r="O38" s="82"/>
      <c r="P38" s="187">
        <f>'AP21LR '!BJ38</f>
        <v>0</v>
      </c>
      <c r="Q38" s="82"/>
      <c r="R38" s="187">
        <f>'AP21LR '!BL38</f>
        <v>0</v>
      </c>
      <c r="S38" s="82"/>
      <c r="T38" s="78"/>
    </row>
    <row r="39" spans="1:20" ht="34.5" customHeight="1">
      <c r="A39" s="20" t="str">
        <f>'AP21LR '!A39</f>
        <v>AP21LR</v>
      </c>
      <c r="B39" s="21" t="str">
        <f>'AP21LR '!B39</f>
        <v>UNDP</v>
      </c>
      <c r="C39" s="31" t="str">
        <f>'AP21LR '!C39</f>
        <v>Activité 2.2.2 Forums  débats basés sur les résultats de la RAP Bwito</v>
      </c>
      <c r="D39" s="166" t="str">
        <f>'AP21LR '!D39</f>
        <v> # de forums débat organisés sur la RAP dans la chefferie de Bwito (3)</v>
      </c>
      <c r="E39" s="184">
        <f>'AP21LR '!E39</f>
        <v>0</v>
      </c>
      <c r="F39" s="191"/>
      <c r="G39" s="191"/>
      <c r="H39" s="192">
        <f>G39*J39</f>
        <v>0</v>
      </c>
      <c r="I39" s="183">
        <f>G39*K39</f>
        <v>0</v>
      </c>
      <c r="J39" s="183">
        <f t="shared" si="7"/>
        <v>0</v>
      </c>
      <c r="K39" s="184">
        <f t="shared" si="7"/>
        <v>0</v>
      </c>
      <c r="L39" s="185">
        <f>J39-K39</f>
        <v>0</v>
      </c>
      <c r="M39" s="186" t="e">
        <f>K39/J39</f>
        <v>#DIV/0!</v>
      </c>
      <c r="N39" s="187">
        <f>'AP21LR '!BH39</f>
        <v>0</v>
      </c>
      <c r="O39" s="82"/>
      <c r="P39" s="187">
        <f>'AP21LR '!BJ39</f>
        <v>0</v>
      </c>
      <c r="Q39" s="82"/>
      <c r="R39" s="187">
        <f>'AP21LR '!BL39</f>
        <v>0</v>
      </c>
      <c r="S39" s="82"/>
      <c r="T39" s="78"/>
    </row>
    <row r="40" spans="1:20" ht="34.5" customHeight="1">
      <c r="A40" s="20" t="str">
        <f>'AP21LR '!A40</f>
        <v>AP21LR</v>
      </c>
      <c r="B40" s="21" t="str">
        <f>'AP21LR '!B40</f>
        <v>UNDP</v>
      </c>
      <c r="C40" s="31" t="str">
        <f>'AP21LR '!C40</f>
        <v>Activité 2.2.3 Mini dialogue organisés dans la chefferie de Bwito</v>
      </c>
      <c r="D40" s="166" t="str">
        <f>'AP21LR '!D40</f>
        <v># de Mini dialogues organisés dans la chefferie de Bwito (20)</v>
      </c>
      <c r="E40" s="184">
        <f>'AP21LR '!E40</f>
        <v>0</v>
      </c>
      <c r="F40" s="191"/>
      <c r="G40" s="191"/>
      <c r="H40" s="192">
        <f>G40*J40</f>
        <v>0</v>
      </c>
      <c r="I40" s="183">
        <f>G40*K40</f>
        <v>0</v>
      </c>
      <c r="J40" s="183">
        <f t="shared" si="7"/>
        <v>0</v>
      </c>
      <c r="K40" s="184">
        <f t="shared" si="7"/>
        <v>0</v>
      </c>
      <c r="L40" s="185">
        <f>J40-K40</f>
        <v>0</v>
      </c>
      <c r="M40" s="186" t="e">
        <f>K40/J40</f>
        <v>#DIV/0!</v>
      </c>
      <c r="N40" s="187">
        <f>'AP21LR '!BH40</f>
        <v>0</v>
      </c>
      <c r="O40" s="82"/>
      <c r="P40" s="187">
        <f>'AP21LR '!BJ40</f>
        <v>0</v>
      </c>
      <c r="Q40" s="82"/>
      <c r="R40" s="187">
        <f>'AP21LR '!BL40</f>
        <v>0</v>
      </c>
      <c r="S40" s="82"/>
      <c r="T40" s="78"/>
    </row>
    <row r="41" spans="1:20" ht="34.5" customHeight="1">
      <c r="A41" s="20" t="str">
        <f>'AP21LR '!A41</f>
        <v>AP21LR</v>
      </c>
      <c r="B41" s="21" t="str">
        <f>'AP21LR '!B41</f>
        <v>UNDP</v>
      </c>
      <c r="C41" s="31" t="str">
        <f>'AP21LR '!C41</f>
        <v>Activité 2.2.4 Rapport Cartographie des Acteurs, analyse des facteurs des conflits</v>
      </c>
      <c r="D41" s="166" t="str">
        <f>'AP21LR '!D41</f>
        <v># de rapport de cartographie  et analyse des facteurs  des conflits produit sur la zone du projet (1)</v>
      </c>
      <c r="E41" s="184">
        <f>'AP21LR '!E41</f>
        <v>0</v>
      </c>
      <c r="F41" s="191"/>
      <c r="G41" s="191"/>
      <c r="H41" s="192">
        <f>G41*J41</f>
        <v>0</v>
      </c>
      <c r="I41" s="183">
        <f>G41*K41</f>
        <v>0</v>
      </c>
      <c r="J41" s="183">
        <f t="shared" si="7"/>
        <v>0</v>
      </c>
      <c r="K41" s="184">
        <f t="shared" si="7"/>
        <v>0</v>
      </c>
      <c r="L41" s="185">
        <f>J41-K41</f>
        <v>0</v>
      </c>
      <c r="M41" s="186" t="e">
        <f>K41/J41</f>
        <v>#DIV/0!</v>
      </c>
      <c r="N41" s="187">
        <f>'AP21LR '!BH41</f>
        <v>0</v>
      </c>
      <c r="O41" s="82"/>
      <c r="P41" s="187">
        <f>'AP21LR '!BJ41</f>
        <v>0</v>
      </c>
      <c r="Q41" s="82"/>
      <c r="R41" s="187">
        <f>'AP21LR '!BL41</f>
        <v>0</v>
      </c>
      <c r="S41" s="82"/>
      <c r="T41" s="78"/>
    </row>
    <row r="42" spans="1:200" s="55" customFormat="1" ht="18.75" customHeight="1">
      <c r="A42" s="122" t="str">
        <f>'AP21LR '!A42</f>
        <v>Produit 2.3. Les plans d’action conjoints sensibles au genre sont développés par le comité de suivi et approuvés par les représentants des communautés et les autorités </v>
      </c>
      <c r="B42" s="123"/>
      <c r="C42" s="123"/>
      <c r="D42" s="161"/>
      <c r="E42" s="161"/>
      <c r="F42" s="162"/>
      <c r="G42" s="162"/>
      <c r="H42" s="162"/>
      <c r="I42" s="162"/>
      <c r="J42" s="162"/>
      <c r="K42" s="161"/>
      <c r="L42" s="161"/>
      <c r="M42" s="161"/>
      <c r="N42" s="161"/>
      <c r="O42" s="161"/>
      <c r="P42" s="161"/>
      <c r="Q42" s="161"/>
      <c r="R42" s="161"/>
      <c r="S42" s="161"/>
      <c r="T42" s="13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row>
    <row r="43" spans="1:20" ht="41.25" customHeight="1">
      <c r="A43" s="20" t="str">
        <f>'AP21LR '!A43</f>
        <v>AP21LR</v>
      </c>
      <c r="B43" s="21" t="str">
        <f>'AP21LR '!B43</f>
        <v>UNDP</v>
      </c>
      <c r="C43" s="31" t="str">
        <f>'AP21LR '!C43</f>
        <v>Activité 2.3.1 Fond Flexible pour la mise en oeuvre des accords et plans d'action issus du dialogue démocratique de Bwito</v>
      </c>
      <c r="D43" s="166" t="str">
        <f>'AP21LR '!D43</f>
        <v>#  de plans d'action conjoints "sensibles au genre" approuvés (ventilé par sous-zone prioritaire) (&amp;°</v>
      </c>
      <c r="E43" s="184">
        <f>'AP21LR '!E43</f>
        <v>0</v>
      </c>
      <c r="F43" s="191"/>
      <c r="G43" s="191"/>
      <c r="H43" s="192">
        <f>G43*J43</f>
        <v>0</v>
      </c>
      <c r="I43" s="183">
        <f>G43*K43</f>
        <v>0</v>
      </c>
      <c r="J43" s="183">
        <f>N43+P43+R43</f>
        <v>1</v>
      </c>
      <c r="K43" s="184">
        <f>O43+Q43+S43</f>
        <v>0</v>
      </c>
      <c r="L43" s="185">
        <f>J43-K43</f>
        <v>1</v>
      </c>
      <c r="M43" s="186">
        <f>K43/J43</f>
        <v>0</v>
      </c>
      <c r="N43" s="187">
        <f>'AP21LR '!BH43</f>
        <v>1</v>
      </c>
      <c r="O43" s="82"/>
      <c r="P43" s="187">
        <f>'AP21LR '!BJ43</f>
        <v>0</v>
      </c>
      <c r="Q43" s="82"/>
      <c r="R43" s="187">
        <f>'AP21LR '!BL43</f>
        <v>0</v>
      </c>
      <c r="S43" s="82"/>
      <c r="T43" s="78"/>
    </row>
    <row r="44" spans="1:20" ht="41.25" customHeight="1">
      <c r="A44" s="20" t="str">
        <f>'AP21LR '!A44</f>
        <v>AP21LR</v>
      </c>
      <c r="B44" s="21" t="str">
        <f>'AP21LR '!B44</f>
        <v>UNDP</v>
      </c>
      <c r="C44" s="31" t="str">
        <f>'AP21LR '!C44</f>
        <v>Activité 2.3.2 Fond Flexible pour la mise en oeuvre des accords actualisés et plans d'action actualisés issus  de la table ronde d’actualisation des engagements de Bashali</v>
      </c>
      <c r="D44" s="166" t="str">
        <f>'AP21LR '!D44</f>
        <v>#  de plans d'action conjoints "sensibles au genre" approuvés (ventilé par sous-zone prioritaire) (1)</v>
      </c>
      <c r="E44" s="184">
        <f>'AP21LR '!E44</f>
        <v>0</v>
      </c>
      <c r="F44" s="191"/>
      <c r="G44" s="191"/>
      <c r="H44" s="192">
        <f>G44*J44</f>
        <v>0</v>
      </c>
      <c r="I44" s="183">
        <f>G44*K44</f>
        <v>0</v>
      </c>
      <c r="J44" s="183">
        <f>N44+P44+R44</f>
        <v>0</v>
      </c>
      <c r="K44" s="184">
        <f>O44+Q44+S44</f>
        <v>0</v>
      </c>
      <c r="L44" s="185">
        <f>J44-K44</f>
        <v>0</v>
      </c>
      <c r="M44" s="186" t="e">
        <f>K44/J44</f>
        <v>#DIV/0!</v>
      </c>
      <c r="N44" s="187">
        <f>'AP21LR '!BH44</f>
        <v>0</v>
      </c>
      <c r="O44" s="82"/>
      <c r="P44" s="187">
        <f>'AP21LR '!BJ44</f>
        <v>0</v>
      </c>
      <c r="Q44" s="82"/>
      <c r="R44" s="187">
        <f>'AP21LR '!BL44</f>
        <v>0</v>
      </c>
      <c r="S44" s="82"/>
      <c r="T44" s="78"/>
    </row>
    <row r="45" spans="1:201" s="10" customFormat="1" ht="19.5" customHeight="1">
      <c r="A45" s="23" t="str">
        <f>'AP21LR '!A45</f>
        <v>Résultat 3. Les acteurs clés au niveau provincial et national sont mobilisés </v>
      </c>
      <c r="B45" s="24"/>
      <c r="C45" s="39"/>
      <c r="D45" s="169"/>
      <c r="E45" s="194"/>
      <c r="F45" s="195"/>
      <c r="G45" s="195"/>
      <c r="H45" s="195"/>
      <c r="I45" s="195"/>
      <c r="J45" s="195"/>
      <c r="K45" s="196"/>
      <c r="L45" s="196"/>
      <c r="M45" s="196"/>
      <c r="N45" s="196"/>
      <c r="O45" s="196"/>
      <c r="P45" s="196"/>
      <c r="Q45" s="196"/>
      <c r="R45" s="196"/>
      <c r="S45" s="196"/>
      <c r="T45" s="66"/>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2"/>
    </row>
    <row r="46" spans="1:200" s="55" customFormat="1" ht="18.75" customHeight="1">
      <c r="A46" s="122" t="str">
        <f>'AP21LR '!A46</f>
        <v>Produit 3. 1. Le conseil consultatif provincial est mis en place et est opérationnel</v>
      </c>
      <c r="B46" s="123"/>
      <c r="C46" s="123"/>
      <c r="D46" s="161"/>
      <c r="E46" s="161"/>
      <c r="F46" s="162"/>
      <c r="G46" s="162"/>
      <c r="H46" s="162"/>
      <c r="I46" s="162"/>
      <c r="J46" s="162"/>
      <c r="K46" s="161"/>
      <c r="L46" s="161"/>
      <c r="M46" s="161"/>
      <c r="N46" s="161"/>
      <c r="O46" s="161"/>
      <c r="P46" s="161"/>
      <c r="Q46" s="161"/>
      <c r="R46" s="161"/>
      <c r="S46" s="161"/>
      <c r="T46" s="13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row>
    <row r="47" spans="1:20" ht="39.75" customHeight="1">
      <c r="A47" s="20" t="str">
        <f>'AP21LR '!A47</f>
        <v>AP21LR</v>
      </c>
      <c r="B47" s="21" t="str">
        <f>'AP21LR '!B47</f>
        <v>UNDP</v>
      </c>
      <c r="C47" s="31" t="str">
        <f>'AP21LR '!C47</f>
        <v>Activité 3.1.1 Mise en place d'un conseil consultatif au niveau provincial</v>
      </c>
      <c r="D47" s="166" t="str">
        <f>'AP21LR '!D47</f>
        <v> #  d'acteurs cles  mobilisés à chaque  niveau  (provincial et national) (1)</v>
      </c>
      <c r="E47" s="184">
        <f>'AP21LR '!E47</f>
        <v>0</v>
      </c>
      <c r="F47" s="191"/>
      <c r="G47" s="191"/>
      <c r="H47" s="192">
        <f aca="true" t="shared" si="8" ref="H47:H52">G47*J47</f>
        <v>0</v>
      </c>
      <c r="I47" s="183">
        <f aca="true" t="shared" si="9" ref="I47:I52">G47*K47</f>
        <v>0</v>
      </c>
      <c r="J47" s="183">
        <f aca="true" t="shared" si="10" ref="J47:K55">N47+P47+R47</f>
        <v>0</v>
      </c>
      <c r="K47" s="184">
        <f t="shared" si="10"/>
        <v>0</v>
      </c>
      <c r="L47" s="185">
        <f aca="true" t="shared" si="11" ref="L47:L52">J47-K47</f>
        <v>0</v>
      </c>
      <c r="M47" s="186" t="e">
        <f aca="true" t="shared" si="12" ref="M47:M52">K47/J47</f>
        <v>#DIV/0!</v>
      </c>
      <c r="N47" s="187">
        <f>'AP21LR '!BH47</f>
        <v>0</v>
      </c>
      <c r="O47" s="82"/>
      <c r="P47" s="187">
        <f>'AP21LR '!BJ47</f>
        <v>0</v>
      </c>
      <c r="Q47" s="82"/>
      <c r="R47" s="187">
        <f>'AP21LR '!BL47</f>
        <v>0</v>
      </c>
      <c r="S47" s="82"/>
      <c r="T47" s="78"/>
    </row>
    <row r="48" spans="1:20" ht="39.75" customHeight="1">
      <c r="A48" s="20" t="str">
        <f>'AP21LR '!A48</f>
        <v>AP21LR</v>
      </c>
      <c r="B48" s="21" t="str">
        <f>'AP21LR '!B48</f>
        <v>UNDP</v>
      </c>
      <c r="C48" s="31" t="str">
        <f>'AP21LR '!C48</f>
        <v>Activité 3.1.2 Réunions trimestrielles du conseil consultatif au niveau de la province</v>
      </c>
      <c r="D48" s="166" t="str">
        <f>'AP21LR '!D48</f>
        <v># de réunions organisées  par le CC au niveau de la province (6)</v>
      </c>
      <c r="E48" s="184">
        <f>'AP21LR '!E48</f>
        <v>0</v>
      </c>
      <c r="F48" s="191"/>
      <c r="G48" s="191"/>
      <c r="H48" s="192">
        <f t="shared" si="8"/>
        <v>0</v>
      </c>
      <c r="I48" s="183">
        <f t="shared" si="9"/>
        <v>0</v>
      </c>
      <c r="J48" s="183">
        <f t="shared" si="10"/>
        <v>1</v>
      </c>
      <c r="K48" s="184">
        <f t="shared" si="10"/>
        <v>0</v>
      </c>
      <c r="L48" s="185">
        <f t="shared" si="11"/>
        <v>1</v>
      </c>
      <c r="M48" s="186">
        <f t="shared" si="12"/>
        <v>0</v>
      </c>
      <c r="N48" s="187">
        <f>'AP21LR '!BH48</f>
        <v>0</v>
      </c>
      <c r="O48" s="82"/>
      <c r="P48" s="187">
        <f>'AP21LR '!BJ48</f>
        <v>1</v>
      </c>
      <c r="Q48" s="82"/>
      <c r="R48" s="187">
        <f>'AP21LR '!BL48</f>
        <v>0</v>
      </c>
      <c r="S48" s="82"/>
      <c r="T48" s="78"/>
    </row>
    <row r="49" spans="1:20" ht="39.75" customHeight="1">
      <c r="A49" s="20" t="str">
        <f>'AP21LR '!A49</f>
        <v>AP21LR</v>
      </c>
      <c r="B49" s="21" t="str">
        <f>'AP21LR '!B49</f>
        <v>UNDP</v>
      </c>
      <c r="C49" s="31" t="str">
        <f>'AP21LR '!C49</f>
        <v>Activité 3.1.3 Visites de suivi des activités de projets de stabilisation sur terrain par le conseil consultatif</v>
      </c>
      <c r="D49" s="166" t="str">
        <f>'AP21LR '!D49</f>
        <v># visites de suivi des activités terrain organisées par les membres  du CC (2)</v>
      </c>
      <c r="E49" s="184">
        <f>'AP21LR '!E49</f>
        <v>0</v>
      </c>
      <c r="F49" s="191"/>
      <c r="G49" s="191"/>
      <c r="H49" s="192">
        <f t="shared" si="8"/>
        <v>0</v>
      </c>
      <c r="I49" s="183">
        <f t="shared" si="9"/>
        <v>0</v>
      </c>
      <c r="J49" s="183">
        <f t="shared" si="10"/>
        <v>1</v>
      </c>
      <c r="K49" s="184">
        <f t="shared" si="10"/>
        <v>0</v>
      </c>
      <c r="L49" s="185">
        <f t="shared" si="11"/>
        <v>1</v>
      </c>
      <c r="M49" s="186">
        <f t="shared" si="12"/>
        <v>0</v>
      </c>
      <c r="N49" s="187">
        <f>'AP21LR '!BH49</f>
        <v>0</v>
      </c>
      <c r="O49" s="82"/>
      <c r="P49" s="187">
        <f>'AP21LR '!BJ49</f>
        <v>1</v>
      </c>
      <c r="Q49" s="82"/>
      <c r="R49" s="187">
        <f>'AP21LR '!BL49</f>
        <v>0</v>
      </c>
      <c r="S49" s="82"/>
      <c r="T49" s="78"/>
    </row>
    <row r="50" spans="1:20" ht="39.75" customHeight="1">
      <c r="A50" s="20" t="str">
        <f>'AP21LR '!A50</f>
        <v>AP21LR</v>
      </c>
      <c r="B50" s="21" t="str">
        <f>'AP21LR '!B50</f>
        <v>UNDP</v>
      </c>
      <c r="C50" s="31" t="str">
        <f>'AP21LR '!C50</f>
        <v>Activité 3.1.4 Ateliers d'échange avec les entrepreneurs du conflit au niveau provincial, national et régional</v>
      </c>
      <c r="D50" s="166" t="str">
        <f>'AP21LR '!D50</f>
        <v># d'ateliers d'échanges entre les entrepreneurs des conflits au niveau provincial, national et régional (2)</v>
      </c>
      <c r="E50" s="184">
        <f>'AP21LR '!E50</f>
        <v>0</v>
      </c>
      <c r="F50" s="191"/>
      <c r="G50" s="191"/>
      <c r="H50" s="192">
        <f t="shared" si="8"/>
        <v>0</v>
      </c>
      <c r="I50" s="183">
        <f t="shared" si="9"/>
        <v>0</v>
      </c>
      <c r="J50" s="183">
        <f t="shared" si="10"/>
        <v>1</v>
      </c>
      <c r="K50" s="184">
        <f t="shared" si="10"/>
        <v>0</v>
      </c>
      <c r="L50" s="185">
        <f t="shared" si="11"/>
        <v>1</v>
      </c>
      <c r="M50" s="186">
        <f t="shared" si="12"/>
        <v>0</v>
      </c>
      <c r="N50" s="187">
        <f>'AP21LR '!BH50</f>
        <v>1</v>
      </c>
      <c r="O50" s="82"/>
      <c r="P50" s="187">
        <f>'AP21LR '!BJ50</f>
        <v>0</v>
      </c>
      <c r="Q50" s="82"/>
      <c r="R50" s="187">
        <f>'AP21LR '!BL50</f>
        <v>0</v>
      </c>
      <c r="S50" s="82"/>
      <c r="T50" s="78"/>
    </row>
    <row r="51" spans="1:20" ht="44.25" customHeight="1">
      <c r="A51" s="20" t="str">
        <f>'AP21LR '!A51</f>
        <v>AP21LR</v>
      </c>
      <c r="B51" s="21" t="str">
        <f>'AP21LR '!B51</f>
        <v>UNDP</v>
      </c>
      <c r="C51" s="31" t="str">
        <f>'AP21LR '!C51</f>
        <v>Activité 3.1.5 Atelier de préparation des activités de plaidoyer menées par les mécanismes de suivi de la mise en œuvre des accords/Bashali</v>
      </c>
      <c r="D51" s="166" t="str">
        <f>'AP21LR '!D51</f>
        <v> # d'ateliers de préparation des activités de plaidoyer menées par le mécanisme de suivi des accords au niveau provincial, national et régional  (1)</v>
      </c>
      <c r="E51" s="184">
        <f>'AP21LR '!E51</f>
        <v>0</v>
      </c>
      <c r="F51" s="191"/>
      <c r="G51" s="191"/>
      <c r="H51" s="192">
        <f t="shared" si="8"/>
        <v>0</v>
      </c>
      <c r="I51" s="183">
        <f t="shared" si="9"/>
        <v>0</v>
      </c>
      <c r="J51" s="183">
        <f t="shared" si="10"/>
        <v>0</v>
      </c>
      <c r="K51" s="184">
        <f t="shared" si="10"/>
        <v>0</v>
      </c>
      <c r="L51" s="185">
        <f t="shared" si="11"/>
        <v>0</v>
      </c>
      <c r="M51" s="186" t="e">
        <f t="shared" si="12"/>
        <v>#DIV/0!</v>
      </c>
      <c r="N51" s="187">
        <f>'AP21LR '!BH51</f>
        <v>0</v>
      </c>
      <c r="O51" s="82"/>
      <c r="P51" s="187">
        <f>'AP21LR '!BJ51</f>
        <v>0</v>
      </c>
      <c r="Q51" s="82"/>
      <c r="R51" s="187">
        <f>'AP21LR '!BL51</f>
        <v>0</v>
      </c>
      <c r="S51" s="82"/>
      <c r="T51" s="78"/>
    </row>
    <row r="52" spans="1:20" ht="44.25" customHeight="1">
      <c r="A52" s="20" t="str">
        <f>'AP21LR '!A52</f>
        <v>AP21LR</v>
      </c>
      <c r="B52" s="21" t="str">
        <f>'AP21LR '!B52</f>
        <v>UNDP</v>
      </c>
      <c r="C52" s="31" t="str">
        <f>'AP21LR '!C52</f>
        <v>Activité 3.1.6  Atelier de préparation des activités de plaidoyer menées par les mécanismes de suivi de la mise en œuvre des accords issus du dialogue démocratique de Bwito</v>
      </c>
      <c r="D52" s="166">
        <f>'AP21LR '!D52</f>
        <v>0</v>
      </c>
      <c r="E52" s="184">
        <f>'AP21LR '!E52</f>
        <v>0</v>
      </c>
      <c r="F52" s="191"/>
      <c r="G52" s="191"/>
      <c r="H52" s="192">
        <f t="shared" si="8"/>
        <v>0</v>
      </c>
      <c r="I52" s="183">
        <f t="shared" si="9"/>
        <v>0</v>
      </c>
      <c r="J52" s="183">
        <f t="shared" si="10"/>
        <v>0</v>
      </c>
      <c r="K52" s="184">
        <f t="shared" si="10"/>
        <v>0</v>
      </c>
      <c r="L52" s="185">
        <f t="shared" si="11"/>
        <v>0</v>
      </c>
      <c r="M52" s="186" t="e">
        <f t="shared" si="12"/>
        <v>#DIV/0!</v>
      </c>
      <c r="N52" s="187">
        <f>'AP21LR '!BH52</f>
        <v>0</v>
      </c>
      <c r="O52" s="82"/>
      <c r="P52" s="187">
        <f>'AP21LR '!BJ52</f>
        <v>0</v>
      </c>
      <c r="Q52" s="82"/>
      <c r="R52" s="187">
        <f>'AP21LR '!BL52</f>
        <v>0</v>
      </c>
      <c r="S52" s="82"/>
      <c r="T52" s="78"/>
    </row>
    <row r="53" spans="1:20" ht="39.75" customHeight="1">
      <c r="A53" s="20" t="str">
        <f>'AP21LR '!A53</f>
        <v>AP21LR</v>
      </c>
      <c r="B53" s="21" t="str">
        <f>'AP21LR '!B53</f>
        <v>UNDP</v>
      </c>
      <c r="C53" s="31" t="str">
        <f>'AP21LR '!C53</f>
        <v>Activité 3.1.7 Activités de plaidoyer au niveau provincial, national et régional/Bashali</v>
      </c>
      <c r="D53" s="166" t="str">
        <f>'AP21LR '!D53</f>
        <v># d'activités de plaidoyer menées par le mécanisme de suivi des accords au niveau provincial, national et (6)</v>
      </c>
      <c r="E53" s="184">
        <f>'AP21LR '!E53</f>
        <v>0</v>
      </c>
      <c r="F53" s="191"/>
      <c r="G53" s="191"/>
      <c r="H53" s="192">
        <f>G53*J53</f>
        <v>0</v>
      </c>
      <c r="I53" s="183">
        <f>G53*K53</f>
        <v>0</v>
      </c>
      <c r="J53" s="183">
        <f t="shared" si="10"/>
        <v>3</v>
      </c>
      <c r="K53" s="184">
        <f t="shared" si="10"/>
        <v>0</v>
      </c>
      <c r="L53" s="185">
        <f>J53-K53</f>
        <v>3</v>
      </c>
      <c r="M53" s="186">
        <f>K53/J53</f>
        <v>0</v>
      </c>
      <c r="N53" s="187">
        <f>'AP21LR '!BH53</f>
        <v>1</v>
      </c>
      <c r="O53" s="82"/>
      <c r="P53" s="187">
        <f>'AP21LR '!BJ53</f>
        <v>2</v>
      </c>
      <c r="Q53" s="82"/>
      <c r="R53" s="187">
        <f>'AP21LR '!BL53</f>
        <v>0</v>
      </c>
      <c r="S53" s="82"/>
      <c r="T53" s="78"/>
    </row>
    <row r="54" spans="1:20" ht="44.25" customHeight="1">
      <c r="A54" s="20" t="str">
        <f>'AP21LR '!A54</f>
        <v>AP21LR</v>
      </c>
      <c r="B54" s="21" t="str">
        <f>'AP21LR '!B54</f>
        <v>UNDP</v>
      </c>
      <c r="C54" s="31" t="str">
        <f>'AP21LR '!C54</f>
        <v>Activité 3.1.8 Activités de plaidoyer au niveau provincial, national et régional/Bwito</v>
      </c>
      <c r="D54" s="166" t="str">
        <f>'AP21LR '!D54</f>
        <v># de points d'actions arrêtés lors des activités de plaidoyer qui sont mis en œuvre (à confirmer lors de la table ronde)</v>
      </c>
      <c r="E54" s="184">
        <f>'AP21LR '!E54</f>
        <v>0</v>
      </c>
      <c r="F54" s="191"/>
      <c r="G54" s="191"/>
      <c r="H54" s="192">
        <f>G54*J54</f>
        <v>0</v>
      </c>
      <c r="I54" s="183">
        <f>G54*K54</f>
        <v>0</v>
      </c>
      <c r="J54" s="183">
        <f t="shared" si="10"/>
        <v>3</v>
      </c>
      <c r="K54" s="184">
        <f t="shared" si="10"/>
        <v>0</v>
      </c>
      <c r="L54" s="185">
        <f>J54-K54</f>
        <v>3</v>
      </c>
      <c r="M54" s="186">
        <f>K54/J54</f>
        <v>0</v>
      </c>
      <c r="N54" s="187">
        <f>'AP21LR '!BH54</f>
        <v>1</v>
      </c>
      <c r="O54" s="82"/>
      <c r="P54" s="187">
        <f>'AP21LR '!BJ54</f>
        <v>2</v>
      </c>
      <c r="Q54" s="82"/>
      <c r="R54" s="187">
        <f>'AP21LR '!BL54</f>
        <v>0</v>
      </c>
      <c r="S54" s="82"/>
      <c r="T54" s="78"/>
    </row>
    <row r="55" spans="1:20" ht="44.25" customHeight="1">
      <c r="A55" s="20" t="str">
        <f>'AP21LR '!A55</f>
        <v>AP21LR</v>
      </c>
      <c r="B55" s="21" t="str">
        <f>'AP21LR '!B55</f>
        <v>UNDP</v>
      </c>
      <c r="C55" s="31" t="str">
        <f>'AP21LR '!C55</f>
        <v>Activité 3.1.9 Traduction de l'ouvrage sur les FDLR de « l’allemand au français »</v>
      </c>
      <c r="D55" s="166" t="str">
        <f>'AP21LR '!D55</f>
        <v> # de copies de l'ouvrage sur les FDLR traduites en Français    (600)</v>
      </c>
      <c r="E55" s="184">
        <f>'AP21LR '!E55</f>
        <v>0</v>
      </c>
      <c r="F55" s="191"/>
      <c r="G55" s="191"/>
      <c r="H55" s="192">
        <f>G55*J55</f>
        <v>0</v>
      </c>
      <c r="I55" s="183">
        <f>G55*K55</f>
        <v>0</v>
      </c>
      <c r="J55" s="183">
        <f t="shared" si="10"/>
        <v>0</v>
      </c>
      <c r="K55" s="184">
        <f t="shared" si="10"/>
        <v>0</v>
      </c>
      <c r="L55" s="185">
        <f>J55-K55</f>
        <v>0</v>
      </c>
      <c r="M55" s="186" t="e">
        <f>K55/J55</f>
        <v>#DIV/0!</v>
      </c>
      <c r="N55" s="187">
        <f>'AP21LR '!BH55</f>
        <v>0</v>
      </c>
      <c r="O55" s="82"/>
      <c r="P55" s="187">
        <f>'AP21LR '!BJ55</f>
        <v>0</v>
      </c>
      <c r="Q55" s="82"/>
      <c r="R55" s="187">
        <f>'AP21LR '!BL55</f>
        <v>0</v>
      </c>
      <c r="S55" s="82"/>
      <c r="T55" s="78"/>
    </row>
    <row r="56" spans="1:200" s="55" customFormat="1" ht="18.75" customHeight="1">
      <c r="A56" s="122" t="str">
        <f>'AP21LR '!A56</f>
        <v>Produit 3. 2. Le groupe de plaidoyer pour la paix à Masisi est redynamisé au niveau national</v>
      </c>
      <c r="B56" s="123"/>
      <c r="C56" s="123"/>
      <c r="D56" s="161"/>
      <c r="E56" s="161"/>
      <c r="F56" s="162"/>
      <c r="G56" s="162"/>
      <c r="H56" s="162"/>
      <c r="I56" s="162"/>
      <c r="J56" s="162"/>
      <c r="K56" s="161"/>
      <c r="L56" s="161"/>
      <c r="M56" s="161"/>
      <c r="N56" s="161"/>
      <c r="O56" s="161"/>
      <c r="P56" s="161"/>
      <c r="Q56" s="161"/>
      <c r="R56" s="161"/>
      <c r="S56" s="161"/>
      <c r="T56" s="13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row>
    <row r="57" spans="1:20" ht="39.75" customHeight="1">
      <c r="A57" s="20" t="str">
        <f>'AP21LR '!A57</f>
        <v>AP21LR</v>
      </c>
      <c r="B57" s="21" t="str">
        <f>'AP21LR '!B57</f>
        <v>UNDP</v>
      </c>
      <c r="C57" s="31" t="str">
        <f>'AP21LR '!C57</f>
        <v>Activité 3.2.1 Redynamisation du Groupe de Plaidoyer pour la paix à Masisi basé à Kinshasa</v>
      </c>
      <c r="D57" s="166" t="str">
        <f>'AP21LR '!D57</f>
        <v>3.2.1 # d'activités de plaidoyer menées par le GPPM
3.2.2 # de points d'actions arrêtés lors des activités de plaidoyer qui sont mis en œuvre (1)
</v>
      </c>
      <c r="E57" s="184">
        <f>'AP21LR '!E57</f>
        <v>0</v>
      </c>
      <c r="F57" s="191"/>
      <c r="G57" s="191"/>
      <c r="H57" s="192">
        <f>G57*J57</f>
        <v>0</v>
      </c>
      <c r="I57" s="183">
        <f>G57*K57</f>
        <v>0</v>
      </c>
      <c r="J57" s="183">
        <f>N57+P57+R57</f>
        <v>0</v>
      </c>
      <c r="K57" s="184">
        <f>O57+Q57+S57</f>
        <v>0</v>
      </c>
      <c r="L57" s="185">
        <f>J57-K57</f>
        <v>0</v>
      </c>
      <c r="M57" s="186" t="e">
        <f>K57/J57</f>
        <v>#DIV/0!</v>
      </c>
      <c r="N57" s="187">
        <f>'AP21LR '!BH57</f>
        <v>0</v>
      </c>
      <c r="O57" s="82"/>
      <c r="P57" s="187">
        <f>'AP21LR '!BJ57</f>
        <v>0</v>
      </c>
      <c r="Q57" s="82"/>
      <c r="R57" s="187">
        <f>'AP21LR '!BL57</f>
        <v>0</v>
      </c>
      <c r="S57" s="82"/>
      <c r="T57" s="78"/>
    </row>
    <row r="58" spans="1:201" s="10" customFormat="1" ht="19.5" customHeight="1">
      <c r="A58" s="23" t="str">
        <f>'AP21LR '!A58</f>
        <v>DME</v>
      </c>
      <c r="B58" s="24"/>
      <c r="C58" s="39"/>
      <c r="D58" s="169"/>
      <c r="E58" s="194"/>
      <c r="F58" s="195"/>
      <c r="G58" s="195"/>
      <c r="H58" s="195"/>
      <c r="I58" s="195"/>
      <c r="J58" s="195"/>
      <c r="K58" s="196"/>
      <c r="L58" s="196"/>
      <c r="M58" s="196"/>
      <c r="N58" s="196"/>
      <c r="O58" s="196"/>
      <c r="P58" s="196"/>
      <c r="Q58" s="196"/>
      <c r="R58" s="196"/>
      <c r="S58" s="196"/>
      <c r="T58" s="66"/>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2"/>
    </row>
    <row r="59" spans="1:20" ht="31.5" customHeight="1">
      <c r="A59" s="20" t="str">
        <f>'AP21LR '!A59</f>
        <v>AP21LR</v>
      </c>
      <c r="B59" s="21" t="str">
        <f>'AP21LR '!B59</f>
        <v>UNDP</v>
      </c>
      <c r="C59" s="31" t="str">
        <f>'AP21LR '!C59</f>
        <v>Evaluation finale du projet</v>
      </c>
      <c r="D59" s="166" t="str">
        <f>'AP21LR '!D59</f>
        <v>Rapport d'évaluation (1)</v>
      </c>
      <c r="E59" s="184">
        <f>'AP21LR '!E59</f>
        <v>0</v>
      </c>
      <c r="F59" s="190"/>
      <c r="G59" s="190"/>
      <c r="H59" s="197">
        <f>G59*J59</f>
        <v>0</v>
      </c>
      <c r="I59" s="183">
        <f>G59*K59</f>
        <v>0</v>
      </c>
      <c r="J59" s="183">
        <f>N59+P59+R59</f>
        <v>1</v>
      </c>
      <c r="K59" s="184">
        <f>O59+Q59+S59</f>
        <v>0</v>
      </c>
      <c r="L59" s="185">
        <f>J59-K59</f>
        <v>1</v>
      </c>
      <c r="M59" s="186">
        <f>K59/J59</f>
        <v>0</v>
      </c>
      <c r="N59" s="187">
        <f>'AP21LR '!BH59</f>
        <v>0</v>
      </c>
      <c r="O59" s="82"/>
      <c r="P59" s="187">
        <f>'AP21LR '!BJ59</f>
        <v>0</v>
      </c>
      <c r="Q59" s="82"/>
      <c r="R59" s="187">
        <f>'AP21LR '!BL59</f>
        <v>1</v>
      </c>
      <c r="S59" s="82"/>
      <c r="T59" s="78"/>
    </row>
    <row r="60" spans="1:201" s="10" customFormat="1" ht="19.5" customHeight="1">
      <c r="A60" s="26" t="str">
        <f>'AP21LR '!A60</f>
        <v>Démarrage et Reporting</v>
      </c>
      <c r="B60" s="27"/>
      <c r="C60" s="71"/>
      <c r="D60" s="175"/>
      <c r="E60" s="198"/>
      <c r="F60" s="200"/>
      <c r="G60" s="200"/>
      <c r="H60" s="200"/>
      <c r="I60" s="199"/>
      <c r="J60" s="199"/>
      <c r="K60" s="199"/>
      <c r="L60" s="199"/>
      <c r="M60" s="199"/>
      <c r="N60" s="199"/>
      <c r="O60" s="199"/>
      <c r="P60" s="199"/>
      <c r="Q60" s="199"/>
      <c r="R60" s="199"/>
      <c r="S60" s="199"/>
      <c r="T60" s="66"/>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2"/>
    </row>
    <row r="61" spans="1:20" ht="44.25" customHeight="1">
      <c r="A61" s="20" t="str">
        <f>'AP21LR '!A61</f>
        <v>AP21LR</v>
      </c>
      <c r="B61" s="28" t="str">
        <f>'AP21LR '!B61</f>
        <v>UNDP</v>
      </c>
      <c r="C61" s="149" t="str">
        <f>'AP21LR '!C61</f>
        <v>Collecte de données qualitatives (Documentation des changements apportés par le projet: Histoires de succès, témoignage)</v>
      </c>
      <c r="D61" s="201" t="str">
        <f>'AP21LR '!D61</f>
        <v>Les changements observés, les histoires de succès et temoignage documentés (4)</v>
      </c>
      <c r="E61" s="183">
        <f>'AP21LR '!E61</f>
        <v>0</v>
      </c>
      <c r="F61" s="191"/>
      <c r="G61" s="191"/>
      <c r="H61" s="192">
        <f>G61*J61</f>
        <v>0</v>
      </c>
      <c r="I61" s="183">
        <f>G61*K61</f>
        <v>0</v>
      </c>
      <c r="J61" s="183">
        <f>N61+P61+R61</f>
        <v>1</v>
      </c>
      <c r="K61" s="184">
        <f>O61+Q61+S61</f>
        <v>0</v>
      </c>
      <c r="L61" s="188">
        <f>J61-K61</f>
        <v>1</v>
      </c>
      <c r="M61" s="189">
        <f>K61/J61</f>
        <v>0</v>
      </c>
      <c r="N61" s="187">
        <f>'AP21LR '!BH61</f>
        <v>0</v>
      </c>
      <c r="O61" s="82"/>
      <c r="P61" s="187">
        <f>'AP21LR '!BJ61</f>
        <v>1</v>
      </c>
      <c r="Q61" s="82"/>
      <c r="R61" s="187">
        <f>'AP21LR '!BL61</f>
        <v>0</v>
      </c>
      <c r="S61" s="82"/>
      <c r="T61" s="78"/>
    </row>
    <row r="62" spans="1:200" s="34" customFormat="1" ht="25.5" customHeight="1">
      <c r="A62" s="140"/>
      <c r="B62" s="141"/>
      <c r="C62" s="148"/>
      <c r="D62" s="178"/>
      <c r="E62" s="178"/>
      <c r="F62" s="179"/>
      <c r="G62" s="179"/>
      <c r="H62" s="179"/>
      <c r="I62" s="179"/>
      <c r="J62" s="145" t="e">
        <f>J14+J15+J16+J17+J18+J32+J33+J34+J35+J47+J48+J49+J50+J51+J52+J59+#REF!+J61</f>
        <v>#REF!</v>
      </c>
      <c r="K62" s="145" t="e">
        <f>K14+K15+K16+K17+K18+K32+K33+K34+K35+K47+K48+K49+K50+K51+K52+K59+#REF!+K61</f>
        <v>#REF!</v>
      </c>
      <c r="L62" s="145" t="e">
        <f>L14+L15+L16+L17+L18+L32+L33+L34+L35+L47+L48+L49+L50+L51+L52+L59+#REF!+L61</f>
        <v>#REF!</v>
      </c>
      <c r="M62" s="146" t="e">
        <f>K62/J62</f>
        <v>#REF!</v>
      </c>
      <c r="N62" s="145" t="e">
        <f>N17+N18+N30+N32+N34+N35+N45+N48+N49+N50+N51+N52+N59+#REF!+N61</f>
        <v>#REF!</v>
      </c>
      <c r="O62" s="145" t="e">
        <f>O17+O18+O30+O32+O34+O35+O45+O48+O49+O50+O51+O52+O59+#REF!+O61</f>
        <v>#REF!</v>
      </c>
      <c r="P62" s="145" t="e">
        <f>P17+P18+P30+P32+P34+P35+P45+P48+P49+P50+P51+P52+P59+#REF!+P61</f>
        <v>#REF!</v>
      </c>
      <c r="Q62" s="145" t="e">
        <f>Q17+Q18+Q30+Q32+Q34+Q35+Q45+Q48+Q49+Q50+Q51+Q52+Q59+#REF!+Q61</f>
        <v>#REF!</v>
      </c>
      <c r="R62" s="145" t="e">
        <f>R17+R18+R30+R32+R34+R35+R45+R48+R49+R50+R51+R52+R59+#REF!+R61</f>
        <v>#REF!</v>
      </c>
      <c r="S62" s="145" t="e">
        <f>S17+S18+S30+S32+S34+S35+S45+S48+S49+S50+S51+S52+S59+#REF!+S61</f>
        <v>#REF!</v>
      </c>
      <c r="T62" s="147"/>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row>
    <row r="63" spans="4:5" ht="14.25">
      <c r="D63" s="94"/>
      <c r="E63" s="94"/>
    </row>
  </sheetData>
  <sheetProtection/>
  <mergeCells count="14">
    <mergeCell ref="A7:A9"/>
    <mergeCell ref="B7:B9"/>
    <mergeCell ref="C7:C9"/>
    <mergeCell ref="D7:D9"/>
    <mergeCell ref="E7:E9"/>
    <mergeCell ref="F7:F9"/>
    <mergeCell ref="G7:G9"/>
    <mergeCell ref="H7:H9"/>
    <mergeCell ref="I7:I9"/>
    <mergeCell ref="J7:M8"/>
    <mergeCell ref="R7:S7"/>
    <mergeCell ref="N8:O8"/>
    <mergeCell ref="P8:Q8"/>
    <mergeCell ref="R8:S8"/>
  </mergeCells>
  <dataValidations count="2">
    <dataValidation type="whole" allowBlank="1" showInputMessage="1" showErrorMessage="1" sqref="N27:S29 N57:S57 N47:S55 N59:S59 N24:S25 N60 N14:S22 N32:S36 N38:S41 N43:S44 N61:S61">
      <formula1>0</formula1>
      <formula2>1000000</formula2>
    </dataValidation>
    <dataValidation allowBlank="1" showInputMessage="1" showErrorMessage="1" prompt="Insert a short description of the action" sqref="D60:E61 D43:I44 F61:I61 D27:I29 D59:I59 D14:I22 D24:I25 D32:I36 D47:I55 D57:I57 D38:I41"/>
  </dataValidations>
  <printOptions/>
  <pageMargins left="0.18" right="0.56"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T164"/>
  <sheetViews>
    <sheetView zoomScalePageLayoutView="0" workbookViewId="0" topLeftCell="A2">
      <selection activeCell="AI164" sqref="AI164"/>
    </sheetView>
  </sheetViews>
  <sheetFormatPr defaultColWidth="10.8515625" defaultRowHeight="15" outlineLevelCol="1"/>
  <cols>
    <col min="1" max="1" width="12.00390625" style="512" customWidth="1"/>
    <col min="2" max="2" width="27.00390625" style="207" hidden="1" customWidth="1" outlineLevel="1"/>
    <col min="3" max="3" width="58.7109375" style="207" customWidth="1" outlineLevel="1"/>
    <col min="4" max="4" width="38.140625" style="207" hidden="1" customWidth="1" outlineLevel="1"/>
    <col min="5" max="5" width="13.57421875" style="207" hidden="1" customWidth="1" outlineLevel="1"/>
    <col min="6" max="6" width="13.00390625" style="207" hidden="1" customWidth="1" outlineLevel="1"/>
    <col min="7" max="7" width="12.140625" style="207" hidden="1" customWidth="1" outlineLevel="1"/>
    <col min="8" max="8" width="13.28125" style="207" hidden="1" customWidth="1"/>
    <col min="9" max="9" width="13.28125" style="207" customWidth="1"/>
    <col min="10" max="11" width="13.28125" style="207" hidden="1" customWidth="1"/>
    <col min="12" max="12" width="9.28125" style="207" hidden="1" customWidth="1"/>
    <col min="13" max="13" width="13.28125" style="207" customWidth="1"/>
    <col min="14" max="14" width="13.28125" style="211" customWidth="1"/>
    <col min="15" max="16" width="13.28125" style="207" hidden="1" customWidth="1"/>
    <col min="17" max="17" width="13.28125" style="211" hidden="1" customWidth="1"/>
    <col min="18" max="19" width="13.00390625" style="210" customWidth="1"/>
    <col min="20" max="20" width="13.421875" style="211" bestFit="1" customWidth="1"/>
    <col min="21" max="21" width="13.7109375" style="207" hidden="1" customWidth="1"/>
    <col min="22" max="23" width="19.421875" style="211" hidden="1" customWidth="1"/>
    <col min="24" max="24" width="13.140625" style="211" hidden="1" customWidth="1"/>
    <col min="25" max="25" width="13.140625" style="207" hidden="1" customWidth="1"/>
    <col min="26" max="27" width="19.421875" style="211" hidden="1" customWidth="1"/>
    <col min="28" max="28" width="13.140625" style="211" hidden="1" customWidth="1"/>
    <col min="29" max="29" width="13.140625" style="207" hidden="1" customWidth="1"/>
    <col min="30" max="31" width="19.421875" style="211" hidden="1" customWidth="1"/>
    <col min="32" max="32" width="13.140625" style="211" hidden="1" customWidth="1"/>
    <col min="33" max="33" width="12.7109375" style="212" bestFit="1" customWidth="1"/>
    <col min="34" max="34" width="13.28125" style="212" bestFit="1" customWidth="1"/>
    <col min="35" max="35" width="8.57421875" style="211" bestFit="1" customWidth="1"/>
    <col min="36" max="36" width="7.421875" style="207" customWidth="1"/>
    <col min="37" max="40" width="13.421875" style="207" hidden="1" customWidth="1"/>
    <col min="41" max="41" width="13.421875" style="289" hidden="1" customWidth="1"/>
    <col min="42" max="44" width="13.421875" style="207" hidden="1" customWidth="1"/>
    <col min="45" max="45" width="13.421875" style="289" hidden="1" customWidth="1"/>
    <col min="46" max="48" width="13.421875" style="207" hidden="1" customWidth="1"/>
    <col min="49" max="49" width="13.421875" style="289" hidden="1" customWidth="1"/>
    <col min="50" max="52" width="13.421875" style="207" hidden="1" customWidth="1"/>
    <col min="53" max="53" width="13.421875" style="289" hidden="1" customWidth="1"/>
    <col min="54" max="54" width="6.8515625" style="207" hidden="1" customWidth="1"/>
    <col min="55" max="58" width="13.421875" style="207" customWidth="1"/>
    <col min="59" max="59" width="13.421875" style="289" customWidth="1"/>
    <col min="60" max="62" width="13.421875" style="207" customWidth="1"/>
    <col min="63" max="63" width="13.421875" style="289" customWidth="1"/>
    <col min="64" max="66" width="13.421875" style="207" customWidth="1"/>
    <col min="67" max="67" width="13.421875" style="289" customWidth="1"/>
    <col min="68" max="70" width="13.421875" style="207" customWidth="1"/>
    <col min="71" max="71" width="13.421875" style="289" customWidth="1"/>
    <col min="72" max="72" width="6.8515625" style="207" customWidth="1"/>
    <col min="73" max="16384" width="10.8515625" style="207" customWidth="1"/>
  </cols>
  <sheetData>
    <row r="1" spans="1:72" ht="12.75">
      <c r="A1" s="204" t="s">
        <v>139</v>
      </c>
      <c r="B1" s="205" t="s">
        <v>139</v>
      </c>
      <c r="C1" s="206" t="s">
        <v>140</v>
      </c>
      <c r="E1" s="208"/>
      <c r="F1" s="208"/>
      <c r="G1" s="208"/>
      <c r="H1" s="208"/>
      <c r="I1" s="208"/>
      <c r="J1" s="208"/>
      <c r="K1" s="208"/>
      <c r="L1" s="208"/>
      <c r="M1" s="208"/>
      <c r="N1" s="209"/>
      <c r="O1" s="208"/>
      <c r="P1" s="208"/>
      <c r="Q1" s="209"/>
      <c r="AJ1" s="208"/>
      <c r="AK1" s="208"/>
      <c r="AL1" s="208"/>
      <c r="AM1" s="208"/>
      <c r="AN1" s="208"/>
      <c r="AO1" s="205"/>
      <c r="AP1" s="208"/>
      <c r="AQ1" s="208"/>
      <c r="AR1" s="208"/>
      <c r="AS1" s="205"/>
      <c r="AT1" s="208"/>
      <c r="AU1" s="208"/>
      <c r="AV1" s="208"/>
      <c r="AW1" s="205"/>
      <c r="AX1" s="208"/>
      <c r="AY1" s="208"/>
      <c r="AZ1" s="208"/>
      <c r="BA1" s="205"/>
      <c r="BB1" s="208"/>
      <c r="BC1" s="208"/>
      <c r="BD1" s="208"/>
      <c r="BE1" s="208"/>
      <c r="BF1" s="208"/>
      <c r="BG1" s="205"/>
      <c r="BH1" s="208"/>
      <c r="BI1" s="208"/>
      <c r="BJ1" s="208"/>
      <c r="BK1" s="205"/>
      <c r="BL1" s="208"/>
      <c r="BM1" s="208"/>
      <c r="BN1" s="208"/>
      <c r="BO1" s="205"/>
      <c r="BP1" s="208"/>
      <c r="BQ1" s="208"/>
      <c r="BR1" s="208"/>
      <c r="BS1" s="205"/>
      <c r="BT1" s="208"/>
    </row>
    <row r="2" spans="1:72" ht="12.75">
      <c r="A2" s="213" t="s">
        <v>141</v>
      </c>
      <c r="B2" s="208" t="s">
        <v>141</v>
      </c>
      <c r="C2" s="214" t="s">
        <v>142</v>
      </c>
      <c r="E2" s="208"/>
      <c r="F2" s="208"/>
      <c r="G2" s="208"/>
      <c r="H2" s="208"/>
      <c r="I2" s="208"/>
      <c r="J2" s="208"/>
      <c r="K2" s="208"/>
      <c r="L2" s="208"/>
      <c r="M2" s="208"/>
      <c r="N2" s="209"/>
      <c r="O2" s="208"/>
      <c r="P2" s="208"/>
      <c r="Q2" s="209"/>
      <c r="AJ2" s="208"/>
      <c r="AK2" s="208"/>
      <c r="AL2" s="208"/>
      <c r="AM2" s="208"/>
      <c r="AN2" s="208"/>
      <c r="AO2" s="205"/>
      <c r="AP2" s="208"/>
      <c r="AQ2" s="208"/>
      <c r="AR2" s="208"/>
      <c r="AS2" s="205"/>
      <c r="AT2" s="208"/>
      <c r="AU2" s="208"/>
      <c r="AV2" s="208"/>
      <c r="AW2" s="205"/>
      <c r="AX2" s="208"/>
      <c r="AY2" s="208"/>
      <c r="AZ2" s="208"/>
      <c r="BA2" s="205"/>
      <c r="BB2" s="208"/>
      <c r="BC2" s="208"/>
      <c r="BD2" s="208"/>
      <c r="BE2" s="208"/>
      <c r="BF2" s="208"/>
      <c r="BG2" s="205"/>
      <c r="BH2" s="208"/>
      <c r="BI2" s="208"/>
      <c r="BJ2" s="208"/>
      <c r="BK2" s="205"/>
      <c r="BL2" s="208"/>
      <c r="BM2" s="208"/>
      <c r="BN2" s="208"/>
      <c r="BO2" s="205"/>
      <c r="BP2" s="208"/>
      <c r="BQ2" s="208"/>
      <c r="BR2" s="208"/>
      <c r="BS2" s="205"/>
      <c r="BT2" s="208"/>
    </row>
    <row r="3" spans="1:72" ht="12.75">
      <c r="A3" s="213" t="s">
        <v>143</v>
      </c>
      <c r="B3" s="208" t="s">
        <v>143</v>
      </c>
      <c r="C3" s="214" t="s">
        <v>144</v>
      </c>
      <c r="E3" s="208"/>
      <c r="F3" s="208"/>
      <c r="G3" s="208"/>
      <c r="H3" s="208"/>
      <c r="I3" s="208"/>
      <c r="J3" s="208"/>
      <c r="K3" s="208"/>
      <c r="L3" s="208"/>
      <c r="M3" s="208"/>
      <c r="N3" s="209"/>
      <c r="O3" s="208"/>
      <c r="P3" s="208"/>
      <c r="Q3" s="209"/>
      <c r="AJ3" s="208"/>
      <c r="AK3" s="208"/>
      <c r="AL3" s="208"/>
      <c r="AM3" s="208"/>
      <c r="AN3" s="208"/>
      <c r="AO3" s="205"/>
      <c r="AP3" s="208"/>
      <c r="AQ3" s="208"/>
      <c r="AR3" s="208"/>
      <c r="AS3" s="205"/>
      <c r="AT3" s="208"/>
      <c r="AU3" s="208"/>
      <c r="AV3" s="208"/>
      <c r="AW3" s="205"/>
      <c r="AX3" s="208"/>
      <c r="AY3" s="208"/>
      <c r="AZ3" s="208"/>
      <c r="BA3" s="205"/>
      <c r="BB3" s="208"/>
      <c r="BC3" s="208"/>
      <c r="BD3" s="208"/>
      <c r="BE3" s="208"/>
      <c r="BF3" s="208"/>
      <c r="BG3" s="205"/>
      <c r="BH3" s="208"/>
      <c r="BI3" s="208"/>
      <c r="BJ3" s="208"/>
      <c r="BK3" s="205"/>
      <c r="BL3" s="208"/>
      <c r="BM3" s="208"/>
      <c r="BN3" s="208"/>
      <c r="BO3" s="205"/>
      <c r="BP3" s="208"/>
      <c r="BQ3" s="208"/>
      <c r="BR3" s="208"/>
      <c r="BS3" s="205"/>
      <c r="BT3" s="208"/>
    </row>
    <row r="4" spans="1:72" ht="12.75">
      <c r="A4" s="213" t="s">
        <v>145</v>
      </c>
      <c r="B4" s="208" t="s">
        <v>145</v>
      </c>
      <c r="C4" s="215">
        <v>1.3</v>
      </c>
      <c r="E4" s="208"/>
      <c r="F4" s="208"/>
      <c r="G4" s="208"/>
      <c r="H4" s="208"/>
      <c r="I4" s="208"/>
      <c r="J4" s="208"/>
      <c r="K4" s="208"/>
      <c r="L4" s="208"/>
      <c r="M4" s="208"/>
      <c r="N4" s="209"/>
      <c r="O4" s="208"/>
      <c r="P4" s="208"/>
      <c r="Q4" s="209"/>
      <c r="AJ4" s="208"/>
      <c r="AK4" s="208"/>
      <c r="AL4" s="208"/>
      <c r="AM4" s="208"/>
      <c r="AN4" s="208"/>
      <c r="AO4" s="205"/>
      <c r="AP4" s="208"/>
      <c r="AQ4" s="208"/>
      <c r="AR4" s="208"/>
      <c r="AS4" s="205"/>
      <c r="AT4" s="208"/>
      <c r="AU4" s="208"/>
      <c r="AV4" s="208"/>
      <c r="AW4" s="205"/>
      <c r="AX4" s="208"/>
      <c r="AY4" s="208"/>
      <c r="AZ4" s="208"/>
      <c r="BA4" s="205"/>
      <c r="BB4" s="208"/>
      <c r="BC4" s="208"/>
      <c r="BD4" s="208"/>
      <c r="BE4" s="208"/>
      <c r="BF4" s="208"/>
      <c r="BG4" s="205"/>
      <c r="BH4" s="208"/>
      <c r="BI4" s="208"/>
      <c r="BJ4" s="208"/>
      <c r="BK4" s="205"/>
      <c r="BL4" s="208"/>
      <c r="BM4" s="208"/>
      <c r="BN4" s="208"/>
      <c r="BO4" s="205"/>
      <c r="BP4" s="208"/>
      <c r="BQ4" s="208"/>
      <c r="BR4" s="208"/>
      <c r="BS4" s="205"/>
      <c r="BT4" s="208"/>
    </row>
    <row r="5" spans="1:72" ht="12.75">
      <c r="A5" s="213" t="s">
        <v>146</v>
      </c>
      <c r="B5" s="208" t="s">
        <v>146</v>
      </c>
      <c r="C5" s="216" t="s">
        <v>147</v>
      </c>
      <c r="E5" s="208"/>
      <c r="F5" s="208"/>
      <c r="G5" s="208"/>
      <c r="H5" s="208"/>
      <c r="I5" s="208"/>
      <c r="J5" s="208"/>
      <c r="K5" s="208"/>
      <c r="L5" s="208"/>
      <c r="M5" s="208"/>
      <c r="N5" s="209"/>
      <c r="O5" s="208"/>
      <c r="P5" s="208"/>
      <c r="Q5" s="209"/>
      <c r="AJ5" s="208"/>
      <c r="AK5" s="208"/>
      <c r="AL5" s="208"/>
      <c r="AM5" s="208"/>
      <c r="AN5" s="208"/>
      <c r="AO5" s="205"/>
      <c r="AP5" s="208"/>
      <c r="AQ5" s="208"/>
      <c r="AR5" s="208"/>
      <c r="AS5" s="205"/>
      <c r="AT5" s="208"/>
      <c r="AU5" s="208"/>
      <c r="AV5" s="208"/>
      <c r="AW5" s="205"/>
      <c r="AX5" s="208"/>
      <c r="AY5" s="208"/>
      <c r="AZ5" s="208"/>
      <c r="BA5" s="205"/>
      <c r="BB5" s="208"/>
      <c r="BC5" s="208"/>
      <c r="BD5" s="208"/>
      <c r="BE5" s="208"/>
      <c r="BF5" s="208"/>
      <c r="BG5" s="205"/>
      <c r="BH5" s="208"/>
      <c r="BI5" s="208"/>
      <c r="BJ5" s="208"/>
      <c r="BK5" s="205"/>
      <c r="BL5" s="208"/>
      <c r="BM5" s="208"/>
      <c r="BN5" s="208"/>
      <c r="BO5" s="205"/>
      <c r="BP5" s="208"/>
      <c r="BQ5" s="208"/>
      <c r="BR5" s="208"/>
      <c r="BS5" s="205"/>
      <c r="BT5" s="208"/>
    </row>
    <row r="6" spans="1:72" ht="12.75">
      <c r="A6" s="213" t="s">
        <v>148</v>
      </c>
      <c r="B6" s="208" t="s">
        <v>148</v>
      </c>
      <c r="C6" s="216" t="s">
        <v>98</v>
      </c>
      <c r="E6" s="208"/>
      <c r="F6" s="208"/>
      <c r="G6" s="208"/>
      <c r="H6" s="208"/>
      <c r="I6" s="208"/>
      <c r="J6" s="208"/>
      <c r="K6" s="208"/>
      <c r="L6" s="208"/>
      <c r="M6" s="208"/>
      <c r="N6" s="209"/>
      <c r="O6" s="208"/>
      <c r="P6" s="208"/>
      <c r="Q6" s="209"/>
      <c r="AJ6" s="208"/>
      <c r="AK6" s="208"/>
      <c r="AL6" s="208"/>
      <c r="AM6" s="208"/>
      <c r="AN6" s="208"/>
      <c r="AO6" s="205"/>
      <c r="AP6" s="208"/>
      <c r="AQ6" s="208"/>
      <c r="AR6" s="208"/>
      <c r="AS6" s="205"/>
      <c r="AT6" s="208"/>
      <c r="AU6" s="208"/>
      <c r="AV6" s="208"/>
      <c r="AW6" s="205"/>
      <c r="AX6" s="208"/>
      <c r="AY6" s="208"/>
      <c r="AZ6" s="208"/>
      <c r="BA6" s="205"/>
      <c r="BB6" s="208"/>
      <c r="BC6" s="208"/>
      <c r="BD6" s="208"/>
      <c r="BE6" s="208"/>
      <c r="BF6" s="208"/>
      <c r="BG6" s="205"/>
      <c r="BH6" s="208"/>
      <c r="BI6" s="208"/>
      <c r="BJ6" s="208"/>
      <c r="BK6" s="205"/>
      <c r="BL6" s="208"/>
      <c r="BM6" s="208"/>
      <c r="BN6" s="208"/>
      <c r="BO6" s="205"/>
      <c r="BP6" s="208"/>
      <c r="BQ6" s="208"/>
      <c r="BR6" s="208"/>
      <c r="BS6" s="205"/>
      <c r="BT6" s="208"/>
    </row>
    <row r="7" spans="1:72" ht="12.75">
      <c r="A7" s="213" t="s">
        <v>149</v>
      </c>
      <c r="B7" s="208" t="s">
        <v>149</v>
      </c>
      <c r="C7" s="214" t="s">
        <v>150</v>
      </c>
      <c r="E7" s="208"/>
      <c r="F7" s="208"/>
      <c r="G7" s="208"/>
      <c r="H7" s="208"/>
      <c r="I7" s="208"/>
      <c r="J7" s="208"/>
      <c r="K7" s="208"/>
      <c r="L7" s="208"/>
      <c r="M7" s="208"/>
      <c r="N7" s="209"/>
      <c r="O7" s="208"/>
      <c r="P7" s="208"/>
      <c r="Q7" s="209"/>
      <c r="AJ7" s="208"/>
      <c r="AK7" s="208"/>
      <c r="AL7" s="208"/>
      <c r="AM7" s="208"/>
      <c r="AN7" s="208"/>
      <c r="AO7" s="205"/>
      <c r="AP7" s="208"/>
      <c r="AQ7" s="208"/>
      <c r="AR7" s="208"/>
      <c r="AS7" s="205"/>
      <c r="AT7" s="208"/>
      <c r="AU7" s="208"/>
      <c r="AV7" s="208"/>
      <c r="AW7" s="205"/>
      <c r="AX7" s="208"/>
      <c r="AY7" s="208"/>
      <c r="AZ7" s="208"/>
      <c r="BA7" s="205"/>
      <c r="BB7" s="208"/>
      <c r="BC7" s="208"/>
      <c r="BD7" s="208"/>
      <c r="BE7" s="208"/>
      <c r="BF7" s="208"/>
      <c r="BG7" s="205"/>
      <c r="BH7" s="208"/>
      <c r="BI7" s="208"/>
      <c r="BJ7" s="208"/>
      <c r="BK7" s="205"/>
      <c r="BL7" s="208"/>
      <c r="BM7" s="208"/>
      <c r="BN7" s="208"/>
      <c r="BO7" s="205"/>
      <c r="BP7" s="208"/>
      <c r="BQ7" s="208"/>
      <c r="BR7" s="208"/>
      <c r="BS7" s="205"/>
      <c r="BT7" s="208"/>
    </row>
    <row r="8" spans="1:72" ht="12.75">
      <c r="A8" s="213" t="s">
        <v>151</v>
      </c>
      <c r="B8" s="208" t="s">
        <v>151</v>
      </c>
      <c r="C8" s="214" t="s">
        <v>152</v>
      </c>
      <c r="E8" s="208"/>
      <c r="F8" s="208"/>
      <c r="G8" s="208"/>
      <c r="H8" s="208"/>
      <c r="I8" s="208"/>
      <c r="J8" s="208"/>
      <c r="K8" s="208"/>
      <c r="L8" s="208"/>
      <c r="M8" s="208"/>
      <c r="N8" s="209"/>
      <c r="O8" s="208"/>
      <c r="P8" s="208"/>
      <c r="Q8" s="209"/>
      <c r="AJ8" s="208"/>
      <c r="AK8" s="208"/>
      <c r="AL8" s="208"/>
      <c r="AM8" s="208"/>
      <c r="AN8" s="208"/>
      <c r="AO8" s="205"/>
      <c r="AP8" s="208"/>
      <c r="AQ8" s="208"/>
      <c r="AR8" s="208"/>
      <c r="AS8" s="205"/>
      <c r="AT8" s="208"/>
      <c r="AU8" s="208"/>
      <c r="AV8" s="208"/>
      <c r="AW8" s="205"/>
      <c r="AX8" s="208"/>
      <c r="AY8" s="208"/>
      <c r="AZ8" s="208"/>
      <c r="BA8" s="205"/>
      <c r="BB8" s="208"/>
      <c r="BC8" s="208"/>
      <c r="BD8" s="208"/>
      <c r="BE8" s="208"/>
      <c r="BF8" s="208"/>
      <c r="BG8" s="205"/>
      <c r="BH8" s="208"/>
      <c r="BI8" s="208"/>
      <c r="BJ8" s="208"/>
      <c r="BK8" s="205"/>
      <c r="BL8" s="208"/>
      <c r="BM8" s="208"/>
      <c r="BN8" s="208"/>
      <c r="BO8" s="205"/>
      <c r="BP8" s="208"/>
      <c r="BQ8" s="208"/>
      <c r="BR8" s="208"/>
      <c r="BS8" s="205"/>
      <c r="BT8" s="208"/>
    </row>
    <row r="9" spans="1:72" ht="12.75">
      <c r="A9" s="213" t="s">
        <v>153</v>
      </c>
      <c r="B9" s="208" t="s">
        <v>153</v>
      </c>
      <c r="C9" s="214" t="s">
        <v>154</v>
      </c>
      <c r="E9" s="208"/>
      <c r="F9" s="208"/>
      <c r="G9" s="208"/>
      <c r="H9" s="208"/>
      <c r="I9" s="208"/>
      <c r="J9" s="208"/>
      <c r="K9" s="208"/>
      <c r="L9" s="208"/>
      <c r="M9" s="208"/>
      <c r="N9" s="209"/>
      <c r="O9" s="208"/>
      <c r="P9" s="208"/>
      <c r="Q9" s="209"/>
      <c r="AJ9" s="208"/>
      <c r="AK9" s="208"/>
      <c r="AL9" s="208"/>
      <c r="AM9" s="208"/>
      <c r="AN9" s="208"/>
      <c r="AO9" s="205"/>
      <c r="AP9" s="208"/>
      <c r="AQ9" s="208"/>
      <c r="AR9" s="208"/>
      <c r="AS9" s="205"/>
      <c r="AT9" s="208"/>
      <c r="AU9" s="208"/>
      <c r="AV9" s="208"/>
      <c r="AW9" s="205"/>
      <c r="AX9" s="208"/>
      <c r="AY9" s="208"/>
      <c r="AZ9" s="208"/>
      <c r="BA9" s="205"/>
      <c r="BB9" s="208"/>
      <c r="BC9" s="208"/>
      <c r="BD9" s="208"/>
      <c r="BE9" s="208"/>
      <c r="BF9" s="208"/>
      <c r="BG9" s="205"/>
      <c r="BH9" s="208"/>
      <c r="BI9" s="208"/>
      <c r="BJ9" s="208"/>
      <c r="BK9" s="205"/>
      <c r="BL9" s="208"/>
      <c r="BM9" s="208"/>
      <c r="BN9" s="208"/>
      <c r="BO9" s="205"/>
      <c r="BP9" s="208"/>
      <c r="BQ9" s="208"/>
      <c r="BR9" s="208"/>
      <c r="BS9" s="205"/>
      <c r="BT9" s="208"/>
    </row>
    <row r="10" spans="1:72" ht="12.75">
      <c r="A10" s="213" t="s">
        <v>155</v>
      </c>
      <c r="B10" s="208" t="s">
        <v>155</v>
      </c>
      <c r="C10" s="214"/>
      <c r="E10" s="208"/>
      <c r="F10" s="208"/>
      <c r="G10" s="208"/>
      <c r="H10" s="208"/>
      <c r="I10" s="208"/>
      <c r="J10" s="208"/>
      <c r="K10" s="208"/>
      <c r="L10" s="208"/>
      <c r="M10" s="208"/>
      <c r="N10" s="209"/>
      <c r="O10" s="208"/>
      <c r="P10" s="208"/>
      <c r="Q10" s="209"/>
      <c r="AJ10" s="208"/>
      <c r="AK10" s="208"/>
      <c r="AL10" s="208"/>
      <c r="AM10" s="208"/>
      <c r="AN10" s="208"/>
      <c r="AO10" s="205"/>
      <c r="AP10" s="208"/>
      <c r="AQ10" s="208"/>
      <c r="AR10" s="208"/>
      <c r="AS10" s="205"/>
      <c r="AT10" s="208"/>
      <c r="AU10" s="208"/>
      <c r="AV10" s="208"/>
      <c r="AW10" s="205"/>
      <c r="AX10" s="208"/>
      <c r="AY10" s="208"/>
      <c r="AZ10" s="208"/>
      <c r="BA10" s="205"/>
      <c r="BB10" s="208"/>
      <c r="BC10" s="208"/>
      <c r="BD10" s="208"/>
      <c r="BE10" s="208"/>
      <c r="BF10" s="208"/>
      <c r="BG10" s="205"/>
      <c r="BH10" s="208"/>
      <c r="BI10" s="208"/>
      <c r="BJ10" s="208"/>
      <c r="BK10" s="205"/>
      <c r="BL10" s="208"/>
      <c r="BM10" s="208"/>
      <c r="BN10" s="208"/>
      <c r="BO10" s="205"/>
      <c r="BP10" s="208"/>
      <c r="BQ10" s="208"/>
      <c r="BR10" s="208"/>
      <c r="BS10" s="205"/>
      <c r="BT10" s="208"/>
    </row>
    <row r="11" spans="1:72" ht="12.75" collapsed="1">
      <c r="A11" s="213" t="s">
        <v>156</v>
      </c>
      <c r="B11" s="208" t="s">
        <v>156</v>
      </c>
      <c r="C11" s="217" t="s">
        <v>157</v>
      </c>
      <c r="E11" s="208"/>
      <c r="F11" s="208"/>
      <c r="G11" s="208"/>
      <c r="H11" s="208"/>
      <c r="I11" s="208"/>
      <c r="J11" s="208"/>
      <c r="K11" s="208"/>
      <c r="L11" s="208"/>
      <c r="M11" s="208"/>
      <c r="N11" s="209"/>
      <c r="O11" s="208"/>
      <c r="P11" s="208"/>
      <c r="Q11" s="209"/>
      <c r="AJ11" s="208"/>
      <c r="AK11" s="208"/>
      <c r="AL11" s="208"/>
      <c r="AM11" s="208"/>
      <c r="AN11" s="208"/>
      <c r="AO11" s="205"/>
      <c r="AP11" s="208"/>
      <c r="AQ11" s="208"/>
      <c r="AR11" s="208"/>
      <c r="AS11" s="205"/>
      <c r="AT11" s="208"/>
      <c r="AU11" s="208"/>
      <c r="AV11" s="208"/>
      <c r="AW11" s="205"/>
      <c r="AX11" s="208"/>
      <c r="AY11" s="208"/>
      <c r="AZ11" s="208"/>
      <c r="BA11" s="205"/>
      <c r="BB11" s="208"/>
      <c r="BC11" s="208"/>
      <c r="BD11" s="208"/>
      <c r="BE11" s="208"/>
      <c r="BF11" s="208"/>
      <c r="BG11" s="205"/>
      <c r="BH11" s="208"/>
      <c r="BI11" s="208"/>
      <c r="BJ11" s="208"/>
      <c r="BK11" s="205"/>
      <c r="BL11" s="208"/>
      <c r="BM11" s="208"/>
      <c r="BN11" s="208"/>
      <c r="BO11" s="205"/>
      <c r="BP11" s="208"/>
      <c r="BQ11" s="208"/>
      <c r="BR11" s="208"/>
      <c r="BS11" s="205"/>
      <c r="BT11" s="208"/>
    </row>
    <row r="12" spans="1:72" ht="12.75">
      <c r="A12" s="213" t="s">
        <v>158</v>
      </c>
      <c r="B12" s="208" t="s">
        <v>158</v>
      </c>
      <c r="C12" s="218" t="s">
        <v>159</v>
      </c>
      <c r="E12" s="208"/>
      <c r="F12" s="208"/>
      <c r="G12" s="208"/>
      <c r="AJ12" s="208"/>
      <c r="AK12" s="208"/>
      <c r="AL12" s="208"/>
      <c r="AM12" s="208"/>
      <c r="AN12" s="208"/>
      <c r="AO12" s="205"/>
      <c r="AP12" s="208"/>
      <c r="AQ12" s="208"/>
      <c r="AR12" s="208"/>
      <c r="AS12" s="205"/>
      <c r="AT12" s="208"/>
      <c r="AU12" s="208"/>
      <c r="AV12" s="208"/>
      <c r="AW12" s="205"/>
      <c r="AX12" s="208"/>
      <c r="AY12" s="208"/>
      <c r="AZ12" s="208"/>
      <c r="BA12" s="205"/>
      <c r="BB12" s="208"/>
      <c r="BC12" s="208"/>
      <c r="BD12" s="208"/>
      <c r="BE12" s="208"/>
      <c r="BF12" s="208"/>
      <c r="BG12" s="205"/>
      <c r="BH12" s="208"/>
      <c r="BI12" s="208"/>
      <c r="BJ12" s="208"/>
      <c r="BK12" s="205"/>
      <c r="BL12" s="208"/>
      <c r="BM12" s="208"/>
      <c r="BN12" s="208"/>
      <c r="BO12" s="205"/>
      <c r="BP12" s="208"/>
      <c r="BQ12" s="208"/>
      <c r="BR12" s="208"/>
      <c r="BS12" s="205"/>
      <c r="BT12" s="208"/>
    </row>
    <row r="13" spans="1:72" ht="12.75">
      <c r="A13" s="213" t="s">
        <v>160</v>
      </c>
      <c r="B13" s="208" t="s">
        <v>160</v>
      </c>
      <c r="C13" s="219"/>
      <c r="E13" s="208"/>
      <c r="F13" s="208"/>
      <c r="G13" s="208"/>
      <c r="H13" s="208"/>
      <c r="I13" s="208"/>
      <c r="J13" s="208"/>
      <c r="K13" s="208"/>
      <c r="L13" s="208"/>
      <c r="M13" s="208"/>
      <c r="N13" s="209"/>
      <c r="O13" s="208"/>
      <c r="P13" s="208"/>
      <c r="Q13" s="209"/>
      <c r="AJ13" s="208"/>
      <c r="AK13" s="208"/>
      <c r="AL13" s="208"/>
      <c r="AM13" s="208"/>
      <c r="AN13" s="208"/>
      <c r="AO13" s="205"/>
      <c r="AP13" s="208"/>
      <c r="AQ13" s="208"/>
      <c r="AR13" s="208"/>
      <c r="AS13" s="205"/>
      <c r="AT13" s="208"/>
      <c r="AU13" s="208"/>
      <c r="AV13" s="208"/>
      <c r="AW13" s="205"/>
      <c r="AX13" s="208"/>
      <c r="AY13" s="208"/>
      <c r="AZ13" s="208"/>
      <c r="BA13" s="205"/>
      <c r="BB13" s="208"/>
      <c r="BC13" s="208"/>
      <c r="BD13" s="208"/>
      <c r="BE13" s="208"/>
      <c r="BF13" s="208"/>
      <c r="BG13" s="205"/>
      <c r="BH13" s="208"/>
      <c r="BI13" s="208"/>
      <c r="BJ13" s="208"/>
      <c r="BK13" s="205"/>
      <c r="BL13" s="208"/>
      <c r="BM13" s="208"/>
      <c r="BN13" s="208"/>
      <c r="BO13" s="205"/>
      <c r="BP13" s="208"/>
      <c r="BQ13" s="208"/>
      <c r="BR13" s="208"/>
      <c r="BS13" s="205"/>
      <c r="BT13" s="208"/>
    </row>
    <row r="14" spans="1:72" ht="12.75">
      <c r="A14" s="213" t="s">
        <v>161</v>
      </c>
      <c r="B14" s="208" t="s">
        <v>161</v>
      </c>
      <c r="C14" s="219" t="s">
        <v>162</v>
      </c>
      <c r="E14" s="208"/>
      <c r="F14" s="208"/>
      <c r="G14" s="208"/>
      <c r="H14" s="208"/>
      <c r="I14" s="208"/>
      <c r="J14" s="208"/>
      <c r="K14" s="208"/>
      <c r="L14" s="208"/>
      <c r="M14" s="208"/>
      <c r="N14" s="209"/>
      <c r="O14" s="208"/>
      <c r="P14" s="208"/>
      <c r="Q14" s="209"/>
      <c r="AJ14" s="208"/>
      <c r="AK14" s="208"/>
      <c r="AL14" s="208"/>
      <c r="AM14" s="208"/>
      <c r="AN14" s="208"/>
      <c r="AO14" s="205"/>
      <c r="AP14" s="208"/>
      <c r="AQ14" s="208"/>
      <c r="AR14" s="208"/>
      <c r="AS14" s="205"/>
      <c r="AT14" s="208"/>
      <c r="AU14" s="208"/>
      <c r="AV14" s="208"/>
      <c r="AW14" s="205"/>
      <c r="AX14" s="208"/>
      <c r="AY14" s="208"/>
      <c r="AZ14" s="208"/>
      <c r="BA14" s="205"/>
      <c r="BB14" s="208"/>
      <c r="BC14" s="208"/>
      <c r="BD14" s="208"/>
      <c r="BE14" s="208"/>
      <c r="BF14" s="208"/>
      <c r="BG14" s="205"/>
      <c r="BH14" s="208"/>
      <c r="BI14" s="208"/>
      <c r="BJ14" s="208"/>
      <c r="BK14" s="205"/>
      <c r="BL14" s="208"/>
      <c r="BM14" s="208"/>
      <c r="BN14" s="208"/>
      <c r="BO14" s="205"/>
      <c r="BP14" s="208"/>
      <c r="BQ14" s="208"/>
      <c r="BR14" s="208"/>
      <c r="BS14" s="205"/>
      <c r="BT14" s="208"/>
    </row>
    <row r="15" spans="1:72" ht="12.75">
      <c r="A15" s="220"/>
      <c r="B15" s="208"/>
      <c r="C15" s="221"/>
      <c r="E15" s="208"/>
      <c r="F15" s="208"/>
      <c r="G15" s="208"/>
      <c r="H15" s="208"/>
      <c r="I15" s="208"/>
      <c r="J15" s="208"/>
      <c r="K15" s="208"/>
      <c r="L15" s="208"/>
      <c r="M15" s="208"/>
      <c r="N15" s="209"/>
      <c r="O15" s="208"/>
      <c r="P15" s="208"/>
      <c r="Q15" s="209"/>
      <c r="AJ15" s="208"/>
      <c r="AK15" s="208"/>
      <c r="AL15" s="208"/>
      <c r="AM15" s="208"/>
      <c r="AN15" s="208"/>
      <c r="AO15" s="205"/>
      <c r="AP15" s="208"/>
      <c r="AQ15" s="208"/>
      <c r="AR15" s="208"/>
      <c r="AS15" s="205"/>
      <c r="AT15" s="208"/>
      <c r="AU15" s="208"/>
      <c r="AV15" s="208"/>
      <c r="AW15" s="205"/>
      <c r="AX15" s="208"/>
      <c r="AY15" s="208"/>
      <c r="AZ15" s="208"/>
      <c r="BA15" s="205"/>
      <c r="BB15" s="208"/>
      <c r="BC15" s="208"/>
      <c r="BD15" s="208"/>
      <c r="BE15" s="208"/>
      <c r="BF15" s="208"/>
      <c r="BG15" s="205"/>
      <c r="BH15" s="208"/>
      <c r="BI15" s="208"/>
      <c r="BJ15" s="208"/>
      <c r="BK15" s="205"/>
      <c r="BL15" s="208"/>
      <c r="BM15" s="208"/>
      <c r="BN15" s="208"/>
      <c r="BO15" s="205"/>
      <c r="BP15" s="208"/>
      <c r="BQ15" s="208"/>
      <c r="BR15" s="208"/>
      <c r="BS15" s="205"/>
      <c r="BT15" s="208"/>
    </row>
    <row r="16" spans="1:72" ht="12.75">
      <c r="A16" s="220"/>
      <c r="B16" s="208"/>
      <c r="C16" s="221"/>
      <c r="E16" s="208"/>
      <c r="F16" s="208"/>
      <c r="G16" s="208"/>
      <c r="H16" s="208"/>
      <c r="I16" s="208"/>
      <c r="J16" s="208"/>
      <c r="K16" s="208"/>
      <c r="L16" s="208"/>
      <c r="M16" s="208"/>
      <c r="N16" s="209"/>
      <c r="O16" s="208"/>
      <c r="P16" s="208"/>
      <c r="Q16" s="209"/>
      <c r="AJ16" s="208"/>
      <c r="AK16" s="208"/>
      <c r="AL16" s="208"/>
      <c r="AM16" s="208"/>
      <c r="AN16" s="208"/>
      <c r="AO16" s="205"/>
      <c r="AP16" s="208"/>
      <c r="AQ16" s="208"/>
      <c r="AR16" s="208"/>
      <c r="AS16" s="205"/>
      <c r="AT16" s="208"/>
      <c r="AU16" s="208"/>
      <c r="AV16" s="208"/>
      <c r="AW16" s="205"/>
      <c r="AX16" s="208"/>
      <c r="AY16" s="208"/>
      <c r="AZ16" s="208"/>
      <c r="BA16" s="205"/>
      <c r="BB16" s="208"/>
      <c r="BC16" s="208"/>
      <c r="BD16" s="208"/>
      <c r="BE16" s="208"/>
      <c r="BF16" s="208"/>
      <c r="BG16" s="205"/>
      <c r="BH16" s="208"/>
      <c r="BI16" s="208"/>
      <c r="BJ16" s="208"/>
      <c r="BK16" s="205"/>
      <c r="BL16" s="208"/>
      <c r="BM16" s="208"/>
      <c r="BN16" s="208"/>
      <c r="BO16" s="205"/>
      <c r="BP16" s="208"/>
      <c r="BQ16" s="208"/>
      <c r="BR16" s="208"/>
      <c r="BS16" s="205"/>
      <c r="BT16" s="208"/>
    </row>
    <row r="17" spans="1:72" ht="12.75" customHeight="1">
      <c r="A17" s="220"/>
      <c r="B17" s="208"/>
      <c r="C17" s="577">
        <v>43281</v>
      </c>
      <c r="E17" s="208"/>
      <c r="F17" s="208"/>
      <c r="G17" s="208"/>
      <c r="H17" s="208"/>
      <c r="I17" s="208"/>
      <c r="J17" s="208"/>
      <c r="K17" s="208"/>
      <c r="L17" s="208"/>
      <c r="M17" s="208"/>
      <c r="N17" s="209"/>
      <c r="O17" s="208"/>
      <c r="P17" s="208"/>
      <c r="Q17" s="209"/>
      <c r="AJ17" s="208"/>
      <c r="AK17" s="208"/>
      <c r="AL17" s="208"/>
      <c r="AM17" s="208"/>
      <c r="AN17" s="208"/>
      <c r="AO17" s="205"/>
      <c r="AP17" s="208"/>
      <c r="AQ17" s="208"/>
      <c r="AR17" s="208"/>
      <c r="AS17" s="205"/>
      <c r="AT17" s="208"/>
      <c r="AU17" s="208"/>
      <c r="AV17" s="208"/>
      <c r="AW17" s="205"/>
      <c r="AX17" s="208"/>
      <c r="AY17" s="208"/>
      <c r="AZ17" s="208"/>
      <c r="BA17" s="205"/>
      <c r="BB17" s="208"/>
      <c r="BC17" s="208"/>
      <c r="BD17" s="208"/>
      <c r="BE17" s="208"/>
      <c r="BF17" s="208"/>
      <c r="BG17" s="205"/>
      <c r="BH17" s="208"/>
      <c r="BI17" s="208"/>
      <c r="BJ17" s="208"/>
      <c r="BK17" s="205"/>
      <c r="BL17" s="208"/>
      <c r="BM17" s="208"/>
      <c r="BN17" s="208"/>
      <c r="BO17" s="205"/>
      <c r="BP17" s="208"/>
      <c r="BQ17" s="208"/>
      <c r="BR17" s="208"/>
      <c r="BS17" s="205"/>
      <c r="BT17" s="208"/>
    </row>
    <row r="18" spans="1:72" ht="12.75">
      <c r="A18" s="220"/>
      <c r="B18" s="208"/>
      <c r="C18" s="578"/>
      <c r="E18" s="208"/>
      <c r="F18" s="208"/>
      <c r="G18" s="208"/>
      <c r="H18" s="208"/>
      <c r="I18" s="208"/>
      <c r="J18" s="208"/>
      <c r="K18" s="208"/>
      <c r="L18" s="208"/>
      <c r="M18" s="208"/>
      <c r="N18" s="209"/>
      <c r="O18" s="208"/>
      <c r="P18" s="208"/>
      <c r="Q18" s="209"/>
      <c r="AJ18" s="208"/>
      <c r="AK18" s="208"/>
      <c r="AL18" s="208"/>
      <c r="AM18" s="208"/>
      <c r="AN18" s="208"/>
      <c r="AO18" s="205"/>
      <c r="AP18" s="208"/>
      <c r="AQ18" s="208"/>
      <c r="AR18" s="208"/>
      <c r="AS18" s="205"/>
      <c r="AT18" s="208"/>
      <c r="AU18" s="208"/>
      <c r="AV18" s="208"/>
      <c r="AW18" s="205"/>
      <c r="AX18" s="208"/>
      <c r="AY18" s="208"/>
      <c r="AZ18" s="208"/>
      <c r="BA18" s="205"/>
      <c r="BB18" s="208"/>
      <c r="BC18" s="208"/>
      <c r="BD18" s="208"/>
      <c r="BE18" s="208"/>
      <c r="BF18" s="208"/>
      <c r="BG18" s="205"/>
      <c r="BH18" s="208"/>
      <c r="BI18" s="208"/>
      <c r="BJ18" s="208"/>
      <c r="BK18" s="205"/>
      <c r="BL18" s="208"/>
      <c r="BM18" s="208"/>
      <c r="BN18" s="208"/>
      <c r="BO18" s="205"/>
      <c r="BP18" s="208"/>
      <c r="BQ18" s="208"/>
      <c r="BR18" s="208"/>
      <c r="BS18" s="205"/>
      <c r="BT18" s="208"/>
    </row>
    <row r="19" spans="1:72" ht="18.75">
      <c r="A19" s="220"/>
      <c r="B19" s="208"/>
      <c r="C19" s="578"/>
      <c r="E19" s="208"/>
      <c r="F19" s="208"/>
      <c r="G19" s="208"/>
      <c r="H19" s="208"/>
      <c r="I19" s="208"/>
      <c r="J19" s="208"/>
      <c r="K19" s="208"/>
      <c r="L19" s="208"/>
      <c r="M19" s="208"/>
      <c r="N19" s="209"/>
      <c r="O19" s="208"/>
      <c r="P19" s="208"/>
      <c r="Q19" s="209"/>
      <c r="R19" s="222" t="s">
        <v>163</v>
      </c>
      <c r="S19" s="222"/>
      <c r="T19" s="223"/>
      <c r="U19" s="224"/>
      <c r="V19" s="225"/>
      <c r="W19" s="225"/>
      <c r="X19" s="225"/>
      <c r="Y19" s="224"/>
      <c r="Z19" s="225"/>
      <c r="AA19" s="225"/>
      <c r="AB19" s="225"/>
      <c r="AC19" s="224"/>
      <c r="AD19" s="225"/>
      <c r="AE19" s="225"/>
      <c r="AF19" s="225"/>
      <c r="AG19" s="226"/>
      <c r="AJ19" s="208"/>
      <c r="AK19" s="208"/>
      <c r="AL19" s="208"/>
      <c r="AM19" s="208"/>
      <c r="AN19" s="208"/>
      <c r="AO19" s="205"/>
      <c r="AP19" s="208"/>
      <c r="AQ19" s="208"/>
      <c r="AR19" s="208"/>
      <c r="AS19" s="205"/>
      <c r="AT19" s="208"/>
      <c r="AU19" s="208"/>
      <c r="AV19" s="208"/>
      <c r="AW19" s="205"/>
      <c r="AX19" s="208"/>
      <c r="AY19" s="208"/>
      <c r="AZ19" s="208"/>
      <c r="BA19" s="205"/>
      <c r="BB19" s="208"/>
      <c r="BC19" s="208"/>
      <c r="BD19" s="208"/>
      <c r="BE19" s="208"/>
      <c r="BF19" s="208"/>
      <c r="BG19" s="205"/>
      <c r="BH19" s="208"/>
      <c r="BI19" s="208"/>
      <c r="BJ19" s="208"/>
      <c r="BK19" s="205"/>
      <c r="BL19" s="208"/>
      <c r="BM19" s="208"/>
      <c r="BN19" s="208"/>
      <c r="BO19" s="205"/>
      <c r="BP19" s="208"/>
      <c r="BQ19" s="208"/>
      <c r="BR19" s="208"/>
      <c r="BS19" s="205"/>
      <c r="BT19" s="208"/>
    </row>
    <row r="20" spans="1:72" ht="12.75">
      <c r="A20" s="220"/>
      <c r="B20" s="208"/>
      <c r="C20" s="209"/>
      <c r="D20" s="209"/>
      <c r="E20" s="208"/>
      <c r="F20" s="208"/>
      <c r="G20" s="208"/>
      <c r="H20" s="208"/>
      <c r="I20" s="208"/>
      <c r="J20" s="208"/>
      <c r="K20" s="208"/>
      <c r="L20" s="208"/>
      <c r="M20" s="208"/>
      <c r="N20" s="209"/>
      <c r="O20" s="208"/>
      <c r="P20" s="208"/>
      <c r="Q20" s="209"/>
      <c r="AJ20" s="208"/>
      <c r="AK20" s="208"/>
      <c r="AL20" s="208"/>
      <c r="AM20" s="208"/>
      <c r="AN20" s="208"/>
      <c r="AO20" s="205"/>
      <c r="AP20" s="208"/>
      <c r="AQ20" s="208"/>
      <c r="AR20" s="208"/>
      <c r="AS20" s="205"/>
      <c r="AT20" s="208"/>
      <c r="AU20" s="208"/>
      <c r="AV20" s="208"/>
      <c r="AW20" s="205"/>
      <c r="AX20" s="208"/>
      <c r="AY20" s="208"/>
      <c r="AZ20" s="208"/>
      <c r="BA20" s="205"/>
      <c r="BB20" s="208"/>
      <c r="BC20" s="208"/>
      <c r="BD20" s="208"/>
      <c r="BE20" s="208"/>
      <c r="BF20" s="208"/>
      <c r="BG20" s="205"/>
      <c r="BH20" s="208"/>
      <c r="BI20" s="208"/>
      <c r="BJ20" s="208"/>
      <c r="BK20" s="205"/>
      <c r="BL20" s="208"/>
      <c r="BM20" s="208"/>
      <c r="BN20" s="208"/>
      <c r="BO20" s="205"/>
      <c r="BP20" s="208"/>
      <c r="BQ20" s="208"/>
      <c r="BR20" s="208"/>
      <c r="BS20" s="205"/>
      <c r="BT20" s="208"/>
    </row>
    <row r="21" spans="1:72" ht="13.5" thickBot="1">
      <c r="A21" s="220"/>
      <c r="B21" s="208"/>
      <c r="C21" s="208"/>
      <c r="D21" s="208"/>
      <c r="E21" s="208"/>
      <c r="F21" s="208"/>
      <c r="G21" s="208"/>
      <c r="H21" s="208"/>
      <c r="I21" s="208"/>
      <c r="J21" s="208"/>
      <c r="K21" s="208"/>
      <c r="L21" s="208"/>
      <c r="M21" s="208"/>
      <c r="N21" s="209"/>
      <c r="O21" s="208"/>
      <c r="P21" s="208"/>
      <c r="Q21" s="209"/>
      <c r="R21" s="227"/>
      <c r="S21" s="227"/>
      <c r="T21" s="209"/>
      <c r="U21" s="208"/>
      <c r="V21" s="209"/>
      <c r="W21" s="209"/>
      <c r="X21" s="209"/>
      <c r="Y21" s="208"/>
      <c r="Z21" s="209"/>
      <c r="AA21" s="209"/>
      <c r="AB21" s="209"/>
      <c r="AC21" s="208"/>
      <c r="AD21" s="209"/>
      <c r="AE21" s="209"/>
      <c r="AF21" s="209"/>
      <c r="AG21" s="228"/>
      <c r="AH21" s="228"/>
      <c r="AI21" s="209"/>
      <c r="AJ21" s="208"/>
      <c r="AK21" s="208"/>
      <c r="AL21" s="208"/>
      <c r="AM21" s="208"/>
      <c r="AN21" s="208"/>
      <c r="AO21" s="205"/>
      <c r="AP21" s="208"/>
      <c r="AQ21" s="208"/>
      <c r="AR21" s="208"/>
      <c r="AS21" s="205"/>
      <c r="AT21" s="208"/>
      <c r="AU21" s="208"/>
      <c r="AV21" s="208"/>
      <c r="AW21" s="205"/>
      <c r="AX21" s="208"/>
      <c r="AY21" s="208"/>
      <c r="AZ21" s="208"/>
      <c r="BA21" s="205"/>
      <c r="BB21" s="208"/>
      <c r="BC21" s="208"/>
      <c r="BD21" s="208"/>
      <c r="BE21" s="208"/>
      <c r="BF21" s="208"/>
      <c r="BG21" s="205"/>
      <c r="BH21" s="208"/>
      <c r="BI21" s="208"/>
      <c r="BJ21" s="208"/>
      <c r="BK21" s="205"/>
      <c r="BL21" s="208"/>
      <c r="BM21" s="208"/>
      <c r="BN21" s="208"/>
      <c r="BO21" s="205"/>
      <c r="BP21" s="208"/>
      <c r="BQ21" s="208"/>
      <c r="BR21" s="208"/>
      <c r="BS21" s="205"/>
      <c r="BT21" s="208"/>
    </row>
    <row r="22" spans="1:72" ht="12.75">
      <c r="A22" s="220"/>
      <c r="B22" s="208"/>
      <c r="C22" s="208"/>
      <c r="D22" s="208"/>
      <c r="E22" s="208"/>
      <c r="F22" s="208"/>
      <c r="G22" s="208"/>
      <c r="H22" s="208"/>
      <c r="I22" s="208"/>
      <c r="J22" s="208"/>
      <c r="K22" s="208"/>
      <c r="L22" s="208"/>
      <c r="M22" s="208"/>
      <c r="N22" s="209"/>
      <c r="O22" s="208"/>
      <c r="P22" s="208"/>
      <c r="Q22" s="209"/>
      <c r="R22" s="579" t="s">
        <v>164</v>
      </c>
      <c r="S22" s="580"/>
      <c r="T22" s="580"/>
      <c r="U22" s="581" t="s">
        <v>165</v>
      </c>
      <c r="V22" s="581"/>
      <c r="W22" s="581"/>
      <c r="X22" s="581"/>
      <c r="Y22" s="581" t="s">
        <v>166</v>
      </c>
      <c r="Z22" s="581"/>
      <c r="AA22" s="581"/>
      <c r="AB22" s="581"/>
      <c r="AC22" s="581" t="s">
        <v>167</v>
      </c>
      <c r="AD22" s="581"/>
      <c r="AE22" s="581"/>
      <c r="AF22" s="581"/>
      <c r="AG22" s="582" t="s">
        <v>168</v>
      </c>
      <c r="AH22" s="582"/>
      <c r="AI22" s="582"/>
      <c r="AJ22" s="229"/>
      <c r="AK22" s="229"/>
      <c r="AL22" s="229"/>
      <c r="AM22" s="229"/>
      <c r="AN22" s="229"/>
      <c r="AO22" s="229"/>
      <c r="AP22" s="229"/>
      <c r="AQ22" s="229"/>
      <c r="AR22" s="229"/>
      <c r="AS22" s="229"/>
      <c r="AT22" s="229"/>
      <c r="AU22" s="229"/>
      <c r="AV22" s="229"/>
      <c r="AW22" s="229"/>
      <c r="AX22" s="229"/>
      <c r="AY22" s="229"/>
      <c r="AZ22" s="229"/>
      <c r="BA22" s="230"/>
      <c r="BB22" s="229"/>
      <c r="BC22" s="229"/>
      <c r="BD22" s="229"/>
      <c r="BE22" s="229"/>
      <c r="BF22" s="229"/>
      <c r="BG22" s="229"/>
      <c r="BH22" s="229"/>
      <c r="BI22" s="229"/>
      <c r="BJ22" s="229"/>
      <c r="BK22" s="229"/>
      <c r="BL22" s="229"/>
      <c r="BM22" s="229"/>
      <c r="BN22" s="229"/>
      <c r="BO22" s="229"/>
      <c r="BP22" s="229"/>
      <c r="BQ22" s="229"/>
      <c r="BR22" s="229"/>
      <c r="BS22" s="230"/>
      <c r="BT22" s="229"/>
    </row>
    <row r="23" spans="1:72" ht="27" thickBot="1">
      <c r="A23" s="220"/>
      <c r="B23" s="208"/>
      <c r="C23" s="208"/>
      <c r="D23" s="208"/>
      <c r="E23" s="208"/>
      <c r="F23" s="208"/>
      <c r="G23" s="208"/>
      <c r="H23" s="208"/>
      <c r="I23" s="208"/>
      <c r="J23" s="208"/>
      <c r="K23" s="208"/>
      <c r="L23" s="208"/>
      <c r="M23" s="208"/>
      <c r="N23" s="209"/>
      <c r="O23" s="208"/>
      <c r="P23" s="208"/>
      <c r="Q23" s="209"/>
      <c r="R23" s="231" t="s">
        <v>169</v>
      </c>
      <c r="S23" s="232" t="s">
        <v>170</v>
      </c>
      <c r="T23" s="233" t="s">
        <v>171</v>
      </c>
      <c r="U23" s="234" t="s">
        <v>169</v>
      </c>
      <c r="V23" s="234" t="s">
        <v>172</v>
      </c>
      <c r="W23" s="234" t="s">
        <v>170</v>
      </c>
      <c r="X23" s="234" t="s">
        <v>171</v>
      </c>
      <c r="Y23" s="234" t="s">
        <v>169</v>
      </c>
      <c r="Z23" s="234" t="s">
        <v>172</v>
      </c>
      <c r="AA23" s="234" t="s">
        <v>170</v>
      </c>
      <c r="AB23" s="234" t="s">
        <v>171</v>
      </c>
      <c r="AC23" s="234" t="s">
        <v>169</v>
      </c>
      <c r="AD23" s="234" t="s">
        <v>172</v>
      </c>
      <c r="AE23" s="234" t="s">
        <v>170</v>
      </c>
      <c r="AF23" s="234" t="s">
        <v>171</v>
      </c>
      <c r="AG23" s="235" t="s">
        <v>169</v>
      </c>
      <c r="AH23" s="235" t="s">
        <v>170</v>
      </c>
      <c r="AI23" s="236" t="s">
        <v>171</v>
      </c>
      <c r="AJ23" s="237"/>
      <c r="AK23" s="571" t="s">
        <v>173</v>
      </c>
      <c r="AL23" s="571"/>
      <c r="AM23" s="571"/>
      <c r="AN23" s="571"/>
      <c r="AO23" s="571"/>
      <c r="AP23" s="571"/>
      <c r="AQ23" s="571"/>
      <c r="AR23" s="571"/>
      <c r="AS23" s="571"/>
      <c r="AT23" s="571"/>
      <c r="AU23" s="571"/>
      <c r="AV23" s="571"/>
      <c r="AW23" s="571"/>
      <c r="AX23" s="571"/>
      <c r="AY23" s="572" t="s">
        <v>164</v>
      </c>
      <c r="AZ23" s="572"/>
      <c r="BA23" s="573"/>
      <c r="BB23" s="237"/>
      <c r="BC23" s="571" t="s">
        <v>173</v>
      </c>
      <c r="BD23" s="571"/>
      <c r="BE23" s="571"/>
      <c r="BF23" s="571"/>
      <c r="BG23" s="571"/>
      <c r="BH23" s="571"/>
      <c r="BI23" s="571"/>
      <c r="BJ23" s="571"/>
      <c r="BK23" s="571"/>
      <c r="BL23" s="571"/>
      <c r="BM23" s="571"/>
      <c r="BN23" s="571"/>
      <c r="BO23" s="571"/>
      <c r="BP23" s="571"/>
      <c r="BQ23" s="572" t="s">
        <v>165</v>
      </c>
      <c r="BR23" s="572"/>
      <c r="BS23" s="573"/>
      <c r="BT23" s="237"/>
    </row>
    <row r="24" spans="1:72" ht="32.25" customHeight="1" thickBot="1">
      <c r="A24" s="238"/>
      <c r="B24" s="239"/>
      <c r="C24" s="240"/>
      <c r="D24" s="241"/>
      <c r="E24" s="241"/>
      <c r="F24" s="242"/>
      <c r="G24" s="242"/>
      <c r="H24" s="242"/>
      <c r="I24" s="243" t="s">
        <v>174</v>
      </c>
      <c r="J24" s="244" t="s">
        <v>175</v>
      </c>
      <c r="K24" s="244" t="s">
        <v>176</v>
      </c>
      <c r="L24" s="244" t="s">
        <v>177</v>
      </c>
      <c r="M24" s="243" t="s">
        <v>178</v>
      </c>
      <c r="N24" s="243" t="s">
        <v>179</v>
      </c>
      <c r="O24" s="245" t="s">
        <v>174</v>
      </c>
      <c r="P24" s="245" t="s">
        <v>178</v>
      </c>
      <c r="Q24" s="246" t="s">
        <v>179</v>
      </c>
      <c r="R24" s="247" t="s">
        <v>142</v>
      </c>
      <c r="S24" s="248" t="s">
        <v>142</v>
      </c>
      <c r="T24" s="249" t="s">
        <v>180</v>
      </c>
      <c r="U24" s="250" t="s">
        <v>144</v>
      </c>
      <c r="V24" s="251" t="s">
        <v>181</v>
      </c>
      <c r="W24" s="250" t="s">
        <v>144</v>
      </c>
      <c r="X24" s="252" t="s">
        <v>180</v>
      </c>
      <c r="Y24" s="250" t="s">
        <v>144</v>
      </c>
      <c r="Z24" s="251" t="s">
        <v>181</v>
      </c>
      <c r="AA24" s="250" t="s">
        <v>144</v>
      </c>
      <c r="AB24" s="252" t="s">
        <v>180</v>
      </c>
      <c r="AC24" s="250" t="s">
        <v>144</v>
      </c>
      <c r="AD24" s="251" t="s">
        <v>181</v>
      </c>
      <c r="AE24" s="250" t="s">
        <v>144</v>
      </c>
      <c r="AF24" s="252" t="s">
        <v>180</v>
      </c>
      <c r="AG24" s="253" t="s">
        <v>142</v>
      </c>
      <c r="AH24" s="253" t="s">
        <v>142</v>
      </c>
      <c r="AI24" s="254" t="s">
        <v>180</v>
      </c>
      <c r="AJ24" s="255"/>
      <c r="AK24" s="255" t="s">
        <v>182</v>
      </c>
      <c r="AL24" s="255" t="s">
        <v>183</v>
      </c>
      <c r="AM24" s="255" t="s">
        <v>184</v>
      </c>
      <c r="AN24" s="255" t="s">
        <v>184</v>
      </c>
      <c r="AO24" s="255" t="s">
        <v>185</v>
      </c>
      <c r="AP24" s="255" t="s">
        <v>186</v>
      </c>
      <c r="AQ24" s="255" t="s">
        <v>187</v>
      </c>
      <c r="AR24" s="255" t="s">
        <v>188</v>
      </c>
      <c r="AS24" s="255" t="s">
        <v>189</v>
      </c>
      <c r="AT24" s="255" t="s">
        <v>190</v>
      </c>
      <c r="AU24" s="255" t="s">
        <v>191</v>
      </c>
      <c r="AV24" s="255" t="s">
        <v>192</v>
      </c>
      <c r="AW24" s="255" t="s">
        <v>193</v>
      </c>
      <c r="AX24" s="255" t="s">
        <v>194</v>
      </c>
      <c r="AY24" s="255" t="s">
        <v>195</v>
      </c>
      <c r="AZ24" s="255" t="s">
        <v>196</v>
      </c>
      <c r="BA24" s="256" t="s">
        <v>197</v>
      </c>
      <c r="BB24" s="255"/>
      <c r="BC24" s="255" t="s">
        <v>198</v>
      </c>
      <c r="BD24" s="255" t="s">
        <v>199</v>
      </c>
      <c r="BE24" s="255" t="s">
        <v>200</v>
      </c>
      <c r="BF24" s="255" t="s">
        <v>200</v>
      </c>
      <c r="BG24" s="255" t="s">
        <v>185</v>
      </c>
      <c r="BH24" s="255" t="s">
        <v>201</v>
      </c>
      <c r="BI24" s="255" t="s">
        <v>202</v>
      </c>
      <c r="BJ24" s="255" t="s">
        <v>203</v>
      </c>
      <c r="BK24" s="255" t="s">
        <v>189</v>
      </c>
      <c r="BL24" s="255" t="s">
        <v>204</v>
      </c>
      <c r="BM24" s="255" t="s">
        <v>205</v>
      </c>
      <c r="BN24" s="255" t="s">
        <v>206</v>
      </c>
      <c r="BO24" s="255" t="s">
        <v>193</v>
      </c>
      <c r="BP24" s="255" t="s">
        <v>207</v>
      </c>
      <c r="BQ24" s="255" t="s">
        <v>208</v>
      </c>
      <c r="BR24" s="255" t="s">
        <v>209</v>
      </c>
      <c r="BS24" s="256" t="s">
        <v>197</v>
      </c>
      <c r="BT24" s="255"/>
    </row>
    <row r="25" spans="1:72" ht="27.75" thickBot="1">
      <c r="A25" s="257"/>
      <c r="B25" s="258"/>
      <c r="C25" s="259" t="s">
        <v>210</v>
      </c>
      <c r="D25" s="260" t="s">
        <v>211</v>
      </c>
      <c r="E25" s="260" t="s">
        <v>212</v>
      </c>
      <c r="F25" s="261" t="s">
        <v>175</v>
      </c>
      <c r="G25" s="261" t="s">
        <v>176</v>
      </c>
      <c r="H25" s="261" t="s">
        <v>177</v>
      </c>
      <c r="I25" s="262" t="s">
        <v>213</v>
      </c>
      <c r="J25" s="263"/>
      <c r="K25" s="263"/>
      <c r="L25" s="263"/>
      <c r="M25" s="262" t="s">
        <v>213</v>
      </c>
      <c r="N25" s="262" t="s">
        <v>214</v>
      </c>
      <c r="O25" s="264" t="s">
        <v>213</v>
      </c>
      <c r="P25" s="264" t="s">
        <v>213</v>
      </c>
      <c r="Q25" s="265" t="s">
        <v>214</v>
      </c>
      <c r="R25" s="266"/>
      <c r="S25" s="267"/>
      <c r="T25" s="268"/>
      <c r="U25" s="269"/>
      <c r="V25" s="270"/>
      <c r="W25" s="270"/>
      <c r="X25" s="271"/>
      <c r="Y25" s="269"/>
      <c r="Z25" s="270"/>
      <c r="AA25" s="270"/>
      <c r="AB25" s="271"/>
      <c r="AC25" s="269"/>
      <c r="AD25" s="270"/>
      <c r="AE25" s="270"/>
      <c r="AF25" s="271"/>
      <c r="AG25" s="272"/>
      <c r="AH25" s="273"/>
      <c r="AI25" s="274"/>
      <c r="AJ25" s="275"/>
      <c r="AK25" s="275"/>
      <c r="AL25" s="275"/>
      <c r="AM25" s="275"/>
      <c r="AN25" s="275"/>
      <c r="AO25" s="275"/>
      <c r="AP25" s="275"/>
      <c r="AQ25" s="275"/>
      <c r="AR25" s="275"/>
      <c r="AS25" s="275"/>
      <c r="AT25" s="275"/>
      <c r="AU25" s="275"/>
      <c r="AV25" s="275"/>
      <c r="AW25" s="275"/>
      <c r="AX25" s="275"/>
      <c r="AY25" s="275"/>
      <c r="AZ25" s="275"/>
      <c r="BA25" s="276"/>
      <c r="BB25" s="275"/>
      <c r="BC25" s="275"/>
      <c r="BD25" s="275"/>
      <c r="BE25" s="275"/>
      <c r="BF25" s="275"/>
      <c r="BG25" s="275"/>
      <c r="BH25" s="275"/>
      <c r="BI25" s="275"/>
      <c r="BJ25" s="275"/>
      <c r="BK25" s="275"/>
      <c r="BL25" s="275"/>
      <c r="BM25" s="275"/>
      <c r="BN25" s="275"/>
      <c r="BO25" s="275"/>
      <c r="BP25" s="275"/>
      <c r="BQ25" s="275"/>
      <c r="BR25" s="275"/>
      <c r="BS25" s="276"/>
      <c r="BT25" s="275"/>
    </row>
    <row r="26" spans="1:72" s="289" customFormat="1" ht="14.25" thickBot="1">
      <c r="A26" s="277" t="s">
        <v>215</v>
      </c>
      <c r="B26" s="258" t="s">
        <v>216</v>
      </c>
      <c r="C26" s="259" t="s">
        <v>210</v>
      </c>
      <c r="D26" s="260"/>
      <c r="E26" s="278"/>
      <c r="F26" s="261"/>
      <c r="G26" s="261"/>
      <c r="H26" s="261"/>
      <c r="I26" s="279" t="s">
        <v>142</v>
      </c>
      <c r="J26" s="279" t="s">
        <v>142</v>
      </c>
      <c r="K26" s="279" t="s">
        <v>142</v>
      </c>
      <c r="L26" s="279" t="s">
        <v>142</v>
      </c>
      <c r="M26" s="279" t="s">
        <v>142</v>
      </c>
      <c r="N26" s="279" t="s">
        <v>142</v>
      </c>
      <c r="O26" s="280" t="s">
        <v>144</v>
      </c>
      <c r="P26" s="280" t="s">
        <v>144</v>
      </c>
      <c r="Q26" s="280" t="s">
        <v>144</v>
      </c>
      <c r="R26" s="281"/>
      <c r="S26" s="281"/>
      <c r="T26" s="282"/>
      <c r="U26" s="283"/>
      <c r="V26" s="283"/>
      <c r="W26" s="283"/>
      <c r="X26" s="283"/>
      <c r="Y26" s="283"/>
      <c r="Z26" s="283"/>
      <c r="AA26" s="283"/>
      <c r="AB26" s="283"/>
      <c r="AC26" s="283"/>
      <c r="AD26" s="283"/>
      <c r="AE26" s="283"/>
      <c r="AF26" s="283"/>
      <c r="AG26" s="284"/>
      <c r="AH26" s="284"/>
      <c r="AI26" s="285"/>
      <c r="AJ26" s="286"/>
      <c r="AK26" s="287">
        <v>2016010</v>
      </c>
      <c r="AL26" s="286">
        <v>2016011</v>
      </c>
      <c r="AM26" s="286">
        <v>2016012</v>
      </c>
      <c r="AN26" s="286">
        <v>2016013</v>
      </c>
      <c r="AO26" s="287"/>
      <c r="AP26" s="287">
        <v>2017001</v>
      </c>
      <c r="AQ26" s="287">
        <v>2017002</v>
      </c>
      <c r="AR26" s="287">
        <v>2017003</v>
      </c>
      <c r="AS26" s="286"/>
      <c r="AT26" s="287">
        <v>2017004</v>
      </c>
      <c r="AU26" s="287">
        <v>2017005</v>
      </c>
      <c r="AV26" s="287">
        <v>2017006</v>
      </c>
      <c r="AW26" s="286"/>
      <c r="AX26" s="287">
        <v>2017007</v>
      </c>
      <c r="AY26" s="287">
        <v>2017008</v>
      </c>
      <c r="AZ26" s="287">
        <v>2017009</v>
      </c>
      <c r="BA26" s="288"/>
      <c r="BB26" s="286"/>
      <c r="BC26" s="287">
        <v>2017010</v>
      </c>
      <c r="BD26" s="286">
        <v>2017011</v>
      </c>
      <c r="BE26" s="286">
        <v>2017012</v>
      </c>
      <c r="BF26" s="286">
        <v>2017013</v>
      </c>
      <c r="BG26" s="287"/>
      <c r="BH26" s="287">
        <v>2018001</v>
      </c>
      <c r="BI26" s="287">
        <v>2018002</v>
      </c>
      <c r="BJ26" s="287">
        <v>2018003</v>
      </c>
      <c r="BK26" s="286"/>
      <c r="BL26" s="287">
        <v>2018004</v>
      </c>
      <c r="BM26" s="287">
        <v>2018005</v>
      </c>
      <c r="BN26" s="287">
        <v>2018006</v>
      </c>
      <c r="BO26" s="286"/>
      <c r="BP26" s="287">
        <v>2018007</v>
      </c>
      <c r="BQ26" s="287">
        <v>2018008</v>
      </c>
      <c r="BR26" s="287">
        <v>2018009</v>
      </c>
      <c r="BS26" s="288"/>
      <c r="BT26" s="286"/>
    </row>
    <row r="27" spans="1:72" s="302" customFormat="1" ht="15.75" thickBot="1">
      <c r="A27" s="290"/>
      <c r="B27" s="291" t="s">
        <v>217</v>
      </c>
      <c r="C27" s="292" t="s">
        <v>218</v>
      </c>
      <c r="D27" s="293"/>
      <c r="E27" s="293"/>
      <c r="F27" s="294"/>
      <c r="G27" s="294"/>
      <c r="H27" s="294"/>
      <c r="I27" s="294"/>
      <c r="J27" s="294"/>
      <c r="K27" s="294"/>
      <c r="L27" s="294"/>
      <c r="M27" s="294"/>
      <c r="N27" s="294"/>
      <c r="O27" s="295" t="s">
        <v>219</v>
      </c>
      <c r="P27" s="295" t="s">
        <v>219</v>
      </c>
      <c r="Q27" s="295" t="s">
        <v>219</v>
      </c>
      <c r="R27" s="296" t="s">
        <v>220</v>
      </c>
      <c r="S27" s="296" t="s">
        <v>220</v>
      </c>
      <c r="T27" s="297" t="s">
        <v>180</v>
      </c>
      <c r="U27" s="298"/>
      <c r="V27" s="298"/>
      <c r="W27" s="298"/>
      <c r="X27" s="298"/>
      <c r="Y27" s="298"/>
      <c r="Z27" s="298"/>
      <c r="AA27" s="298"/>
      <c r="AB27" s="298"/>
      <c r="AC27" s="298"/>
      <c r="AD27" s="298"/>
      <c r="AE27" s="298"/>
      <c r="AF27" s="298"/>
      <c r="AG27" s="299" t="s">
        <v>220</v>
      </c>
      <c r="AH27" s="299" t="s">
        <v>220</v>
      </c>
      <c r="AI27" s="300" t="s">
        <v>180</v>
      </c>
      <c r="AJ27" s="301"/>
      <c r="AK27" s="301" t="s">
        <v>220</v>
      </c>
      <c r="AL27" s="301" t="s">
        <v>220</v>
      </c>
      <c r="AM27" s="301" t="s">
        <v>220</v>
      </c>
      <c r="AN27" s="301" t="s">
        <v>220</v>
      </c>
      <c r="AO27" s="301" t="s">
        <v>220</v>
      </c>
      <c r="AP27" s="301" t="s">
        <v>220</v>
      </c>
      <c r="AQ27" s="301" t="s">
        <v>220</v>
      </c>
      <c r="AR27" s="301" t="s">
        <v>220</v>
      </c>
      <c r="AS27" s="301" t="s">
        <v>220</v>
      </c>
      <c r="AT27" s="301" t="s">
        <v>220</v>
      </c>
      <c r="AU27" s="301" t="s">
        <v>220</v>
      </c>
      <c r="AV27" s="301" t="s">
        <v>220</v>
      </c>
      <c r="AW27" s="301" t="s">
        <v>220</v>
      </c>
      <c r="AX27" s="301" t="s">
        <v>220</v>
      </c>
      <c r="AY27" s="301" t="s">
        <v>220</v>
      </c>
      <c r="AZ27" s="301" t="s">
        <v>220</v>
      </c>
      <c r="BA27" s="301" t="s">
        <v>220</v>
      </c>
      <c r="BB27" s="301" t="s">
        <v>220</v>
      </c>
      <c r="BC27" s="301" t="s">
        <v>220</v>
      </c>
      <c r="BD27" s="301" t="s">
        <v>220</v>
      </c>
      <c r="BE27" s="301" t="s">
        <v>220</v>
      </c>
      <c r="BF27" s="301" t="s">
        <v>220</v>
      </c>
      <c r="BG27" s="301" t="s">
        <v>220</v>
      </c>
      <c r="BH27" s="301" t="s">
        <v>220</v>
      </c>
      <c r="BI27" s="301" t="s">
        <v>220</v>
      </c>
      <c r="BJ27" s="301" t="s">
        <v>220</v>
      </c>
      <c r="BK27" s="301" t="s">
        <v>220</v>
      </c>
      <c r="BL27" s="301" t="s">
        <v>220</v>
      </c>
      <c r="BM27" s="301" t="s">
        <v>220</v>
      </c>
      <c r="BN27" s="301" t="s">
        <v>220</v>
      </c>
      <c r="BO27" s="301" t="s">
        <v>220</v>
      </c>
      <c r="BP27" s="301" t="s">
        <v>220</v>
      </c>
      <c r="BQ27" s="301" t="s">
        <v>220</v>
      </c>
      <c r="BR27" s="301" t="s">
        <v>220</v>
      </c>
      <c r="BS27" s="301" t="s">
        <v>220</v>
      </c>
      <c r="BT27" s="301" t="s">
        <v>220</v>
      </c>
    </row>
    <row r="28" spans="1:72" s="302" customFormat="1" ht="21" thickBot="1">
      <c r="A28" s="303" t="s">
        <v>221</v>
      </c>
      <c r="B28" s="574" t="s">
        <v>70</v>
      </c>
      <c r="C28" s="304" t="s">
        <v>222</v>
      </c>
      <c r="D28" s="305" t="s">
        <v>7</v>
      </c>
      <c r="E28" s="306" t="s">
        <v>223</v>
      </c>
      <c r="F28" s="307">
        <v>50</v>
      </c>
      <c r="G28" s="308">
        <v>5</v>
      </c>
      <c r="H28" s="307">
        <v>2</v>
      </c>
      <c r="I28" s="309">
        <f aca="true" t="shared" si="0" ref="I28:I33">F28*G28*H28</f>
        <v>500</v>
      </c>
      <c r="J28" s="310"/>
      <c r="K28" s="310"/>
      <c r="L28" s="310"/>
      <c r="M28" s="309">
        <f aca="true" t="shared" si="1" ref="M28:M37">J28*K28*L28</f>
        <v>0</v>
      </c>
      <c r="N28" s="309">
        <f>I28+M28</f>
        <v>500</v>
      </c>
      <c r="O28" s="311">
        <f>I28/$C$4</f>
        <v>384.6153846153846</v>
      </c>
      <c r="P28" s="311">
        <f>M28/$C$4</f>
        <v>0</v>
      </c>
      <c r="Q28" s="311">
        <f>O28+P28</f>
        <v>384.6153846153846</v>
      </c>
      <c r="R28" s="312">
        <f>BG28+BK28+BO28+BS28</f>
        <v>0</v>
      </c>
      <c r="S28" s="312">
        <f>M28-R28</f>
        <v>0</v>
      </c>
      <c r="T28" s="313" t="e">
        <f>R28/M28</f>
        <v>#DIV/0!</v>
      </c>
      <c r="U28" s="314"/>
      <c r="V28" s="314"/>
      <c r="W28" s="314"/>
      <c r="X28" s="314"/>
      <c r="Y28" s="314"/>
      <c r="Z28" s="314"/>
      <c r="AA28" s="314"/>
      <c r="AB28" s="314"/>
      <c r="AC28" s="314"/>
      <c r="AD28" s="314"/>
      <c r="AE28" s="314"/>
      <c r="AF28" s="314"/>
      <c r="AG28" s="315">
        <f>AO28+AS28+AW28+BA28+BG28+BK28+BO28+BS28</f>
        <v>511.03</v>
      </c>
      <c r="AH28" s="315">
        <f>N28-AG28</f>
        <v>-11.029999999999973</v>
      </c>
      <c r="AI28" s="316">
        <f>AG28/N28</f>
        <v>1.02206</v>
      </c>
      <c r="AJ28" s="317"/>
      <c r="AK28" s="318">
        <v>0</v>
      </c>
      <c r="AL28" s="318">
        <v>0</v>
      </c>
      <c r="AM28" s="318">
        <v>0</v>
      </c>
      <c r="AN28" s="318">
        <v>0</v>
      </c>
      <c r="AO28" s="319">
        <f>SUM(AK28:AN28)</f>
        <v>0</v>
      </c>
      <c r="AP28" s="318">
        <v>0</v>
      </c>
      <c r="AQ28" s="318">
        <v>0</v>
      </c>
      <c r="AR28" s="318">
        <v>0</v>
      </c>
      <c r="AS28" s="319">
        <f>SUM(AP28:AR28)</f>
        <v>0</v>
      </c>
      <c r="AT28" s="318">
        <v>0</v>
      </c>
      <c r="AU28" s="318">
        <v>0</v>
      </c>
      <c r="AV28" s="318">
        <v>0</v>
      </c>
      <c r="AW28" s="319">
        <f>SUM(AT28:AV28)</f>
        <v>0</v>
      </c>
      <c r="AX28" s="318">
        <v>411.02</v>
      </c>
      <c r="AY28" s="318">
        <v>0</v>
      </c>
      <c r="AZ28" s="318">
        <v>100.01</v>
      </c>
      <c r="BA28" s="320">
        <f>SUM(AX28:AZ28)</f>
        <v>511.03</v>
      </c>
      <c r="BB28" s="321"/>
      <c r="BC28" s="318">
        <v>0</v>
      </c>
      <c r="BD28" s="318">
        <v>0</v>
      </c>
      <c r="BE28" s="318">
        <v>0</v>
      </c>
      <c r="BF28" s="318">
        <v>0</v>
      </c>
      <c r="BG28" s="319">
        <f aca="true" t="shared" si="2" ref="BG28:BG39">SUM(BC28:BF28)</f>
        <v>0</v>
      </c>
      <c r="BH28" s="318">
        <v>0</v>
      </c>
      <c r="BI28" s="318">
        <v>0</v>
      </c>
      <c r="BJ28" s="318">
        <v>0</v>
      </c>
      <c r="BK28" s="319">
        <f aca="true" t="shared" si="3" ref="BK28:BK39">SUM(BH28:BJ28)</f>
        <v>0</v>
      </c>
      <c r="BL28" s="318">
        <v>0</v>
      </c>
      <c r="BM28" s="318">
        <v>0</v>
      </c>
      <c r="BN28" s="318">
        <v>0</v>
      </c>
      <c r="BO28" s="319">
        <f aca="true" t="shared" si="4" ref="BO28:BO39">SUM(BL28:BN28)</f>
        <v>0</v>
      </c>
      <c r="BP28" s="318">
        <v>0</v>
      </c>
      <c r="BQ28" s="318">
        <v>0</v>
      </c>
      <c r="BR28" s="318">
        <v>0</v>
      </c>
      <c r="BS28" s="320">
        <f aca="true" t="shared" si="5" ref="BS28:BS39">SUM(BP28:BR28)</f>
        <v>0</v>
      </c>
      <c r="BT28" s="321"/>
    </row>
    <row r="29" spans="1:72" s="330" customFormat="1" ht="21.75" thickBot="1">
      <c r="A29" s="322" t="s">
        <v>224</v>
      </c>
      <c r="B29" s="575"/>
      <c r="C29" s="323" t="s">
        <v>225</v>
      </c>
      <c r="D29" s="305" t="s">
        <v>7</v>
      </c>
      <c r="E29" s="324" t="s">
        <v>223</v>
      </c>
      <c r="F29" s="325">
        <v>150</v>
      </c>
      <c r="G29" s="326">
        <v>30</v>
      </c>
      <c r="H29" s="325">
        <v>2</v>
      </c>
      <c r="I29" s="327">
        <f t="shared" si="0"/>
        <v>9000</v>
      </c>
      <c r="J29" s="328"/>
      <c r="K29" s="328"/>
      <c r="L29" s="328"/>
      <c r="M29" s="329">
        <f t="shared" si="1"/>
        <v>0</v>
      </c>
      <c r="N29" s="327">
        <f>M29+I29</f>
        <v>9000</v>
      </c>
      <c r="O29" s="311">
        <f aca="true" t="shared" si="6" ref="O29:O92">I29/$C$4</f>
        <v>6923.076923076923</v>
      </c>
      <c r="P29" s="311">
        <f aca="true" t="shared" si="7" ref="P29:P92">M29/$C$4</f>
        <v>0</v>
      </c>
      <c r="Q29" s="311">
        <f aca="true" t="shared" si="8" ref="Q29:Q92">O29+P29</f>
        <v>6923.076923076923</v>
      </c>
      <c r="R29" s="312">
        <f aca="true" t="shared" si="9" ref="R29:R39">BG29+BK29+BO29+BS29</f>
        <v>1915</v>
      </c>
      <c r="S29" s="312">
        <f aca="true" t="shared" si="10" ref="S29:S39">M29-R29</f>
        <v>-1915</v>
      </c>
      <c r="T29" s="313" t="e">
        <f aca="true" t="shared" si="11" ref="T29:T39">R29/M29</f>
        <v>#DIV/0!</v>
      </c>
      <c r="U29" s="314"/>
      <c r="V29" s="314"/>
      <c r="W29" s="314"/>
      <c r="X29" s="314"/>
      <c r="Y29" s="314"/>
      <c r="Z29" s="314"/>
      <c r="AA29" s="314"/>
      <c r="AB29" s="314"/>
      <c r="AC29" s="314"/>
      <c r="AD29" s="314"/>
      <c r="AE29" s="314"/>
      <c r="AF29" s="314"/>
      <c r="AG29" s="315">
        <f aca="true" t="shared" si="12" ref="AG29:AG39">AO29+AS29+AW29+BA29+BG29+BK29+BO29+BS29</f>
        <v>6878.97</v>
      </c>
      <c r="AH29" s="315">
        <f aca="true" t="shared" si="13" ref="AH29:AH92">N29-AG29</f>
        <v>2121.0299999999997</v>
      </c>
      <c r="AI29" s="316">
        <f aca="true" t="shared" si="14" ref="AI29:AI92">AG29/N29</f>
        <v>0.7643300000000001</v>
      </c>
      <c r="AJ29" s="317"/>
      <c r="AK29" s="318">
        <v>0</v>
      </c>
      <c r="AL29" s="318">
        <v>0</v>
      </c>
      <c r="AM29" s="318">
        <v>0</v>
      </c>
      <c r="AN29" s="318">
        <v>0</v>
      </c>
      <c r="AO29" s="319">
        <f aca="true" t="shared" si="15" ref="AO29:AO92">SUM(AK29:AN29)</f>
        <v>0</v>
      </c>
      <c r="AP29" s="318">
        <v>0</v>
      </c>
      <c r="AQ29" s="318">
        <v>0</v>
      </c>
      <c r="AR29" s="318">
        <v>0</v>
      </c>
      <c r="AS29" s="319">
        <f aca="true" t="shared" si="16" ref="AS29:AS92">SUM(AP29:AR29)</f>
        <v>0</v>
      </c>
      <c r="AT29" s="318">
        <v>0</v>
      </c>
      <c r="AU29" s="318">
        <v>0</v>
      </c>
      <c r="AV29" s="318">
        <v>0</v>
      </c>
      <c r="AW29" s="319">
        <f aca="true" t="shared" si="17" ref="AW29:AW92">SUM(AT29:AV29)</f>
        <v>0</v>
      </c>
      <c r="AX29" s="318">
        <v>0</v>
      </c>
      <c r="AY29" s="318">
        <v>879.97</v>
      </c>
      <c r="AZ29" s="318">
        <v>4084</v>
      </c>
      <c r="BA29" s="320">
        <f aca="true" t="shared" si="18" ref="BA29:BA92">SUM(AX29:AZ29)</f>
        <v>4963.97</v>
      </c>
      <c r="BB29" s="321"/>
      <c r="BC29" s="318">
        <v>0</v>
      </c>
      <c r="BD29" s="318">
        <v>0</v>
      </c>
      <c r="BE29" s="318">
        <v>0</v>
      </c>
      <c r="BF29" s="318">
        <v>0</v>
      </c>
      <c r="BG29" s="319">
        <f t="shared" si="2"/>
        <v>0</v>
      </c>
      <c r="BH29" s="318">
        <v>0</v>
      </c>
      <c r="BI29" s="318">
        <v>0</v>
      </c>
      <c r="BJ29" s="318">
        <v>0</v>
      </c>
      <c r="BK29" s="319">
        <f t="shared" si="3"/>
        <v>0</v>
      </c>
      <c r="BL29" s="318">
        <v>0</v>
      </c>
      <c r="BM29" s="318">
        <v>1915</v>
      </c>
      <c r="BN29" s="318">
        <v>0</v>
      </c>
      <c r="BO29" s="319">
        <f t="shared" si="4"/>
        <v>1915</v>
      </c>
      <c r="BP29" s="318">
        <v>0</v>
      </c>
      <c r="BQ29" s="318">
        <v>0</v>
      </c>
      <c r="BR29" s="318">
        <v>0</v>
      </c>
      <c r="BS29" s="320">
        <f t="shared" si="5"/>
        <v>0</v>
      </c>
      <c r="BT29" s="321"/>
    </row>
    <row r="30" spans="1:72" s="330" customFormat="1" ht="21.75" thickBot="1">
      <c r="A30" s="331" t="s">
        <v>226</v>
      </c>
      <c r="B30" s="575"/>
      <c r="C30" s="332" t="s">
        <v>227</v>
      </c>
      <c r="D30" s="305" t="s">
        <v>7</v>
      </c>
      <c r="E30" s="324" t="s">
        <v>223</v>
      </c>
      <c r="F30" s="325">
        <v>160</v>
      </c>
      <c r="G30" s="326">
        <v>30</v>
      </c>
      <c r="H30" s="325">
        <v>1</v>
      </c>
      <c r="I30" s="327">
        <f t="shared" si="0"/>
        <v>4800</v>
      </c>
      <c r="J30" s="328"/>
      <c r="K30" s="328"/>
      <c r="L30" s="328"/>
      <c r="M30" s="329">
        <f t="shared" si="1"/>
        <v>0</v>
      </c>
      <c r="N30" s="327">
        <f>M30+I30</f>
        <v>4800</v>
      </c>
      <c r="O30" s="311">
        <f t="shared" si="6"/>
        <v>3692.3076923076924</v>
      </c>
      <c r="P30" s="311">
        <f t="shared" si="7"/>
        <v>0</v>
      </c>
      <c r="Q30" s="311">
        <f t="shared" si="8"/>
        <v>3692.3076923076924</v>
      </c>
      <c r="R30" s="312">
        <f t="shared" si="9"/>
        <v>0</v>
      </c>
      <c r="S30" s="312">
        <f t="shared" si="10"/>
        <v>0</v>
      </c>
      <c r="T30" s="313" t="e">
        <f t="shared" si="11"/>
        <v>#DIV/0!</v>
      </c>
      <c r="U30" s="314"/>
      <c r="V30" s="314"/>
      <c r="W30" s="314"/>
      <c r="X30" s="314"/>
      <c r="Y30" s="314"/>
      <c r="Z30" s="314"/>
      <c r="AA30" s="314"/>
      <c r="AB30" s="314"/>
      <c r="AC30" s="314"/>
      <c r="AD30" s="314"/>
      <c r="AE30" s="314"/>
      <c r="AF30" s="314"/>
      <c r="AG30" s="315">
        <f t="shared" si="12"/>
        <v>3642</v>
      </c>
      <c r="AH30" s="315">
        <f t="shared" si="13"/>
        <v>1158</v>
      </c>
      <c r="AI30" s="316">
        <f t="shared" si="14"/>
        <v>0.75875</v>
      </c>
      <c r="AJ30" s="317"/>
      <c r="AK30" s="318">
        <v>0</v>
      </c>
      <c r="AL30" s="318">
        <v>0</v>
      </c>
      <c r="AM30" s="318">
        <v>0</v>
      </c>
      <c r="AN30" s="318">
        <v>0</v>
      </c>
      <c r="AO30" s="319">
        <f t="shared" si="15"/>
        <v>0</v>
      </c>
      <c r="AP30" s="318">
        <v>0</v>
      </c>
      <c r="AQ30" s="318">
        <v>0</v>
      </c>
      <c r="AR30" s="318">
        <v>0</v>
      </c>
      <c r="AS30" s="319">
        <f t="shared" si="16"/>
        <v>0</v>
      </c>
      <c r="AT30" s="318">
        <v>0</v>
      </c>
      <c r="AU30" s="318">
        <v>0</v>
      </c>
      <c r="AV30" s="318">
        <v>0</v>
      </c>
      <c r="AW30" s="319">
        <f t="shared" si="17"/>
        <v>0</v>
      </c>
      <c r="AX30" s="318">
        <v>0</v>
      </c>
      <c r="AY30" s="318">
        <v>0</v>
      </c>
      <c r="AZ30" s="318">
        <v>3642</v>
      </c>
      <c r="BA30" s="320">
        <f t="shared" si="18"/>
        <v>3642</v>
      </c>
      <c r="BB30" s="321"/>
      <c r="BC30" s="318">
        <v>0</v>
      </c>
      <c r="BD30" s="318">
        <v>0</v>
      </c>
      <c r="BE30" s="318">
        <v>0</v>
      </c>
      <c r="BF30" s="318">
        <v>0</v>
      </c>
      <c r="BG30" s="319">
        <f t="shared" si="2"/>
        <v>0</v>
      </c>
      <c r="BH30" s="318">
        <v>0</v>
      </c>
      <c r="BI30" s="318">
        <v>0</v>
      </c>
      <c r="BJ30" s="318">
        <v>0</v>
      </c>
      <c r="BK30" s="319">
        <f t="shared" si="3"/>
        <v>0</v>
      </c>
      <c r="BL30" s="318">
        <v>0</v>
      </c>
      <c r="BM30" s="318">
        <v>0</v>
      </c>
      <c r="BN30" s="318">
        <v>0</v>
      </c>
      <c r="BO30" s="319">
        <f t="shared" si="4"/>
        <v>0</v>
      </c>
      <c r="BP30" s="318">
        <v>0</v>
      </c>
      <c r="BQ30" s="318">
        <v>0</v>
      </c>
      <c r="BR30" s="318">
        <v>0</v>
      </c>
      <c r="BS30" s="320">
        <f t="shared" si="5"/>
        <v>0</v>
      </c>
      <c r="BT30" s="321"/>
    </row>
    <row r="31" spans="1:72" s="330" customFormat="1" ht="21" thickBot="1">
      <c r="A31" s="331" t="s">
        <v>228</v>
      </c>
      <c r="B31" s="575"/>
      <c r="C31" s="333" t="s">
        <v>229</v>
      </c>
      <c r="D31" s="305" t="s">
        <v>7</v>
      </c>
      <c r="E31" s="334" t="s">
        <v>223</v>
      </c>
      <c r="F31" s="335">
        <v>5</v>
      </c>
      <c r="G31" s="336">
        <v>3000</v>
      </c>
      <c r="H31" s="335">
        <v>1</v>
      </c>
      <c r="I31" s="337">
        <f t="shared" si="0"/>
        <v>15000</v>
      </c>
      <c r="J31" s="337"/>
      <c r="K31" s="337"/>
      <c r="L31" s="337"/>
      <c r="M31" s="329">
        <f t="shared" si="1"/>
        <v>0</v>
      </c>
      <c r="N31" s="337">
        <f>M31+I31</f>
        <v>15000</v>
      </c>
      <c r="O31" s="311">
        <f t="shared" si="6"/>
        <v>11538.461538461537</v>
      </c>
      <c r="P31" s="311">
        <f t="shared" si="7"/>
        <v>0</v>
      </c>
      <c r="Q31" s="311">
        <f t="shared" si="8"/>
        <v>11538.461538461537</v>
      </c>
      <c r="R31" s="312">
        <f t="shared" si="9"/>
        <v>0</v>
      </c>
      <c r="S31" s="312">
        <f t="shared" si="10"/>
        <v>0</v>
      </c>
      <c r="T31" s="313" t="e">
        <f t="shared" si="11"/>
        <v>#DIV/0!</v>
      </c>
      <c r="U31" s="314"/>
      <c r="V31" s="314"/>
      <c r="W31" s="314"/>
      <c r="X31" s="314"/>
      <c r="Y31" s="314"/>
      <c r="Z31" s="314"/>
      <c r="AA31" s="314"/>
      <c r="AB31" s="314"/>
      <c r="AC31" s="314"/>
      <c r="AD31" s="314"/>
      <c r="AE31" s="314"/>
      <c r="AF31" s="314"/>
      <c r="AG31" s="315">
        <f t="shared" si="12"/>
        <v>13411.75</v>
      </c>
      <c r="AH31" s="315">
        <f t="shared" si="13"/>
        <v>1588.25</v>
      </c>
      <c r="AI31" s="316">
        <f t="shared" si="14"/>
        <v>0.8941166666666667</v>
      </c>
      <c r="AJ31" s="317"/>
      <c r="AK31" s="318">
        <v>0</v>
      </c>
      <c r="AL31" s="318">
        <v>0</v>
      </c>
      <c r="AM31" s="318">
        <v>0</v>
      </c>
      <c r="AN31" s="318">
        <v>0</v>
      </c>
      <c r="AO31" s="319">
        <f t="shared" si="15"/>
        <v>0</v>
      </c>
      <c r="AP31" s="318">
        <v>0</v>
      </c>
      <c r="AQ31" s="318">
        <v>0</v>
      </c>
      <c r="AR31" s="318">
        <v>0</v>
      </c>
      <c r="AS31" s="319">
        <f t="shared" si="16"/>
        <v>0</v>
      </c>
      <c r="AT31" s="318">
        <v>0</v>
      </c>
      <c r="AU31" s="318">
        <v>952.79</v>
      </c>
      <c r="AV31" s="318">
        <v>0</v>
      </c>
      <c r="AW31" s="319">
        <f t="shared" si="17"/>
        <v>952.79</v>
      </c>
      <c r="AX31" s="318">
        <v>0</v>
      </c>
      <c r="AY31" s="318">
        <v>0</v>
      </c>
      <c r="AZ31" s="318">
        <v>12458.96</v>
      </c>
      <c r="BA31" s="320">
        <f t="shared" si="18"/>
        <v>12458.96</v>
      </c>
      <c r="BB31" s="321"/>
      <c r="BC31" s="318">
        <v>0</v>
      </c>
      <c r="BD31" s="318">
        <v>0</v>
      </c>
      <c r="BE31" s="318">
        <v>0</v>
      </c>
      <c r="BF31" s="318">
        <v>0</v>
      </c>
      <c r="BG31" s="319">
        <f t="shared" si="2"/>
        <v>0</v>
      </c>
      <c r="BH31" s="318">
        <v>0</v>
      </c>
      <c r="BI31" s="318">
        <v>0</v>
      </c>
      <c r="BJ31" s="318">
        <v>0</v>
      </c>
      <c r="BK31" s="319">
        <f t="shared" si="3"/>
        <v>0</v>
      </c>
      <c r="BL31" s="318">
        <v>0</v>
      </c>
      <c r="BM31" s="318">
        <v>0</v>
      </c>
      <c r="BN31" s="318">
        <v>0</v>
      </c>
      <c r="BO31" s="319">
        <f t="shared" si="4"/>
        <v>0</v>
      </c>
      <c r="BP31" s="318">
        <v>0</v>
      </c>
      <c r="BQ31" s="318">
        <v>0</v>
      </c>
      <c r="BR31" s="318">
        <v>0</v>
      </c>
      <c r="BS31" s="320">
        <f t="shared" si="5"/>
        <v>0</v>
      </c>
      <c r="BT31" s="321"/>
    </row>
    <row r="32" spans="1:72" s="330" customFormat="1" ht="22.5" customHeight="1" thickBot="1">
      <c r="A32" s="331" t="s">
        <v>230</v>
      </c>
      <c r="B32" s="575"/>
      <c r="C32" s="333" t="s">
        <v>231</v>
      </c>
      <c r="D32" s="305" t="s">
        <v>7</v>
      </c>
      <c r="E32" s="324" t="s">
        <v>223</v>
      </c>
      <c r="F32" s="325">
        <v>250</v>
      </c>
      <c r="G32" s="326">
        <v>10</v>
      </c>
      <c r="H32" s="325">
        <v>1</v>
      </c>
      <c r="I32" s="327">
        <f t="shared" si="0"/>
        <v>2500</v>
      </c>
      <c r="J32" s="328"/>
      <c r="K32" s="328"/>
      <c r="L32" s="328"/>
      <c r="M32" s="329">
        <f t="shared" si="1"/>
        <v>0</v>
      </c>
      <c r="N32" s="327">
        <f>I32+M32</f>
        <v>2500</v>
      </c>
      <c r="O32" s="311">
        <f t="shared" si="6"/>
        <v>1923.076923076923</v>
      </c>
      <c r="P32" s="311">
        <f t="shared" si="7"/>
        <v>0</v>
      </c>
      <c r="Q32" s="311">
        <f t="shared" si="8"/>
        <v>1923.076923076923</v>
      </c>
      <c r="R32" s="312">
        <f t="shared" si="9"/>
        <v>595.98</v>
      </c>
      <c r="S32" s="312">
        <f t="shared" si="10"/>
        <v>-595.98</v>
      </c>
      <c r="T32" s="313" t="e">
        <f t="shared" si="11"/>
        <v>#DIV/0!</v>
      </c>
      <c r="U32" s="314"/>
      <c r="V32" s="314"/>
      <c r="W32" s="314"/>
      <c r="X32" s="314"/>
      <c r="Y32" s="314"/>
      <c r="Z32" s="314"/>
      <c r="AA32" s="314"/>
      <c r="AB32" s="314"/>
      <c r="AC32" s="314"/>
      <c r="AD32" s="314"/>
      <c r="AE32" s="314"/>
      <c r="AF32" s="314"/>
      <c r="AG32" s="315">
        <f t="shared" si="12"/>
        <v>595.98</v>
      </c>
      <c r="AH32" s="315">
        <f t="shared" si="13"/>
        <v>1904.02</v>
      </c>
      <c r="AI32" s="316">
        <f t="shared" si="14"/>
        <v>0.23839200000000002</v>
      </c>
      <c r="AJ32" s="317"/>
      <c r="AK32" s="318">
        <v>0</v>
      </c>
      <c r="AL32" s="318">
        <v>0</v>
      </c>
      <c r="AM32" s="318">
        <v>0</v>
      </c>
      <c r="AN32" s="318">
        <v>0</v>
      </c>
      <c r="AO32" s="319">
        <f t="shared" si="15"/>
        <v>0</v>
      </c>
      <c r="AP32" s="318">
        <v>0</v>
      </c>
      <c r="AQ32" s="318">
        <v>0</v>
      </c>
      <c r="AR32" s="318">
        <v>0</v>
      </c>
      <c r="AS32" s="319">
        <f t="shared" si="16"/>
        <v>0</v>
      </c>
      <c r="AT32" s="318">
        <v>0</v>
      </c>
      <c r="AU32" s="318">
        <v>0</v>
      </c>
      <c r="AV32" s="318">
        <v>0</v>
      </c>
      <c r="AW32" s="319">
        <f t="shared" si="17"/>
        <v>0</v>
      </c>
      <c r="AX32" s="318">
        <v>0</v>
      </c>
      <c r="AY32" s="318">
        <v>0</v>
      </c>
      <c r="AZ32" s="318">
        <v>0</v>
      </c>
      <c r="BA32" s="320">
        <f t="shared" si="18"/>
        <v>0</v>
      </c>
      <c r="BB32" s="321"/>
      <c r="BC32" s="318">
        <v>0</v>
      </c>
      <c r="BD32" s="318">
        <v>0</v>
      </c>
      <c r="BE32" s="318">
        <v>0</v>
      </c>
      <c r="BF32" s="318">
        <v>0</v>
      </c>
      <c r="BG32" s="319">
        <f t="shared" si="2"/>
        <v>0</v>
      </c>
      <c r="BH32" s="318">
        <v>0</v>
      </c>
      <c r="BI32" s="318">
        <v>595.98</v>
      </c>
      <c r="BJ32" s="318">
        <v>0</v>
      </c>
      <c r="BK32" s="319">
        <f t="shared" si="3"/>
        <v>595.98</v>
      </c>
      <c r="BL32" s="318">
        <v>0</v>
      </c>
      <c r="BM32" s="318">
        <v>0</v>
      </c>
      <c r="BN32" s="318">
        <v>0</v>
      </c>
      <c r="BO32" s="319">
        <f t="shared" si="4"/>
        <v>0</v>
      </c>
      <c r="BP32" s="318">
        <v>0</v>
      </c>
      <c r="BQ32" s="318">
        <v>0</v>
      </c>
      <c r="BR32" s="318">
        <v>0</v>
      </c>
      <c r="BS32" s="320">
        <f t="shared" si="5"/>
        <v>0</v>
      </c>
      <c r="BT32" s="321"/>
    </row>
    <row r="33" spans="1:72" s="330" customFormat="1" ht="24" thickBot="1">
      <c r="A33" s="331" t="s">
        <v>232</v>
      </c>
      <c r="B33" s="575"/>
      <c r="C33" s="332" t="s">
        <v>233</v>
      </c>
      <c r="D33" s="305" t="s">
        <v>7</v>
      </c>
      <c r="E33" s="338" t="s">
        <v>234</v>
      </c>
      <c r="F33" s="335">
        <v>75</v>
      </c>
      <c r="G33" s="336">
        <v>25</v>
      </c>
      <c r="H33" s="335">
        <v>5</v>
      </c>
      <c r="I33" s="337">
        <f t="shared" si="0"/>
        <v>9375</v>
      </c>
      <c r="J33" s="339">
        <v>75</v>
      </c>
      <c r="K33" s="339">
        <v>25</v>
      </c>
      <c r="L33" s="339">
        <v>5</v>
      </c>
      <c r="M33" s="337">
        <f t="shared" si="1"/>
        <v>9375</v>
      </c>
      <c r="N33" s="337">
        <f>I33+M33</f>
        <v>18750</v>
      </c>
      <c r="O33" s="311">
        <f t="shared" si="6"/>
        <v>7211.538461538461</v>
      </c>
      <c r="P33" s="311">
        <f t="shared" si="7"/>
        <v>7211.538461538461</v>
      </c>
      <c r="Q33" s="311">
        <f t="shared" si="8"/>
        <v>14423.076923076922</v>
      </c>
      <c r="R33" s="312">
        <f t="shared" si="9"/>
        <v>4617</v>
      </c>
      <c r="S33" s="312">
        <f t="shared" si="10"/>
        <v>4758</v>
      </c>
      <c r="T33" s="313">
        <f t="shared" si="11"/>
        <v>0.49248</v>
      </c>
      <c r="U33" s="314"/>
      <c r="V33" s="314"/>
      <c r="W33" s="314"/>
      <c r="X33" s="314"/>
      <c r="Y33" s="314"/>
      <c r="Z33" s="314"/>
      <c r="AA33" s="314"/>
      <c r="AB33" s="314"/>
      <c r="AC33" s="314"/>
      <c r="AD33" s="314"/>
      <c r="AE33" s="314"/>
      <c r="AF33" s="314"/>
      <c r="AG33" s="315">
        <f t="shared" si="12"/>
        <v>5547.99</v>
      </c>
      <c r="AH33" s="315">
        <f t="shared" si="13"/>
        <v>13202.01</v>
      </c>
      <c r="AI33" s="316">
        <f t="shared" si="14"/>
        <v>0.2958928</v>
      </c>
      <c r="AJ33" s="317"/>
      <c r="AK33" s="318">
        <v>0</v>
      </c>
      <c r="AL33" s="318">
        <v>0</v>
      </c>
      <c r="AM33" s="318">
        <v>0</v>
      </c>
      <c r="AN33" s="318">
        <v>0</v>
      </c>
      <c r="AO33" s="319">
        <f t="shared" si="15"/>
        <v>0</v>
      </c>
      <c r="AP33" s="318">
        <v>0</v>
      </c>
      <c r="AQ33" s="318">
        <v>0</v>
      </c>
      <c r="AR33" s="318">
        <v>0</v>
      </c>
      <c r="AS33" s="319">
        <f t="shared" si="16"/>
        <v>0</v>
      </c>
      <c r="AT33" s="318">
        <v>0</v>
      </c>
      <c r="AU33" s="318">
        <v>0</v>
      </c>
      <c r="AV33" s="318">
        <v>0</v>
      </c>
      <c r="AW33" s="319">
        <f t="shared" si="17"/>
        <v>0</v>
      </c>
      <c r="AX33" s="318">
        <v>0</v>
      </c>
      <c r="AY33" s="318">
        <v>0</v>
      </c>
      <c r="AZ33" s="318">
        <v>930.99</v>
      </c>
      <c r="BA33" s="320">
        <f t="shared" si="18"/>
        <v>930.99</v>
      </c>
      <c r="BB33" s="321"/>
      <c r="BC33" s="318">
        <v>0</v>
      </c>
      <c r="BD33" s="318">
        <v>3587</v>
      </c>
      <c r="BE33" s="318">
        <v>1030</v>
      </c>
      <c r="BF33" s="318">
        <v>0</v>
      </c>
      <c r="BG33" s="319">
        <f t="shared" si="2"/>
        <v>4617</v>
      </c>
      <c r="BH33" s="318">
        <v>0</v>
      </c>
      <c r="BI33" s="318">
        <v>0</v>
      </c>
      <c r="BJ33" s="318">
        <v>0</v>
      </c>
      <c r="BK33" s="319">
        <f t="shared" si="3"/>
        <v>0</v>
      </c>
      <c r="BL33" s="318">
        <v>0</v>
      </c>
      <c r="BM33" s="318">
        <v>0</v>
      </c>
      <c r="BN33" s="318">
        <v>0</v>
      </c>
      <c r="BO33" s="319">
        <f t="shared" si="4"/>
        <v>0</v>
      </c>
      <c r="BP33" s="318">
        <v>0</v>
      </c>
      <c r="BQ33" s="318">
        <v>0</v>
      </c>
      <c r="BR33" s="318">
        <v>0</v>
      </c>
      <c r="BS33" s="320">
        <f t="shared" si="5"/>
        <v>0</v>
      </c>
      <c r="BT33" s="321"/>
    </row>
    <row r="34" spans="1:72" s="330" customFormat="1" ht="19.5" customHeight="1" thickBot="1">
      <c r="A34" s="322" t="s">
        <v>235</v>
      </c>
      <c r="B34" s="575"/>
      <c r="C34" s="323" t="s">
        <v>236</v>
      </c>
      <c r="D34" s="305" t="s">
        <v>7</v>
      </c>
      <c r="E34" s="324" t="s">
        <v>234</v>
      </c>
      <c r="F34" s="325"/>
      <c r="G34" s="326"/>
      <c r="H34" s="325"/>
      <c r="I34" s="327"/>
      <c r="J34" s="328">
        <v>160</v>
      </c>
      <c r="K34" s="328">
        <v>30</v>
      </c>
      <c r="L34" s="328">
        <v>5</v>
      </c>
      <c r="M34" s="327">
        <f t="shared" si="1"/>
        <v>24000</v>
      </c>
      <c r="N34" s="327">
        <f>I34+M34</f>
        <v>24000</v>
      </c>
      <c r="O34" s="311">
        <f t="shared" si="6"/>
        <v>0</v>
      </c>
      <c r="P34" s="311">
        <f t="shared" si="7"/>
        <v>18461.53846153846</v>
      </c>
      <c r="Q34" s="311">
        <f t="shared" si="8"/>
        <v>18461.53846153846</v>
      </c>
      <c r="R34" s="312">
        <f t="shared" si="9"/>
        <v>15488.01</v>
      </c>
      <c r="S34" s="312">
        <f t="shared" si="10"/>
        <v>8511.99</v>
      </c>
      <c r="T34" s="313">
        <f t="shared" si="11"/>
        <v>0.64533375</v>
      </c>
      <c r="U34" s="314"/>
      <c r="V34" s="314"/>
      <c r="W34" s="314"/>
      <c r="X34" s="314"/>
      <c r="Y34" s="314"/>
      <c r="Z34" s="314"/>
      <c r="AA34" s="314"/>
      <c r="AB34" s="314"/>
      <c r="AC34" s="314"/>
      <c r="AD34" s="314"/>
      <c r="AE34" s="314"/>
      <c r="AF34" s="314"/>
      <c r="AG34" s="315">
        <f t="shared" si="12"/>
        <v>15488.01</v>
      </c>
      <c r="AH34" s="315">
        <f t="shared" si="13"/>
        <v>8511.99</v>
      </c>
      <c r="AI34" s="316">
        <f t="shared" si="14"/>
        <v>0.64533375</v>
      </c>
      <c r="AJ34" s="317"/>
      <c r="AK34" s="318">
        <v>0</v>
      </c>
      <c r="AL34" s="318">
        <v>0</v>
      </c>
      <c r="AM34" s="318">
        <v>0</v>
      </c>
      <c r="AN34" s="318">
        <v>0</v>
      </c>
      <c r="AO34" s="319">
        <f t="shared" si="15"/>
        <v>0</v>
      </c>
      <c r="AP34" s="318">
        <v>0</v>
      </c>
      <c r="AQ34" s="318">
        <v>0</v>
      </c>
      <c r="AR34" s="318">
        <v>0</v>
      </c>
      <c r="AS34" s="319">
        <f t="shared" si="16"/>
        <v>0</v>
      </c>
      <c r="AT34" s="318">
        <v>0</v>
      </c>
      <c r="AU34" s="318">
        <v>0</v>
      </c>
      <c r="AV34" s="318">
        <v>0</v>
      </c>
      <c r="AW34" s="319">
        <f t="shared" si="17"/>
        <v>0</v>
      </c>
      <c r="AX34" s="318">
        <v>0</v>
      </c>
      <c r="AY34" s="318">
        <v>0</v>
      </c>
      <c r="AZ34" s="318">
        <v>0</v>
      </c>
      <c r="BA34" s="320">
        <f t="shared" si="18"/>
        <v>0</v>
      </c>
      <c r="BB34" s="321"/>
      <c r="BC34" s="318">
        <v>2188.03</v>
      </c>
      <c r="BD34" s="318">
        <v>9551.98</v>
      </c>
      <c r="BE34" s="318">
        <v>3266</v>
      </c>
      <c r="BF34" s="318">
        <v>0</v>
      </c>
      <c r="BG34" s="319">
        <f t="shared" si="2"/>
        <v>15006.01</v>
      </c>
      <c r="BH34" s="318">
        <v>0</v>
      </c>
      <c r="BI34" s="318">
        <v>0</v>
      </c>
      <c r="BJ34" s="318">
        <v>0</v>
      </c>
      <c r="BK34" s="319">
        <f t="shared" si="3"/>
        <v>0</v>
      </c>
      <c r="BL34" s="318">
        <v>0</v>
      </c>
      <c r="BM34" s="318">
        <v>0</v>
      </c>
      <c r="BN34" s="318">
        <v>482</v>
      </c>
      <c r="BO34" s="319">
        <f t="shared" si="4"/>
        <v>482</v>
      </c>
      <c r="BP34" s="318">
        <v>0</v>
      </c>
      <c r="BQ34" s="318">
        <v>0</v>
      </c>
      <c r="BR34" s="318">
        <v>0</v>
      </c>
      <c r="BS34" s="320">
        <f t="shared" si="5"/>
        <v>0</v>
      </c>
      <c r="BT34" s="321"/>
    </row>
    <row r="35" spans="1:72" s="330" customFormat="1" ht="15.75" thickBot="1">
      <c r="A35" s="331" t="s">
        <v>237</v>
      </c>
      <c r="B35" s="575"/>
      <c r="C35" s="333" t="s">
        <v>238</v>
      </c>
      <c r="D35" s="305" t="s">
        <v>7</v>
      </c>
      <c r="E35" s="324" t="s">
        <v>234</v>
      </c>
      <c r="F35" s="325">
        <v>1</v>
      </c>
      <c r="G35" s="326">
        <v>1686</v>
      </c>
      <c r="H35" s="325">
        <v>1</v>
      </c>
      <c r="I35" s="327">
        <f>F35*G35*H35</f>
        <v>1686</v>
      </c>
      <c r="J35" s="328">
        <v>0</v>
      </c>
      <c r="K35" s="328">
        <v>0</v>
      </c>
      <c r="L35" s="328">
        <v>0</v>
      </c>
      <c r="M35" s="327">
        <f t="shared" si="1"/>
        <v>0</v>
      </c>
      <c r="N35" s="327">
        <f>M35+I35</f>
        <v>1686</v>
      </c>
      <c r="O35" s="311">
        <f t="shared" si="6"/>
        <v>1296.923076923077</v>
      </c>
      <c r="P35" s="311">
        <f t="shared" si="7"/>
        <v>0</v>
      </c>
      <c r="Q35" s="311">
        <f t="shared" si="8"/>
        <v>1296.923076923077</v>
      </c>
      <c r="R35" s="312">
        <f t="shared" si="9"/>
        <v>0</v>
      </c>
      <c r="S35" s="312">
        <f t="shared" si="10"/>
        <v>0</v>
      </c>
      <c r="T35" s="313" t="e">
        <f t="shared" si="11"/>
        <v>#DIV/0!</v>
      </c>
      <c r="U35" s="314"/>
      <c r="V35" s="314"/>
      <c r="W35" s="314"/>
      <c r="X35" s="314"/>
      <c r="Y35" s="314"/>
      <c r="Z35" s="314"/>
      <c r="AA35" s="314"/>
      <c r="AB35" s="314"/>
      <c r="AC35" s="314"/>
      <c r="AD35" s="314"/>
      <c r="AE35" s="314"/>
      <c r="AF35" s="314"/>
      <c r="AG35" s="315">
        <f t="shared" si="12"/>
        <v>1685.9999999999998</v>
      </c>
      <c r="AH35" s="315">
        <f t="shared" si="13"/>
        <v>0</v>
      </c>
      <c r="AI35" s="316">
        <f t="shared" si="14"/>
        <v>0.9999999999999999</v>
      </c>
      <c r="AJ35" s="317"/>
      <c r="AK35" s="318">
        <v>0</v>
      </c>
      <c r="AL35" s="318">
        <v>0</v>
      </c>
      <c r="AM35" s="318">
        <v>0</v>
      </c>
      <c r="AN35" s="318">
        <v>0</v>
      </c>
      <c r="AO35" s="319">
        <f t="shared" si="15"/>
        <v>0</v>
      </c>
      <c r="AP35" s="318">
        <v>0</v>
      </c>
      <c r="AQ35" s="318">
        <v>0</v>
      </c>
      <c r="AR35" s="318">
        <v>0</v>
      </c>
      <c r="AS35" s="319">
        <f t="shared" si="16"/>
        <v>0</v>
      </c>
      <c r="AT35" s="318">
        <v>0</v>
      </c>
      <c r="AU35" s="318">
        <v>1686</v>
      </c>
      <c r="AV35" s="318">
        <v>930.99</v>
      </c>
      <c r="AW35" s="319">
        <f t="shared" si="17"/>
        <v>2616.99</v>
      </c>
      <c r="AX35" s="318">
        <v>0</v>
      </c>
      <c r="AY35" s="318">
        <v>0</v>
      </c>
      <c r="AZ35" s="318">
        <v>-930.99</v>
      </c>
      <c r="BA35" s="320">
        <f t="shared" si="18"/>
        <v>-930.99</v>
      </c>
      <c r="BB35" s="321"/>
      <c r="BC35" s="318">
        <v>0</v>
      </c>
      <c r="BD35" s="318">
        <v>0</v>
      </c>
      <c r="BE35" s="318">
        <v>0</v>
      </c>
      <c r="BF35" s="318">
        <v>0</v>
      </c>
      <c r="BG35" s="319">
        <f t="shared" si="2"/>
        <v>0</v>
      </c>
      <c r="BH35" s="318">
        <v>0</v>
      </c>
      <c r="BI35" s="318">
        <v>0</v>
      </c>
      <c r="BJ35" s="318">
        <v>0</v>
      </c>
      <c r="BK35" s="319">
        <f t="shared" si="3"/>
        <v>0</v>
      </c>
      <c r="BL35" s="318">
        <v>0</v>
      </c>
      <c r="BM35" s="318">
        <v>0</v>
      </c>
      <c r="BN35" s="318">
        <v>0</v>
      </c>
      <c r="BO35" s="319">
        <f t="shared" si="4"/>
        <v>0</v>
      </c>
      <c r="BP35" s="318">
        <v>0</v>
      </c>
      <c r="BQ35" s="318">
        <v>0</v>
      </c>
      <c r="BR35" s="318">
        <v>0</v>
      </c>
      <c r="BS35" s="320">
        <f t="shared" si="5"/>
        <v>0</v>
      </c>
      <c r="BT35" s="321"/>
    </row>
    <row r="36" spans="1:72" s="330" customFormat="1" ht="15.75" thickBot="1">
      <c r="A36" s="340" t="s">
        <v>239</v>
      </c>
      <c r="B36" s="575"/>
      <c r="C36" s="341" t="s">
        <v>240</v>
      </c>
      <c r="D36" s="342" t="s">
        <v>7</v>
      </c>
      <c r="E36" s="343" t="s">
        <v>241</v>
      </c>
      <c r="F36" s="344">
        <v>0</v>
      </c>
      <c r="G36" s="345">
        <v>0</v>
      </c>
      <c r="H36" s="344">
        <v>0</v>
      </c>
      <c r="I36" s="346">
        <v>0</v>
      </c>
      <c r="J36" s="347">
        <v>0</v>
      </c>
      <c r="K36" s="347">
        <v>0</v>
      </c>
      <c r="L36" s="347">
        <v>0</v>
      </c>
      <c r="M36" s="346">
        <f>J36*K36*L36</f>
        <v>0</v>
      </c>
      <c r="N36" s="346">
        <f>M36+I36</f>
        <v>0</v>
      </c>
      <c r="O36" s="311">
        <f t="shared" si="6"/>
        <v>0</v>
      </c>
      <c r="P36" s="311">
        <f t="shared" si="7"/>
        <v>0</v>
      </c>
      <c r="Q36" s="311">
        <f t="shared" si="8"/>
        <v>0</v>
      </c>
      <c r="R36" s="312">
        <f t="shared" si="9"/>
        <v>0</v>
      </c>
      <c r="S36" s="312">
        <f t="shared" si="10"/>
        <v>0</v>
      </c>
      <c r="T36" s="313" t="e">
        <f t="shared" si="11"/>
        <v>#DIV/0!</v>
      </c>
      <c r="U36" s="314"/>
      <c r="V36" s="314"/>
      <c r="W36" s="314"/>
      <c r="X36" s="314"/>
      <c r="Y36" s="314"/>
      <c r="Z36" s="314"/>
      <c r="AA36" s="314"/>
      <c r="AB36" s="314"/>
      <c r="AC36" s="314"/>
      <c r="AD36" s="314"/>
      <c r="AE36" s="314"/>
      <c r="AF36" s="314"/>
      <c r="AG36" s="315">
        <f t="shared" si="12"/>
        <v>0</v>
      </c>
      <c r="AH36" s="315">
        <f t="shared" si="13"/>
        <v>0</v>
      </c>
      <c r="AI36" s="316" t="e">
        <f t="shared" si="14"/>
        <v>#DIV/0!</v>
      </c>
      <c r="AJ36" s="317"/>
      <c r="AK36" s="318">
        <v>0</v>
      </c>
      <c r="AL36" s="318">
        <v>0</v>
      </c>
      <c r="AM36" s="318">
        <v>0</v>
      </c>
      <c r="AN36" s="318">
        <v>0</v>
      </c>
      <c r="AO36" s="319">
        <f t="shared" si="15"/>
        <v>0</v>
      </c>
      <c r="AP36" s="318">
        <v>0</v>
      </c>
      <c r="AQ36" s="318">
        <v>0</v>
      </c>
      <c r="AR36" s="318">
        <v>0</v>
      </c>
      <c r="AS36" s="319">
        <f t="shared" si="16"/>
        <v>0</v>
      </c>
      <c r="AT36" s="318">
        <v>0</v>
      </c>
      <c r="AU36" s="318">
        <v>0</v>
      </c>
      <c r="AV36" s="318">
        <v>0</v>
      </c>
      <c r="AW36" s="319">
        <f t="shared" si="17"/>
        <v>0</v>
      </c>
      <c r="AX36" s="318">
        <v>0</v>
      </c>
      <c r="AY36" s="318">
        <v>0</v>
      </c>
      <c r="AZ36" s="318">
        <v>0</v>
      </c>
      <c r="BA36" s="320">
        <f t="shared" si="18"/>
        <v>0</v>
      </c>
      <c r="BB36" s="321"/>
      <c r="BC36" s="318">
        <v>0</v>
      </c>
      <c r="BD36" s="318">
        <v>0</v>
      </c>
      <c r="BE36" s="318">
        <v>0</v>
      </c>
      <c r="BF36" s="318">
        <v>0</v>
      </c>
      <c r="BG36" s="319">
        <f t="shared" si="2"/>
        <v>0</v>
      </c>
      <c r="BH36" s="318">
        <v>0</v>
      </c>
      <c r="BI36" s="318">
        <v>0</v>
      </c>
      <c r="BJ36" s="318">
        <v>0</v>
      </c>
      <c r="BK36" s="319">
        <f t="shared" si="3"/>
        <v>0</v>
      </c>
      <c r="BL36" s="318">
        <v>0</v>
      </c>
      <c r="BM36" s="318">
        <v>0</v>
      </c>
      <c r="BN36" s="318">
        <v>0</v>
      </c>
      <c r="BO36" s="319">
        <f t="shared" si="4"/>
        <v>0</v>
      </c>
      <c r="BP36" s="318">
        <v>0</v>
      </c>
      <c r="BQ36" s="318">
        <v>0</v>
      </c>
      <c r="BR36" s="318">
        <v>0</v>
      </c>
      <c r="BS36" s="320">
        <f t="shared" si="5"/>
        <v>0</v>
      </c>
      <c r="BT36" s="321"/>
    </row>
    <row r="37" spans="1:72" s="330" customFormat="1" ht="24" thickBot="1">
      <c r="A37" s="331" t="s">
        <v>242</v>
      </c>
      <c r="B37" s="575"/>
      <c r="C37" s="332" t="s">
        <v>243</v>
      </c>
      <c r="D37" s="305" t="s">
        <v>7</v>
      </c>
      <c r="E37" s="334" t="s">
        <v>241</v>
      </c>
      <c r="F37" s="335">
        <v>0</v>
      </c>
      <c r="G37" s="335">
        <v>0</v>
      </c>
      <c r="H37" s="335">
        <v>0</v>
      </c>
      <c r="I37" s="337">
        <f>F37*G37*H37</f>
        <v>0</v>
      </c>
      <c r="J37" s="339">
        <v>12</v>
      </c>
      <c r="K37" s="339">
        <v>30</v>
      </c>
      <c r="L37" s="339">
        <v>3</v>
      </c>
      <c r="M37" s="337">
        <f t="shared" si="1"/>
        <v>1080</v>
      </c>
      <c r="N37" s="348">
        <f>I37+M37</f>
        <v>1080</v>
      </c>
      <c r="O37" s="311">
        <f t="shared" si="6"/>
        <v>0</v>
      </c>
      <c r="P37" s="311">
        <f t="shared" si="7"/>
        <v>830.7692307692307</v>
      </c>
      <c r="Q37" s="311">
        <f t="shared" si="8"/>
        <v>830.7692307692307</v>
      </c>
      <c r="R37" s="312">
        <f t="shared" si="9"/>
        <v>0</v>
      </c>
      <c r="S37" s="312">
        <f t="shared" si="10"/>
        <v>1080</v>
      </c>
      <c r="T37" s="313">
        <f t="shared" si="11"/>
        <v>0</v>
      </c>
      <c r="U37" s="314"/>
      <c r="V37" s="314"/>
      <c r="W37" s="314"/>
      <c r="X37" s="314"/>
      <c r="Y37" s="314"/>
      <c r="Z37" s="314"/>
      <c r="AA37" s="314"/>
      <c r="AB37" s="314"/>
      <c r="AC37" s="314"/>
      <c r="AD37" s="314"/>
      <c r="AE37" s="314"/>
      <c r="AF37" s="314"/>
      <c r="AG37" s="315">
        <f t="shared" si="12"/>
        <v>0</v>
      </c>
      <c r="AH37" s="315">
        <f t="shared" si="13"/>
        <v>1080</v>
      </c>
      <c r="AI37" s="316">
        <f t="shared" si="14"/>
        <v>0</v>
      </c>
      <c r="AJ37" s="317"/>
      <c r="AK37" s="318">
        <v>0</v>
      </c>
      <c r="AL37" s="318">
        <v>0</v>
      </c>
      <c r="AM37" s="318">
        <v>0</v>
      </c>
      <c r="AN37" s="318">
        <v>0</v>
      </c>
      <c r="AO37" s="319">
        <f t="shared" si="15"/>
        <v>0</v>
      </c>
      <c r="AP37" s="318">
        <v>0</v>
      </c>
      <c r="AQ37" s="318">
        <v>0</v>
      </c>
      <c r="AR37" s="318">
        <v>0</v>
      </c>
      <c r="AS37" s="319">
        <f t="shared" si="16"/>
        <v>0</v>
      </c>
      <c r="AT37" s="318">
        <v>0</v>
      </c>
      <c r="AU37" s="318">
        <v>0</v>
      </c>
      <c r="AV37" s="318">
        <v>0</v>
      </c>
      <c r="AW37" s="319">
        <f t="shared" si="17"/>
        <v>0</v>
      </c>
      <c r="AX37" s="318">
        <v>0</v>
      </c>
      <c r="AY37" s="318">
        <v>0</v>
      </c>
      <c r="AZ37" s="318">
        <v>0</v>
      </c>
      <c r="BA37" s="320">
        <f t="shared" si="18"/>
        <v>0</v>
      </c>
      <c r="BB37" s="321"/>
      <c r="BC37" s="318">
        <v>0</v>
      </c>
      <c r="BD37" s="318">
        <v>0</v>
      </c>
      <c r="BE37" s="318">
        <v>0</v>
      </c>
      <c r="BF37" s="318">
        <v>0</v>
      </c>
      <c r="BG37" s="319">
        <f t="shared" si="2"/>
        <v>0</v>
      </c>
      <c r="BH37" s="318">
        <v>0</v>
      </c>
      <c r="BI37" s="318">
        <v>0</v>
      </c>
      <c r="BJ37" s="318">
        <v>0</v>
      </c>
      <c r="BK37" s="319">
        <f t="shared" si="3"/>
        <v>0</v>
      </c>
      <c r="BL37" s="318">
        <v>0</v>
      </c>
      <c r="BM37" s="318">
        <v>0</v>
      </c>
      <c r="BN37" s="318">
        <v>0</v>
      </c>
      <c r="BO37" s="319">
        <f t="shared" si="4"/>
        <v>0</v>
      </c>
      <c r="BP37" s="318">
        <v>0</v>
      </c>
      <c r="BQ37" s="318">
        <v>0</v>
      </c>
      <c r="BR37" s="318">
        <v>0</v>
      </c>
      <c r="BS37" s="320">
        <f t="shared" si="5"/>
        <v>0</v>
      </c>
      <c r="BT37" s="321"/>
    </row>
    <row r="38" spans="1:72" s="330" customFormat="1" ht="15" customHeight="1" thickBot="1">
      <c r="A38" s="340" t="s">
        <v>244</v>
      </c>
      <c r="B38" s="576"/>
      <c r="C38" s="349" t="s">
        <v>245</v>
      </c>
      <c r="D38" s="342" t="s">
        <v>7</v>
      </c>
      <c r="E38" s="343" t="s">
        <v>241</v>
      </c>
      <c r="F38" s="344">
        <v>0</v>
      </c>
      <c r="G38" s="345">
        <v>0</v>
      </c>
      <c r="H38" s="344">
        <v>0</v>
      </c>
      <c r="I38" s="346">
        <f>F38*G38*H38</f>
        <v>0</v>
      </c>
      <c r="J38" s="347"/>
      <c r="K38" s="347"/>
      <c r="L38" s="347"/>
      <c r="M38" s="346">
        <f>J38*K38*L38</f>
        <v>0</v>
      </c>
      <c r="N38" s="346">
        <f>I38+M38</f>
        <v>0</v>
      </c>
      <c r="O38" s="311">
        <f t="shared" si="6"/>
        <v>0</v>
      </c>
      <c r="P38" s="311">
        <f t="shared" si="7"/>
        <v>0</v>
      </c>
      <c r="Q38" s="311">
        <f t="shared" si="8"/>
        <v>0</v>
      </c>
      <c r="R38" s="312">
        <f t="shared" si="9"/>
        <v>695.14</v>
      </c>
      <c r="S38" s="312">
        <f t="shared" si="10"/>
        <v>-695.14</v>
      </c>
      <c r="T38" s="313" t="e">
        <f t="shared" si="11"/>
        <v>#DIV/0!</v>
      </c>
      <c r="U38" s="314"/>
      <c r="V38" s="314"/>
      <c r="W38" s="314"/>
      <c r="X38" s="314"/>
      <c r="Y38" s="314"/>
      <c r="Z38" s="314"/>
      <c r="AA38" s="314"/>
      <c r="AB38" s="314"/>
      <c r="AC38" s="314"/>
      <c r="AD38" s="314"/>
      <c r="AE38" s="314"/>
      <c r="AF38" s="314"/>
      <c r="AG38" s="315">
        <f t="shared" si="12"/>
        <v>695.14</v>
      </c>
      <c r="AH38" s="315">
        <f t="shared" si="13"/>
        <v>-695.14</v>
      </c>
      <c r="AI38" s="316" t="e">
        <f t="shared" si="14"/>
        <v>#DIV/0!</v>
      </c>
      <c r="AJ38" s="317"/>
      <c r="AK38" s="318">
        <v>0</v>
      </c>
      <c r="AL38" s="318">
        <v>0</v>
      </c>
      <c r="AM38" s="318">
        <v>0</v>
      </c>
      <c r="AN38" s="318">
        <v>0</v>
      </c>
      <c r="AO38" s="319">
        <f t="shared" si="15"/>
        <v>0</v>
      </c>
      <c r="AP38" s="318">
        <v>0</v>
      </c>
      <c r="AQ38" s="318">
        <v>0</v>
      </c>
      <c r="AR38" s="318">
        <v>0</v>
      </c>
      <c r="AS38" s="319">
        <f t="shared" si="16"/>
        <v>0</v>
      </c>
      <c r="AT38" s="318">
        <v>0</v>
      </c>
      <c r="AU38" s="318">
        <v>0</v>
      </c>
      <c r="AV38" s="318">
        <v>0</v>
      </c>
      <c r="AW38" s="319">
        <f t="shared" si="17"/>
        <v>0</v>
      </c>
      <c r="AX38" s="318">
        <v>0</v>
      </c>
      <c r="AY38" s="318">
        <v>0</v>
      </c>
      <c r="AZ38" s="318">
        <v>0</v>
      </c>
      <c r="BA38" s="320">
        <f t="shared" si="18"/>
        <v>0</v>
      </c>
      <c r="BB38" s="321"/>
      <c r="BC38" s="318">
        <v>0</v>
      </c>
      <c r="BD38" s="318">
        <v>0</v>
      </c>
      <c r="BE38" s="318">
        <v>0</v>
      </c>
      <c r="BF38" s="318">
        <v>0</v>
      </c>
      <c r="BG38" s="319">
        <f t="shared" si="2"/>
        <v>0</v>
      </c>
      <c r="BH38" s="318">
        <v>0</v>
      </c>
      <c r="BI38" s="318">
        <v>1983.58</v>
      </c>
      <c r="BJ38" s="318">
        <v>-1983.58</v>
      </c>
      <c r="BK38" s="319">
        <f t="shared" si="3"/>
        <v>0</v>
      </c>
      <c r="BL38" s="318">
        <v>0</v>
      </c>
      <c r="BM38" s="318">
        <v>284.14</v>
      </c>
      <c r="BN38" s="318">
        <v>411</v>
      </c>
      <c r="BO38" s="319">
        <f t="shared" si="4"/>
        <v>695.14</v>
      </c>
      <c r="BP38" s="318">
        <v>0</v>
      </c>
      <c r="BQ38" s="318">
        <v>0</v>
      </c>
      <c r="BR38" s="318">
        <v>0</v>
      </c>
      <c r="BS38" s="320">
        <f t="shared" si="5"/>
        <v>0</v>
      </c>
      <c r="BT38" s="321"/>
    </row>
    <row r="39" spans="1:72" s="330" customFormat="1" ht="30">
      <c r="A39" s="340" t="s">
        <v>246</v>
      </c>
      <c r="B39" s="568"/>
      <c r="C39" s="349" t="s">
        <v>245</v>
      </c>
      <c r="D39" s="342" t="s">
        <v>7</v>
      </c>
      <c r="E39" s="343" t="s">
        <v>247</v>
      </c>
      <c r="F39" s="344">
        <v>0</v>
      </c>
      <c r="G39" s="345">
        <v>0</v>
      </c>
      <c r="H39" s="344">
        <v>0</v>
      </c>
      <c r="I39" s="346">
        <f>F39*G39*H39</f>
        <v>0</v>
      </c>
      <c r="J39" s="347"/>
      <c r="K39" s="347"/>
      <c r="L39" s="347"/>
      <c r="M39" s="346">
        <f>J39*K39*L39</f>
        <v>0</v>
      </c>
      <c r="N39" s="346">
        <f>I39+M39</f>
        <v>0</v>
      </c>
      <c r="O39" s="311">
        <f t="shared" si="6"/>
        <v>0</v>
      </c>
      <c r="P39" s="311">
        <f t="shared" si="7"/>
        <v>0</v>
      </c>
      <c r="Q39" s="311">
        <f t="shared" si="8"/>
        <v>0</v>
      </c>
      <c r="R39" s="312">
        <f t="shared" si="9"/>
        <v>0</v>
      </c>
      <c r="S39" s="312">
        <f t="shared" si="10"/>
        <v>0</v>
      </c>
      <c r="T39" s="313" t="e">
        <f t="shared" si="11"/>
        <v>#DIV/0!</v>
      </c>
      <c r="U39" s="314"/>
      <c r="V39" s="314"/>
      <c r="W39" s="314"/>
      <c r="X39" s="314"/>
      <c r="Y39" s="314"/>
      <c r="Z39" s="314"/>
      <c r="AA39" s="314"/>
      <c r="AB39" s="314"/>
      <c r="AC39" s="314"/>
      <c r="AD39" s="314"/>
      <c r="AE39" s="314"/>
      <c r="AF39" s="314"/>
      <c r="AG39" s="315">
        <f t="shared" si="12"/>
        <v>0</v>
      </c>
      <c r="AH39" s="315">
        <f t="shared" si="13"/>
        <v>0</v>
      </c>
      <c r="AI39" s="316" t="e">
        <f t="shared" si="14"/>
        <v>#DIV/0!</v>
      </c>
      <c r="AJ39" s="317"/>
      <c r="AK39" s="318">
        <v>0</v>
      </c>
      <c r="AL39" s="318">
        <v>0</v>
      </c>
      <c r="AM39" s="318">
        <v>0</v>
      </c>
      <c r="AN39" s="318">
        <v>0</v>
      </c>
      <c r="AO39" s="319">
        <f t="shared" si="15"/>
        <v>0</v>
      </c>
      <c r="AP39" s="318">
        <v>0</v>
      </c>
      <c r="AQ39" s="318">
        <v>0</v>
      </c>
      <c r="AR39" s="318">
        <v>0</v>
      </c>
      <c r="AS39" s="319">
        <f t="shared" si="16"/>
        <v>0</v>
      </c>
      <c r="AT39" s="318">
        <v>0</v>
      </c>
      <c r="AU39" s="318">
        <v>0</v>
      </c>
      <c r="AV39" s="318">
        <v>0</v>
      </c>
      <c r="AW39" s="319">
        <f t="shared" si="17"/>
        <v>0</v>
      </c>
      <c r="AX39" s="318">
        <v>0</v>
      </c>
      <c r="AY39" s="318">
        <v>0</v>
      </c>
      <c r="AZ39" s="318">
        <v>0</v>
      </c>
      <c r="BA39" s="320">
        <f t="shared" si="18"/>
        <v>0</v>
      </c>
      <c r="BB39" s="321"/>
      <c r="BC39" s="318">
        <v>0</v>
      </c>
      <c r="BD39" s="318">
        <v>0</v>
      </c>
      <c r="BE39" s="318">
        <v>0</v>
      </c>
      <c r="BF39" s="318">
        <v>0</v>
      </c>
      <c r="BG39" s="319">
        <f t="shared" si="2"/>
        <v>0</v>
      </c>
      <c r="BH39" s="318">
        <v>0</v>
      </c>
      <c r="BI39" s="318">
        <v>0</v>
      </c>
      <c r="BJ39" s="318">
        <v>0</v>
      </c>
      <c r="BK39" s="319">
        <f t="shared" si="3"/>
        <v>0</v>
      </c>
      <c r="BL39" s="318">
        <v>0</v>
      </c>
      <c r="BM39" s="318">
        <v>0</v>
      </c>
      <c r="BN39" s="318">
        <v>0</v>
      </c>
      <c r="BO39" s="319">
        <f t="shared" si="4"/>
        <v>0</v>
      </c>
      <c r="BP39" s="318">
        <v>0</v>
      </c>
      <c r="BQ39" s="318">
        <v>0</v>
      </c>
      <c r="BR39" s="318">
        <v>0</v>
      </c>
      <c r="BS39" s="320">
        <f t="shared" si="5"/>
        <v>0</v>
      </c>
      <c r="BT39" s="321"/>
    </row>
    <row r="40" spans="1:72" s="330" customFormat="1" ht="15.75" thickBot="1">
      <c r="A40" s="350"/>
      <c r="B40" s="351"/>
      <c r="C40" s="352" t="s">
        <v>248</v>
      </c>
      <c r="D40" s="353" t="s">
        <v>248</v>
      </c>
      <c r="E40" s="354"/>
      <c r="F40" s="355"/>
      <c r="G40" s="356"/>
      <c r="H40" s="355"/>
      <c r="I40" s="357">
        <f>SUM(I28:I39)</f>
        <v>42861</v>
      </c>
      <c r="J40" s="358"/>
      <c r="K40" s="358"/>
      <c r="L40" s="358"/>
      <c r="M40" s="357">
        <f>SUM(M28:M39)</f>
        <v>34455</v>
      </c>
      <c r="N40" s="357">
        <f>SUM(N28:N39)</f>
        <v>77316</v>
      </c>
      <c r="O40" s="357">
        <f aca="true" t="shared" si="19" ref="O40:BA40">SUM(O28:O39)</f>
        <v>32970</v>
      </c>
      <c r="P40" s="357">
        <f t="shared" si="19"/>
        <v>26503.846153846152</v>
      </c>
      <c r="Q40" s="357">
        <f t="shared" si="19"/>
        <v>59473.846153846156</v>
      </c>
      <c r="R40" s="357">
        <f>SUM(R28:R39)</f>
        <v>23311.129999999997</v>
      </c>
      <c r="S40" s="357">
        <f t="shared" si="19"/>
        <v>11143.87</v>
      </c>
      <c r="T40" s="359">
        <f>R40/I40</f>
        <v>0.5438774176990737</v>
      </c>
      <c r="U40" s="357">
        <f t="shared" si="19"/>
        <v>0</v>
      </c>
      <c r="V40" s="357">
        <f t="shared" si="19"/>
        <v>0</v>
      </c>
      <c r="W40" s="357">
        <f t="shared" si="19"/>
        <v>0</v>
      </c>
      <c r="X40" s="357">
        <f t="shared" si="19"/>
        <v>0</v>
      </c>
      <c r="Y40" s="357">
        <f t="shared" si="19"/>
        <v>0</v>
      </c>
      <c r="Z40" s="357">
        <f t="shared" si="19"/>
        <v>0</v>
      </c>
      <c r="AA40" s="357">
        <f t="shared" si="19"/>
        <v>0</v>
      </c>
      <c r="AB40" s="357">
        <f t="shared" si="19"/>
        <v>0</v>
      </c>
      <c r="AC40" s="357">
        <f t="shared" si="19"/>
        <v>0</v>
      </c>
      <c r="AD40" s="357">
        <f t="shared" si="19"/>
        <v>0</v>
      </c>
      <c r="AE40" s="357">
        <f t="shared" si="19"/>
        <v>0</v>
      </c>
      <c r="AF40" s="357">
        <f t="shared" si="19"/>
        <v>0</v>
      </c>
      <c r="AG40" s="357">
        <f t="shared" si="19"/>
        <v>48456.87</v>
      </c>
      <c r="AH40" s="357">
        <f t="shared" si="19"/>
        <v>28859.129999999997</v>
      </c>
      <c r="AI40" s="359">
        <f t="shared" si="14"/>
        <v>0.6267379326400745</v>
      </c>
      <c r="AJ40" s="357">
        <f t="shared" si="19"/>
        <v>0</v>
      </c>
      <c r="AK40" s="357">
        <f>SUM(AK28:AK39)</f>
        <v>0</v>
      </c>
      <c r="AL40" s="357">
        <f t="shared" si="19"/>
        <v>0</v>
      </c>
      <c r="AM40" s="357">
        <f t="shared" si="19"/>
        <v>0</v>
      </c>
      <c r="AN40" s="357">
        <f t="shared" si="19"/>
        <v>0</v>
      </c>
      <c r="AO40" s="357">
        <f t="shared" si="19"/>
        <v>0</v>
      </c>
      <c r="AP40" s="357">
        <f t="shared" si="19"/>
        <v>0</v>
      </c>
      <c r="AQ40" s="357">
        <f t="shared" si="19"/>
        <v>0</v>
      </c>
      <c r="AR40" s="357">
        <f t="shared" si="19"/>
        <v>0</v>
      </c>
      <c r="AS40" s="357">
        <f t="shared" si="19"/>
        <v>0</v>
      </c>
      <c r="AT40" s="357">
        <f t="shared" si="19"/>
        <v>0</v>
      </c>
      <c r="AU40" s="357">
        <f t="shared" si="19"/>
        <v>2638.79</v>
      </c>
      <c r="AV40" s="357">
        <f t="shared" si="19"/>
        <v>930.99</v>
      </c>
      <c r="AW40" s="357">
        <f t="shared" si="19"/>
        <v>3569.7799999999997</v>
      </c>
      <c r="AX40" s="357">
        <f t="shared" si="19"/>
        <v>411.02</v>
      </c>
      <c r="AY40" s="357">
        <f t="shared" si="19"/>
        <v>879.97</v>
      </c>
      <c r="AZ40" s="357">
        <f>SUM(AZ28:AZ39)</f>
        <v>20284.97</v>
      </c>
      <c r="BA40" s="357">
        <f t="shared" si="19"/>
        <v>21575.96</v>
      </c>
      <c r="BB40" s="321"/>
      <c r="BC40" s="357">
        <f>SUM(BC28:BC39)</f>
        <v>2188.03</v>
      </c>
      <c r="BD40" s="357">
        <f aca="true" t="shared" si="20" ref="BD40:BQ40">SUM(BD28:BD39)</f>
        <v>13138.98</v>
      </c>
      <c r="BE40" s="357">
        <f t="shared" si="20"/>
        <v>4296</v>
      </c>
      <c r="BF40" s="357">
        <f t="shared" si="20"/>
        <v>0</v>
      </c>
      <c r="BG40" s="357">
        <f t="shared" si="20"/>
        <v>19623.010000000002</v>
      </c>
      <c r="BH40" s="357">
        <f t="shared" si="20"/>
        <v>0</v>
      </c>
      <c r="BI40" s="357">
        <f t="shared" si="20"/>
        <v>2579.56</v>
      </c>
      <c r="BJ40" s="357">
        <f t="shared" si="20"/>
        <v>-1983.58</v>
      </c>
      <c r="BK40" s="357">
        <f t="shared" si="20"/>
        <v>595.98</v>
      </c>
      <c r="BL40" s="357">
        <f t="shared" si="20"/>
        <v>0</v>
      </c>
      <c r="BM40" s="357">
        <f t="shared" si="20"/>
        <v>2199.14</v>
      </c>
      <c r="BN40" s="357">
        <f t="shared" si="20"/>
        <v>893</v>
      </c>
      <c r="BO40" s="357">
        <f t="shared" si="20"/>
        <v>3092.14</v>
      </c>
      <c r="BP40" s="357">
        <f t="shared" si="20"/>
        <v>0</v>
      </c>
      <c r="BQ40" s="357">
        <f t="shared" si="20"/>
        <v>0</v>
      </c>
      <c r="BR40" s="357">
        <f>SUM(BR28:BR39)</f>
        <v>0</v>
      </c>
      <c r="BS40" s="357">
        <f>SUM(BS28:BS39)</f>
        <v>0</v>
      </c>
      <c r="BT40" s="321"/>
    </row>
    <row r="41" spans="1:72" s="330" customFormat="1" ht="19.5" customHeight="1" thickBot="1">
      <c r="A41" s="322" t="s">
        <v>249</v>
      </c>
      <c r="B41" s="565" t="s">
        <v>250</v>
      </c>
      <c r="C41" s="323" t="s">
        <v>251</v>
      </c>
      <c r="D41" s="305" t="s">
        <v>7</v>
      </c>
      <c r="E41" s="338" t="s">
        <v>223</v>
      </c>
      <c r="F41" s="335">
        <v>3</v>
      </c>
      <c r="G41" s="336">
        <v>650</v>
      </c>
      <c r="H41" s="335">
        <v>3</v>
      </c>
      <c r="I41" s="337">
        <f>F41*G41*H41</f>
        <v>5850</v>
      </c>
      <c r="J41" s="339"/>
      <c r="K41" s="339"/>
      <c r="L41" s="339"/>
      <c r="M41" s="327">
        <f>J41*K41*L41</f>
        <v>0</v>
      </c>
      <c r="N41" s="337">
        <f>I41+M41</f>
        <v>5850</v>
      </c>
      <c r="O41" s="311">
        <f t="shared" si="6"/>
        <v>4500</v>
      </c>
      <c r="P41" s="311">
        <f t="shared" si="7"/>
        <v>0</v>
      </c>
      <c r="Q41" s="311">
        <f t="shared" si="8"/>
        <v>4500</v>
      </c>
      <c r="R41" s="312">
        <f>BG41+BK41+BO41+BS41</f>
        <v>3931.66</v>
      </c>
      <c r="S41" s="312">
        <f>M41-R41</f>
        <v>-3931.66</v>
      </c>
      <c r="T41" s="313" t="e">
        <f>R41/M41</f>
        <v>#DIV/0!</v>
      </c>
      <c r="U41" s="314"/>
      <c r="V41" s="314"/>
      <c r="W41" s="314"/>
      <c r="X41" s="314"/>
      <c r="Y41" s="314"/>
      <c r="Z41" s="314"/>
      <c r="AA41" s="314"/>
      <c r="AB41" s="314"/>
      <c r="AC41" s="314"/>
      <c r="AD41" s="314"/>
      <c r="AE41" s="314"/>
      <c r="AF41" s="314"/>
      <c r="AG41" s="315">
        <f>AO41+AS41+AW41+BA41+BG41+BK41+BO41+BS41</f>
        <v>5881.66</v>
      </c>
      <c r="AH41" s="315">
        <f t="shared" si="13"/>
        <v>-31.659999999999854</v>
      </c>
      <c r="AI41" s="316">
        <f t="shared" si="14"/>
        <v>1.0054119658119658</v>
      </c>
      <c r="AJ41" s="317"/>
      <c r="AK41" s="318">
        <v>0</v>
      </c>
      <c r="AL41" s="318">
        <v>0</v>
      </c>
      <c r="AM41" s="318">
        <v>0</v>
      </c>
      <c r="AN41" s="318">
        <v>0</v>
      </c>
      <c r="AO41" s="319">
        <f t="shared" si="15"/>
        <v>0</v>
      </c>
      <c r="AP41" s="318">
        <v>0</v>
      </c>
      <c r="AQ41" s="318">
        <v>0</v>
      </c>
      <c r="AR41" s="318">
        <v>0</v>
      </c>
      <c r="AS41" s="319">
        <f t="shared" si="16"/>
        <v>0</v>
      </c>
      <c r="AT41" s="318">
        <v>0</v>
      </c>
      <c r="AU41" s="318">
        <v>0</v>
      </c>
      <c r="AV41" s="318">
        <v>0</v>
      </c>
      <c r="AW41" s="319">
        <f t="shared" si="17"/>
        <v>0</v>
      </c>
      <c r="AX41" s="318">
        <v>0</v>
      </c>
      <c r="AY41" s="318">
        <v>0</v>
      </c>
      <c r="AZ41" s="318">
        <v>1950</v>
      </c>
      <c r="BA41" s="320">
        <f t="shared" si="18"/>
        <v>1950</v>
      </c>
      <c r="BB41" s="321"/>
      <c r="BC41" s="318">
        <v>0</v>
      </c>
      <c r="BD41" s="318">
        <v>0</v>
      </c>
      <c r="BE41" s="318">
        <v>3931.66</v>
      </c>
      <c r="BF41" s="318">
        <v>0</v>
      </c>
      <c r="BG41" s="319">
        <f>SUM(BC41:BF41)</f>
        <v>3931.66</v>
      </c>
      <c r="BH41" s="318">
        <v>0</v>
      </c>
      <c r="BI41" s="318">
        <v>0</v>
      </c>
      <c r="BJ41" s="318">
        <v>0</v>
      </c>
      <c r="BK41" s="319">
        <f>SUM(BH41:BJ41)</f>
        <v>0</v>
      </c>
      <c r="BL41" s="318">
        <v>0</v>
      </c>
      <c r="BM41" s="318">
        <v>0</v>
      </c>
      <c r="BN41" s="318">
        <v>0</v>
      </c>
      <c r="BO41" s="319">
        <f>SUM(BL41:BN41)</f>
        <v>0</v>
      </c>
      <c r="BP41" s="318">
        <v>0</v>
      </c>
      <c r="BQ41" s="318">
        <v>0</v>
      </c>
      <c r="BR41" s="318">
        <v>0</v>
      </c>
      <c r="BS41" s="320">
        <f>SUM(BP41:BR41)</f>
        <v>0</v>
      </c>
      <c r="BT41" s="321"/>
    </row>
    <row r="42" spans="1:72" s="330" customFormat="1" ht="19.5" customHeight="1" thickBot="1">
      <c r="A42" s="322" t="s">
        <v>252</v>
      </c>
      <c r="B42" s="566"/>
      <c r="C42" s="360" t="s">
        <v>253</v>
      </c>
      <c r="D42" s="305" t="s">
        <v>7</v>
      </c>
      <c r="E42" s="324" t="s">
        <v>223</v>
      </c>
      <c r="F42" s="325">
        <v>5</v>
      </c>
      <c r="G42" s="326">
        <v>700</v>
      </c>
      <c r="H42" s="325">
        <v>2</v>
      </c>
      <c r="I42" s="327">
        <f>F42*G42*H42</f>
        <v>7000</v>
      </c>
      <c r="J42" s="328">
        <v>5</v>
      </c>
      <c r="K42" s="328">
        <v>700</v>
      </c>
      <c r="L42" s="328">
        <v>12</v>
      </c>
      <c r="M42" s="327">
        <f>J42*K42*L42</f>
        <v>42000</v>
      </c>
      <c r="N42" s="327">
        <f>M42+I42</f>
        <v>49000</v>
      </c>
      <c r="O42" s="311">
        <f t="shared" si="6"/>
        <v>5384.615384615385</v>
      </c>
      <c r="P42" s="311">
        <f t="shared" si="7"/>
        <v>32307.692307692305</v>
      </c>
      <c r="Q42" s="311">
        <f t="shared" si="8"/>
        <v>37692.30769230769</v>
      </c>
      <c r="R42" s="312">
        <f>BG42+BK42+BO42+BS42</f>
        <v>22236.61</v>
      </c>
      <c r="S42" s="312">
        <f>M42-R42</f>
        <v>19763.39</v>
      </c>
      <c r="T42" s="313">
        <f>R42/M42</f>
        <v>0.5294430952380953</v>
      </c>
      <c r="U42" s="314"/>
      <c r="V42" s="314"/>
      <c r="W42" s="314"/>
      <c r="X42" s="314"/>
      <c r="Y42" s="314"/>
      <c r="Z42" s="314"/>
      <c r="AA42" s="314"/>
      <c r="AB42" s="314"/>
      <c r="AC42" s="314"/>
      <c r="AD42" s="314"/>
      <c r="AE42" s="314"/>
      <c r="AF42" s="314"/>
      <c r="AG42" s="315">
        <f>AO42+AS42+AW42+BA42+BG42+BK42+BO42+BS42</f>
        <v>22236.61</v>
      </c>
      <c r="AH42" s="315">
        <f t="shared" si="13"/>
        <v>26763.39</v>
      </c>
      <c r="AI42" s="316">
        <f t="shared" si="14"/>
        <v>0.4538083673469388</v>
      </c>
      <c r="AJ42" s="317"/>
      <c r="AK42" s="318">
        <v>0</v>
      </c>
      <c r="AL42" s="318">
        <v>0</v>
      </c>
      <c r="AM42" s="318">
        <v>0</v>
      </c>
      <c r="AN42" s="318">
        <v>0</v>
      </c>
      <c r="AO42" s="319">
        <f t="shared" si="15"/>
        <v>0</v>
      </c>
      <c r="AP42" s="318">
        <v>0</v>
      </c>
      <c r="AQ42" s="318">
        <v>0</v>
      </c>
      <c r="AR42" s="318">
        <v>0</v>
      </c>
      <c r="AS42" s="319">
        <f t="shared" si="16"/>
        <v>0</v>
      </c>
      <c r="AT42" s="318">
        <v>0</v>
      </c>
      <c r="AU42" s="318">
        <v>0</v>
      </c>
      <c r="AV42" s="318">
        <v>0</v>
      </c>
      <c r="AW42" s="319">
        <f t="shared" si="17"/>
        <v>0</v>
      </c>
      <c r="AX42" s="318">
        <v>0</v>
      </c>
      <c r="AY42" s="318">
        <v>0</v>
      </c>
      <c r="AZ42" s="318">
        <v>0</v>
      </c>
      <c r="BA42" s="320">
        <f t="shared" si="18"/>
        <v>0</v>
      </c>
      <c r="BB42" s="321"/>
      <c r="BC42" s="318">
        <v>0</v>
      </c>
      <c r="BD42" s="318">
        <v>0</v>
      </c>
      <c r="BE42" s="318">
        <v>15877.84</v>
      </c>
      <c r="BF42" s="318">
        <v>0</v>
      </c>
      <c r="BG42" s="319">
        <f>SUM(BC42:BF42)</f>
        <v>15877.84</v>
      </c>
      <c r="BH42" s="318">
        <v>0</v>
      </c>
      <c r="BI42" s="318">
        <v>0</v>
      </c>
      <c r="BJ42" s="318">
        <v>0</v>
      </c>
      <c r="BK42" s="319">
        <f>SUM(BH42:BJ42)</f>
        <v>0</v>
      </c>
      <c r="BL42" s="318">
        <v>6358.77</v>
      </c>
      <c r="BM42" s="318">
        <v>0</v>
      </c>
      <c r="BN42" s="318">
        <v>0</v>
      </c>
      <c r="BO42" s="319">
        <f>SUM(BL42:BN42)</f>
        <v>6358.77</v>
      </c>
      <c r="BP42" s="318">
        <v>0</v>
      </c>
      <c r="BQ42" s="318">
        <v>0</v>
      </c>
      <c r="BR42" s="318">
        <v>0</v>
      </c>
      <c r="BS42" s="320">
        <f>SUM(BP42:BR42)</f>
        <v>0</v>
      </c>
      <c r="BT42" s="321"/>
    </row>
    <row r="43" spans="1:72" s="330" customFormat="1" ht="24.75" customHeight="1" thickBot="1">
      <c r="A43" s="331" t="s">
        <v>254</v>
      </c>
      <c r="B43" s="566"/>
      <c r="C43" s="333" t="s">
        <v>255</v>
      </c>
      <c r="D43" s="305" t="s">
        <v>7</v>
      </c>
      <c r="E43" s="361" t="s">
        <v>234</v>
      </c>
      <c r="F43" s="362">
        <v>36</v>
      </c>
      <c r="G43" s="363">
        <v>5</v>
      </c>
      <c r="H43" s="362">
        <v>2</v>
      </c>
      <c r="I43" s="337">
        <f>F43*G43*H43</f>
        <v>360</v>
      </c>
      <c r="J43" s="364">
        <v>36</v>
      </c>
      <c r="K43" s="364">
        <v>5</v>
      </c>
      <c r="L43" s="364">
        <v>6</v>
      </c>
      <c r="M43" s="337">
        <f>J43*K43*L43</f>
        <v>1080</v>
      </c>
      <c r="N43" s="337">
        <f>I43+M43</f>
        <v>1440</v>
      </c>
      <c r="O43" s="311">
        <f t="shared" si="6"/>
        <v>276.9230769230769</v>
      </c>
      <c r="P43" s="311">
        <f t="shared" si="7"/>
        <v>830.7692307692307</v>
      </c>
      <c r="Q43" s="311">
        <f t="shared" si="8"/>
        <v>1107.6923076923076</v>
      </c>
      <c r="R43" s="312">
        <f>BG43+BK43+BO43+BS43</f>
        <v>0</v>
      </c>
      <c r="S43" s="312">
        <f>M43-R43</f>
        <v>1080</v>
      </c>
      <c r="T43" s="313">
        <f>R43/M43</f>
        <v>0</v>
      </c>
      <c r="U43" s="314"/>
      <c r="V43" s="314"/>
      <c r="W43" s="314"/>
      <c r="X43" s="314"/>
      <c r="Y43" s="314"/>
      <c r="Z43" s="314"/>
      <c r="AA43" s="314"/>
      <c r="AB43" s="314"/>
      <c r="AC43" s="314"/>
      <c r="AD43" s="314"/>
      <c r="AE43" s="314"/>
      <c r="AF43" s="314"/>
      <c r="AG43" s="315">
        <f>AO43+AS43+AW43+BA43+BG43+BK43+BO43+BS43</f>
        <v>0</v>
      </c>
      <c r="AH43" s="315">
        <f t="shared" si="13"/>
        <v>1440</v>
      </c>
      <c r="AI43" s="316">
        <f t="shared" si="14"/>
        <v>0</v>
      </c>
      <c r="AJ43" s="317"/>
      <c r="AK43" s="318">
        <v>0</v>
      </c>
      <c r="AL43" s="318">
        <v>0</v>
      </c>
      <c r="AM43" s="318">
        <v>0</v>
      </c>
      <c r="AN43" s="318">
        <v>0</v>
      </c>
      <c r="AO43" s="319">
        <f t="shared" si="15"/>
        <v>0</v>
      </c>
      <c r="AP43" s="318">
        <v>0</v>
      </c>
      <c r="AQ43" s="318">
        <v>0</v>
      </c>
      <c r="AR43" s="318">
        <v>0</v>
      </c>
      <c r="AS43" s="319">
        <f t="shared" si="16"/>
        <v>0</v>
      </c>
      <c r="AT43" s="318">
        <v>0</v>
      </c>
      <c r="AU43" s="318">
        <v>0</v>
      </c>
      <c r="AV43" s="318">
        <v>0</v>
      </c>
      <c r="AW43" s="319">
        <f t="shared" si="17"/>
        <v>0</v>
      </c>
      <c r="AX43" s="318">
        <v>0</v>
      </c>
      <c r="AY43" s="318">
        <v>0</v>
      </c>
      <c r="AZ43" s="318">
        <v>0</v>
      </c>
      <c r="BA43" s="320">
        <f t="shared" si="18"/>
        <v>0</v>
      </c>
      <c r="BB43" s="321"/>
      <c r="BC43" s="318">
        <v>0</v>
      </c>
      <c r="BD43" s="318">
        <v>0</v>
      </c>
      <c r="BE43" s="318">
        <v>0</v>
      </c>
      <c r="BF43" s="318">
        <v>0</v>
      </c>
      <c r="BG43" s="319">
        <f>SUM(BC43:BF43)</f>
        <v>0</v>
      </c>
      <c r="BH43" s="318">
        <v>0</v>
      </c>
      <c r="BI43" s="318">
        <v>0</v>
      </c>
      <c r="BJ43" s="318">
        <v>0</v>
      </c>
      <c r="BK43" s="319">
        <f>SUM(BH43:BJ43)</f>
        <v>0</v>
      </c>
      <c r="BL43" s="318">
        <v>0</v>
      </c>
      <c r="BM43" s="318">
        <v>0</v>
      </c>
      <c r="BN43" s="318">
        <v>0</v>
      </c>
      <c r="BO43" s="319">
        <f>SUM(BL43:BN43)</f>
        <v>0</v>
      </c>
      <c r="BP43" s="318">
        <v>0</v>
      </c>
      <c r="BQ43" s="318">
        <v>0</v>
      </c>
      <c r="BR43" s="318">
        <v>0</v>
      </c>
      <c r="BS43" s="320">
        <f>SUM(BP43:BR43)</f>
        <v>0</v>
      </c>
      <c r="BT43" s="321"/>
    </row>
    <row r="44" spans="1:72" s="330" customFormat="1" ht="15" customHeight="1" thickBot="1">
      <c r="A44" s="322" t="s">
        <v>256</v>
      </c>
      <c r="B44" s="566"/>
      <c r="C44" s="323" t="s">
        <v>257</v>
      </c>
      <c r="D44" s="305" t="s">
        <v>7</v>
      </c>
      <c r="E44" s="324" t="s">
        <v>241</v>
      </c>
      <c r="F44" s="325"/>
      <c r="G44" s="326"/>
      <c r="H44" s="325"/>
      <c r="I44" s="337">
        <f>F44*G44*H44</f>
        <v>0</v>
      </c>
      <c r="J44" s="328">
        <v>35</v>
      </c>
      <c r="K44" s="328">
        <v>5</v>
      </c>
      <c r="L44" s="328">
        <v>6</v>
      </c>
      <c r="M44" s="327">
        <f>J44*K44*L44</f>
        <v>1050</v>
      </c>
      <c r="N44" s="327">
        <f>M44+I44</f>
        <v>1050</v>
      </c>
      <c r="O44" s="311">
        <f t="shared" si="6"/>
        <v>0</v>
      </c>
      <c r="P44" s="311">
        <f t="shared" si="7"/>
        <v>807.6923076923076</v>
      </c>
      <c r="Q44" s="311">
        <f t="shared" si="8"/>
        <v>807.6923076923076</v>
      </c>
      <c r="R44" s="312">
        <f>BG44+BK44+BO44+BS44</f>
        <v>0</v>
      </c>
      <c r="S44" s="312">
        <f>M44-R44</f>
        <v>1050</v>
      </c>
      <c r="T44" s="313">
        <f>R44/M44</f>
        <v>0</v>
      </c>
      <c r="U44" s="314"/>
      <c r="V44" s="314"/>
      <c r="W44" s="314"/>
      <c r="X44" s="314"/>
      <c r="Y44" s="314"/>
      <c r="Z44" s="314"/>
      <c r="AA44" s="314"/>
      <c r="AB44" s="314"/>
      <c r="AC44" s="314"/>
      <c r="AD44" s="314"/>
      <c r="AE44" s="314"/>
      <c r="AF44" s="314"/>
      <c r="AG44" s="315">
        <f>AO44+AS44+AW44+BA44+BG44+BK44+BO44+BS44</f>
        <v>0</v>
      </c>
      <c r="AH44" s="315">
        <f t="shared" si="13"/>
        <v>1050</v>
      </c>
      <c r="AI44" s="316">
        <f t="shared" si="14"/>
        <v>0</v>
      </c>
      <c r="AJ44" s="317"/>
      <c r="AK44" s="318">
        <v>0</v>
      </c>
      <c r="AL44" s="318">
        <v>0</v>
      </c>
      <c r="AM44" s="318">
        <v>0</v>
      </c>
      <c r="AN44" s="318">
        <v>0</v>
      </c>
      <c r="AO44" s="319">
        <f t="shared" si="15"/>
        <v>0</v>
      </c>
      <c r="AP44" s="318">
        <v>0</v>
      </c>
      <c r="AQ44" s="318">
        <v>0</v>
      </c>
      <c r="AR44" s="318">
        <v>0</v>
      </c>
      <c r="AS44" s="319">
        <f t="shared" si="16"/>
        <v>0</v>
      </c>
      <c r="AT44" s="318">
        <v>0</v>
      </c>
      <c r="AU44" s="318">
        <v>0</v>
      </c>
      <c r="AV44" s="318">
        <v>0</v>
      </c>
      <c r="AW44" s="319">
        <f t="shared" si="17"/>
        <v>0</v>
      </c>
      <c r="AX44" s="318">
        <v>0</v>
      </c>
      <c r="AY44" s="318">
        <v>0</v>
      </c>
      <c r="AZ44" s="318">
        <v>0</v>
      </c>
      <c r="BA44" s="320">
        <f t="shared" si="18"/>
        <v>0</v>
      </c>
      <c r="BB44" s="321"/>
      <c r="BC44" s="318">
        <v>0</v>
      </c>
      <c r="BD44" s="318">
        <v>0</v>
      </c>
      <c r="BE44" s="318">
        <v>0</v>
      </c>
      <c r="BF44" s="318">
        <v>0</v>
      </c>
      <c r="BG44" s="319">
        <f>SUM(BC44:BF44)</f>
        <v>0</v>
      </c>
      <c r="BH44" s="318">
        <v>0</v>
      </c>
      <c r="BI44" s="318">
        <v>0</v>
      </c>
      <c r="BJ44" s="318">
        <v>0</v>
      </c>
      <c r="BK44" s="319">
        <f>SUM(BH44:BJ44)</f>
        <v>0</v>
      </c>
      <c r="BL44" s="318">
        <v>0</v>
      </c>
      <c r="BM44" s="318">
        <v>0</v>
      </c>
      <c r="BN44" s="318">
        <v>0</v>
      </c>
      <c r="BO44" s="319">
        <f>SUM(BL44:BN44)</f>
        <v>0</v>
      </c>
      <c r="BP44" s="318">
        <v>0</v>
      </c>
      <c r="BQ44" s="318">
        <v>0</v>
      </c>
      <c r="BR44" s="318">
        <v>0</v>
      </c>
      <c r="BS44" s="320">
        <f>SUM(BP44:BR44)</f>
        <v>0</v>
      </c>
      <c r="BT44" s="321"/>
    </row>
    <row r="45" spans="1:72" s="330" customFormat="1" ht="15">
      <c r="A45" s="365" t="s">
        <v>258</v>
      </c>
      <c r="B45" s="568"/>
      <c r="C45" s="349" t="s">
        <v>259</v>
      </c>
      <c r="D45" s="366" t="s">
        <v>7</v>
      </c>
      <c r="E45" s="367" t="s">
        <v>234</v>
      </c>
      <c r="F45" s="368">
        <v>0</v>
      </c>
      <c r="G45" s="369">
        <v>0</v>
      </c>
      <c r="H45" s="368">
        <v>0</v>
      </c>
      <c r="I45" s="337">
        <f>F45*G45*H45</f>
        <v>0</v>
      </c>
      <c r="J45" s="370">
        <v>0</v>
      </c>
      <c r="K45" s="370">
        <v>0</v>
      </c>
      <c r="L45" s="370">
        <v>0</v>
      </c>
      <c r="M45" s="371">
        <v>0</v>
      </c>
      <c r="N45" s="371">
        <v>0</v>
      </c>
      <c r="O45" s="311">
        <f t="shared" si="6"/>
        <v>0</v>
      </c>
      <c r="P45" s="311">
        <f t="shared" si="7"/>
        <v>0</v>
      </c>
      <c r="Q45" s="311">
        <f t="shared" si="8"/>
        <v>0</v>
      </c>
      <c r="R45" s="312">
        <f>BG45+BK45+BO45+BS45</f>
        <v>0</v>
      </c>
      <c r="S45" s="312">
        <f>M45-R45</f>
        <v>0</v>
      </c>
      <c r="T45" s="313" t="e">
        <f>R45/M45</f>
        <v>#DIV/0!</v>
      </c>
      <c r="U45" s="314"/>
      <c r="V45" s="314"/>
      <c r="W45" s="314"/>
      <c r="X45" s="314"/>
      <c r="Y45" s="314"/>
      <c r="Z45" s="314"/>
      <c r="AA45" s="314"/>
      <c r="AB45" s="314"/>
      <c r="AC45" s="314"/>
      <c r="AD45" s="314"/>
      <c r="AE45" s="314"/>
      <c r="AF45" s="314"/>
      <c r="AG45" s="315">
        <f>AO45+AS45+AW45+BA45+BG45+BK45+BO45+BS45</f>
        <v>0</v>
      </c>
      <c r="AH45" s="315">
        <f t="shared" si="13"/>
        <v>0</v>
      </c>
      <c r="AI45" s="316" t="e">
        <f t="shared" si="14"/>
        <v>#DIV/0!</v>
      </c>
      <c r="AJ45" s="317"/>
      <c r="AK45" s="318">
        <v>0</v>
      </c>
      <c r="AL45" s="318">
        <v>0</v>
      </c>
      <c r="AM45" s="318">
        <v>0</v>
      </c>
      <c r="AN45" s="318">
        <v>0</v>
      </c>
      <c r="AO45" s="319">
        <f t="shared" si="15"/>
        <v>0</v>
      </c>
      <c r="AP45" s="318">
        <v>0</v>
      </c>
      <c r="AQ45" s="318">
        <v>0</v>
      </c>
      <c r="AR45" s="318">
        <v>0</v>
      </c>
      <c r="AS45" s="319">
        <f t="shared" si="16"/>
        <v>0</v>
      </c>
      <c r="AT45" s="318">
        <v>0</v>
      </c>
      <c r="AU45" s="318">
        <v>0</v>
      </c>
      <c r="AV45" s="318">
        <v>0</v>
      </c>
      <c r="AW45" s="319">
        <f t="shared" si="17"/>
        <v>0</v>
      </c>
      <c r="AX45" s="318">
        <v>0</v>
      </c>
      <c r="AY45" s="318">
        <v>0</v>
      </c>
      <c r="AZ45" s="318">
        <v>0</v>
      </c>
      <c r="BA45" s="320">
        <f t="shared" si="18"/>
        <v>0</v>
      </c>
      <c r="BB45" s="321"/>
      <c r="BC45" s="318">
        <v>0</v>
      </c>
      <c r="BD45" s="318">
        <v>0</v>
      </c>
      <c r="BE45" s="318">
        <v>0</v>
      </c>
      <c r="BF45" s="318">
        <v>0</v>
      </c>
      <c r="BG45" s="319">
        <f>SUM(BC45:BF45)</f>
        <v>0</v>
      </c>
      <c r="BH45" s="318">
        <v>0</v>
      </c>
      <c r="BI45" s="318">
        <v>0</v>
      </c>
      <c r="BJ45" s="318">
        <v>0</v>
      </c>
      <c r="BK45" s="319">
        <f>SUM(BH45:BJ45)</f>
        <v>0</v>
      </c>
      <c r="BL45" s="318">
        <v>0</v>
      </c>
      <c r="BM45" s="318">
        <v>0</v>
      </c>
      <c r="BN45" s="318">
        <v>0</v>
      </c>
      <c r="BO45" s="319">
        <f>SUM(BL45:BN45)</f>
        <v>0</v>
      </c>
      <c r="BP45" s="318">
        <v>0</v>
      </c>
      <c r="BQ45" s="318">
        <v>0</v>
      </c>
      <c r="BR45" s="318">
        <v>0</v>
      </c>
      <c r="BS45" s="320">
        <f>SUM(BP45:BR45)</f>
        <v>0</v>
      </c>
      <c r="BT45" s="321"/>
    </row>
    <row r="46" spans="1:72" s="330" customFormat="1" ht="15.75" thickBot="1">
      <c r="A46" s="372"/>
      <c r="B46" s="373"/>
      <c r="C46" s="352" t="s">
        <v>248</v>
      </c>
      <c r="D46" s="353" t="s">
        <v>248</v>
      </c>
      <c r="E46" s="374"/>
      <c r="F46" s="373"/>
      <c r="G46" s="373"/>
      <c r="H46" s="373"/>
      <c r="I46" s="357">
        <f>SUM(I41:I45)</f>
        <v>13210</v>
      </c>
      <c r="J46" s="373"/>
      <c r="K46" s="373"/>
      <c r="L46" s="373"/>
      <c r="M46" s="357">
        <f>SUM(M41:M45)</f>
        <v>44130</v>
      </c>
      <c r="N46" s="357">
        <f>SUM(N41:N45)</f>
        <v>57340</v>
      </c>
      <c r="O46" s="357">
        <f aca="true" t="shared" si="21" ref="O46:BA46">SUM(O41:O45)</f>
        <v>10161.538461538461</v>
      </c>
      <c r="P46" s="357">
        <f t="shared" si="21"/>
        <v>33946.153846153844</v>
      </c>
      <c r="Q46" s="357">
        <f t="shared" si="21"/>
        <v>44107.6923076923</v>
      </c>
      <c r="R46" s="357">
        <f>SUM(R41:R45)</f>
        <v>26168.27</v>
      </c>
      <c r="S46" s="357">
        <f t="shared" si="21"/>
        <v>17961.73</v>
      </c>
      <c r="T46" s="359">
        <f>R46/I46</f>
        <v>1.9809439818319454</v>
      </c>
      <c r="U46" s="357">
        <f t="shared" si="21"/>
        <v>0</v>
      </c>
      <c r="V46" s="357">
        <f t="shared" si="21"/>
        <v>0</v>
      </c>
      <c r="W46" s="357">
        <f t="shared" si="21"/>
        <v>0</v>
      </c>
      <c r="X46" s="357">
        <f t="shared" si="21"/>
        <v>0</v>
      </c>
      <c r="Y46" s="357">
        <f t="shared" si="21"/>
        <v>0</v>
      </c>
      <c r="Z46" s="357">
        <f t="shared" si="21"/>
        <v>0</v>
      </c>
      <c r="AA46" s="357">
        <f t="shared" si="21"/>
        <v>0</v>
      </c>
      <c r="AB46" s="357">
        <f t="shared" si="21"/>
        <v>0</v>
      </c>
      <c r="AC46" s="357">
        <f t="shared" si="21"/>
        <v>0</v>
      </c>
      <c r="AD46" s="357">
        <f t="shared" si="21"/>
        <v>0</v>
      </c>
      <c r="AE46" s="357">
        <f t="shared" si="21"/>
        <v>0</v>
      </c>
      <c r="AF46" s="357">
        <f t="shared" si="21"/>
        <v>0</v>
      </c>
      <c r="AG46" s="357">
        <f t="shared" si="21"/>
        <v>28118.27</v>
      </c>
      <c r="AH46" s="357">
        <f t="shared" si="21"/>
        <v>29221.73</v>
      </c>
      <c r="AI46" s="359">
        <f t="shared" si="14"/>
        <v>0.4903779211719568</v>
      </c>
      <c r="AJ46" s="357">
        <f t="shared" si="21"/>
        <v>0</v>
      </c>
      <c r="AK46" s="357">
        <f>SUM(AK41:AK45)</f>
        <v>0</v>
      </c>
      <c r="AL46" s="357">
        <f t="shared" si="21"/>
        <v>0</v>
      </c>
      <c r="AM46" s="357">
        <f t="shared" si="21"/>
        <v>0</v>
      </c>
      <c r="AN46" s="357">
        <f t="shared" si="21"/>
        <v>0</v>
      </c>
      <c r="AO46" s="357">
        <f t="shared" si="21"/>
        <v>0</v>
      </c>
      <c r="AP46" s="357">
        <f t="shared" si="21"/>
        <v>0</v>
      </c>
      <c r="AQ46" s="357">
        <f t="shared" si="21"/>
        <v>0</v>
      </c>
      <c r="AR46" s="357">
        <f t="shared" si="21"/>
        <v>0</v>
      </c>
      <c r="AS46" s="357">
        <f t="shared" si="21"/>
        <v>0</v>
      </c>
      <c r="AT46" s="357">
        <f t="shared" si="21"/>
        <v>0</v>
      </c>
      <c r="AU46" s="357">
        <f t="shared" si="21"/>
        <v>0</v>
      </c>
      <c r="AV46" s="357">
        <f t="shared" si="21"/>
        <v>0</v>
      </c>
      <c r="AW46" s="357">
        <f t="shared" si="21"/>
        <v>0</v>
      </c>
      <c r="AX46" s="357">
        <f t="shared" si="21"/>
        <v>0</v>
      </c>
      <c r="AY46" s="357">
        <f t="shared" si="21"/>
        <v>0</v>
      </c>
      <c r="AZ46" s="357">
        <f t="shared" si="21"/>
        <v>1950</v>
      </c>
      <c r="BA46" s="357">
        <f t="shared" si="21"/>
        <v>1950</v>
      </c>
      <c r="BB46" s="321"/>
      <c r="BC46" s="357">
        <f>SUM(BC41:BC45)</f>
        <v>0</v>
      </c>
      <c r="BD46" s="357">
        <f aca="true" t="shared" si="22" ref="BD46:BS46">SUM(BD41:BD45)</f>
        <v>0</v>
      </c>
      <c r="BE46" s="357">
        <f t="shared" si="22"/>
        <v>19809.5</v>
      </c>
      <c r="BF46" s="357">
        <f t="shared" si="22"/>
        <v>0</v>
      </c>
      <c r="BG46" s="357">
        <f t="shared" si="22"/>
        <v>19809.5</v>
      </c>
      <c r="BH46" s="357">
        <f t="shared" si="22"/>
        <v>0</v>
      </c>
      <c r="BI46" s="357">
        <f t="shared" si="22"/>
        <v>0</v>
      </c>
      <c r="BJ46" s="357">
        <f t="shared" si="22"/>
        <v>0</v>
      </c>
      <c r="BK46" s="357">
        <f t="shared" si="22"/>
        <v>0</v>
      </c>
      <c r="BL46" s="357">
        <f t="shared" si="22"/>
        <v>6358.77</v>
      </c>
      <c r="BM46" s="357">
        <f t="shared" si="22"/>
        <v>0</v>
      </c>
      <c r="BN46" s="357">
        <f t="shared" si="22"/>
        <v>0</v>
      </c>
      <c r="BO46" s="357">
        <f t="shared" si="22"/>
        <v>6358.77</v>
      </c>
      <c r="BP46" s="357">
        <f t="shared" si="22"/>
        <v>0</v>
      </c>
      <c r="BQ46" s="357">
        <f t="shared" si="22"/>
        <v>0</v>
      </c>
      <c r="BR46" s="357">
        <f t="shared" si="22"/>
        <v>0</v>
      </c>
      <c r="BS46" s="357">
        <f t="shared" si="22"/>
        <v>0</v>
      </c>
      <c r="BT46" s="321"/>
    </row>
    <row r="47" spans="1:72" s="330" customFormat="1" ht="15.75" thickBot="1">
      <c r="A47" s="331" t="s">
        <v>260</v>
      </c>
      <c r="B47" s="565" t="s">
        <v>74</v>
      </c>
      <c r="C47" s="333" t="s">
        <v>261</v>
      </c>
      <c r="D47" s="305" t="s">
        <v>7</v>
      </c>
      <c r="E47" s="334" t="s">
        <v>241</v>
      </c>
      <c r="F47" s="335">
        <v>1</v>
      </c>
      <c r="G47" s="335">
        <v>3260</v>
      </c>
      <c r="H47" s="335">
        <v>6</v>
      </c>
      <c r="I47" s="337">
        <f>F47*G47*H47</f>
        <v>19560</v>
      </c>
      <c r="J47" s="339">
        <v>1</v>
      </c>
      <c r="K47" s="339">
        <v>2000</v>
      </c>
      <c r="L47" s="339">
        <v>12</v>
      </c>
      <c r="M47" s="348">
        <f>J47*K47*L47</f>
        <v>24000</v>
      </c>
      <c r="N47" s="348">
        <f>I47+M47</f>
        <v>43560</v>
      </c>
      <c r="O47" s="311">
        <f t="shared" si="6"/>
        <v>15046.153846153846</v>
      </c>
      <c r="P47" s="311">
        <f t="shared" si="7"/>
        <v>18461.53846153846</v>
      </c>
      <c r="Q47" s="311">
        <f t="shared" si="8"/>
        <v>33507.692307692305</v>
      </c>
      <c r="R47" s="312">
        <f>BG47+BK47+BO47+BS47</f>
        <v>16891.11</v>
      </c>
      <c r="S47" s="312">
        <f>M47-R47</f>
        <v>7108.889999999999</v>
      </c>
      <c r="T47" s="313">
        <f>R47/M47</f>
        <v>0.70379625</v>
      </c>
      <c r="U47" s="314"/>
      <c r="V47" s="314"/>
      <c r="W47" s="314"/>
      <c r="X47" s="314"/>
      <c r="Y47" s="314"/>
      <c r="Z47" s="314"/>
      <c r="AA47" s="314"/>
      <c r="AB47" s="314"/>
      <c r="AC47" s="314"/>
      <c r="AD47" s="314"/>
      <c r="AE47" s="314"/>
      <c r="AF47" s="314"/>
      <c r="AG47" s="315">
        <f>AO47+AS47+AW47+BA47+BG47+BK47+BO47+BS47</f>
        <v>31556.32</v>
      </c>
      <c r="AH47" s="315">
        <f t="shared" si="13"/>
        <v>12003.68</v>
      </c>
      <c r="AI47" s="316">
        <f t="shared" si="14"/>
        <v>0.7244334251606979</v>
      </c>
      <c r="AJ47" s="317"/>
      <c r="AK47" s="318">
        <v>0</v>
      </c>
      <c r="AL47" s="318">
        <v>0</v>
      </c>
      <c r="AM47" s="318">
        <v>0</v>
      </c>
      <c r="AN47" s="318">
        <v>0</v>
      </c>
      <c r="AO47" s="319">
        <f t="shared" si="15"/>
        <v>0</v>
      </c>
      <c r="AP47" s="318">
        <v>0</v>
      </c>
      <c r="AQ47" s="318">
        <v>0</v>
      </c>
      <c r="AR47" s="318">
        <v>0</v>
      </c>
      <c r="AS47" s="319">
        <f t="shared" si="16"/>
        <v>0</v>
      </c>
      <c r="AT47" s="318">
        <v>0</v>
      </c>
      <c r="AU47" s="318">
        <v>0</v>
      </c>
      <c r="AV47" s="318">
        <v>0</v>
      </c>
      <c r="AW47" s="319">
        <f t="shared" si="17"/>
        <v>0</v>
      </c>
      <c r="AX47" s="318">
        <v>0</v>
      </c>
      <c r="AY47" s="318">
        <v>59.98</v>
      </c>
      <c r="AZ47" s="318">
        <v>14605.23</v>
      </c>
      <c r="BA47" s="320">
        <f t="shared" si="18"/>
        <v>14665.21</v>
      </c>
      <c r="BB47" s="321"/>
      <c r="BC47" s="318">
        <v>0</v>
      </c>
      <c r="BD47" s="318">
        <v>0</v>
      </c>
      <c r="BE47" s="318">
        <v>0</v>
      </c>
      <c r="BF47" s="318">
        <v>0</v>
      </c>
      <c r="BG47" s="319">
        <f>SUM(BC47:BF47)</f>
        <v>0</v>
      </c>
      <c r="BH47" s="318">
        <v>11074.93</v>
      </c>
      <c r="BI47" s="318">
        <v>0</v>
      </c>
      <c r="BJ47" s="318">
        <v>0</v>
      </c>
      <c r="BK47" s="319">
        <f>SUM(BH47:BJ47)</f>
        <v>11074.93</v>
      </c>
      <c r="BL47" s="318">
        <v>0</v>
      </c>
      <c r="BM47" s="318">
        <v>5816.18</v>
      </c>
      <c r="BN47" s="318">
        <v>0</v>
      </c>
      <c r="BO47" s="319">
        <f>SUM(BL47:BN47)</f>
        <v>5816.18</v>
      </c>
      <c r="BP47" s="318">
        <v>0</v>
      </c>
      <c r="BQ47" s="318">
        <v>0</v>
      </c>
      <c r="BR47" s="318">
        <v>0</v>
      </c>
      <c r="BS47" s="320">
        <f>SUM(BP47:BR47)</f>
        <v>0</v>
      </c>
      <c r="BT47" s="321"/>
    </row>
    <row r="48" spans="1:72" s="330" customFormat="1" ht="15.75" thickBot="1">
      <c r="A48" s="331" t="s">
        <v>262</v>
      </c>
      <c r="B48" s="566"/>
      <c r="C48" s="332" t="s">
        <v>263</v>
      </c>
      <c r="D48" s="305" t="s">
        <v>7</v>
      </c>
      <c r="E48" s="334" t="s">
        <v>241</v>
      </c>
      <c r="F48" s="335">
        <v>4</v>
      </c>
      <c r="G48" s="335">
        <v>200</v>
      </c>
      <c r="H48" s="335">
        <v>3</v>
      </c>
      <c r="I48" s="337">
        <f>F48*G48*H48</f>
        <v>2400</v>
      </c>
      <c r="J48" s="339">
        <v>4</v>
      </c>
      <c r="K48" s="339">
        <v>200</v>
      </c>
      <c r="L48" s="339">
        <v>12</v>
      </c>
      <c r="M48" s="348">
        <f>J48*K48*L48</f>
        <v>9600</v>
      </c>
      <c r="N48" s="348">
        <f>I48+M48</f>
        <v>12000</v>
      </c>
      <c r="O48" s="311">
        <f t="shared" si="6"/>
        <v>1846.1538461538462</v>
      </c>
      <c r="P48" s="311">
        <f t="shared" si="7"/>
        <v>7384.615384615385</v>
      </c>
      <c r="Q48" s="311">
        <f t="shared" si="8"/>
        <v>9230.76923076923</v>
      </c>
      <c r="R48" s="312">
        <f>BG48+BK48+BO48+BS48</f>
        <v>5959.5199999999995</v>
      </c>
      <c r="S48" s="312">
        <f>M48-R48</f>
        <v>3640.4800000000005</v>
      </c>
      <c r="T48" s="313">
        <f>R48/M48</f>
        <v>0.6207833333333332</v>
      </c>
      <c r="U48" s="314"/>
      <c r="V48" s="314"/>
      <c r="W48" s="314"/>
      <c r="X48" s="314"/>
      <c r="Y48" s="314"/>
      <c r="Z48" s="314"/>
      <c r="AA48" s="314"/>
      <c r="AB48" s="314"/>
      <c r="AC48" s="314"/>
      <c r="AD48" s="314"/>
      <c r="AE48" s="314"/>
      <c r="AF48" s="314"/>
      <c r="AG48" s="315">
        <f>AO48+AS48+AW48+BA48+BG48+BK48+BO48+BS48</f>
        <v>6559.33</v>
      </c>
      <c r="AH48" s="315">
        <f t="shared" si="13"/>
        <v>5440.67</v>
      </c>
      <c r="AI48" s="316">
        <f t="shared" si="14"/>
        <v>0.5466108333333334</v>
      </c>
      <c r="AJ48" s="317"/>
      <c r="AK48" s="318">
        <v>0</v>
      </c>
      <c r="AL48" s="318">
        <v>0</v>
      </c>
      <c r="AM48" s="318">
        <v>0</v>
      </c>
      <c r="AN48" s="318">
        <v>0</v>
      </c>
      <c r="AO48" s="319">
        <f t="shared" si="15"/>
        <v>0</v>
      </c>
      <c r="AP48" s="318">
        <v>0</v>
      </c>
      <c r="AQ48" s="318">
        <v>0</v>
      </c>
      <c r="AR48" s="318">
        <v>0</v>
      </c>
      <c r="AS48" s="319">
        <f t="shared" si="16"/>
        <v>0</v>
      </c>
      <c r="AT48" s="318">
        <v>0</v>
      </c>
      <c r="AU48" s="318">
        <v>0</v>
      </c>
      <c r="AV48" s="318">
        <v>0</v>
      </c>
      <c r="AW48" s="319">
        <f t="shared" si="17"/>
        <v>0</v>
      </c>
      <c r="AX48" s="318">
        <v>0</v>
      </c>
      <c r="AY48" s="318">
        <v>0</v>
      </c>
      <c r="AZ48" s="318">
        <v>599.81</v>
      </c>
      <c r="BA48" s="320">
        <f t="shared" si="18"/>
        <v>599.81</v>
      </c>
      <c r="BB48" s="321"/>
      <c r="BC48" s="318">
        <v>467.82</v>
      </c>
      <c r="BD48" s="318">
        <v>0</v>
      </c>
      <c r="BE48" s="318">
        <v>0</v>
      </c>
      <c r="BF48" s="318">
        <v>0</v>
      </c>
      <c r="BG48" s="319">
        <f>SUM(BC48:BF48)</f>
        <v>467.82</v>
      </c>
      <c r="BH48" s="318">
        <v>5491.7</v>
      </c>
      <c r="BI48" s="318">
        <v>0</v>
      </c>
      <c r="BJ48" s="318">
        <v>0</v>
      </c>
      <c r="BK48" s="319">
        <f>SUM(BH48:BJ48)</f>
        <v>5491.7</v>
      </c>
      <c r="BL48" s="318">
        <v>0</v>
      </c>
      <c r="BM48" s="318">
        <v>0</v>
      </c>
      <c r="BN48" s="318">
        <v>0</v>
      </c>
      <c r="BO48" s="319">
        <f>SUM(BL48:BN48)</f>
        <v>0</v>
      </c>
      <c r="BP48" s="318">
        <v>0</v>
      </c>
      <c r="BQ48" s="318">
        <v>0</v>
      </c>
      <c r="BR48" s="318">
        <v>0</v>
      </c>
      <c r="BS48" s="320">
        <f>SUM(BP48:BR48)</f>
        <v>0</v>
      </c>
      <c r="BT48" s="321"/>
    </row>
    <row r="49" spans="1:72" s="330" customFormat="1" ht="15">
      <c r="A49" s="331" t="s">
        <v>264</v>
      </c>
      <c r="B49" s="567"/>
      <c r="C49" s="333" t="s">
        <v>265</v>
      </c>
      <c r="D49" s="305" t="s">
        <v>7</v>
      </c>
      <c r="E49" s="334" t="s">
        <v>241</v>
      </c>
      <c r="F49" s="335">
        <v>1</v>
      </c>
      <c r="G49" s="335">
        <v>300</v>
      </c>
      <c r="H49" s="335">
        <v>1</v>
      </c>
      <c r="I49" s="337">
        <f>F49*G49*H49</f>
        <v>300</v>
      </c>
      <c r="J49" s="339">
        <v>1</v>
      </c>
      <c r="K49" s="339">
        <v>300</v>
      </c>
      <c r="L49" s="339">
        <v>6</v>
      </c>
      <c r="M49" s="348">
        <f>J49*K49*L49</f>
        <v>1800</v>
      </c>
      <c r="N49" s="348">
        <f>I49+M49</f>
        <v>2100</v>
      </c>
      <c r="O49" s="311">
        <f t="shared" si="6"/>
        <v>230.76923076923077</v>
      </c>
      <c r="P49" s="311">
        <f t="shared" si="7"/>
        <v>1384.6153846153845</v>
      </c>
      <c r="Q49" s="311">
        <f t="shared" si="8"/>
        <v>1615.3846153846152</v>
      </c>
      <c r="R49" s="312">
        <f>BG49+BK49+BO49+BS49</f>
        <v>0</v>
      </c>
      <c r="S49" s="312">
        <f>M49-R49</f>
        <v>1800</v>
      </c>
      <c r="T49" s="313">
        <f>R49/M49</f>
        <v>0</v>
      </c>
      <c r="U49" s="314"/>
      <c r="V49" s="314"/>
      <c r="W49" s="314"/>
      <c r="X49" s="314"/>
      <c r="Y49" s="314"/>
      <c r="Z49" s="314"/>
      <c r="AA49" s="314"/>
      <c r="AB49" s="314"/>
      <c r="AC49" s="314"/>
      <c r="AD49" s="314"/>
      <c r="AE49" s="314"/>
      <c r="AF49" s="314"/>
      <c r="AG49" s="315">
        <f>AO49+AS49+AW49+BA49+BG49+BK49+BO49+BS49</f>
        <v>0</v>
      </c>
      <c r="AH49" s="315">
        <f t="shared" si="13"/>
        <v>2100</v>
      </c>
      <c r="AI49" s="316">
        <f t="shared" si="14"/>
        <v>0</v>
      </c>
      <c r="AJ49" s="317"/>
      <c r="AK49" s="318">
        <v>0</v>
      </c>
      <c r="AL49" s="318">
        <v>0</v>
      </c>
      <c r="AM49" s="318">
        <v>0</v>
      </c>
      <c r="AN49" s="318">
        <v>0</v>
      </c>
      <c r="AO49" s="319">
        <f t="shared" si="15"/>
        <v>0</v>
      </c>
      <c r="AP49" s="318">
        <v>0</v>
      </c>
      <c r="AQ49" s="318">
        <v>0</v>
      </c>
      <c r="AR49" s="318">
        <v>0</v>
      </c>
      <c r="AS49" s="319">
        <f t="shared" si="16"/>
        <v>0</v>
      </c>
      <c r="AT49" s="318">
        <v>0</v>
      </c>
      <c r="AU49" s="318">
        <v>0</v>
      </c>
      <c r="AV49" s="318">
        <v>461.85</v>
      </c>
      <c r="AW49" s="319">
        <f t="shared" si="17"/>
        <v>461.85</v>
      </c>
      <c r="AX49" s="318">
        <v>0</v>
      </c>
      <c r="AY49" s="318">
        <v>0</v>
      </c>
      <c r="AZ49" s="318">
        <v>-461.85</v>
      </c>
      <c r="BA49" s="320">
        <f t="shared" si="18"/>
        <v>-461.85</v>
      </c>
      <c r="BB49" s="321"/>
      <c r="BC49" s="318">
        <v>0</v>
      </c>
      <c r="BD49" s="318">
        <v>0</v>
      </c>
      <c r="BE49" s="318">
        <v>0</v>
      </c>
      <c r="BF49" s="318">
        <v>0</v>
      </c>
      <c r="BG49" s="319">
        <f>SUM(BC49:BF49)</f>
        <v>0</v>
      </c>
      <c r="BH49" s="318">
        <v>0</v>
      </c>
      <c r="BI49" s="318">
        <v>0</v>
      </c>
      <c r="BJ49" s="318">
        <v>0</v>
      </c>
      <c r="BK49" s="319">
        <f>SUM(BH49:BJ49)</f>
        <v>0</v>
      </c>
      <c r="BL49" s="318">
        <v>0</v>
      </c>
      <c r="BM49" s="318">
        <v>0</v>
      </c>
      <c r="BN49" s="318">
        <v>0</v>
      </c>
      <c r="BO49" s="319">
        <f>SUM(BL49:BN49)</f>
        <v>0</v>
      </c>
      <c r="BP49" s="318">
        <v>0</v>
      </c>
      <c r="BQ49" s="318">
        <v>0</v>
      </c>
      <c r="BR49" s="318">
        <v>0</v>
      </c>
      <c r="BS49" s="320">
        <f>SUM(BP49:BR49)</f>
        <v>0</v>
      </c>
      <c r="BT49" s="321"/>
    </row>
    <row r="50" spans="1:72" s="330" customFormat="1" ht="15">
      <c r="A50" s="375"/>
      <c r="B50" s="376"/>
      <c r="C50" s="352" t="s">
        <v>248</v>
      </c>
      <c r="D50" s="353" t="s">
        <v>248</v>
      </c>
      <c r="E50" s="377"/>
      <c r="F50" s="378"/>
      <c r="G50" s="378"/>
      <c r="H50" s="378"/>
      <c r="I50" s="379">
        <f>SUM(I47:I49)</f>
        <v>22260</v>
      </c>
      <c r="J50" s="380"/>
      <c r="K50" s="380"/>
      <c r="L50" s="380"/>
      <c r="M50" s="379">
        <f>SUM(M47:M49)</f>
        <v>35400</v>
      </c>
      <c r="N50" s="379">
        <f>SUM(N47:N49)</f>
        <v>57660</v>
      </c>
      <c r="O50" s="379">
        <f aca="true" t="shared" si="23" ref="O50:BA50">SUM(O47:O49)</f>
        <v>17123.076923076922</v>
      </c>
      <c r="P50" s="379">
        <f t="shared" si="23"/>
        <v>27230.769230769227</v>
      </c>
      <c r="Q50" s="379">
        <f t="shared" si="23"/>
        <v>44353.84615384615</v>
      </c>
      <c r="R50" s="379">
        <f t="shared" si="23"/>
        <v>22850.63</v>
      </c>
      <c r="S50" s="379">
        <f t="shared" si="23"/>
        <v>12549.369999999999</v>
      </c>
      <c r="T50" s="381">
        <f>R50/I50</f>
        <v>1.0265332434860737</v>
      </c>
      <c r="U50" s="379">
        <f t="shared" si="23"/>
        <v>0</v>
      </c>
      <c r="V50" s="379">
        <f t="shared" si="23"/>
        <v>0</v>
      </c>
      <c r="W50" s="379">
        <f t="shared" si="23"/>
        <v>0</v>
      </c>
      <c r="X50" s="379">
        <f t="shared" si="23"/>
        <v>0</v>
      </c>
      <c r="Y50" s="379">
        <f t="shared" si="23"/>
        <v>0</v>
      </c>
      <c r="Z50" s="379">
        <f t="shared" si="23"/>
        <v>0</v>
      </c>
      <c r="AA50" s="379">
        <f t="shared" si="23"/>
        <v>0</v>
      </c>
      <c r="AB50" s="379">
        <f t="shared" si="23"/>
        <v>0</v>
      </c>
      <c r="AC50" s="379">
        <f t="shared" si="23"/>
        <v>0</v>
      </c>
      <c r="AD50" s="379">
        <f t="shared" si="23"/>
        <v>0</v>
      </c>
      <c r="AE50" s="379">
        <f t="shared" si="23"/>
        <v>0</v>
      </c>
      <c r="AF50" s="379">
        <f t="shared" si="23"/>
        <v>0</v>
      </c>
      <c r="AG50" s="379">
        <f t="shared" si="23"/>
        <v>38115.65</v>
      </c>
      <c r="AH50" s="379">
        <f t="shared" si="23"/>
        <v>19544.35</v>
      </c>
      <c r="AI50" s="381">
        <f t="shared" si="14"/>
        <v>0.6610414498785987</v>
      </c>
      <c r="AJ50" s="379">
        <f t="shared" si="23"/>
        <v>0</v>
      </c>
      <c r="AK50" s="379">
        <f>SUM(AK47:AK49)</f>
        <v>0</v>
      </c>
      <c r="AL50" s="379">
        <f t="shared" si="23"/>
        <v>0</v>
      </c>
      <c r="AM50" s="379">
        <f t="shared" si="23"/>
        <v>0</v>
      </c>
      <c r="AN50" s="379">
        <f t="shared" si="23"/>
        <v>0</v>
      </c>
      <c r="AO50" s="379">
        <f t="shared" si="23"/>
        <v>0</v>
      </c>
      <c r="AP50" s="379">
        <f t="shared" si="23"/>
        <v>0</v>
      </c>
      <c r="AQ50" s="379">
        <f t="shared" si="23"/>
        <v>0</v>
      </c>
      <c r="AR50" s="379">
        <f t="shared" si="23"/>
        <v>0</v>
      </c>
      <c r="AS50" s="379">
        <f t="shared" si="23"/>
        <v>0</v>
      </c>
      <c r="AT50" s="379">
        <f t="shared" si="23"/>
        <v>0</v>
      </c>
      <c r="AU50" s="379">
        <f t="shared" si="23"/>
        <v>0</v>
      </c>
      <c r="AV50" s="379">
        <f t="shared" si="23"/>
        <v>461.85</v>
      </c>
      <c r="AW50" s="379">
        <f t="shared" si="23"/>
        <v>461.85</v>
      </c>
      <c r="AX50" s="379">
        <f t="shared" si="23"/>
        <v>0</v>
      </c>
      <c r="AY50" s="379">
        <f t="shared" si="23"/>
        <v>59.98</v>
      </c>
      <c r="AZ50" s="379">
        <f t="shared" si="23"/>
        <v>14743.189999999999</v>
      </c>
      <c r="BA50" s="379">
        <f t="shared" si="23"/>
        <v>14803.169999999998</v>
      </c>
      <c r="BB50" s="321"/>
      <c r="BC50" s="379">
        <f>SUM(BC47:BC49)</f>
        <v>467.82</v>
      </c>
      <c r="BD50" s="379">
        <f aca="true" t="shared" si="24" ref="BD50:BS50">SUM(BD47:BD49)</f>
        <v>0</v>
      </c>
      <c r="BE50" s="379">
        <f t="shared" si="24"/>
        <v>0</v>
      </c>
      <c r="BF50" s="379">
        <f t="shared" si="24"/>
        <v>0</v>
      </c>
      <c r="BG50" s="379">
        <f t="shared" si="24"/>
        <v>467.82</v>
      </c>
      <c r="BH50" s="379">
        <f t="shared" si="24"/>
        <v>16566.63</v>
      </c>
      <c r="BI50" s="379">
        <f t="shared" si="24"/>
        <v>0</v>
      </c>
      <c r="BJ50" s="379">
        <f t="shared" si="24"/>
        <v>0</v>
      </c>
      <c r="BK50" s="379">
        <f t="shared" si="24"/>
        <v>16566.63</v>
      </c>
      <c r="BL50" s="379">
        <f t="shared" si="24"/>
        <v>0</v>
      </c>
      <c r="BM50" s="379">
        <f t="shared" si="24"/>
        <v>5816.18</v>
      </c>
      <c r="BN50" s="379">
        <f t="shared" si="24"/>
        <v>0</v>
      </c>
      <c r="BO50" s="379">
        <f t="shared" si="24"/>
        <v>5816.18</v>
      </c>
      <c r="BP50" s="379">
        <f t="shared" si="24"/>
        <v>0</v>
      </c>
      <c r="BQ50" s="379">
        <f t="shared" si="24"/>
        <v>0</v>
      </c>
      <c r="BR50" s="379">
        <f t="shared" si="24"/>
        <v>0</v>
      </c>
      <c r="BS50" s="379">
        <f t="shared" si="24"/>
        <v>0</v>
      </c>
      <c r="BT50" s="321"/>
    </row>
    <row r="51" spans="1:72" s="330" customFormat="1" ht="15">
      <c r="A51" s="382"/>
      <c r="B51" s="383"/>
      <c r="C51" s="384" t="s">
        <v>266</v>
      </c>
      <c r="D51" s="385"/>
      <c r="E51" s="386"/>
      <c r="F51" s="387"/>
      <c r="G51" s="387"/>
      <c r="H51" s="387"/>
      <c r="I51" s="388">
        <f>I40+I46+I50</f>
        <v>78331</v>
      </c>
      <c r="J51" s="389"/>
      <c r="K51" s="389"/>
      <c r="L51" s="389"/>
      <c r="M51" s="388">
        <f>M40+M46+M50</f>
        <v>113985</v>
      </c>
      <c r="N51" s="388">
        <f>N40+N46+N50</f>
        <v>192316</v>
      </c>
      <c r="O51" s="388">
        <f aca="true" t="shared" si="25" ref="O51:BA51">O40+O46+O50</f>
        <v>60254.61538461538</v>
      </c>
      <c r="P51" s="388">
        <f t="shared" si="25"/>
        <v>87680.76923076922</v>
      </c>
      <c r="Q51" s="388">
        <f t="shared" si="25"/>
        <v>147935.3846153846</v>
      </c>
      <c r="R51" s="388">
        <f t="shared" si="25"/>
        <v>72330.03</v>
      </c>
      <c r="S51" s="388">
        <f t="shared" si="25"/>
        <v>41654.97</v>
      </c>
      <c r="T51" s="390">
        <f>R51/I51</f>
        <v>0.9233895903282225</v>
      </c>
      <c r="U51" s="388">
        <f t="shared" si="25"/>
        <v>0</v>
      </c>
      <c r="V51" s="388">
        <f t="shared" si="25"/>
        <v>0</v>
      </c>
      <c r="W51" s="388">
        <f t="shared" si="25"/>
        <v>0</v>
      </c>
      <c r="X51" s="388">
        <f t="shared" si="25"/>
        <v>0</v>
      </c>
      <c r="Y51" s="388">
        <f t="shared" si="25"/>
        <v>0</v>
      </c>
      <c r="Z51" s="388">
        <f t="shared" si="25"/>
        <v>0</v>
      </c>
      <c r="AA51" s="388">
        <f t="shared" si="25"/>
        <v>0</v>
      </c>
      <c r="AB51" s="388">
        <f t="shared" si="25"/>
        <v>0</v>
      </c>
      <c r="AC51" s="388">
        <f t="shared" si="25"/>
        <v>0</v>
      </c>
      <c r="AD51" s="388">
        <f t="shared" si="25"/>
        <v>0</v>
      </c>
      <c r="AE51" s="388">
        <f t="shared" si="25"/>
        <v>0</v>
      </c>
      <c r="AF51" s="388">
        <f t="shared" si="25"/>
        <v>0</v>
      </c>
      <c r="AG51" s="388">
        <f t="shared" si="25"/>
        <v>114690.79000000001</v>
      </c>
      <c r="AH51" s="388">
        <f t="shared" si="25"/>
        <v>77625.20999999999</v>
      </c>
      <c r="AI51" s="390">
        <f t="shared" si="14"/>
        <v>0.5963663449738972</v>
      </c>
      <c r="AJ51" s="388">
        <f t="shared" si="25"/>
        <v>0</v>
      </c>
      <c r="AK51" s="388">
        <f>AK40+AK46+AK50</f>
        <v>0</v>
      </c>
      <c r="AL51" s="388">
        <f t="shared" si="25"/>
        <v>0</v>
      </c>
      <c r="AM51" s="388">
        <f t="shared" si="25"/>
        <v>0</v>
      </c>
      <c r="AN51" s="388">
        <f t="shared" si="25"/>
        <v>0</v>
      </c>
      <c r="AO51" s="388">
        <f t="shared" si="25"/>
        <v>0</v>
      </c>
      <c r="AP51" s="388">
        <f t="shared" si="25"/>
        <v>0</v>
      </c>
      <c r="AQ51" s="388">
        <f t="shared" si="25"/>
        <v>0</v>
      </c>
      <c r="AR51" s="388">
        <f t="shared" si="25"/>
        <v>0</v>
      </c>
      <c r="AS51" s="388">
        <f t="shared" si="25"/>
        <v>0</v>
      </c>
      <c r="AT51" s="388">
        <f t="shared" si="25"/>
        <v>0</v>
      </c>
      <c r="AU51" s="388">
        <f t="shared" si="25"/>
        <v>2638.79</v>
      </c>
      <c r="AV51" s="388">
        <f t="shared" si="25"/>
        <v>1392.8400000000001</v>
      </c>
      <c r="AW51" s="388">
        <f t="shared" si="25"/>
        <v>4031.6299999999997</v>
      </c>
      <c r="AX51" s="388">
        <f t="shared" si="25"/>
        <v>411.02</v>
      </c>
      <c r="AY51" s="388">
        <f t="shared" si="25"/>
        <v>939.95</v>
      </c>
      <c r="AZ51" s="388">
        <f t="shared" si="25"/>
        <v>36978.16</v>
      </c>
      <c r="BA51" s="388">
        <f t="shared" si="25"/>
        <v>38329.13</v>
      </c>
      <c r="BB51" s="321"/>
      <c r="BC51" s="388">
        <f>BC40+BC46+BC50</f>
        <v>2655.8500000000004</v>
      </c>
      <c r="BD51" s="388">
        <f aca="true" t="shared" si="26" ref="BD51:BS51">BD40+BD46+BD50</f>
        <v>13138.98</v>
      </c>
      <c r="BE51" s="388">
        <f t="shared" si="26"/>
        <v>24105.5</v>
      </c>
      <c r="BF51" s="388">
        <f t="shared" si="26"/>
        <v>0</v>
      </c>
      <c r="BG51" s="388">
        <f t="shared" si="26"/>
        <v>39900.33</v>
      </c>
      <c r="BH51" s="388">
        <f t="shared" si="26"/>
        <v>16566.63</v>
      </c>
      <c r="BI51" s="388">
        <f t="shared" si="26"/>
        <v>2579.56</v>
      </c>
      <c r="BJ51" s="388">
        <f t="shared" si="26"/>
        <v>-1983.58</v>
      </c>
      <c r="BK51" s="388">
        <f t="shared" si="26"/>
        <v>17162.61</v>
      </c>
      <c r="BL51" s="388">
        <f t="shared" si="26"/>
        <v>6358.77</v>
      </c>
      <c r="BM51" s="388">
        <f t="shared" si="26"/>
        <v>8015.32</v>
      </c>
      <c r="BN51" s="388">
        <f t="shared" si="26"/>
        <v>893</v>
      </c>
      <c r="BO51" s="388">
        <f t="shared" si="26"/>
        <v>15267.09</v>
      </c>
      <c r="BP51" s="388">
        <f t="shared" si="26"/>
        <v>0</v>
      </c>
      <c r="BQ51" s="388">
        <f t="shared" si="26"/>
        <v>0</v>
      </c>
      <c r="BR51" s="388">
        <f t="shared" si="26"/>
        <v>0</v>
      </c>
      <c r="BS51" s="388">
        <f t="shared" si="26"/>
        <v>0</v>
      </c>
      <c r="BT51" s="321"/>
    </row>
    <row r="52" spans="1:72" s="330" customFormat="1" ht="27">
      <c r="A52" s="391"/>
      <c r="B52" s="392"/>
      <c r="C52" s="393" t="s">
        <v>267</v>
      </c>
      <c r="D52" s="394"/>
      <c r="E52" s="394"/>
      <c r="F52" s="394"/>
      <c r="G52" s="394"/>
      <c r="H52" s="394"/>
      <c r="I52" s="395"/>
      <c r="J52" s="396"/>
      <c r="K52" s="396"/>
      <c r="L52" s="396"/>
      <c r="M52" s="396"/>
      <c r="N52" s="396"/>
      <c r="O52" s="396"/>
      <c r="P52" s="396"/>
      <c r="Q52" s="396"/>
      <c r="R52" s="396"/>
      <c r="S52" s="396"/>
      <c r="T52" s="397"/>
      <c r="U52" s="396"/>
      <c r="V52" s="396"/>
      <c r="W52" s="396"/>
      <c r="X52" s="396"/>
      <c r="Y52" s="396"/>
      <c r="Z52" s="396"/>
      <c r="AA52" s="396"/>
      <c r="AB52" s="396"/>
      <c r="AC52" s="396"/>
      <c r="AD52" s="396"/>
      <c r="AE52" s="396"/>
      <c r="AF52" s="396"/>
      <c r="AG52" s="396"/>
      <c r="AH52" s="396"/>
      <c r="AI52" s="397"/>
      <c r="AJ52" s="396"/>
      <c r="AK52" s="396"/>
      <c r="AL52" s="396"/>
      <c r="AM52" s="396"/>
      <c r="AN52" s="396"/>
      <c r="AO52" s="396"/>
      <c r="AP52" s="396"/>
      <c r="AQ52" s="396"/>
      <c r="AR52" s="396"/>
      <c r="AS52" s="396"/>
      <c r="AT52" s="396"/>
      <c r="AU52" s="396"/>
      <c r="AV52" s="396"/>
      <c r="AW52" s="396"/>
      <c r="AX52" s="396"/>
      <c r="AY52" s="396"/>
      <c r="AZ52" s="396"/>
      <c r="BA52" s="396"/>
      <c r="BB52" s="321"/>
      <c r="BC52" s="396"/>
      <c r="BD52" s="396"/>
      <c r="BE52" s="396"/>
      <c r="BF52" s="396"/>
      <c r="BG52" s="396"/>
      <c r="BH52" s="396"/>
      <c r="BI52" s="396"/>
      <c r="BJ52" s="396"/>
      <c r="BK52" s="396"/>
      <c r="BL52" s="396"/>
      <c r="BM52" s="396"/>
      <c r="BN52" s="396"/>
      <c r="BO52" s="396"/>
      <c r="BP52" s="396"/>
      <c r="BQ52" s="396"/>
      <c r="BR52" s="396"/>
      <c r="BS52" s="396"/>
      <c r="BT52" s="321"/>
    </row>
    <row r="53" spans="1:72" s="330" customFormat="1" ht="24">
      <c r="A53" s="331" t="s">
        <v>268</v>
      </c>
      <c r="B53" s="565" t="s">
        <v>269</v>
      </c>
      <c r="C53" s="398" t="s">
        <v>270</v>
      </c>
      <c r="D53" s="399" t="s">
        <v>7</v>
      </c>
      <c r="E53" s="338" t="s">
        <v>223</v>
      </c>
      <c r="F53" s="335">
        <v>100</v>
      </c>
      <c r="G53" s="336">
        <v>50</v>
      </c>
      <c r="H53" s="335">
        <v>8</v>
      </c>
      <c r="I53" s="337">
        <f aca="true" t="shared" si="27" ref="I53:I58">F53*G53*H53</f>
        <v>40000</v>
      </c>
      <c r="J53" s="339"/>
      <c r="K53" s="339"/>
      <c r="L53" s="339"/>
      <c r="M53" s="337">
        <f aca="true" t="shared" si="28" ref="M53:M58">J53*K53*L53</f>
        <v>0</v>
      </c>
      <c r="N53" s="337">
        <f aca="true" t="shared" si="29" ref="N53:N58">I53+M53</f>
        <v>40000</v>
      </c>
      <c r="O53" s="311">
        <f t="shared" si="6"/>
        <v>30769.23076923077</v>
      </c>
      <c r="P53" s="311">
        <f t="shared" si="7"/>
        <v>0</v>
      </c>
      <c r="Q53" s="311">
        <f t="shared" si="8"/>
        <v>30769.23076923077</v>
      </c>
      <c r="R53" s="312">
        <f aca="true" t="shared" si="30" ref="R53:R58">BG53+BK53+BO53+BS53</f>
        <v>0</v>
      </c>
      <c r="S53" s="312">
        <f aca="true" t="shared" si="31" ref="S53:S58">M53-R53</f>
        <v>0</v>
      </c>
      <c r="T53" s="313" t="e">
        <f aca="true" t="shared" si="32" ref="T53:T58">R53/M53</f>
        <v>#DIV/0!</v>
      </c>
      <c r="U53" s="314"/>
      <c r="V53" s="314"/>
      <c r="W53" s="314"/>
      <c r="X53" s="314"/>
      <c r="Y53" s="314"/>
      <c r="Z53" s="314"/>
      <c r="AA53" s="314"/>
      <c r="AB53" s="314"/>
      <c r="AC53" s="314"/>
      <c r="AD53" s="314"/>
      <c r="AE53" s="314"/>
      <c r="AF53" s="314"/>
      <c r="AG53" s="315">
        <f aca="true" t="shared" si="33" ref="AG53:AG58">AO53+AS53+AW53+BA53+BG53+BK53+BO53+BS53</f>
        <v>41522.48</v>
      </c>
      <c r="AH53" s="315">
        <f t="shared" si="13"/>
        <v>-1522.4800000000032</v>
      </c>
      <c r="AI53" s="316">
        <f t="shared" si="14"/>
        <v>1.038062</v>
      </c>
      <c r="AJ53" s="317"/>
      <c r="AK53" s="318">
        <v>0</v>
      </c>
      <c r="AL53" s="318">
        <v>0</v>
      </c>
      <c r="AM53" s="318">
        <v>0</v>
      </c>
      <c r="AN53" s="318">
        <v>0</v>
      </c>
      <c r="AO53" s="319">
        <f t="shared" si="15"/>
        <v>0</v>
      </c>
      <c r="AP53" s="318">
        <v>0</v>
      </c>
      <c r="AQ53" s="318">
        <v>0</v>
      </c>
      <c r="AR53" s="318">
        <v>0</v>
      </c>
      <c r="AS53" s="319">
        <f t="shared" si="16"/>
        <v>0</v>
      </c>
      <c r="AT53" s="318">
        <v>0</v>
      </c>
      <c r="AU53" s="318">
        <v>0</v>
      </c>
      <c r="AV53" s="318">
        <v>0</v>
      </c>
      <c r="AW53" s="319">
        <f t="shared" si="17"/>
        <v>0</v>
      </c>
      <c r="AX53" s="318">
        <v>213.5</v>
      </c>
      <c r="AY53" s="318">
        <v>2715.98</v>
      </c>
      <c r="AZ53" s="318">
        <v>38593</v>
      </c>
      <c r="BA53" s="320">
        <f t="shared" si="18"/>
        <v>41522.48</v>
      </c>
      <c r="BB53" s="321"/>
      <c r="BC53" s="318">
        <v>0</v>
      </c>
      <c r="BD53" s="318">
        <v>0</v>
      </c>
      <c r="BE53" s="318">
        <v>0</v>
      </c>
      <c r="BF53" s="318">
        <v>0</v>
      </c>
      <c r="BG53" s="319">
        <f aca="true" t="shared" si="34" ref="BG53:BG58">SUM(BC53:BF53)</f>
        <v>0</v>
      </c>
      <c r="BH53" s="318">
        <v>0</v>
      </c>
      <c r="BI53" s="318">
        <v>0</v>
      </c>
      <c r="BJ53" s="318">
        <v>0</v>
      </c>
      <c r="BK53" s="319">
        <f aca="true" t="shared" si="35" ref="BK53:BK58">SUM(BH53:BJ53)</f>
        <v>0</v>
      </c>
      <c r="BL53" s="318">
        <v>0</v>
      </c>
      <c r="BM53" s="318">
        <v>0</v>
      </c>
      <c r="BN53" s="318">
        <v>0</v>
      </c>
      <c r="BO53" s="319">
        <f aca="true" t="shared" si="36" ref="BO53:BO58">SUM(BL53:BN53)</f>
        <v>0</v>
      </c>
      <c r="BP53" s="318">
        <v>0</v>
      </c>
      <c r="BQ53" s="318">
        <v>0</v>
      </c>
      <c r="BR53" s="318">
        <v>0</v>
      </c>
      <c r="BS53" s="320">
        <f aca="true" t="shared" si="37" ref="BS53:BS58">SUM(BP53:BR53)</f>
        <v>0</v>
      </c>
      <c r="BT53" s="321"/>
    </row>
    <row r="54" spans="1:72" s="330" customFormat="1" ht="24">
      <c r="A54" s="331" t="s">
        <v>271</v>
      </c>
      <c r="B54" s="566"/>
      <c r="C54" s="333" t="s">
        <v>272</v>
      </c>
      <c r="D54" s="399" t="s">
        <v>7</v>
      </c>
      <c r="E54" s="338" t="s">
        <v>223</v>
      </c>
      <c r="F54" s="362">
        <v>150</v>
      </c>
      <c r="G54" s="363">
        <v>15</v>
      </c>
      <c r="H54" s="362">
        <v>2</v>
      </c>
      <c r="I54" s="337">
        <f t="shared" si="27"/>
        <v>4500</v>
      </c>
      <c r="J54" s="364"/>
      <c r="K54" s="364"/>
      <c r="L54" s="364"/>
      <c r="M54" s="337">
        <f t="shared" si="28"/>
        <v>0</v>
      </c>
      <c r="N54" s="337">
        <f t="shared" si="29"/>
        <v>4500</v>
      </c>
      <c r="O54" s="311">
        <f t="shared" si="6"/>
        <v>3461.5384615384614</v>
      </c>
      <c r="P54" s="311">
        <f t="shared" si="7"/>
        <v>0</v>
      </c>
      <c r="Q54" s="311">
        <f t="shared" si="8"/>
        <v>3461.5384615384614</v>
      </c>
      <c r="R54" s="312">
        <f t="shared" si="30"/>
        <v>0</v>
      </c>
      <c r="S54" s="312">
        <f t="shared" si="31"/>
        <v>0</v>
      </c>
      <c r="T54" s="313" t="e">
        <f t="shared" si="32"/>
        <v>#DIV/0!</v>
      </c>
      <c r="U54" s="314"/>
      <c r="V54" s="314"/>
      <c r="W54" s="314"/>
      <c r="X54" s="314"/>
      <c r="Y54" s="314"/>
      <c r="Z54" s="314"/>
      <c r="AA54" s="314"/>
      <c r="AB54" s="314"/>
      <c r="AC54" s="314"/>
      <c r="AD54" s="314"/>
      <c r="AE54" s="314"/>
      <c r="AF54" s="314"/>
      <c r="AG54" s="315">
        <f t="shared" si="33"/>
        <v>0</v>
      </c>
      <c r="AH54" s="315">
        <f t="shared" si="13"/>
        <v>4500</v>
      </c>
      <c r="AI54" s="316">
        <f t="shared" si="14"/>
        <v>0</v>
      </c>
      <c r="AJ54" s="317"/>
      <c r="AK54" s="318">
        <v>0</v>
      </c>
      <c r="AL54" s="318">
        <v>0</v>
      </c>
      <c r="AM54" s="318">
        <v>0</v>
      </c>
      <c r="AN54" s="318">
        <v>0</v>
      </c>
      <c r="AO54" s="319">
        <f t="shared" si="15"/>
        <v>0</v>
      </c>
      <c r="AP54" s="318">
        <v>0</v>
      </c>
      <c r="AQ54" s="318">
        <v>0</v>
      </c>
      <c r="AR54" s="318">
        <v>0</v>
      </c>
      <c r="AS54" s="319">
        <f t="shared" si="16"/>
        <v>0</v>
      </c>
      <c r="AT54" s="318">
        <v>0</v>
      </c>
      <c r="AU54" s="318">
        <v>0</v>
      </c>
      <c r="AV54" s="318">
        <v>0</v>
      </c>
      <c r="AW54" s="319">
        <f t="shared" si="17"/>
        <v>0</v>
      </c>
      <c r="AX54" s="318">
        <v>0</v>
      </c>
      <c r="AY54" s="318">
        <v>0</v>
      </c>
      <c r="AZ54" s="318">
        <v>0</v>
      </c>
      <c r="BA54" s="320">
        <f t="shared" si="18"/>
        <v>0</v>
      </c>
      <c r="BB54" s="321"/>
      <c r="BC54" s="318">
        <v>0</v>
      </c>
      <c r="BD54" s="318">
        <v>0</v>
      </c>
      <c r="BE54" s="318">
        <v>0</v>
      </c>
      <c r="BF54" s="318">
        <v>0</v>
      </c>
      <c r="BG54" s="319">
        <f t="shared" si="34"/>
        <v>0</v>
      </c>
      <c r="BH54" s="318">
        <v>0</v>
      </c>
      <c r="BI54" s="318">
        <v>0</v>
      </c>
      <c r="BJ54" s="318">
        <v>0</v>
      </c>
      <c r="BK54" s="319">
        <f t="shared" si="35"/>
        <v>0</v>
      </c>
      <c r="BL54" s="318">
        <v>0</v>
      </c>
      <c r="BM54" s="318">
        <v>0</v>
      </c>
      <c r="BN54" s="318">
        <v>0</v>
      </c>
      <c r="BO54" s="319">
        <f t="shared" si="36"/>
        <v>0</v>
      </c>
      <c r="BP54" s="318">
        <v>0</v>
      </c>
      <c r="BQ54" s="318">
        <v>0</v>
      </c>
      <c r="BR54" s="318">
        <v>0</v>
      </c>
      <c r="BS54" s="320">
        <f t="shared" si="37"/>
        <v>0</v>
      </c>
      <c r="BT54" s="321"/>
    </row>
    <row r="55" spans="1:72" s="330" customFormat="1" ht="15" customHeight="1">
      <c r="A55" s="340" t="s">
        <v>273</v>
      </c>
      <c r="B55" s="566"/>
      <c r="C55" s="349" t="s">
        <v>274</v>
      </c>
      <c r="D55" s="400" t="s">
        <v>7</v>
      </c>
      <c r="E55" s="343" t="s">
        <v>247</v>
      </c>
      <c r="F55" s="344">
        <v>0</v>
      </c>
      <c r="G55" s="345">
        <v>0</v>
      </c>
      <c r="H55" s="344">
        <v>0</v>
      </c>
      <c r="I55" s="346">
        <f t="shared" si="27"/>
        <v>0</v>
      </c>
      <c r="J55" s="347"/>
      <c r="K55" s="347"/>
      <c r="L55" s="347"/>
      <c r="M55" s="337">
        <f t="shared" si="28"/>
        <v>0</v>
      </c>
      <c r="N55" s="346">
        <f t="shared" si="29"/>
        <v>0</v>
      </c>
      <c r="O55" s="311">
        <f t="shared" si="6"/>
        <v>0</v>
      </c>
      <c r="P55" s="311">
        <f t="shared" si="7"/>
        <v>0</v>
      </c>
      <c r="Q55" s="311">
        <f t="shared" si="8"/>
        <v>0</v>
      </c>
      <c r="R55" s="312">
        <f t="shared" si="30"/>
        <v>7.5</v>
      </c>
      <c r="S55" s="312">
        <f t="shared" si="31"/>
        <v>-7.5</v>
      </c>
      <c r="T55" s="313" t="e">
        <f t="shared" si="32"/>
        <v>#DIV/0!</v>
      </c>
      <c r="U55" s="314"/>
      <c r="V55" s="314"/>
      <c r="W55" s="314"/>
      <c r="X55" s="314"/>
      <c r="Y55" s="314"/>
      <c r="Z55" s="314"/>
      <c r="AA55" s="314"/>
      <c r="AB55" s="314"/>
      <c r="AC55" s="314"/>
      <c r="AD55" s="314"/>
      <c r="AE55" s="314"/>
      <c r="AF55" s="314"/>
      <c r="AG55" s="315">
        <f t="shared" si="33"/>
        <v>7.5</v>
      </c>
      <c r="AH55" s="315">
        <f t="shared" si="13"/>
        <v>-7.5</v>
      </c>
      <c r="AI55" s="316" t="e">
        <f t="shared" si="14"/>
        <v>#DIV/0!</v>
      </c>
      <c r="AJ55" s="317"/>
      <c r="AK55" s="318">
        <v>0</v>
      </c>
      <c r="AL55" s="318">
        <v>0</v>
      </c>
      <c r="AM55" s="318">
        <v>0</v>
      </c>
      <c r="AN55" s="318">
        <v>0</v>
      </c>
      <c r="AO55" s="319">
        <f t="shared" si="15"/>
        <v>0</v>
      </c>
      <c r="AP55" s="318">
        <v>0</v>
      </c>
      <c r="AQ55" s="318">
        <v>0</v>
      </c>
      <c r="AR55" s="318">
        <v>0</v>
      </c>
      <c r="AS55" s="319">
        <f t="shared" si="16"/>
        <v>0</v>
      </c>
      <c r="AT55" s="318">
        <v>0</v>
      </c>
      <c r="AU55" s="318">
        <v>0</v>
      </c>
      <c r="AV55" s="318">
        <v>0</v>
      </c>
      <c r="AW55" s="319">
        <f t="shared" si="17"/>
        <v>0</v>
      </c>
      <c r="AX55" s="318">
        <v>0</v>
      </c>
      <c r="AY55" s="318">
        <v>0</v>
      </c>
      <c r="AZ55" s="318">
        <v>0</v>
      </c>
      <c r="BA55" s="320">
        <f t="shared" si="18"/>
        <v>0</v>
      </c>
      <c r="BB55" s="321"/>
      <c r="BC55" s="318">
        <v>0</v>
      </c>
      <c r="BD55" s="318">
        <v>0</v>
      </c>
      <c r="BE55" s="318">
        <v>0</v>
      </c>
      <c r="BF55" s="318">
        <v>0</v>
      </c>
      <c r="BG55" s="319">
        <f t="shared" si="34"/>
        <v>0</v>
      </c>
      <c r="BH55" s="318">
        <v>0</v>
      </c>
      <c r="BI55" s="318">
        <v>0</v>
      </c>
      <c r="BJ55" s="318">
        <v>0</v>
      </c>
      <c r="BK55" s="319">
        <f t="shared" si="35"/>
        <v>0</v>
      </c>
      <c r="BL55" s="318">
        <v>0</v>
      </c>
      <c r="BM55" s="318">
        <v>0</v>
      </c>
      <c r="BN55" s="318">
        <v>7.5</v>
      </c>
      <c r="BO55" s="319">
        <f t="shared" si="36"/>
        <v>7.5</v>
      </c>
      <c r="BP55" s="318">
        <v>0</v>
      </c>
      <c r="BQ55" s="318">
        <v>0</v>
      </c>
      <c r="BR55" s="318">
        <v>0</v>
      </c>
      <c r="BS55" s="320">
        <f t="shared" si="37"/>
        <v>0</v>
      </c>
      <c r="BT55" s="321"/>
    </row>
    <row r="56" spans="1:72" s="330" customFormat="1" ht="20.25">
      <c r="A56" s="322" t="s">
        <v>275</v>
      </c>
      <c r="B56" s="566"/>
      <c r="C56" s="323" t="s">
        <v>276</v>
      </c>
      <c r="D56" s="399" t="s">
        <v>7</v>
      </c>
      <c r="E56" s="338" t="s">
        <v>223</v>
      </c>
      <c r="F56" s="335">
        <v>100</v>
      </c>
      <c r="G56" s="336">
        <v>50</v>
      </c>
      <c r="H56" s="335">
        <v>4</v>
      </c>
      <c r="I56" s="337">
        <f t="shared" si="27"/>
        <v>20000</v>
      </c>
      <c r="J56" s="339"/>
      <c r="K56" s="339"/>
      <c r="L56" s="339"/>
      <c r="M56" s="337">
        <f t="shared" si="28"/>
        <v>0</v>
      </c>
      <c r="N56" s="337">
        <f t="shared" si="29"/>
        <v>20000</v>
      </c>
      <c r="O56" s="311">
        <f t="shared" si="6"/>
        <v>15384.615384615385</v>
      </c>
      <c r="P56" s="311">
        <f t="shared" si="7"/>
        <v>0</v>
      </c>
      <c r="Q56" s="311">
        <f t="shared" si="8"/>
        <v>15384.615384615385</v>
      </c>
      <c r="R56" s="312">
        <f t="shared" si="30"/>
        <v>40550.82</v>
      </c>
      <c r="S56" s="312">
        <f t="shared" si="31"/>
        <v>-40550.82</v>
      </c>
      <c r="T56" s="313" t="e">
        <f t="shared" si="32"/>
        <v>#DIV/0!</v>
      </c>
      <c r="U56" s="314"/>
      <c r="V56" s="314"/>
      <c r="W56" s="314"/>
      <c r="X56" s="314"/>
      <c r="Y56" s="314"/>
      <c r="Z56" s="314"/>
      <c r="AA56" s="314"/>
      <c r="AB56" s="314"/>
      <c r="AC56" s="314"/>
      <c r="AD56" s="314"/>
      <c r="AE56" s="314"/>
      <c r="AF56" s="314"/>
      <c r="AG56" s="315">
        <f t="shared" si="33"/>
        <v>40550.82</v>
      </c>
      <c r="AH56" s="315">
        <f t="shared" si="13"/>
        <v>-20550.82</v>
      </c>
      <c r="AI56" s="316">
        <f t="shared" si="14"/>
        <v>2.027541</v>
      </c>
      <c r="AJ56" s="317"/>
      <c r="AK56" s="318">
        <v>0</v>
      </c>
      <c r="AL56" s="318">
        <v>0</v>
      </c>
      <c r="AM56" s="318">
        <v>0</v>
      </c>
      <c r="AN56" s="318">
        <v>0</v>
      </c>
      <c r="AO56" s="319">
        <f t="shared" si="15"/>
        <v>0</v>
      </c>
      <c r="AP56" s="318">
        <v>0</v>
      </c>
      <c r="AQ56" s="318">
        <v>0</v>
      </c>
      <c r="AR56" s="318">
        <v>0</v>
      </c>
      <c r="AS56" s="319">
        <f t="shared" si="16"/>
        <v>0</v>
      </c>
      <c r="AT56" s="318">
        <v>0</v>
      </c>
      <c r="AU56" s="318">
        <v>0</v>
      </c>
      <c r="AV56" s="318">
        <v>0</v>
      </c>
      <c r="AW56" s="319">
        <f t="shared" si="17"/>
        <v>0</v>
      </c>
      <c r="AX56" s="318">
        <v>0</v>
      </c>
      <c r="AY56" s="318">
        <v>0</v>
      </c>
      <c r="AZ56" s="318">
        <v>0</v>
      </c>
      <c r="BA56" s="320">
        <f t="shared" si="18"/>
        <v>0</v>
      </c>
      <c r="BB56" s="321"/>
      <c r="BC56" s="318">
        <v>0</v>
      </c>
      <c r="BD56" s="318">
        <v>0</v>
      </c>
      <c r="BE56" s="318">
        <v>0</v>
      </c>
      <c r="BF56" s="318">
        <v>0</v>
      </c>
      <c r="BG56" s="319">
        <f t="shared" si="34"/>
        <v>0</v>
      </c>
      <c r="BH56" s="318">
        <v>0</v>
      </c>
      <c r="BI56" s="318">
        <v>0</v>
      </c>
      <c r="BJ56" s="318">
        <v>506.01</v>
      </c>
      <c r="BK56" s="319">
        <f t="shared" si="35"/>
        <v>506.01</v>
      </c>
      <c r="BL56" s="318">
        <v>40044.81</v>
      </c>
      <c r="BM56" s="318">
        <v>0</v>
      </c>
      <c r="BN56" s="318">
        <v>0</v>
      </c>
      <c r="BO56" s="319">
        <f t="shared" si="36"/>
        <v>40044.81</v>
      </c>
      <c r="BP56" s="318">
        <v>0</v>
      </c>
      <c r="BQ56" s="318">
        <v>0</v>
      </c>
      <c r="BR56" s="318">
        <v>0</v>
      </c>
      <c r="BS56" s="320">
        <f t="shared" si="37"/>
        <v>0</v>
      </c>
      <c r="BT56" s="321"/>
    </row>
    <row r="57" spans="1:72" s="302" customFormat="1" ht="20.25">
      <c r="A57" s="322" t="s">
        <v>277</v>
      </c>
      <c r="B57" s="566"/>
      <c r="C57" s="323" t="s">
        <v>278</v>
      </c>
      <c r="D57" s="399" t="s">
        <v>7</v>
      </c>
      <c r="E57" s="338" t="s">
        <v>223</v>
      </c>
      <c r="F57" s="335">
        <v>15</v>
      </c>
      <c r="G57" s="336">
        <v>20</v>
      </c>
      <c r="H57" s="335">
        <v>2</v>
      </c>
      <c r="I57" s="337">
        <f t="shared" si="27"/>
        <v>600</v>
      </c>
      <c r="J57" s="339">
        <v>1</v>
      </c>
      <c r="K57" s="339">
        <v>700</v>
      </c>
      <c r="L57" s="339">
        <v>12</v>
      </c>
      <c r="M57" s="337">
        <f t="shared" si="28"/>
        <v>8400</v>
      </c>
      <c r="N57" s="337">
        <f t="shared" si="29"/>
        <v>9000</v>
      </c>
      <c r="O57" s="311">
        <f t="shared" si="6"/>
        <v>461.53846153846155</v>
      </c>
      <c r="P57" s="311">
        <f t="shared" si="7"/>
        <v>6461.538461538461</v>
      </c>
      <c r="Q57" s="311">
        <f t="shared" si="8"/>
        <v>6923.076923076923</v>
      </c>
      <c r="R57" s="312">
        <f t="shared" si="30"/>
        <v>2022.6</v>
      </c>
      <c r="S57" s="312">
        <f t="shared" si="31"/>
        <v>6377.4</v>
      </c>
      <c r="T57" s="313">
        <f t="shared" si="32"/>
        <v>0.24078571428571427</v>
      </c>
      <c r="U57" s="314"/>
      <c r="V57" s="314"/>
      <c r="W57" s="314"/>
      <c r="X57" s="314"/>
      <c r="Y57" s="314"/>
      <c r="Z57" s="314"/>
      <c r="AA57" s="314"/>
      <c r="AB57" s="314"/>
      <c r="AC57" s="314"/>
      <c r="AD57" s="314"/>
      <c r="AE57" s="314"/>
      <c r="AF57" s="314"/>
      <c r="AG57" s="315">
        <f t="shared" si="33"/>
        <v>2022.6</v>
      </c>
      <c r="AH57" s="315">
        <f t="shared" si="13"/>
        <v>6977.4</v>
      </c>
      <c r="AI57" s="316">
        <f t="shared" si="14"/>
        <v>0.2247333333333333</v>
      </c>
      <c r="AJ57" s="317"/>
      <c r="AK57" s="318">
        <v>0</v>
      </c>
      <c r="AL57" s="318">
        <v>0</v>
      </c>
      <c r="AM57" s="318">
        <v>0</v>
      </c>
      <c r="AN57" s="318">
        <v>0</v>
      </c>
      <c r="AO57" s="319">
        <f t="shared" si="15"/>
        <v>0</v>
      </c>
      <c r="AP57" s="318">
        <v>0</v>
      </c>
      <c r="AQ57" s="318">
        <v>0</v>
      </c>
      <c r="AR57" s="318">
        <v>0</v>
      </c>
      <c r="AS57" s="319">
        <f t="shared" si="16"/>
        <v>0</v>
      </c>
      <c r="AT57" s="318">
        <v>0</v>
      </c>
      <c r="AU57" s="318">
        <v>0</v>
      </c>
      <c r="AV57" s="318">
        <v>0</v>
      </c>
      <c r="AW57" s="319">
        <f t="shared" si="17"/>
        <v>0</v>
      </c>
      <c r="AX57" s="318">
        <v>0</v>
      </c>
      <c r="AY57" s="318">
        <v>0</v>
      </c>
      <c r="AZ57" s="318">
        <v>0</v>
      </c>
      <c r="BA57" s="320">
        <f t="shared" si="18"/>
        <v>0</v>
      </c>
      <c r="BB57" s="321"/>
      <c r="BC57" s="318">
        <v>0</v>
      </c>
      <c r="BD57" s="318">
        <v>0</v>
      </c>
      <c r="BE57" s="318">
        <v>0</v>
      </c>
      <c r="BF57" s="318">
        <v>0</v>
      </c>
      <c r="BG57" s="319">
        <f t="shared" si="34"/>
        <v>0</v>
      </c>
      <c r="BH57" s="318">
        <v>0</v>
      </c>
      <c r="BI57" s="318">
        <v>0</v>
      </c>
      <c r="BJ57" s="318">
        <v>0</v>
      </c>
      <c r="BK57" s="319">
        <f t="shared" si="35"/>
        <v>0</v>
      </c>
      <c r="BL57" s="318">
        <v>2022.6</v>
      </c>
      <c r="BM57" s="318">
        <v>0</v>
      </c>
      <c r="BN57" s="318">
        <v>0</v>
      </c>
      <c r="BO57" s="319">
        <f t="shared" si="36"/>
        <v>2022.6</v>
      </c>
      <c r="BP57" s="318">
        <v>0</v>
      </c>
      <c r="BQ57" s="318">
        <v>0</v>
      </c>
      <c r="BR57" s="318">
        <v>0</v>
      </c>
      <c r="BS57" s="320">
        <f t="shared" si="37"/>
        <v>0</v>
      </c>
      <c r="BT57" s="321"/>
    </row>
    <row r="58" spans="1:72" s="302" customFormat="1" ht="20.25">
      <c r="A58" s="331" t="s">
        <v>279</v>
      </c>
      <c r="B58" s="566"/>
      <c r="C58" s="333" t="s">
        <v>280</v>
      </c>
      <c r="D58" s="399" t="s">
        <v>7</v>
      </c>
      <c r="E58" s="338" t="s">
        <v>223</v>
      </c>
      <c r="F58" s="335">
        <v>200</v>
      </c>
      <c r="G58" s="336">
        <v>30</v>
      </c>
      <c r="H58" s="335">
        <v>3</v>
      </c>
      <c r="I58" s="337">
        <f t="shared" si="27"/>
        <v>18000</v>
      </c>
      <c r="J58" s="339"/>
      <c r="K58" s="339"/>
      <c r="L58" s="339"/>
      <c r="M58" s="337">
        <f t="shared" si="28"/>
        <v>0</v>
      </c>
      <c r="N58" s="337">
        <f t="shared" si="29"/>
        <v>18000</v>
      </c>
      <c r="O58" s="311">
        <f t="shared" si="6"/>
        <v>13846.153846153846</v>
      </c>
      <c r="P58" s="311">
        <f t="shared" si="7"/>
        <v>0</v>
      </c>
      <c r="Q58" s="311">
        <f t="shared" si="8"/>
        <v>13846.153846153846</v>
      </c>
      <c r="R58" s="312">
        <f t="shared" si="30"/>
        <v>1128.95</v>
      </c>
      <c r="S58" s="312">
        <f t="shared" si="31"/>
        <v>-1128.95</v>
      </c>
      <c r="T58" s="313" t="e">
        <f t="shared" si="32"/>
        <v>#DIV/0!</v>
      </c>
      <c r="U58" s="314"/>
      <c r="V58" s="314"/>
      <c r="W58" s="314"/>
      <c r="X58" s="314"/>
      <c r="Y58" s="314"/>
      <c r="Z58" s="314"/>
      <c r="AA58" s="314"/>
      <c r="AB58" s="314"/>
      <c r="AC58" s="314"/>
      <c r="AD58" s="314"/>
      <c r="AE58" s="314"/>
      <c r="AF58" s="314"/>
      <c r="AG58" s="315">
        <f t="shared" si="33"/>
        <v>1128.95</v>
      </c>
      <c r="AH58" s="315">
        <f t="shared" si="13"/>
        <v>16871.05</v>
      </c>
      <c r="AI58" s="316">
        <f t="shared" si="14"/>
        <v>0.06271944444444445</v>
      </c>
      <c r="AJ58" s="317"/>
      <c r="AK58" s="318">
        <v>0</v>
      </c>
      <c r="AL58" s="318">
        <v>0</v>
      </c>
      <c r="AM58" s="318">
        <v>0</v>
      </c>
      <c r="AN58" s="318">
        <v>0</v>
      </c>
      <c r="AO58" s="319">
        <f t="shared" si="15"/>
        <v>0</v>
      </c>
      <c r="AP58" s="318">
        <v>0</v>
      </c>
      <c r="AQ58" s="318">
        <v>0</v>
      </c>
      <c r="AR58" s="318">
        <v>0</v>
      </c>
      <c r="AS58" s="319">
        <f t="shared" si="16"/>
        <v>0</v>
      </c>
      <c r="AT58" s="318">
        <v>0</v>
      </c>
      <c r="AU58" s="318">
        <v>0</v>
      </c>
      <c r="AV58" s="318">
        <v>0</v>
      </c>
      <c r="AW58" s="319">
        <f t="shared" si="17"/>
        <v>0</v>
      </c>
      <c r="AX58" s="318">
        <v>0</v>
      </c>
      <c r="AY58" s="318">
        <v>0</v>
      </c>
      <c r="AZ58" s="318">
        <v>0</v>
      </c>
      <c r="BA58" s="320">
        <f t="shared" si="18"/>
        <v>0</v>
      </c>
      <c r="BB58" s="321"/>
      <c r="BC58" s="318">
        <v>0</v>
      </c>
      <c r="BD58" s="318">
        <v>0</v>
      </c>
      <c r="BE58" s="318">
        <v>0</v>
      </c>
      <c r="BF58" s="318">
        <v>0</v>
      </c>
      <c r="BG58" s="319">
        <f t="shared" si="34"/>
        <v>0</v>
      </c>
      <c r="BH58" s="318">
        <v>0</v>
      </c>
      <c r="BI58" s="318">
        <v>0</v>
      </c>
      <c r="BJ58" s="318">
        <v>0</v>
      </c>
      <c r="BK58" s="319">
        <f t="shared" si="35"/>
        <v>0</v>
      </c>
      <c r="BL58" s="318">
        <v>1128.95</v>
      </c>
      <c r="BM58" s="318">
        <v>0</v>
      </c>
      <c r="BN58" s="318">
        <v>0</v>
      </c>
      <c r="BO58" s="319">
        <f t="shared" si="36"/>
        <v>1128.95</v>
      </c>
      <c r="BP58" s="318">
        <v>0</v>
      </c>
      <c r="BQ58" s="318">
        <v>0</v>
      </c>
      <c r="BR58" s="318">
        <v>0</v>
      </c>
      <c r="BS58" s="320">
        <f t="shared" si="37"/>
        <v>0</v>
      </c>
      <c r="BT58" s="321"/>
    </row>
    <row r="59" spans="1:72" s="330" customFormat="1" ht="15" customHeight="1">
      <c r="A59" s="350"/>
      <c r="B59" s="351"/>
      <c r="C59" s="352" t="s">
        <v>248</v>
      </c>
      <c r="D59" s="353" t="s">
        <v>248</v>
      </c>
      <c r="E59" s="354"/>
      <c r="F59" s="355"/>
      <c r="G59" s="356"/>
      <c r="H59" s="355"/>
      <c r="I59" s="401">
        <f>SUM(I53:I58)</f>
        <v>83100</v>
      </c>
      <c r="J59" s="358"/>
      <c r="K59" s="358"/>
      <c r="L59" s="358"/>
      <c r="M59" s="401">
        <f>SUM(M53:M58)</f>
        <v>8400</v>
      </c>
      <c r="N59" s="401">
        <f>SUM(N53:N58)</f>
        <v>91500</v>
      </c>
      <c r="O59" s="401">
        <f aca="true" t="shared" si="38" ref="O59:BA59">SUM(O53:O58)</f>
        <v>63923.07692307692</v>
      </c>
      <c r="P59" s="401">
        <f t="shared" si="38"/>
        <v>6461.538461538461</v>
      </c>
      <c r="Q59" s="401">
        <f t="shared" si="38"/>
        <v>70384.61538461539</v>
      </c>
      <c r="R59" s="401">
        <f>SUM(R53:R58)</f>
        <v>43709.869999999995</v>
      </c>
      <c r="S59" s="401">
        <f t="shared" si="38"/>
        <v>-35309.869999999995</v>
      </c>
      <c r="T59" s="402">
        <f>R59/I59</f>
        <v>0.5259912154031287</v>
      </c>
      <c r="U59" s="401">
        <f t="shared" si="38"/>
        <v>0</v>
      </c>
      <c r="V59" s="401">
        <f t="shared" si="38"/>
        <v>0</v>
      </c>
      <c r="W59" s="401">
        <f t="shared" si="38"/>
        <v>0</v>
      </c>
      <c r="X59" s="401">
        <f t="shared" si="38"/>
        <v>0</v>
      </c>
      <c r="Y59" s="401">
        <f t="shared" si="38"/>
        <v>0</v>
      </c>
      <c r="Z59" s="401">
        <f t="shared" si="38"/>
        <v>0</v>
      </c>
      <c r="AA59" s="401">
        <f t="shared" si="38"/>
        <v>0</v>
      </c>
      <c r="AB59" s="401">
        <f t="shared" si="38"/>
        <v>0</v>
      </c>
      <c r="AC59" s="401">
        <f t="shared" si="38"/>
        <v>0</v>
      </c>
      <c r="AD59" s="401">
        <f t="shared" si="38"/>
        <v>0</v>
      </c>
      <c r="AE59" s="401">
        <f t="shared" si="38"/>
        <v>0</v>
      </c>
      <c r="AF59" s="401">
        <f t="shared" si="38"/>
        <v>0</v>
      </c>
      <c r="AG59" s="401">
        <f>SUM(AG53:AG58)</f>
        <v>85232.35</v>
      </c>
      <c r="AH59" s="401">
        <f t="shared" si="38"/>
        <v>6267.649999999996</v>
      </c>
      <c r="AI59" s="402">
        <f t="shared" si="14"/>
        <v>0.9315010928961749</v>
      </c>
      <c r="AJ59" s="401">
        <f t="shared" si="38"/>
        <v>0</v>
      </c>
      <c r="AK59" s="401">
        <f>SUM(AK53:AK58)</f>
        <v>0</v>
      </c>
      <c r="AL59" s="401">
        <f t="shared" si="38"/>
        <v>0</v>
      </c>
      <c r="AM59" s="401">
        <f t="shared" si="38"/>
        <v>0</v>
      </c>
      <c r="AN59" s="401">
        <f t="shared" si="38"/>
        <v>0</v>
      </c>
      <c r="AO59" s="401">
        <f t="shared" si="38"/>
        <v>0</v>
      </c>
      <c r="AP59" s="401">
        <f t="shared" si="38"/>
        <v>0</v>
      </c>
      <c r="AQ59" s="401">
        <f t="shared" si="38"/>
        <v>0</v>
      </c>
      <c r="AR59" s="401">
        <f t="shared" si="38"/>
        <v>0</v>
      </c>
      <c r="AS59" s="401">
        <f t="shared" si="38"/>
        <v>0</v>
      </c>
      <c r="AT59" s="401">
        <f t="shared" si="38"/>
        <v>0</v>
      </c>
      <c r="AU59" s="401">
        <f t="shared" si="38"/>
        <v>0</v>
      </c>
      <c r="AV59" s="401">
        <f t="shared" si="38"/>
        <v>0</v>
      </c>
      <c r="AW59" s="401">
        <f t="shared" si="38"/>
        <v>0</v>
      </c>
      <c r="AX59" s="401">
        <f t="shared" si="38"/>
        <v>213.5</v>
      </c>
      <c r="AY59" s="401">
        <f t="shared" si="38"/>
        <v>2715.98</v>
      </c>
      <c r="AZ59" s="401">
        <f t="shared" si="38"/>
        <v>38593</v>
      </c>
      <c r="BA59" s="401">
        <f t="shared" si="38"/>
        <v>41522.48</v>
      </c>
      <c r="BB59" s="321"/>
      <c r="BC59" s="401">
        <f>SUM(BC53:BC58)</f>
        <v>0</v>
      </c>
      <c r="BD59" s="401">
        <f aca="true" t="shared" si="39" ref="BD59:BS59">SUM(BD53:BD58)</f>
        <v>0</v>
      </c>
      <c r="BE59" s="401">
        <f t="shared" si="39"/>
        <v>0</v>
      </c>
      <c r="BF59" s="401">
        <f t="shared" si="39"/>
        <v>0</v>
      </c>
      <c r="BG59" s="401">
        <f t="shared" si="39"/>
        <v>0</v>
      </c>
      <c r="BH59" s="401">
        <f t="shared" si="39"/>
        <v>0</v>
      </c>
      <c r="BI59" s="401">
        <f t="shared" si="39"/>
        <v>0</v>
      </c>
      <c r="BJ59" s="401">
        <f t="shared" si="39"/>
        <v>506.01</v>
      </c>
      <c r="BK59" s="401">
        <f t="shared" si="39"/>
        <v>506.01</v>
      </c>
      <c r="BL59" s="401">
        <f t="shared" si="39"/>
        <v>43196.35999999999</v>
      </c>
      <c r="BM59" s="401">
        <f t="shared" si="39"/>
        <v>0</v>
      </c>
      <c r="BN59" s="401">
        <f t="shared" si="39"/>
        <v>7.5</v>
      </c>
      <c r="BO59" s="401">
        <f t="shared" si="39"/>
        <v>43203.85999999999</v>
      </c>
      <c r="BP59" s="401">
        <f t="shared" si="39"/>
        <v>0</v>
      </c>
      <c r="BQ59" s="401">
        <f t="shared" si="39"/>
        <v>0</v>
      </c>
      <c r="BR59" s="401">
        <f t="shared" si="39"/>
        <v>0</v>
      </c>
      <c r="BS59" s="401">
        <f t="shared" si="39"/>
        <v>0</v>
      </c>
      <c r="BT59" s="321"/>
    </row>
    <row r="60" spans="1:72" s="330" customFormat="1" ht="15">
      <c r="A60" s="331" t="s">
        <v>281</v>
      </c>
      <c r="B60" s="565" t="s">
        <v>81</v>
      </c>
      <c r="C60" s="333" t="s">
        <v>282</v>
      </c>
      <c r="D60" s="399" t="s">
        <v>7</v>
      </c>
      <c r="E60" s="334" t="s">
        <v>234</v>
      </c>
      <c r="F60" s="403">
        <v>1</v>
      </c>
      <c r="G60" s="404">
        <v>40000</v>
      </c>
      <c r="H60" s="403">
        <v>1</v>
      </c>
      <c r="I60" s="405">
        <f>F60*G60*H60</f>
        <v>40000</v>
      </c>
      <c r="J60" s="406">
        <v>1</v>
      </c>
      <c r="K60" s="406">
        <v>45000</v>
      </c>
      <c r="L60" s="406">
        <v>1</v>
      </c>
      <c r="M60" s="405">
        <f>J60*K60*L60</f>
        <v>45000</v>
      </c>
      <c r="N60" s="405">
        <f>M60+I60</f>
        <v>85000</v>
      </c>
      <c r="O60" s="311">
        <f t="shared" si="6"/>
        <v>30769.23076923077</v>
      </c>
      <c r="P60" s="311">
        <f t="shared" si="7"/>
        <v>34615.38461538462</v>
      </c>
      <c r="Q60" s="311">
        <f t="shared" si="8"/>
        <v>65384.61538461539</v>
      </c>
      <c r="R60" s="312">
        <f>BG60+BK60+BO60+BS60</f>
        <v>40289.74</v>
      </c>
      <c r="S60" s="312">
        <f>M60-R60</f>
        <v>4710.260000000002</v>
      </c>
      <c r="T60" s="313">
        <f>R60/M60</f>
        <v>0.8953275555555555</v>
      </c>
      <c r="U60" s="314"/>
      <c r="V60" s="314"/>
      <c r="W60" s="314"/>
      <c r="X60" s="314"/>
      <c r="Y60" s="314"/>
      <c r="Z60" s="314"/>
      <c r="AA60" s="314"/>
      <c r="AB60" s="314"/>
      <c r="AC60" s="314"/>
      <c r="AD60" s="314"/>
      <c r="AE60" s="314"/>
      <c r="AF60" s="314"/>
      <c r="AG60" s="315">
        <f>AO60+AS60+AW60+BA60+BG60+BK60+BO60+BS60</f>
        <v>40289.74</v>
      </c>
      <c r="AH60" s="315">
        <f t="shared" si="13"/>
        <v>44710.26</v>
      </c>
      <c r="AI60" s="316">
        <f t="shared" si="14"/>
        <v>0.47399694117647057</v>
      </c>
      <c r="AJ60" s="317"/>
      <c r="AK60" s="318">
        <v>0</v>
      </c>
      <c r="AL60" s="318">
        <v>0</v>
      </c>
      <c r="AM60" s="318">
        <v>0</v>
      </c>
      <c r="AN60" s="318">
        <v>0</v>
      </c>
      <c r="AO60" s="319">
        <f t="shared" si="15"/>
        <v>0</v>
      </c>
      <c r="AP60" s="318">
        <v>0</v>
      </c>
      <c r="AQ60" s="318">
        <v>0</v>
      </c>
      <c r="AR60" s="318">
        <v>0</v>
      </c>
      <c r="AS60" s="319">
        <f t="shared" si="16"/>
        <v>0</v>
      </c>
      <c r="AT60" s="318">
        <v>0</v>
      </c>
      <c r="AU60" s="318">
        <v>0</v>
      </c>
      <c r="AV60" s="318">
        <v>0</v>
      </c>
      <c r="AW60" s="319">
        <f t="shared" si="17"/>
        <v>0</v>
      </c>
      <c r="AX60" s="318">
        <v>0</v>
      </c>
      <c r="AY60" s="318">
        <v>0</v>
      </c>
      <c r="AZ60" s="318">
        <v>0</v>
      </c>
      <c r="BA60" s="320">
        <f t="shared" si="18"/>
        <v>0</v>
      </c>
      <c r="BB60" s="321"/>
      <c r="BC60" s="318">
        <v>0</v>
      </c>
      <c r="BD60" s="318">
        <v>0</v>
      </c>
      <c r="BE60" s="318">
        <v>0</v>
      </c>
      <c r="BF60" s="318">
        <v>0</v>
      </c>
      <c r="BG60" s="319">
        <f>SUM(BC60:BF60)</f>
        <v>0</v>
      </c>
      <c r="BH60" s="318">
        <v>40289.74</v>
      </c>
      <c r="BI60" s="318">
        <v>0</v>
      </c>
      <c r="BJ60" s="318">
        <v>0</v>
      </c>
      <c r="BK60" s="319">
        <f>SUM(BH60:BJ60)</f>
        <v>40289.74</v>
      </c>
      <c r="BL60" s="318">
        <v>0</v>
      </c>
      <c r="BM60" s="318">
        <v>0</v>
      </c>
      <c r="BN60" s="318">
        <v>0</v>
      </c>
      <c r="BO60" s="319">
        <f>SUM(BL60:BN60)</f>
        <v>0</v>
      </c>
      <c r="BP60" s="318">
        <v>0</v>
      </c>
      <c r="BQ60" s="318">
        <v>0</v>
      </c>
      <c r="BR60" s="318">
        <v>0</v>
      </c>
      <c r="BS60" s="320">
        <f>SUM(BP60:BR60)</f>
        <v>0</v>
      </c>
      <c r="BT60" s="321"/>
    </row>
    <row r="61" spans="1:72" s="330" customFormat="1" ht="15">
      <c r="A61" s="331" t="s">
        <v>283</v>
      </c>
      <c r="B61" s="566"/>
      <c r="C61" s="333" t="s">
        <v>284</v>
      </c>
      <c r="D61" s="399" t="s">
        <v>7</v>
      </c>
      <c r="E61" s="334" t="s">
        <v>234</v>
      </c>
      <c r="F61" s="335">
        <v>25</v>
      </c>
      <c r="G61" s="336">
        <v>30</v>
      </c>
      <c r="H61" s="335">
        <v>5</v>
      </c>
      <c r="I61" s="337">
        <f>F61*G61*H61</f>
        <v>3750</v>
      </c>
      <c r="J61" s="339"/>
      <c r="K61" s="339"/>
      <c r="L61" s="339"/>
      <c r="M61" s="337"/>
      <c r="N61" s="348">
        <f>I61+M61</f>
        <v>3750</v>
      </c>
      <c r="O61" s="311">
        <f t="shared" si="6"/>
        <v>2884.6153846153843</v>
      </c>
      <c r="P61" s="311">
        <f t="shared" si="7"/>
        <v>0</v>
      </c>
      <c r="Q61" s="311">
        <f t="shared" si="8"/>
        <v>2884.6153846153843</v>
      </c>
      <c r="R61" s="312">
        <f>BG61+BK61+BO61+BS61</f>
        <v>6350</v>
      </c>
      <c r="S61" s="312">
        <f>M61-R61</f>
        <v>-6350</v>
      </c>
      <c r="T61" s="313" t="e">
        <f>R61/M61</f>
        <v>#DIV/0!</v>
      </c>
      <c r="U61" s="314"/>
      <c r="V61" s="314"/>
      <c r="W61" s="314"/>
      <c r="X61" s="314"/>
      <c r="Y61" s="314"/>
      <c r="Z61" s="314"/>
      <c r="AA61" s="314"/>
      <c r="AB61" s="314"/>
      <c r="AC61" s="314"/>
      <c r="AD61" s="314"/>
      <c r="AE61" s="314"/>
      <c r="AF61" s="314"/>
      <c r="AG61" s="315">
        <f>AO61+AS61+AW61+BA61+BG61+BK61+BO61+BS61</f>
        <v>6350</v>
      </c>
      <c r="AH61" s="315">
        <f t="shared" si="13"/>
        <v>-2600</v>
      </c>
      <c r="AI61" s="316">
        <f t="shared" si="14"/>
        <v>1.6933333333333334</v>
      </c>
      <c r="AJ61" s="317"/>
      <c r="AK61" s="318">
        <v>0</v>
      </c>
      <c r="AL61" s="318">
        <v>0</v>
      </c>
      <c r="AM61" s="318">
        <v>0</v>
      </c>
      <c r="AN61" s="318">
        <v>0</v>
      </c>
      <c r="AO61" s="319">
        <f t="shared" si="15"/>
        <v>0</v>
      </c>
      <c r="AP61" s="318">
        <v>0</v>
      </c>
      <c r="AQ61" s="318">
        <v>0</v>
      </c>
      <c r="AR61" s="318">
        <v>0</v>
      </c>
      <c r="AS61" s="319">
        <f t="shared" si="16"/>
        <v>0</v>
      </c>
      <c r="AT61" s="318">
        <v>0</v>
      </c>
      <c r="AU61" s="318">
        <v>0</v>
      </c>
      <c r="AV61" s="318">
        <v>0</v>
      </c>
      <c r="AW61" s="319">
        <f t="shared" si="17"/>
        <v>0</v>
      </c>
      <c r="AX61" s="318">
        <v>0</v>
      </c>
      <c r="AY61" s="318">
        <v>0</v>
      </c>
      <c r="AZ61" s="318">
        <v>0</v>
      </c>
      <c r="BA61" s="320">
        <f t="shared" si="18"/>
        <v>0</v>
      </c>
      <c r="BB61" s="321"/>
      <c r="BC61" s="318">
        <v>0</v>
      </c>
      <c r="BD61" s="318">
        <v>2222</v>
      </c>
      <c r="BE61" s="318">
        <v>4128</v>
      </c>
      <c r="BF61" s="318">
        <v>0</v>
      </c>
      <c r="BG61" s="319">
        <f>SUM(BC61:BF61)</f>
        <v>6350</v>
      </c>
      <c r="BH61" s="318">
        <v>0</v>
      </c>
      <c r="BI61" s="318">
        <v>0</v>
      </c>
      <c r="BJ61" s="318">
        <v>0</v>
      </c>
      <c r="BK61" s="319">
        <f>SUM(BH61:BJ61)</f>
        <v>0</v>
      </c>
      <c r="BL61" s="318">
        <v>0</v>
      </c>
      <c r="BM61" s="318">
        <v>0</v>
      </c>
      <c r="BN61" s="318">
        <v>0</v>
      </c>
      <c r="BO61" s="319">
        <f>SUM(BL61:BN61)</f>
        <v>0</v>
      </c>
      <c r="BP61" s="318">
        <v>0</v>
      </c>
      <c r="BQ61" s="318">
        <v>0</v>
      </c>
      <c r="BR61" s="318">
        <v>0</v>
      </c>
      <c r="BS61" s="320">
        <f>SUM(BP61:BR61)</f>
        <v>0</v>
      </c>
      <c r="BT61" s="321"/>
    </row>
    <row r="62" spans="1:72" s="330" customFormat="1" ht="20.25">
      <c r="A62" s="331" t="s">
        <v>285</v>
      </c>
      <c r="B62" s="566"/>
      <c r="C62" s="333" t="s">
        <v>286</v>
      </c>
      <c r="D62" s="399" t="s">
        <v>7</v>
      </c>
      <c r="E62" s="334" t="s">
        <v>223</v>
      </c>
      <c r="F62" s="335"/>
      <c r="G62" s="336"/>
      <c r="H62" s="335"/>
      <c r="I62" s="337"/>
      <c r="J62" s="339">
        <v>196</v>
      </c>
      <c r="K62" s="339">
        <v>30</v>
      </c>
      <c r="L62" s="339">
        <v>3</v>
      </c>
      <c r="M62" s="337">
        <f>J62*K62*L62</f>
        <v>17640</v>
      </c>
      <c r="N62" s="348">
        <f>I62+M62</f>
        <v>17640</v>
      </c>
      <c r="O62" s="311">
        <f t="shared" si="6"/>
        <v>0</v>
      </c>
      <c r="P62" s="311">
        <f t="shared" si="7"/>
        <v>13569.23076923077</v>
      </c>
      <c r="Q62" s="311">
        <f t="shared" si="8"/>
        <v>13569.23076923077</v>
      </c>
      <c r="R62" s="312">
        <f>BG62+BK62+BO62+BS62</f>
        <v>0</v>
      </c>
      <c r="S62" s="312">
        <f>M62-R62</f>
        <v>17640</v>
      </c>
      <c r="T62" s="313">
        <f>R62/M62</f>
        <v>0</v>
      </c>
      <c r="U62" s="314"/>
      <c r="V62" s="314"/>
      <c r="W62" s="314"/>
      <c r="X62" s="314"/>
      <c r="Y62" s="314"/>
      <c r="Z62" s="314"/>
      <c r="AA62" s="314"/>
      <c r="AB62" s="314"/>
      <c r="AC62" s="314"/>
      <c r="AD62" s="314"/>
      <c r="AE62" s="314"/>
      <c r="AF62" s="314"/>
      <c r="AG62" s="315">
        <f>AO62+AS62+AW62+BA62+BG62+BK62+BO62+BS62</f>
        <v>0</v>
      </c>
      <c r="AH62" s="315">
        <f t="shared" si="13"/>
        <v>17640</v>
      </c>
      <c r="AI62" s="316">
        <f t="shared" si="14"/>
        <v>0</v>
      </c>
      <c r="AJ62" s="317"/>
      <c r="AK62" s="318">
        <v>0</v>
      </c>
      <c r="AL62" s="318">
        <v>0</v>
      </c>
      <c r="AM62" s="318">
        <v>0</v>
      </c>
      <c r="AN62" s="318">
        <v>0</v>
      </c>
      <c r="AO62" s="319">
        <f t="shared" si="15"/>
        <v>0</v>
      </c>
      <c r="AP62" s="318">
        <v>0</v>
      </c>
      <c r="AQ62" s="318">
        <v>0</v>
      </c>
      <c r="AR62" s="318">
        <v>0</v>
      </c>
      <c r="AS62" s="319">
        <f t="shared" si="16"/>
        <v>0</v>
      </c>
      <c r="AT62" s="318">
        <v>0</v>
      </c>
      <c r="AU62" s="318">
        <v>0</v>
      </c>
      <c r="AV62" s="318">
        <v>0</v>
      </c>
      <c r="AW62" s="319">
        <f t="shared" si="17"/>
        <v>0</v>
      </c>
      <c r="AX62" s="318">
        <v>0</v>
      </c>
      <c r="AY62" s="318">
        <v>0</v>
      </c>
      <c r="AZ62" s="318">
        <v>0</v>
      </c>
      <c r="BA62" s="320">
        <f t="shared" si="18"/>
        <v>0</v>
      </c>
      <c r="BB62" s="321"/>
      <c r="BC62" s="318">
        <v>0</v>
      </c>
      <c r="BD62" s="318">
        <v>0</v>
      </c>
      <c r="BE62" s="318">
        <v>0</v>
      </c>
      <c r="BF62" s="318">
        <v>0</v>
      </c>
      <c r="BG62" s="319">
        <f>SUM(BC62:BF62)</f>
        <v>0</v>
      </c>
      <c r="BH62" s="318">
        <v>0</v>
      </c>
      <c r="BI62" s="318">
        <v>0</v>
      </c>
      <c r="BJ62" s="318">
        <v>0</v>
      </c>
      <c r="BK62" s="319">
        <f>SUM(BH62:BJ62)</f>
        <v>0</v>
      </c>
      <c r="BL62" s="318">
        <v>0</v>
      </c>
      <c r="BM62" s="318">
        <v>0</v>
      </c>
      <c r="BN62" s="318">
        <v>0</v>
      </c>
      <c r="BO62" s="319">
        <f>SUM(BL62:BN62)</f>
        <v>0</v>
      </c>
      <c r="BP62" s="318">
        <v>0</v>
      </c>
      <c r="BQ62" s="318">
        <v>0</v>
      </c>
      <c r="BR62" s="318">
        <v>0</v>
      </c>
      <c r="BS62" s="320">
        <f>SUM(BP62:BR62)</f>
        <v>0</v>
      </c>
      <c r="BT62" s="321"/>
    </row>
    <row r="63" spans="1:72" s="330" customFormat="1" ht="20.25" customHeight="1">
      <c r="A63" s="322" t="s">
        <v>287</v>
      </c>
      <c r="B63" s="566"/>
      <c r="C63" s="323" t="s">
        <v>288</v>
      </c>
      <c r="D63" s="399" t="s">
        <v>7</v>
      </c>
      <c r="E63" s="334" t="s">
        <v>223</v>
      </c>
      <c r="F63" s="403"/>
      <c r="G63" s="404"/>
      <c r="H63" s="403"/>
      <c r="I63" s="405"/>
      <c r="J63" s="406">
        <v>1</v>
      </c>
      <c r="K63" s="406">
        <v>700</v>
      </c>
      <c r="L63" s="406">
        <v>12</v>
      </c>
      <c r="M63" s="405">
        <f>J63*K63*L63</f>
        <v>8400</v>
      </c>
      <c r="N63" s="407">
        <f>I63+M63</f>
        <v>8400</v>
      </c>
      <c r="O63" s="311">
        <f t="shared" si="6"/>
        <v>0</v>
      </c>
      <c r="P63" s="311">
        <f t="shared" si="7"/>
        <v>6461.538461538461</v>
      </c>
      <c r="Q63" s="311">
        <f t="shared" si="8"/>
        <v>6461.538461538461</v>
      </c>
      <c r="R63" s="312">
        <f>BG63+BK63+BO63+BS63</f>
        <v>0</v>
      </c>
      <c r="S63" s="312">
        <f>M63-R63</f>
        <v>8400</v>
      </c>
      <c r="T63" s="313">
        <f>R63/M63</f>
        <v>0</v>
      </c>
      <c r="U63" s="314"/>
      <c r="V63" s="314"/>
      <c r="W63" s="314"/>
      <c r="X63" s="314"/>
      <c r="Y63" s="314"/>
      <c r="Z63" s="314"/>
      <c r="AA63" s="314"/>
      <c r="AB63" s="314"/>
      <c r="AC63" s="314"/>
      <c r="AD63" s="314"/>
      <c r="AE63" s="314"/>
      <c r="AF63" s="314"/>
      <c r="AG63" s="315">
        <f>AO63+AS63+AW63+BA63+BG63+BK63+BO63+BS63</f>
        <v>0</v>
      </c>
      <c r="AH63" s="315">
        <f t="shared" si="13"/>
        <v>8400</v>
      </c>
      <c r="AI63" s="316">
        <f t="shared" si="14"/>
        <v>0</v>
      </c>
      <c r="AJ63" s="317"/>
      <c r="AK63" s="318">
        <v>0</v>
      </c>
      <c r="AL63" s="318">
        <v>0</v>
      </c>
      <c r="AM63" s="318">
        <v>0</v>
      </c>
      <c r="AN63" s="318">
        <v>0</v>
      </c>
      <c r="AO63" s="319">
        <f t="shared" si="15"/>
        <v>0</v>
      </c>
      <c r="AP63" s="318">
        <v>0</v>
      </c>
      <c r="AQ63" s="318">
        <v>0</v>
      </c>
      <c r="AR63" s="318">
        <v>0</v>
      </c>
      <c r="AS63" s="319">
        <f t="shared" si="16"/>
        <v>0</v>
      </c>
      <c r="AT63" s="318">
        <v>0</v>
      </c>
      <c r="AU63" s="318">
        <v>0</v>
      </c>
      <c r="AV63" s="318">
        <v>0</v>
      </c>
      <c r="AW63" s="319">
        <f t="shared" si="17"/>
        <v>0</v>
      </c>
      <c r="AX63" s="318">
        <v>0</v>
      </c>
      <c r="AY63" s="318">
        <v>0</v>
      </c>
      <c r="AZ63" s="318">
        <v>0</v>
      </c>
      <c r="BA63" s="320">
        <f t="shared" si="18"/>
        <v>0</v>
      </c>
      <c r="BB63" s="321"/>
      <c r="BC63" s="318">
        <v>0</v>
      </c>
      <c r="BD63" s="318">
        <v>0</v>
      </c>
      <c r="BE63" s="318">
        <v>0</v>
      </c>
      <c r="BF63" s="318">
        <v>0</v>
      </c>
      <c r="BG63" s="319">
        <f>SUM(BC63:BF63)</f>
        <v>0</v>
      </c>
      <c r="BH63" s="318">
        <v>0</v>
      </c>
      <c r="BI63" s="318">
        <v>0</v>
      </c>
      <c r="BJ63" s="318">
        <v>0</v>
      </c>
      <c r="BK63" s="319">
        <f>SUM(BH63:BJ63)</f>
        <v>0</v>
      </c>
      <c r="BL63" s="318">
        <v>0</v>
      </c>
      <c r="BM63" s="318">
        <v>0</v>
      </c>
      <c r="BN63" s="318">
        <v>0</v>
      </c>
      <c r="BO63" s="319">
        <f>SUM(BL63:BN63)</f>
        <v>0</v>
      </c>
      <c r="BP63" s="318">
        <v>0</v>
      </c>
      <c r="BQ63" s="318">
        <v>0</v>
      </c>
      <c r="BR63" s="318">
        <v>0</v>
      </c>
      <c r="BS63" s="320">
        <f>SUM(BP63:BR63)</f>
        <v>0</v>
      </c>
      <c r="BT63" s="321"/>
    </row>
    <row r="64" spans="1:72" s="330" customFormat="1" ht="15" customHeight="1">
      <c r="A64" s="331" t="s">
        <v>289</v>
      </c>
      <c r="B64" s="568"/>
      <c r="C64" s="332" t="s">
        <v>290</v>
      </c>
      <c r="D64" s="399" t="s">
        <v>7</v>
      </c>
      <c r="E64" s="334" t="s">
        <v>241</v>
      </c>
      <c r="F64" s="335">
        <v>1</v>
      </c>
      <c r="G64" s="335">
        <v>20000</v>
      </c>
      <c r="H64" s="335">
        <v>1</v>
      </c>
      <c r="I64" s="337">
        <f>F64*G64*H64</f>
        <v>20000</v>
      </c>
      <c r="J64" s="339"/>
      <c r="K64" s="339"/>
      <c r="L64" s="339"/>
      <c r="M64" s="337">
        <f>J64*K64*L64</f>
        <v>0</v>
      </c>
      <c r="N64" s="348">
        <f>I64+M64</f>
        <v>20000</v>
      </c>
      <c r="O64" s="311">
        <f t="shared" si="6"/>
        <v>15384.615384615385</v>
      </c>
      <c r="P64" s="311">
        <f t="shared" si="7"/>
        <v>0</v>
      </c>
      <c r="Q64" s="311">
        <f t="shared" si="8"/>
        <v>15384.615384615385</v>
      </c>
      <c r="R64" s="312">
        <f>BG64+BK64+BO64+BS64</f>
        <v>718.48</v>
      </c>
      <c r="S64" s="312">
        <f>M64-R64</f>
        <v>-718.48</v>
      </c>
      <c r="T64" s="313" t="e">
        <f>R64/M64</f>
        <v>#DIV/0!</v>
      </c>
      <c r="U64" s="314"/>
      <c r="V64" s="314"/>
      <c r="W64" s="314"/>
      <c r="X64" s="314"/>
      <c r="Y64" s="314"/>
      <c r="Z64" s="314"/>
      <c r="AA64" s="314"/>
      <c r="AB64" s="314"/>
      <c r="AC64" s="314"/>
      <c r="AD64" s="314"/>
      <c r="AE64" s="314"/>
      <c r="AF64" s="314"/>
      <c r="AG64" s="315">
        <f>AO64+AS64+AW64+BA64+BG64+BK64+BO64+BS64</f>
        <v>19591.49</v>
      </c>
      <c r="AH64" s="315">
        <f t="shared" si="13"/>
        <v>408.5099999999984</v>
      </c>
      <c r="AI64" s="316">
        <f t="shared" si="14"/>
        <v>0.9795745000000001</v>
      </c>
      <c r="AJ64" s="317"/>
      <c r="AK64" s="318">
        <v>0</v>
      </c>
      <c r="AL64" s="318">
        <v>0</v>
      </c>
      <c r="AM64" s="318">
        <v>0</v>
      </c>
      <c r="AN64" s="318">
        <v>0</v>
      </c>
      <c r="AO64" s="319">
        <f t="shared" si="15"/>
        <v>0</v>
      </c>
      <c r="AP64" s="318">
        <v>0</v>
      </c>
      <c r="AQ64" s="318">
        <v>0</v>
      </c>
      <c r="AR64" s="318">
        <v>0</v>
      </c>
      <c r="AS64" s="319">
        <f t="shared" si="16"/>
        <v>0</v>
      </c>
      <c r="AT64" s="318">
        <v>0</v>
      </c>
      <c r="AU64" s="318">
        <v>15345.16</v>
      </c>
      <c r="AV64" s="318">
        <v>0</v>
      </c>
      <c r="AW64" s="319">
        <f t="shared" si="17"/>
        <v>15345.16</v>
      </c>
      <c r="AX64" s="318">
        <v>0</v>
      </c>
      <c r="AY64" s="318">
        <v>0</v>
      </c>
      <c r="AZ64" s="318">
        <v>3527.85</v>
      </c>
      <c r="BA64" s="320">
        <f t="shared" si="18"/>
        <v>3527.85</v>
      </c>
      <c r="BB64" s="321"/>
      <c r="BC64" s="318">
        <v>0</v>
      </c>
      <c r="BD64" s="318">
        <v>171.15</v>
      </c>
      <c r="BE64" s="318">
        <v>0</v>
      </c>
      <c r="BF64" s="318">
        <v>0</v>
      </c>
      <c r="BG64" s="319">
        <f>SUM(BC64:BF64)</f>
        <v>171.15</v>
      </c>
      <c r="BH64" s="318">
        <v>24.34</v>
      </c>
      <c r="BI64" s="318">
        <v>0</v>
      </c>
      <c r="BJ64" s="318">
        <v>0</v>
      </c>
      <c r="BK64" s="319">
        <f>SUM(BH64:BJ64)</f>
        <v>24.34</v>
      </c>
      <c r="BL64" s="318">
        <v>0</v>
      </c>
      <c r="BM64" s="318">
        <v>522.99</v>
      </c>
      <c r="BN64" s="318">
        <v>0</v>
      </c>
      <c r="BO64" s="319">
        <f>SUM(BL64:BN64)</f>
        <v>522.99</v>
      </c>
      <c r="BP64" s="318">
        <v>0</v>
      </c>
      <c r="BQ64" s="318">
        <v>0</v>
      </c>
      <c r="BR64" s="318">
        <v>0</v>
      </c>
      <c r="BS64" s="320">
        <f>SUM(BP64:BR64)</f>
        <v>0</v>
      </c>
      <c r="BT64" s="321"/>
    </row>
    <row r="65" spans="1:72" s="302" customFormat="1" ht="15.75" thickBot="1">
      <c r="A65" s="408"/>
      <c r="B65" s="351"/>
      <c r="C65" s="352" t="s">
        <v>248</v>
      </c>
      <c r="D65" s="353" t="s">
        <v>248</v>
      </c>
      <c r="E65" s="354"/>
      <c r="F65" s="355"/>
      <c r="G65" s="356"/>
      <c r="H65" s="355"/>
      <c r="I65" s="401">
        <f>SUM(I60:I64)</f>
        <v>63750</v>
      </c>
      <c r="J65" s="358"/>
      <c r="K65" s="358"/>
      <c r="L65" s="358"/>
      <c r="M65" s="401">
        <f>SUM(M60:M64)</f>
        <v>71040</v>
      </c>
      <c r="N65" s="401">
        <f>SUM(N60:N64)</f>
        <v>134790</v>
      </c>
      <c r="O65" s="401">
        <f aca="true" t="shared" si="40" ref="O65:BA65">SUM(O60:O64)</f>
        <v>49038.46153846154</v>
      </c>
      <c r="P65" s="401">
        <f t="shared" si="40"/>
        <v>54646.15384615385</v>
      </c>
      <c r="Q65" s="401">
        <f t="shared" si="40"/>
        <v>103684.61538461539</v>
      </c>
      <c r="R65" s="401">
        <f t="shared" si="40"/>
        <v>47358.22</v>
      </c>
      <c r="S65" s="401">
        <f t="shared" si="40"/>
        <v>23681.780000000002</v>
      </c>
      <c r="T65" s="402">
        <f>R65/I65</f>
        <v>0.7428740392156863</v>
      </c>
      <c r="U65" s="401">
        <f t="shared" si="40"/>
        <v>0</v>
      </c>
      <c r="V65" s="401">
        <f t="shared" si="40"/>
        <v>0</v>
      </c>
      <c r="W65" s="401">
        <f t="shared" si="40"/>
        <v>0</v>
      </c>
      <c r="X65" s="401">
        <f t="shared" si="40"/>
        <v>0</v>
      </c>
      <c r="Y65" s="401">
        <f t="shared" si="40"/>
        <v>0</v>
      </c>
      <c r="Z65" s="401">
        <f t="shared" si="40"/>
        <v>0</v>
      </c>
      <c r="AA65" s="401">
        <f t="shared" si="40"/>
        <v>0</v>
      </c>
      <c r="AB65" s="401">
        <f t="shared" si="40"/>
        <v>0</v>
      </c>
      <c r="AC65" s="401">
        <f t="shared" si="40"/>
        <v>0</v>
      </c>
      <c r="AD65" s="401">
        <f t="shared" si="40"/>
        <v>0</v>
      </c>
      <c r="AE65" s="401">
        <f t="shared" si="40"/>
        <v>0</v>
      </c>
      <c r="AF65" s="401">
        <f t="shared" si="40"/>
        <v>0</v>
      </c>
      <c r="AG65" s="401">
        <f t="shared" si="40"/>
        <v>66231.23</v>
      </c>
      <c r="AH65" s="401">
        <f t="shared" si="40"/>
        <v>68558.77</v>
      </c>
      <c r="AI65" s="402">
        <f t="shared" si="14"/>
        <v>0.4913660508939832</v>
      </c>
      <c r="AJ65" s="401">
        <f t="shared" si="40"/>
        <v>0</v>
      </c>
      <c r="AK65" s="401">
        <f>SUM(AK60:AK64)</f>
        <v>0</v>
      </c>
      <c r="AL65" s="401">
        <f t="shared" si="40"/>
        <v>0</v>
      </c>
      <c r="AM65" s="401">
        <f t="shared" si="40"/>
        <v>0</v>
      </c>
      <c r="AN65" s="401">
        <f t="shared" si="40"/>
        <v>0</v>
      </c>
      <c r="AO65" s="401">
        <f t="shared" si="40"/>
        <v>0</v>
      </c>
      <c r="AP65" s="401">
        <f t="shared" si="40"/>
        <v>0</v>
      </c>
      <c r="AQ65" s="401">
        <f t="shared" si="40"/>
        <v>0</v>
      </c>
      <c r="AR65" s="401">
        <f t="shared" si="40"/>
        <v>0</v>
      </c>
      <c r="AS65" s="401">
        <f t="shared" si="40"/>
        <v>0</v>
      </c>
      <c r="AT65" s="401">
        <f t="shared" si="40"/>
        <v>0</v>
      </c>
      <c r="AU65" s="401">
        <f t="shared" si="40"/>
        <v>15345.16</v>
      </c>
      <c r="AV65" s="401">
        <f t="shared" si="40"/>
        <v>0</v>
      </c>
      <c r="AW65" s="401">
        <f t="shared" si="40"/>
        <v>15345.16</v>
      </c>
      <c r="AX65" s="401">
        <f t="shared" si="40"/>
        <v>0</v>
      </c>
      <c r="AY65" s="401">
        <f t="shared" si="40"/>
        <v>0</v>
      </c>
      <c r="AZ65" s="401">
        <f t="shared" si="40"/>
        <v>3527.85</v>
      </c>
      <c r="BA65" s="401">
        <f t="shared" si="40"/>
        <v>3527.85</v>
      </c>
      <c r="BB65" s="321"/>
      <c r="BC65" s="401">
        <f>SUM(BC60:BC64)</f>
        <v>0</v>
      </c>
      <c r="BD65" s="401">
        <f aca="true" t="shared" si="41" ref="BD65:BS65">SUM(BD60:BD64)</f>
        <v>2393.15</v>
      </c>
      <c r="BE65" s="401">
        <f t="shared" si="41"/>
        <v>4128</v>
      </c>
      <c r="BF65" s="401">
        <f t="shared" si="41"/>
        <v>0</v>
      </c>
      <c r="BG65" s="401">
        <f t="shared" si="41"/>
        <v>6521.15</v>
      </c>
      <c r="BH65" s="401">
        <f t="shared" si="41"/>
        <v>40314.079999999994</v>
      </c>
      <c r="BI65" s="401">
        <f t="shared" si="41"/>
        <v>0</v>
      </c>
      <c r="BJ65" s="401">
        <f t="shared" si="41"/>
        <v>0</v>
      </c>
      <c r="BK65" s="401">
        <f t="shared" si="41"/>
        <v>40314.079999999994</v>
      </c>
      <c r="BL65" s="401">
        <f t="shared" si="41"/>
        <v>0</v>
      </c>
      <c r="BM65" s="401">
        <f t="shared" si="41"/>
        <v>522.99</v>
      </c>
      <c r="BN65" s="401">
        <f t="shared" si="41"/>
        <v>0</v>
      </c>
      <c r="BO65" s="401">
        <f t="shared" si="41"/>
        <v>522.99</v>
      </c>
      <c r="BP65" s="401">
        <f t="shared" si="41"/>
        <v>0</v>
      </c>
      <c r="BQ65" s="401">
        <f t="shared" si="41"/>
        <v>0</v>
      </c>
      <c r="BR65" s="401">
        <f t="shared" si="41"/>
        <v>0</v>
      </c>
      <c r="BS65" s="401">
        <f t="shared" si="41"/>
        <v>0</v>
      </c>
      <c r="BT65" s="321"/>
    </row>
    <row r="66" spans="1:72" s="302" customFormat="1" ht="24" customHeight="1" thickBot="1">
      <c r="A66" s="322" t="s">
        <v>291</v>
      </c>
      <c r="B66" s="569" t="s">
        <v>292</v>
      </c>
      <c r="C66" s="323" t="s">
        <v>293</v>
      </c>
      <c r="D66" s="305" t="s">
        <v>7</v>
      </c>
      <c r="E66" s="334" t="s">
        <v>241</v>
      </c>
      <c r="F66" s="335">
        <v>0</v>
      </c>
      <c r="G66" s="336">
        <v>0</v>
      </c>
      <c r="H66" s="335">
        <v>0</v>
      </c>
      <c r="I66" s="337">
        <f>F66*G66*H66</f>
        <v>0</v>
      </c>
      <c r="J66" s="339">
        <v>1</v>
      </c>
      <c r="K66" s="339">
        <v>125000</v>
      </c>
      <c r="L66" s="339">
        <v>1</v>
      </c>
      <c r="M66" s="337">
        <f>J66*K66*L66</f>
        <v>125000</v>
      </c>
      <c r="N66" s="348">
        <f>I66+M66</f>
        <v>125000</v>
      </c>
      <c r="O66" s="311">
        <f t="shared" si="6"/>
        <v>0</v>
      </c>
      <c r="P66" s="311">
        <f t="shared" si="7"/>
        <v>96153.84615384616</v>
      </c>
      <c r="Q66" s="311">
        <f t="shared" si="8"/>
        <v>96153.84615384616</v>
      </c>
      <c r="R66" s="312">
        <f>BG66+BK66+BO66+BS66</f>
        <v>0</v>
      </c>
      <c r="S66" s="312">
        <f>M66-R66</f>
        <v>125000</v>
      </c>
      <c r="T66" s="313">
        <f>R66/M66</f>
        <v>0</v>
      </c>
      <c r="U66" s="314"/>
      <c r="V66" s="314"/>
      <c r="W66" s="314"/>
      <c r="X66" s="314"/>
      <c r="Y66" s="314"/>
      <c r="Z66" s="314"/>
      <c r="AA66" s="314"/>
      <c r="AB66" s="314"/>
      <c r="AC66" s="314"/>
      <c r="AD66" s="314"/>
      <c r="AE66" s="314"/>
      <c r="AF66" s="314"/>
      <c r="AG66" s="315">
        <f>AO66+AS66+AW66+BA66+BG66+BK66+BO66+BS66</f>
        <v>0</v>
      </c>
      <c r="AH66" s="315">
        <f t="shared" si="13"/>
        <v>125000</v>
      </c>
      <c r="AI66" s="316">
        <f t="shared" si="14"/>
        <v>0</v>
      </c>
      <c r="AJ66" s="317"/>
      <c r="AK66" s="318">
        <v>0</v>
      </c>
      <c r="AL66" s="318">
        <v>0</v>
      </c>
      <c r="AM66" s="318">
        <v>0</v>
      </c>
      <c r="AN66" s="318">
        <v>0</v>
      </c>
      <c r="AO66" s="319">
        <f t="shared" si="15"/>
        <v>0</v>
      </c>
      <c r="AP66" s="318">
        <v>0</v>
      </c>
      <c r="AQ66" s="318">
        <v>0</v>
      </c>
      <c r="AR66" s="318">
        <v>0</v>
      </c>
      <c r="AS66" s="319">
        <f t="shared" si="16"/>
        <v>0</v>
      </c>
      <c r="AT66" s="318">
        <v>0</v>
      </c>
      <c r="AU66" s="318">
        <v>0</v>
      </c>
      <c r="AV66" s="318">
        <v>0</v>
      </c>
      <c r="AW66" s="319">
        <f t="shared" si="17"/>
        <v>0</v>
      </c>
      <c r="AX66" s="318">
        <v>0</v>
      </c>
      <c r="AY66" s="318">
        <v>0</v>
      </c>
      <c r="AZ66" s="318">
        <v>0</v>
      </c>
      <c r="BA66" s="320">
        <f t="shared" si="18"/>
        <v>0</v>
      </c>
      <c r="BB66" s="321"/>
      <c r="BC66" s="318">
        <v>0</v>
      </c>
      <c r="BD66" s="318">
        <v>0</v>
      </c>
      <c r="BE66" s="318">
        <v>0</v>
      </c>
      <c r="BF66" s="318">
        <v>0</v>
      </c>
      <c r="BG66" s="319">
        <f>SUM(BC66:BF66)</f>
        <v>0</v>
      </c>
      <c r="BH66" s="318">
        <v>0</v>
      </c>
      <c r="BI66" s="318">
        <v>0</v>
      </c>
      <c r="BJ66" s="318">
        <v>0</v>
      </c>
      <c r="BK66" s="319">
        <f>SUM(BH66:BJ66)</f>
        <v>0</v>
      </c>
      <c r="BL66" s="318">
        <v>0</v>
      </c>
      <c r="BM66" s="318">
        <v>0</v>
      </c>
      <c r="BN66" s="318">
        <v>0</v>
      </c>
      <c r="BO66" s="319">
        <f>SUM(BL66:BN66)</f>
        <v>0</v>
      </c>
      <c r="BP66" s="318">
        <v>0</v>
      </c>
      <c r="BQ66" s="318">
        <v>0</v>
      </c>
      <c r="BR66" s="318">
        <v>0</v>
      </c>
      <c r="BS66" s="320">
        <f>SUM(BP66:BR66)</f>
        <v>0</v>
      </c>
      <c r="BT66" s="321"/>
    </row>
    <row r="67" spans="1:72" s="302" customFormat="1" ht="30" customHeight="1">
      <c r="A67" s="322" t="s">
        <v>294</v>
      </c>
      <c r="B67" s="570"/>
      <c r="C67" s="323" t="s">
        <v>295</v>
      </c>
      <c r="D67" s="305" t="s">
        <v>7</v>
      </c>
      <c r="E67" s="338" t="s">
        <v>234</v>
      </c>
      <c r="F67" s="335">
        <v>0</v>
      </c>
      <c r="G67" s="336">
        <v>0</v>
      </c>
      <c r="H67" s="335">
        <v>0</v>
      </c>
      <c r="I67" s="337">
        <f>F67*G67*H67</f>
        <v>0</v>
      </c>
      <c r="J67" s="339">
        <v>1</v>
      </c>
      <c r="K67" s="339">
        <v>125000</v>
      </c>
      <c r="L67" s="339">
        <v>1</v>
      </c>
      <c r="M67" s="337">
        <f>J67*K67*L67</f>
        <v>125000</v>
      </c>
      <c r="N67" s="337">
        <f>I67+M67</f>
        <v>125000</v>
      </c>
      <c r="O67" s="311">
        <f t="shared" si="6"/>
        <v>0</v>
      </c>
      <c r="P67" s="311">
        <f t="shared" si="7"/>
        <v>96153.84615384616</v>
      </c>
      <c r="Q67" s="311">
        <f t="shared" si="8"/>
        <v>96153.84615384616</v>
      </c>
      <c r="R67" s="312">
        <f>BG67+BK67+BO67+BS67</f>
        <v>0</v>
      </c>
      <c r="S67" s="312">
        <f>M67-R67</f>
        <v>125000</v>
      </c>
      <c r="T67" s="313">
        <f>R67/M67</f>
        <v>0</v>
      </c>
      <c r="U67" s="314"/>
      <c r="V67" s="314"/>
      <c r="W67" s="314"/>
      <c r="X67" s="314"/>
      <c r="Y67" s="314"/>
      <c r="Z67" s="314"/>
      <c r="AA67" s="314"/>
      <c r="AB67" s="314"/>
      <c r="AC67" s="314"/>
      <c r="AD67" s="314"/>
      <c r="AE67" s="314"/>
      <c r="AF67" s="314"/>
      <c r="AG67" s="315">
        <f>AO67+AS67+AW67+BA67+BG67+BK67+BO67+BS67</f>
        <v>0</v>
      </c>
      <c r="AH67" s="315">
        <f t="shared" si="13"/>
        <v>125000</v>
      </c>
      <c r="AI67" s="316">
        <f t="shared" si="14"/>
        <v>0</v>
      </c>
      <c r="AJ67" s="317"/>
      <c r="AK67" s="318">
        <v>0</v>
      </c>
      <c r="AL67" s="318">
        <v>0</v>
      </c>
      <c r="AM67" s="318">
        <v>0</v>
      </c>
      <c r="AN67" s="318">
        <v>0</v>
      </c>
      <c r="AO67" s="319">
        <f t="shared" si="15"/>
        <v>0</v>
      </c>
      <c r="AP67" s="318">
        <v>0</v>
      </c>
      <c r="AQ67" s="318">
        <v>0</v>
      </c>
      <c r="AR67" s="318">
        <v>0</v>
      </c>
      <c r="AS67" s="319">
        <f t="shared" si="16"/>
        <v>0</v>
      </c>
      <c r="AT67" s="318">
        <v>0</v>
      </c>
      <c r="AU67" s="318">
        <v>0</v>
      </c>
      <c r="AV67" s="318">
        <v>0</v>
      </c>
      <c r="AW67" s="319">
        <f t="shared" si="17"/>
        <v>0</v>
      </c>
      <c r="AX67" s="318">
        <v>0</v>
      </c>
      <c r="AY67" s="318">
        <v>0</v>
      </c>
      <c r="AZ67" s="318">
        <v>0</v>
      </c>
      <c r="BA67" s="320">
        <f t="shared" si="18"/>
        <v>0</v>
      </c>
      <c r="BB67" s="321"/>
      <c r="BC67" s="318">
        <v>0</v>
      </c>
      <c r="BD67" s="318">
        <v>0</v>
      </c>
      <c r="BE67" s="318">
        <v>0</v>
      </c>
      <c r="BF67" s="318">
        <v>0</v>
      </c>
      <c r="BG67" s="319">
        <f>SUM(BC67:BF67)</f>
        <v>0</v>
      </c>
      <c r="BH67" s="318">
        <v>0</v>
      </c>
      <c r="BI67" s="318">
        <v>0</v>
      </c>
      <c r="BJ67" s="318">
        <v>0</v>
      </c>
      <c r="BK67" s="319">
        <f>SUM(BH67:BJ67)</f>
        <v>0</v>
      </c>
      <c r="BL67" s="318">
        <v>0</v>
      </c>
      <c r="BM67" s="318">
        <v>0</v>
      </c>
      <c r="BN67" s="318">
        <v>0</v>
      </c>
      <c r="BO67" s="319">
        <f>SUM(BL67:BN67)</f>
        <v>0</v>
      </c>
      <c r="BP67" s="318">
        <v>0</v>
      </c>
      <c r="BQ67" s="318">
        <v>0</v>
      </c>
      <c r="BR67" s="318">
        <v>0</v>
      </c>
      <c r="BS67" s="320">
        <f>SUM(BP67:BR67)</f>
        <v>0</v>
      </c>
      <c r="BT67" s="321"/>
    </row>
    <row r="68" spans="1:72" s="302" customFormat="1" ht="15">
      <c r="A68" s="372"/>
      <c r="B68" s="373"/>
      <c r="C68" s="352" t="s">
        <v>248</v>
      </c>
      <c r="D68" s="353" t="s">
        <v>248</v>
      </c>
      <c r="E68" s="374"/>
      <c r="F68" s="373"/>
      <c r="G68" s="373"/>
      <c r="H68" s="373"/>
      <c r="I68" s="409">
        <f>I66+I67</f>
        <v>0</v>
      </c>
      <c r="J68" s="373"/>
      <c r="K68" s="373"/>
      <c r="L68" s="373"/>
      <c r="M68" s="409">
        <f>M66+M67</f>
        <v>250000</v>
      </c>
      <c r="N68" s="409">
        <f>N66+N67</f>
        <v>250000</v>
      </c>
      <c r="O68" s="409">
        <f aca="true" t="shared" si="42" ref="O68:BA68">O66+O67</f>
        <v>0</v>
      </c>
      <c r="P68" s="409">
        <f t="shared" si="42"/>
        <v>192307.6923076923</v>
      </c>
      <c r="Q68" s="409">
        <f t="shared" si="42"/>
        <v>192307.6923076923</v>
      </c>
      <c r="R68" s="409">
        <f t="shared" si="42"/>
        <v>0</v>
      </c>
      <c r="S68" s="409">
        <f t="shared" si="42"/>
        <v>250000</v>
      </c>
      <c r="T68" s="410" t="e">
        <f>R68/I68</f>
        <v>#DIV/0!</v>
      </c>
      <c r="U68" s="409">
        <f t="shared" si="42"/>
        <v>0</v>
      </c>
      <c r="V68" s="409">
        <f t="shared" si="42"/>
        <v>0</v>
      </c>
      <c r="W68" s="409">
        <f t="shared" si="42"/>
        <v>0</v>
      </c>
      <c r="X68" s="409">
        <f t="shared" si="42"/>
        <v>0</v>
      </c>
      <c r="Y68" s="409">
        <f t="shared" si="42"/>
        <v>0</v>
      </c>
      <c r="Z68" s="409">
        <f t="shared" si="42"/>
        <v>0</v>
      </c>
      <c r="AA68" s="409">
        <f t="shared" si="42"/>
        <v>0</v>
      </c>
      <c r="AB68" s="409">
        <f t="shared" si="42"/>
        <v>0</v>
      </c>
      <c r="AC68" s="409">
        <f t="shared" si="42"/>
        <v>0</v>
      </c>
      <c r="AD68" s="409">
        <f t="shared" si="42"/>
        <v>0</v>
      </c>
      <c r="AE68" s="409">
        <f t="shared" si="42"/>
        <v>0</v>
      </c>
      <c r="AF68" s="409">
        <f t="shared" si="42"/>
        <v>0</v>
      </c>
      <c r="AG68" s="409">
        <f t="shared" si="42"/>
        <v>0</v>
      </c>
      <c r="AH68" s="409">
        <f t="shared" si="42"/>
        <v>250000</v>
      </c>
      <c r="AI68" s="410">
        <f t="shared" si="14"/>
        <v>0</v>
      </c>
      <c r="AJ68" s="409">
        <f t="shared" si="42"/>
        <v>0</v>
      </c>
      <c r="AK68" s="409">
        <f>AK66+AK67</f>
        <v>0</v>
      </c>
      <c r="AL68" s="409">
        <f t="shared" si="42"/>
        <v>0</v>
      </c>
      <c r="AM68" s="409">
        <f t="shared" si="42"/>
        <v>0</v>
      </c>
      <c r="AN68" s="409">
        <f t="shared" si="42"/>
        <v>0</v>
      </c>
      <c r="AO68" s="409">
        <f t="shared" si="42"/>
        <v>0</v>
      </c>
      <c r="AP68" s="409">
        <f t="shared" si="42"/>
        <v>0</v>
      </c>
      <c r="AQ68" s="409">
        <f t="shared" si="42"/>
        <v>0</v>
      </c>
      <c r="AR68" s="409">
        <f t="shared" si="42"/>
        <v>0</v>
      </c>
      <c r="AS68" s="409">
        <f t="shared" si="42"/>
        <v>0</v>
      </c>
      <c r="AT68" s="409">
        <f t="shared" si="42"/>
        <v>0</v>
      </c>
      <c r="AU68" s="409">
        <f t="shared" si="42"/>
        <v>0</v>
      </c>
      <c r="AV68" s="409">
        <f t="shared" si="42"/>
        <v>0</v>
      </c>
      <c r="AW68" s="409">
        <f t="shared" si="42"/>
        <v>0</v>
      </c>
      <c r="AX68" s="409">
        <f t="shared" si="42"/>
        <v>0</v>
      </c>
      <c r="AY68" s="409">
        <f t="shared" si="42"/>
        <v>0</v>
      </c>
      <c r="AZ68" s="409">
        <f t="shared" si="42"/>
        <v>0</v>
      </c>
      <c r="BA68" s="409">
        <f t="shared" si="42"/>
        <v>0</v>
      </c>
      <c r="BB68" s="321"/>
      <c r="BC68" s="409">
        <f>BC66+BC67</f>
        <v>0</v>
      </c>
      <c r="BD68" s="409">
        <f aca="true" t="shared" si="43" ref="BD68:BS68">BD66+BD67</f>
        <v>0</v>
      </c>
      <c r="BE68" s="409">
        <f t="shared" si="43"/>
        <v>0</v>
      </c>
      <c r="BF68" s="409">
        <f t="shared" si="43"/>
        <v>0</v>
      </c>
      <c r="BG68" s="409">
        <f t="shared" si="43"/>
        <v>0</v>
      </c>
      <c r="BH68" s="409">
        <f t="shared" si="43"/>
        <v>0</v>
      </c>
      <c r="BI68" s="409">
        <f t="shared" si="43"/>
        <v>0</v>
      </c>
      <c r="BJ68" s="409">
        <f t="shared" si="43"/>
        <v>0</v>
      </c>
      <c r="BK68" s="409">
        <f t="shared" si="43"/>
        <v>0</v>
      </c>
      <c r="BL68" s="409">
        <f t="shared" si="43"/>
        <v>0</v>
      </c>
      <c r="BM68" s="409">
        <f t="shared" si="43"/>
        <v>0</v>
      </c>
      <c r="BN68" s="409">
        <f t="shared" si="43"/>
        <v>0</v>
      </c>
      <c r="BO68" s="409">
        <f t="shared" si="43"/>
        <v>0</v>
      </c>
      <c r="BP68" s="409">
        <f t="shared" si="43"/>
        <v>0</v>
      </c>
      <c r="BQ68" s="409">
        <f t="shared" si="43"/>
        <v>0</v>
      </c>
      <c r="BR68" s="409">
        <f t="shared" si="43"/>
        <v>0</v>
      </c>
      <c r="BS68" s="409">
        <f t="shared" si="43"/>
        <v>0</v>
      </c>
      <c r="BT68" s="321"/>
    </row>
    <row r="69" spans="1:72" s="302" customFormat="1" ht="18" customHeight="1">
      <c r="A69" s="411"/>
      <c r="B69" s="412"/>
      <c r="C69" s="384" t="s">
        <v>296</v>
      </c>
      <c r="D69" s="413"/>
      <c r="E69" s="414"/>
      <c r="F69" s="412"/>
      <c r="G69" s="412"/>
      <c r="H69" s="412"/>
      <c r="I69" s="415">
        <f>I68+I65+I59</f>
        <v>146850</v>
      </c>
      <c r="J69" s="412"/>
      <c r="K69" s="412"/>
      <c r="L69" s="412"/>
      <c r="M69" s="415">
        <f>M68+M65+M59</f>
        <v>329440</v>
      </c>
      <c r="N69" s="415">
        <f>N68+N65+N59</f>
        <v>476290</v>
      </c>
      <c r="O69" s="415">
        <f aca="true" t="shared" si="44" ref="O69:BA69">O68+O65+O59</f>
        <v>112961.53846153847</v>
      </c>
      <c r="P69" s="415">
        <f t="shared" si="44"/>
        <v>253415.38461538462</v>
      </c>
      <c r="Q69" s="415">
        <f t="shared" si="44"/>
        <v>366376.92307692306</v>
      </c>
      <c r="R69" s="415">
        <f t="shared" si="44"/>
        <v>91068.09</v>
      </c>
      <c r="S69" s="415">
        <f t="shared" si="44"/>
        <v>238371.91000000003</v>
      </c>
      <c r="T69" s="416">
        <f>R69/I69</f>
        <v>0.6201436159346272</v>
      </c>
      <c r="U69" s="415">
        <f t="shared" si="44"/>
        <v>0</v>
      </c>
      <c r="V69" s="415">
        <f t="shared" si="44"/>
        <v>0</v>
      </c>
      <c r="W69" s="415">
        <f t="shared" si="44"/>
        <v>0</v>
      </c>
      <c r="X69" s="415">
        <f t="shared" si="44"/>
        <v>0</v>
      </c>
      <c r="Y69" s="415">
        <f t="shared" si="44"/>
        <v>0</v>
      </c>
      <c r="Z69" s="415">
        <f t="shared" si="44"/>
        <v>0</v>
      </c>
      <c r="AA69" s="415">
        <f t="shared" si="44"/>
        <v>0</v>
      </c>
      <c r="AB69" s="415">
        <f t="shared" si="44"/>
        <v>0</v>
      </c>
      <c r="AC69" s="415">
        <f t="shared" si="44"/>
        <v>0</v>
      </c>
      <c r="AD69" s="415">
        <f t="shared" si="44"/>
        <v>0</v>
      </c>
      <c r="AE69" s="415">
        <f t="shared" si="44"/>
        <v>0</v>
      </c>
      <c r="AF69" s="415">
        <f t="shared" si="44"/>
        <v>0</v>
      </c>
      <c r="AG69" s="415">
        <f t="shared" si="44"/>
        <v>151463.58000000002</v>
      </c>
      <c r="AH69" s="415">
        <f t="shared" si="44"/>
        <v>324826.42000000004</v>
      </c>
      <c r="AI69" s="416">
        <f t="shared" si="14"/>
        <v>0.3180070545256042</v>
      </c>
      <c r="AJ69" s="415">
        <f t="shared" si="44"/>
        <v>0</v>
      </c>
      <c r="AK69" s="415">
        <f>AK68+AK65+AK59</f>
        <v>0</v>
      </c>
      <c r="AL69" s="415">
        <f t="shared" si="44"/>
        <v>0</v>
      </c>
      <c r="AM69" s="415">
        <f t="shared" si="44"/>
        <v>0</v>
      </c>
      <c r="AN69" s="415">
        <f t="shared" si="44"/>
        <v>0</v>
      </c>
      <c r="AO69" s="415">
        <f t="shared" si="44"/>
        <v>0</v>
      </c>
      <c r="AP69" s="415">
        <f t="shared" si="44"/>
        <v>0</v>
      </c>
      <c r="AQ69" s="415">
        <f t="shared" si="44"/>
        <v>0</v>
      </c>
      <c r="AR69" s="415">
        <f t="shared" si="44"/>
        <v>0</v>
      </c>
      <c r="AS69" s="415">
        <f t="shared" si="44"/>
        <v>0</v>
      </c>
      <c r="AT69" s="415">
        <f t="shared" si="44"/>
        <v>0</v>
      </c>
      <c r="AU69" s="415">
        <f t="shared" si="44"/>
        <v>15345.16</v>
      </c>
      <c r="AV69" s="415">
        <f t="shared" si="44"/>
        <v>0</v>
      </c>
      <c r="AW69" s="415">
        <f t="shared" si="44"/>
        <v>15345.16</v>
      </c>
      <c r="AX69" s="415">
        <f t="shared" si="44"/>
        <v>213.5</v>
      </c>
      <c r="AY69" s="415">
        <f t="shared" si="44"/>
        <v>2715.98</v>
      </c>
      <c r="AZ69" s="415">
        <f t="shared" si="44"/>
        <v>42120.85</v>
      </c>
      <c r="BA69" s="415">
        <f t="shared" si="44"/>
        <v>45050.33</v>
      </c>
      <c r="BB69" s="321"/>
      <c r="BC69" s="415">
        <f>BC68+BC65+BC59</f>
        <v>0</v>
      </c>
      <c r="BD69" s="415">
        <f aca="true" t="shared" si="45" ref="BD69:BS69">BD68+BD65+BD59</f>
        <v>2393.15</v>
      </c>
      <c r="BE69" s="415">
        <f t="shared" si="45"/>
        <v>4128</v>
      </c>
      <c r="BF69" s="415">
        <f t="shared" si="45"/>
        <v>0</v>
      </c>
      <c r="BG69" s="415">
        <f t="shared" si="45"/>
        <v>6521.15</v>
      </c>
      <c r="BH69" s="415">
        <f t="shared" si="45"/>
        <v>40314.079999999994</v>
      </c>
      <c r="BI69" s="415">
        <f t="shared" si="45"/>
        <v>0</v>
      </c>
      <c r="BJ69" s="415">
        <f t="shared" si="45"/>
        <v>506.01</v>
      </c>
      <c r="BK69" s="415">
        <f t="shared" si="45"/>
        <v>40820.09</v>
      </c>
      <c r="BL69" s="415">
        <f t="shared" si="45"/>
        <v>43196.35999999999</v>
      </c>
      <c r="BM69" s="415">
        <f t="shared" si="45"/>
        <v>522.99</v>
      </c>
      <c r="BN69" s="415">
        <f t="shared" si="45"/>
        <v>7.5</v>
      </c>
      <c r="BO69" s="415">
        <f t="shared" si="45"/>
        <v>43726.84999999999</v>
      </c>
      <c r="BP69" s="415">
        <f t="shared" si="45"/>
        <v>0</v>
      </c>
      <c r="BQ69" s="415">
        <f t="shared" si="45"/>
        <v>0</v>
      </c>
      <c r="BR69" s="415">
        <f t="shared" si="45"/>
        <v>0</v>
      </c>
      <c r="BS69" s="415">
        <f t="shared" si="45"/>
        <v>0</v>
      </c>
      <c r="BT69" s="321"/>
    </row>
    <row r="70" spans="1:72" s="330" customFormat="1" ht="15">
      <c r="A70" s="391"/>
      <c r="B70" s="392"/>
      <c r="C70" s="417" t="s">
        <v>82</v>
      </c>
      <c r="D70" s="418"/>
      <c r="E70" s="419"/>
      <c r="F70" s="420"/>
      <c r="G70" s="420"/>
      <c r="H70" s="420"/>
      <c r="I70" s="420"/>
      <c r="J70" s="420"/>
      <c r="K70" s="420"/>
      <c r="L70" s="420"/>
      <c r="M70" s="420"/>
      <c r="N70" s="420"/>
      <c r="O70" s="420"/>
      <c r="P70" s="420"/>
      <c r="Q70" s="420"/>
      <c r="R70" s="420"/>
      <c r="S70" s="420"/>
      <c r="T70" s="421"/>
      <c r="U70" s="420"/>
      <c r="V70" s="420"/>
      <c r="W70" s="420"/>
      <c r="X70" s="420"/>
      <c r="Y70" s="420"/>
      <c r="Z70" s="420"/>
      <c r="AA70" s="420"/>
      <c r="AB70" s="420"/>
      <c r="AC70" s="420"/>
      <c r="AD70" s="420"/>
      <c r="AE70" s="420"/>
      <c r="AF70" s="420"/>
      <c r="AG70" s="420"/>
      <c r="AH70" s="420"/>
      <c r="AI70" s="421"/>
      <c r="AJ70" s="420"/>
      <c r="AK70" s="420"/>
      <c r="AL70" s="420"/>
      <c r="AM70" s="420"/>
      <c r="AN70" s="420"/>
      <c r="AO70" s="420"/>
      <c r="AP70" s="420"/>
      <c r="AQ70" s="420"/>
      <c r="AR70" s="420"/>
      <c r="AS70" s="420"/>
      <c r="AT70" s="420"/>
      <c r="AU70" s="420"/>
      <c r="AV70" s="420"/>
      <c r="AW70" s="420"/>
      <c r="AX70" s="420"/>
      <c r="AY70" s="420"/>
      <c r="AZ70" s="420"/>
      <c r="BA70" s="420"/>
      <c r="BB70" s="321"/>
      <c r="BC70" s="420"/>
      <c r="BD70" s="420"/>
      <c r="BE70" s="420"/>
      <c r="BF70" s="420"/>
      <c r="BG70" s="420"/>
      <c r="BH70" s="420"/>
      <c r="BI70" s="420"/>
      <c r="BJ70" s="420"/>
      <c r="BK70" s="420"/>
      <c r="BL70" s="420"/>
      <c r="BM70" s="420"/>
      <c r="BN70" s="420"/>
      <c r="BO70" s="420"/>
      <c r="BP70" s="420"/>
      <c r="BQ70" s="420"/>
      <c r="BR70" s="420"/>
      <c r="BS70" s="420"/>
      <c r="BT70" s="321"/>
    </row>
    <row r="71" spans="1:72" s="330" customFormat="1" ht="15" customHeight="1">
      <c r="A71" s="322" t="s">
        <v>297</v>
      </c>
      <c r="B71" s="565" t="s">
        <v>298</v>
      </c>
      <c r="C71" s="323" t="s">
        <v>299</v>
      </c>
      <c r="D71" s="399" t="s">
        <v>7</v>
      </c>
      <c r="E71" s="334" t="s">
        <v>234</v>
      </c>
      <c r="F71" s="335">
        <v>1</v>
      </c>
      <c r="G71" s="335">
        <v>3765</v>
      </c>
      <c r="H71" s="335">
        <v>1</v>
      </c>
      <c r="I71" s="337">
        <f aca="true" t="shared" si="46" ref="I71:I77">F71*G71*H71</f>
        <v>3765</v>
      </c>
      <c r="J71" s="339"/>
      <c r="K71" s="339"/>
      <c r="L71" s="339"/>
      <c r="M71" s="337">
        <f>J71*K71*L71</f>
        <v>0</v>
      </c>
      <c r="N71" s="348">
        <f aca="true" t="shared" si="47" ref="N71:N86">I71+M71</f>
        <v>3765</v>
      </c>
      <c r="O71" s="311">
        <f t="shared" si="6"/>
        <v>2896.153846153846</v>
      </c>
      <c r="P71" s="311">
        <f t="shared" si="7"/>
        <v>0</v>
      </c>
      <c r="Q71" s="311">
        <f t="shared" si="8"/>
        <v>2896.153846153846</v>
      </c>
      <c r="R71" s="312">
        <f aca="true" t="shared" si="48" ref="R71:R86">BG71+BK71+BO71+BS71</f>
        <v>4770.8</v>
      </c>
      <c r="S71" s="312">
        <f aca="true" t="shared" si="49" ref="S71:S86">M71-R71</f>
        <v>-4770.8</v>
      </c>
      <c r="T71" s="313" t="e">
        <f aca="true" t="shared" si="50" ref="T71:T86">R71/M71</f>
        <v>#DIV/0!</v>
      </c>
      <c r="U71" s="314"/>
      <c r="V71" s="314"/>
      <c r="W71" s="314"/>
      <c r="X71" s="314"/>
      <c r="Y71" s="314"/>
      <c r="Z71" s="314"/>
      <c r="AA71" s="314"/>
      <c r="AB71" s="314"/>
      <c r="AC71" s="314"/>
      <c r="AD71" s="314"/>
      <c r="AE71" s="314"/>
      <c r="AF71" s="314"/>
      <c r="AG71" s="315">
        <f aca="true" t="shared" si="51" ref="AG71:AG86">AO71+AS71+AW71+BA71+BG71+BK71+BO71+BS71</f>
        <v>4770.8</v>
      </c>
      <c r="AH71" s="315">
        <f t="shared" si="13"/>
        <v>-1005.8000000000002</v>
      </c>
      <c r="AI71" s="316">
        <f t="shared" si="14"/>
        <v>1.2671447543160692</v>
      </c>
      <c r="AJ71" s="317"/>
      <c r="AK71" s="318">
        <v>0</v>
      </c>
      <c r="AL71" s="318">
        <v>0</v>
      </c>
      <c r="AM71" s="318">
        <v>0</v>
      </c>
      <c r="AN71" s="318">
        <v>0</v>
      </c>
      <c r="AO71" s="319">
        <f t="shared" si="15"/>
        <v>0</v>
      </c>
      <c r="AP71" s="318">
        <v>0</v>
      </c>
      <c r="AQ71" s="318">
        <v>0</v>
      </c>
      <c r="AR71" s="318">
        <v>0</v>
      </c>
      <c r="AS71" s="319">
        <f t="shared" si="16"/>
        <v>0</v>
      </c>
      <c r="AT71" s="318">
        <v>0</v>
      </c>
      <c r="AU71" s="318">
        <v>0</v>
      </c>
      <c r="AV71" s="318">
        <v>0</v>
      </c>
      <c r="AW71" s="319">
        <f t="shared" si="17"/>
        <v>0</v>
      </c>
      <c r="AX71" s="318">
        <v>0</v>
      </c>
      <c r="AY71" s="318">
        <v>0</v>
      </c>
      <c r="AZ71" s="318">
        <v>0</v>
      </c>
      <c r="BA71" s="320">
        <f t="shared" si="18"/>
        <v>0</v>
      </c>
      <c r="BB71" s="321"/>
      <c r="BC71" s="318">
        <v>0</v>
      </c>
      <c r="BD71" s="318">
        <v>0</v>
      </c>
      <c r="BE71" s="318">
        <v>0</v>
      </c>
      <c r="BF71" s="318">
        <v>0</v>
      </c>
      <c r="BG71" s="319">
        <f aca="true" t="shared" si="52" ref="BG71:BG86">SUM(BC71:BF71)</f>
        <v>0</v>
      </c>
      <c r="BH71" s="318">
        <v>3780.11</v>
      </c>
      <c r="BI71" s="318">
        <v>0</v>
      </c>
      <c r="BJ71" s="318">
        <v>0</v>
      </c>
      <c r="BK71" s="319">
        <f aca="true" t="shared" si="53" ref="BK71:BK86">SUM(BH71:BJ71)</f>
        <v>3780.11</v>
      </c>
      <c r="BL71" s="318">
        <v>0</v>
      </c>
      <c r="BM71" s="318">
        <v>990.69</v>
      </c>
      <c r="BN71" s="318">
        <v>0</v>
      </c>
      <c r="BO71" s="319">
        <f aca="true" t="shared" si="54" ref="BO71:BO86">SUM(BL71:BN71)</f>
        <v>990.69</v>
      </c>
      <c r="BP71" s="318">
        <v>0</v>
      </c>
      <c r="BQ71" s="318">
        <v>0</v>
      </c>
      <c r="BR71" s="318">
        <v>0</v>
      </c>
      <c r="BS71" s="320">
        <f aca="true" t="shared" si="55" ref="BS71:BS86">SUM(BP71:BR71)</f>
        <v>0</v>
      </c>
      <c r="BT71" s="321"/>
    </row>
    <row r="72" spans="1:72" s="330" customFormat="1" ht="15">
      <c r="A72" s="331" t="s">
        <v>300</v>
      </c>
      <c r="B72" s="566"/>
      <c r="C72" s="332" t="s">
        <v>301</v>
      </c>
      <c r="D72" s="399" t="s">
        <v>7</v>
      </c>
      <c r="E72" s="334" t="s">
        <v>234</v>
      </c>
      <c r="F72" s="335">
        <v>12</v>
      </c>
      <c r="G72" s="335">
        <v>15</v>
      </c>
      <c r="H72" s="335">
        <v>1</v>
      </c>
      <c r="I72" s="337">
        <f t="shared" si="46"/>
        <v>180</v>
      </c>
      <c r="J72" s="339">
        <v>25</v>
      </c>
      <c r="K72" s="339">
        <v>15</v>
      </c>
      <c r="L72" s="339">
        <v>4</v>
      </c>
      <c r="M72" s="337">
        <f aca="true" t="shared" si="56" ref="M72:M86">J72*K72*L72</f>
        <v>1500</v>
      </c>
      <c r="N72" s="348">
        <f t="shared" si="47"/>
        <v>1680</v>
      </c>
      <c r="O72" s="311">
        <f t="shared" si="6"/>
        <v>138.46153846153845</v>
      </c>
      <c r="P72" s="311">
        <f t="shared" si="7"/>
        <v>1153.8461538461538</v>
      </c>
      <c r="Q72" s="311">
        <f t="shared" si="8"/>
        <v>1292.3076923076924</v>
      </c>
      <c r="R72" s="312">
        <f t="shared" si="48"/>
        <v>0</v>
      </c>
      <c r="S72" s="312">
        <f t="shared" si="49"/>
        <v>1500</v>
      </c>
      <c r="T72" s="313">
        <f t="shared" si="50"/>
        <v>0</v>
      </c>
      <c r="U72" s="314"/>
      <c r="V72" s="314"/>
      <c r="W72" s="314"/>
      <c r="X72" s="314"/>
      <c r="Y72" s="314"/>
      <c r="Z72" s="314"/>
      <c r="AA72" s="314"/>
      <c r="AB72" s="314"/>
      <c r="AC72" s="314"/>
      <c r="AD72" s="314"/>
      <c r="AE72" s="314"/>
      <c r="AF72" s="314"/>
      <c r="AG72" s="315">
        <f t="shared" si="51"/>
        <v>0</v>
      </c>
      <c r="AH72" s="315">
        <f t="shared" si="13"/>
        <v>1680</v>
      </c>
      <c r="AI72" s="316">
        <f t="shared" si="14"/>
        <v>0</v>
      </c>
      <c r="AJ72" s="317"/>
      <c r="AK72" s="318">
        <v>0</v>
      </c>
      <c r="AL72" s="318">
        <v>498.41</v>
      </c>
      <c r="AM72" s="318">
        <v>-498.41</v>
      </c>
      <c r="AN72" s="318">
        <v>0</v>
      </c>
      <c r="AO72" s="319">
        <f t="shared" si="15"/>
        <v>0</v>
      </c>
      <c r="AP72" s="318">
        <v>0</v>
      </c>
      <c r="AQ72" s="318">
        <v>0</v>
      </c>
      <c r="AR72" s="318">
        <v>0</v>
      </c>
      <c r="AS72" s="319">
        <f t="shared" si="16"/>
        <v>0</v>
      </c>
      <c r="AT72" s="318">
        <v>0</v>
      </c>
      <c r="AU72" s="318">
        <v>0</v>
      </c>
      <c r="AV72" s="318">
        <v>0</v>
      </c>
      <c r="AW72" s="319">
        <f t="shared" si="17"/>
        <v>0</v>
      </c>
      <c r="AX72" s="318">
        <v>0</v>
      </c>
      <c r="AY72" s="318">
        <v>0</v>
      </c>
      <c r="AZ72" s="318">
        <v>0</v>
      </c>
      <c r="BA72" s="320">
        <f t="shared" si="18"/>
        <v>0</v>
      </c>
      <c r="BB72" s="321"/>
      <c r="BC72" s="318">
        <v>0</v>
      </c>
      <c r="BD72" s="318">
        <v>0</v>
      </c>
      <c r="BE72" s="318">
        <v>0</v>
      </c>
      <c r="BF72" s="318">
        <v>0</v>
      </c>
      <c r="BG72" s="319">
        <f t="shared" si="52"/>
        <v>0</v>
      </c>
      <c r="BH72" s="318">
        <v>0</v>
      </c>
      <c r="BI72" s="318">
        <v>0</v>
      </c>
      <c r="BJ72" s="318">
        <v>0</v>
      </c>
      <c r="BK72" s="319">
        <f t="shared" si="53"/>
        <v>0</v>
      </c>
      <c r="BL72" s="318">
        <v>0</v>
      </c>
      <c r="BM72" s="318">
        <v>0</v>
      </c>
      <c r="BN72" s="318">
        <v>0</v>
      </c>
      <c r="BO72" s="319">
        <f t="shared" si="54"/>
        <v>0</v>
      </c>
      <c r="BP72" s="318">
        <v>0</v>
      </c>
      <c r="BQ72" s="318">
        <v>0</v>
      </c>
      <c r="BR72" s="318">
        <v>0</v>
      </c>
      <c r="BS72" s="320">
        <f t="shared" si="55"/>
        <v>0</v>
      </c>
      <c r="BT72" s="321"/>
    </row>
    <row r="73" spans="1:72" s="330" customFormat="1" ht="24">
      <c r="A73" s="331" t="s">
        <v>302</v>
      </c>
      <c r="B73" s="566"/>
      <c r="C73" s="333" t="s">
        <v>303</v>
      </c>
      <c r="D73" s="399" t="s">
        <v>7</v>
      </c>
      <c r="E73" s="334" t="s">
        <v>234</v>
      </c>
      <c r="F73" s="335">
        <v>0</v>
      </c>
      <c r="G73" s="335">
        <v>0</v>
      </c>
      <c r="H73" s="335">
        <v>0</v>
      </c>
      <c r="I73" s="337">
        <f t="shared" si="46"/>
        <v>0</v>
      </c>
      <c r="J73" s="339">
        <v>12</v>
      </c>
      <c r="K73" s="339">
        <v>150</v>
      </c>
      <c r="L73" s="339">
        <v>2</v>
      </c>
      <c r="M73" s="337">
        <f t="shared" si="56"/>
        <v>3600</v>
      </c>
      <c r="N73" s="348">
        <f t="shared" si="47"/>
        <v>3600</v>
      </c>
      <c r="O73" s="311">
        <f t="shared" si="6"/>
        <v>0</v>
      </c>
      <c r="P73" s="311">
        <f t="shared" si="7"/>
        <v>2769.230769230769</v>
      </c>
      <c r="Q73" s="311">
        <f t="shared" si="8"/>
        <v>2769.230769230769</v>
      </c>
      <c r="R73" s="312">
        <f t="shared" si="48"/>
        <v>0</v>
      </c>
      <c r="S73" s="312">
        <f t="shared" si="49"/>
        <v>3600</v>
      </c>
      <c r="T73" s="313">
        <f t="shared" si="50"/>
        <v>0</v>
      </c>
      <c r="U73" s="314"/>
      <c r="V73" s="314"/>
      <c r="W73" s="314"/>
      <c r="X73" s="314"/>
      <c r="Y73" s="314"/>
      <c r="Z73" s="314"/>
      <c r="AA73" s="314"/>
      <c r="AB73" s="314"/>
      <c r="AC73" s="314"/>
      <c r="AD73" s="314"/>
      <c r="AE73" s="314"/>
      <c r="AF73" s="314"/>
      <c r="AG73" s="315">
        <f t="shared" si="51"/>
        <v>0</v>
      </c>
      <c r="AH73" s="315">
        <f t="shared" si="13"/>
        <v>3600</v>
      </c>
      <c r="AI73" s="316">
        <f t="shared" si="14"/>
        <v>0</v>
      </c>
      <c r="AJ73" s="317"/>
      <c r="AK73" s="318">
        <v>0</v>
      </c>
      <c r="AL73" s="318">
        <v>0</v>
      </c>
      <c r="AM73" s="318">
        <v>0</v>
      </c>
      <c r="AN73" s="318">
        <v>0</v>
      </c>
      <c r="AO73" s="319">
        <f t="shared" si="15"/>
        <v>0</v>
      </c>
      <c r="AP73" s="318">
        <v>0</v>
      </c>
      <c r="AQ73" s="318">
        <v>0</v>
      </c>
      <c r="AR73" s="318">
        <v>0</v>
      </c>
      <c r="AS73" s="319">
        <f t="shared" si="16"/>
        <v>0</v>
      </c>
      <c r="AT73" s="318">
        <v>0</v>
      </c>
      <c r="AU73" s="318">
        <v>0</v>
      </c>
      <c r="AV73" s="318">
        <v>0</v>
      </c>
      <c r="AW73" s="319">
        <f t="shared" si="17"/>
        <v>0</v>
      </c>
      <c r="AX73" s="318">
        <v>0</v>
      </c>
      <c r="AY73" s="318">
        <v>0</v>
      </c>
      <c r="AZ73" s="318">
        <v>0</v>
      </c>
      <c r="BA73" s="320">
        <f t="shared" si="18"/>
        <v>0</v>
      </c>
      <c r="BB73" s="321"/>
      <c r="BC73" s="318">
        <v>0</v>
      </c>
      <c r="BD73" s="318">
        <v>0</v>
      </c>
      <c r="BE73" s="318">
        <v>0</v>
      </c>
      <c r="BF73" s="318">
        <v>0</v>
      </c>
      <c r="BG73" s="319">
        <f t="shared" si="52"/>
        <v>0</v>
      </c>
      <c r="BH73" s="318">
        <v>0</v>
      </c>
      <c r="BI73" s="318">
        <v>0</v>
      </c>
      <c r="BJ73" s="318">
        <v>0</v>
      </c>
      <c r="BK73" s="319">
        <f t="shared" si="53"/>
        <v>0</v>
      </c>
      <c r="BL73" s="318">
        <v>0</v>
      </c>
      <c r="BM73" s="318">
        <v>0</v>
      </c>
      <c r="BN73" s="318">
        <v>0</v>
      </c>
      <c r="BO73" s="319">
        <f t="shared" si="54"/>
        <v>0</v>
      </c>
      <c r="BP73" s="318">
        <v>0</v>
      </c>
      <c r="BQ73" s="318">
        <v>0</v>
      </c>
      <c r="BR73" s="318">
        <v>0</v>
      </c>
      <c r="BS73" s="320">
        <f t="shared" si="55"/>
        <v>0</v>
      </c>
      <c r="BT73" s="321"/>
    </row>
    <row r="74" spans="1:72" s="330" customFormat="1" ht="24">
      <c r="A74" s="331" t="s">
        <v>304</v>
      </c>
      <c r="B74" s="566"/>
      <c r="C74" s="332" t="s">
        <v>305</v>
      </c>
      <c r="D74" s="399" t="s">
        <v>7</v>
      </c>
      <c r="E74" s="334" t="s">
        <v>241</v>
      </c>
      <c r="F74" s="335">
        <v>30</v>
      </c>
      <c r="G74" s="335">
        <v>160</v>
      </c>
      <c r="H74" s="335">
        <v>1</v>
      </c>
      <c r="I74" s="337">
        <f t="shared" si="46"/>
        <v>4800</v>
      </c>
      <c r="J74" s="339">
        <v>30</v>
      </c>
      <c r="K74" s="339">
        <v>160</v>
      </c>
      <c r="L74" s="339">
        <v>2</v>
      </c>
      <c r="M74" s="337">
        <f t="shared" si="56"/>
        <v>9600</v>
      </c>
      <c r="N74" s="348">
        <f t="shared" si="47"/>
        <v>14400</v>
      </c>
      <c r="O74" s="311">
        <f t="shared" si="6"/>
        <v>3692.3076923076924</v>
      </c>
      <c r="P74" s="311">
        <f t="shared" si="7"/>
        <v>7384.615384615385</v>
      </c>
      <c r="Q74" s="311">
        <f t="shared" si="8"/>
        <v>11076.923076923078</v>
      </c>
      <c r="R74" s="312">
        <f t="shared" si="48"/>
        <v>0</v>
      </c>
      <c r="S74" s="312">
        <f t="shared" si="49"/>
        <v>9600</v>
      </c>
      <c r="T74" s="313">
        <f t="shared" si="50"/>
        <v>0</v>
      </c>
      <c r="U74" s="314"/>
      <c r="V74" s="314"/>
      <c r="W74" s="314"/>
      <c r="X74" s="314"/>
      <c r="Y74" s="314"/>
      <c r="Z74" s="314"/>
      <c r="AA74" s="314"/>
      <c r="AB74" s="314"/>
      <c r="AC74" s="314"/>
      <c r="AD74" s="314"/>
      <c r="AE74" s="314"/>
      <c r="AF74" s="314"/>
      <c r="AG74" s="315">
        <f t="shared" si="51"/>
        <v>0</v>
      </c>
      <c r="AH74" s="315">
        <f t="shared" si="13"/>
        <v>14400</v>
      </c>
      <c r="AI74" s="316">
        <f t="shared" si="14"/>
        <v>0</v>
      </c>
      <c r="AJ74" s="317"/>
      <c r="AK74" s="318">
        <v>0</v>
      </c>
      <c r="AL74" s="318">
        <v>0</v>
      </c>
      <c r="AM74" s="318">
        <v>0</v>
      </c>
      <c r="AN74" s="318">
        <v>0</v>
      </c>
      <c r="AO74" s="319">
        <f t="shared" si="15"/>
        <v>0</v>
      </c>
      <c r="AP74" s="318">
        <v>0</v>
      </c>
      <c r="AQ74" s="318">
        <v>0</v>
      </c>
      <c r="AR74" s="318">
        <v>0</v>
      </c>
      <c r="AS74" s="319">
        <f t="shared" si="16"/>
        <v>0</v>
      </c>
      <c r="AT74" s="318">
        <v>0</v>
      </c>
      <c r="AU74" s="318">
        <v>0</v>
      </c>
      <c r="AV74" s="318">
        <v>0</v>
      </c>
      <c r="AW74" s="319">
        <f t="shared" si="17"/>
        <v>0</v>
      </c>
      <c r="AX74" s="318">
        <v>0</v>
      </c>
      <c r="AY74" s="318">
        <v>0</v>
      </c>
      <c r="AZ74" s="318">
        <v>0</v>
      </c>
      <c r="BA74" s="320">
        <f t="shared" si="18"/>
        <v>0</v>
      </c>
      <c r="BB74" s="321"/>
      <c r="BC74" s="318">
        <v>0</v>
      </c>
      <c r="BD74" s="318">
        <v>0</v>
      </c>
      <c r="BE74" s="318">
        <v>0</v>
      </c>
      <c r="BF74" s="318">
        <v>0</v>
      </c>
      <c r="BG74" s="319">
        <f t="shared" si="52"/>
        <v>0</v>
      </c>
      <c r="BH74" s="318">
        <v>0</v>
      </c>
      <c r="BI74" s="318">
        <v>0</v>
      </c>
      <c r="BJ74" s="318">
        <v>0</v>
      </c>
      <c r="BK74" s="319">
        <f t="shared" si="53"/>
        <v>0</v>
      </c>
      <c r="BL74" s="318">
        <v>0</v>
      </c>
      <c r="BM74" s="318">
        <v>0</v>
      </c>
      <c r="BN74" s="318">
        <v>0</v>
      </c>
      <c r="BO74" s="319">
        <f t="shared" si="54"/>
        <v>0</v>
      </c>
      <c r="BP74" s="318">
        <v>0</v>
      </c>
      <c r="BQ74" s="318">
        <v>0</v>
      </c>
      <c r="BR74" s="318">
        <v>0</v>
      </c>
      <c r="BS74" s="320">
        <f t="shared" si="55"/>
        <v>0</v>
      </c>
      <c r="BT74" s="321"/>
    </row>
    <row r="75" spans="1:72" s="330" customFormat="1" ht="24">
      <c r="A75" s="331" t="s">
        <v>306</v>
      </c>
      <c r="B75" s="566"/>
      <c r="C75" s="422" t="s">
        <v>307</v>
      </c>
      <c r="D75" s="399" t="s">
        <v>7</v>
      </c>
      <c r="E75" s="338" t="s">
        <v>223</v>
      </c>
      <c r="F75" s="362">
        <v>0</v>
      </c>
      <c r="G75" s="363">
        <v>0</v>
      </c>
      <c r="H75" s="362">
        <v>0</v>
      </c>
      <c r="I75" s="337">
        <f t="shared" si="46"/>
        <v>0</v>
      </c>
      <c r="J75" s="337">
        <v>15</v>
      </c>
      <c r="K75" s="337">
        <v>25</v>
      </c>
      <c r="L75" s="337">
        <v>3</v>
      </c>
      <c r="M75" s="337">
        <f t="shared" si="56"/>
        <v>1125</v>
      </c>
      <c r="N75" s="348">
        <f t="shared" si="47"/>
        <v>1125</v>
      </c>
      <c r="O75" s="311">
        <f t="shared" si="6"/>
        <v>0</v>
      </c>
      <c r="P75" s="311">
        <f t="shared" si="7"/>
        <v>865.3846153846154</v>
      </c>
      <c r="Q75" s="311">
        <f t="shared" si="8"/>
        <v>865.3846153846154</v>
      </c>
      <c r="R75" s="312">
        <f t="shared" si="48"/>
        <v>0</v>
      </c>
      <c r="S75" s="312">
        <f t="shared" si="49"/>
        <v>1125</v>
      </c>
      <c r="T75" s="313">
        <f t="shared" si="50"/>
        <v>0</v>
      </c>
      <c r="U75" s="314"/>
      <c r="V75" s="314"/>
      <c r="W75" s="314"/>
      <c r="X75" s="314"/>
      <c r="Y75" s="314"/>
      <c r="Z75" s="314"/>
      <c r="AA75" s="314"/>
      <c r="AB75" s="314"/>
      <c r="AC75" s="314"/>
      <c r="AD75" s="314"/>
      <c r="AE75" s="314"/>
      <c r="AF75" s="314"/>
      <c r="AG75" s="315">
        <f t="shared" si="51"/>
        <v>0</v>
      </c>
      <c r="AH75" s="315">
        <f t="shared" si="13"/>
        <v>1125</v>
      </c>
      <c r="AI75" s="316">
        <f t="shared" si="14"/>
        <v>0</v>
      </c>
      <c r="AJ75" s="317"/>
      <c r="AK75" s="318">
        <v>0</v>
      </c>
      <c r="AL75" s="318">
        <v>0</v>
      </c>
      <c r="AM75" s="318">
        <v>0</v>
      </c>
      <c r="AN75" s="318">
        <v>0</v>
      </c>
      <c r="AO75" s="319">
        <f t="shared" si="15"/>
        <v>0</v>
      </c>
      <c r="AP75" s="318">
        <v>0</v>
      </c>
      <c r="AQ75" s="318">
        <v>0</v>
      </c>
      <c r="AR75" s="318">
        <v>0</v>
      </c>
      <c r="AS75" s="319">
        <f t="shared" si="16"/>
        <v>0</v>
      </c>
      <c r="AT75" s="318">
        <v>0</v>
      </c>
      <c r="AU75" s="318">
        <v>0</v>
      </c>
      <c r="AV75" s="318">
        <v>0</v>
      </c>
      <c r="AW75" s="319">
        <f t="shared" si="17"/>
        <v>0</v>
      </c>
      <c r="AX75" s="318">
        <v>0</v>
      </c>
      <c r="AY75" s="318">
        <v>0</v>
      </c>
      <c r="AZ75" s="318">
        <v>0</v>
      </c>
      <c r="BA75" s="320">
        <f t="shared" si="18"/>
        <v>0</v>
      </c>
      <c r="BB75" s="321"/>
      <c r="BC75" s="318">
        <v>0</v>
      </c>
      <c r="BD75" s="318">
        <v>0</v>
      </c>
      <c r="BE75" s="318">
        <v>0</v>
      </c>
      <c r="BF75" s="318">
        <v>0</v>
      </c>
      <c r="BG75" s="319">
        <f t="shared" si="52"/>
        <v>0</v>
      </c>
      <c r="BH75" s="318">
        <v>0</v>
      </c>
      <c r="BI75" s="318">
        <v>0</v>
      </c>
      <c r="BJ75" s="318">
        <v>0</v>
      </c>
      <c r="BK75" s="319">
        <f t="shared" si="53"/>
        <v>0</v>
      </c>
      <c r="BL75" s="318">
        <v>0</v>
      </c>
      <c r="BM75" s="318">
        <v>0</v>
      </c>
      <c r="BN75" s="318">
        <v>0</v>
      </c>
      <c r="BO75" s="319">
        <f t="shared" si="54"/>
        <v>0</v>
      </c>
      <c r="BP75" s="318">
        <v>0</v>
      </c>
      <c r="BQ75" s="318">
        <v>0</v>
      </c>
      <c r="BR75" s="318">
        <v>0</v>
      </c>
      <c r="BS75" s="320">
        <f t="shared" si="55"/>
        <v>0</v>
      </c>
      <c r="BT75" s="321"/>
    </row>
    <row r="76" spans="1:72" s="330" customFormat="1" ht="36">
      <c r="A76" s="322" t="s">
        <v>308</v>
      </c>
      <c r="B76" s="566"/>
      <c r="C76" s="323" t="s">
        <v>309</v>
      </c>
      <c r="D76" s="399" t="s">
        <v>7</v>
      </c>
      <c r="E76" s="334" t="s">
        <v>234</v>
      </c>
      <c r="F76" s="403">
        <v>0</v>
      </c>
      <c r="G76" s="404">
        <v>0</v>
      </c>
      <c r="H76" s="403">
        <v>0</v>
      </c>
      <c r="I76" s="405">
        <f t="shared" si="46"/>
        <v>0</v>
      </c>
      <c r="J76" s="406">
        <v>15</v>
      </c>
      <c r="K76" s="406">
        <v>30</v>
      </c>
      <c r="L76" s="406">
        <v>3</v>
      </c>
      <c r="M76" s="337">
        <f t="shared" si="56"/>
        <v>1350</v>
      </c>
      <c r="N76" s="348">
        <f t="shared" si="47"/>
        <v>1350</v>
      </c>
      <c r="O76" s="311">
        <f t="shared" si="6"/>
        <v>0</v>
      </c>
      <c r="P76" s="311">
        <f t="shared" si="7"/>
        <v>1038.4615384615383</v>
      </c>
      <c r="Q76" s="311">
        <f t="shared" si="8"/>
        <v>1038.4615384615383</v>
      </c>
      <c r="R76" s="312">
        <f t="shared" si="48"/>
        <v>0</v>
      </c>
      <c r="S76" s="312">
        <f t="shared" si="49"/>
        <v>1350</v>
      </c>
      <c r="T76" s="313">
        <f t="shared" si="50"/>
        <v>0</v>
      </c>
      <c r="U76" s="314"/>
      <c r="V76" s="314"/>
      <c r="W76" s="314"/>
      <c r="X76" s="314"/>
      <c r="Y76" s="314"/>
      <c r="Z76" s="314"/>
      <c r="AA76" s="314"/>
      <c r="AB76" s="314"/>
      <c r="AC76" s="314"/>
      <c r="AD76" s="314"/>
      <c r="AE76" s="314"/>
      <c r="AF76" s="314"/>
      <c r="AG76" s="315">
        <f t="shared" si="51"/>
        <v>0</v>
      </c>
      <c r="AH76" s="315">
        <f t="shared" si="13"/>
        <v>1350</v>
      </c>
      <c r="AI76" s="316">
        <f t="shared" si="14"/>
        <v>0</v>
      </c>
      <c r="AJ76" s="317"/>
      <c r="AK76" s="318">
        <v>0</v>
      </c>
      <c r="AL76" s="318">
        <v>0</v>
      </c>
      <c r="AM76" s="318">
        <v>0</v>
      </c>
      <c r="AN76" s="318">
        <v>0</v>
      </c>
      <c r="AO76" s="319">
        <f t="shared" si="15"/>
        <v>0</v>
      </c>
      <c r="AP76" s="318">
        <v>0</v>
      </c>
      <c r="AQ76" s="318">
        <v>0</v>
      </c>
      <c r="AR76" s="318">
        <v>0</v>
      </c>
      <c r="AS76" s="319">
        <f t="shared" si="16"/>
        <v>0</v>
      </c>
      <c r="AT76" s="318">
        <v>0</v>
      </c>
      <c r="AU76" s="318">
        <v>0</v>
      </c>
      <c r="AV76" s="318">
        <v>0</v>
      </c>
      <c r="AW76" s="319">
        <f t="shared" si="17"/>
        <v>0</v>
      </c>
      <c r="AX76" s="318">
        <v>0</v>
      </c>
      <c r="AY76" s="318">
        <v>0</v>
      </c>
      <c r="AZ76" s="318">
        <v>0</v>
      </c>
      <c r="BA76" s="320">
        <f t="shared" si="18"/>
        <v>0</v>
      </c>
      <c r="BB76" s="321"/>
      <c r="BC76" s="318">
        <v>0</v>
      </c>
      <c r="BD76" s="318">
        <v>0</v>
      </c>
      <c r="BE76" s="318">
        <v>0</v>
      </c>
      <c r="BF76" s="318">
        <v>0</v>
      </c>
      <c r="BG76" s="319">
        <f t="shared" si="52"/>
        <v>0</v>
      </c>
      <c r="BH76" s="318">
        <v>0</v>
      </c>
      <c r="BI76" s="318">
        <v>0</v>
      </c>
      <c r="BJ76" s="318">
        <v>0</v>
      </c>
      <c r="BK76" s="319">
        <f t="shared" si="53"/>
        <v>0</v>
      </c>
      <c r="BL76" s="318">
        <v>0</v>
      </c>
      <c r="BM76" s="318">
        <v>0</v>
      </c>
      <c r="BN76" s="318">
        <v>0</v>
      </c>
      <c r="BO76" s="319">
        <f t="shared" si="54"/>
        <v>0</v>
      </c>
      <c r="BP76" s="318">
        <v>0</v>
      </c>
      <c r="BQ76" s="318">
        <v>0</v>
      </c>
      <c r="BR76" s="318">
        <v>0</v>
      </c>
      <c r="BS76" s="320">
        <f t="shared" si="55"/>
        <v>0</v>
      </c>
      <c r="BT76" s="321"/>
    </row>
    <row r="77" spans="1:72" s="330" customFormat="1" ht="15" customHeight="1">
      <c r="A77" s="322" t="s">
        <v>310</v>
      </c>
      <c r="B77" s="566"/>
      <c r="C77" s="323" t="s">
        <v>311</v>
      </c>
      <c r="D77" s="399" t="s">
        <v>7</v>
      </c>
      <c r="E77" s="334" t="s">
        <v>234</v>
      </c>
      <c r="F77" s="335">
        <v>0</v>
      </c>
      <c r="G77" s="336">
        <v>0</v>
      </c>
      <c r="H77" s="335">
        <v>0</v>
      </c>
      <c r="I77" s="337">
        <f t="shared" si="46"/>
        <v>0</v>
      </c>
      <c r="J77" s="339">
        <v>1</v>
      </c>
      <c r="K77" s="339">
        <v>40000</v>
      </c>
      <c r="L77" s="339">
        <v>1</v>
      </c>
      <c r="M77" s="337">
        <f t="shared" si="56"/>
        <v>40000</v>
      </c>
      <c r="N77" s="348">
        <f t="shared" si="47"/>
        <v>40000</v>
      </c>
      <c r="O77" s="311">
        <f t="shared" si="6"/>
        <v>0</v>
      </c>
      <c r="P77" s="311">
        <f t="shared" si="7"/>
        <v>30769.23076923077</v>
      </c>
      <c r="Q77" s="311">
        <f t="shared" si="8"/>
        <v>30769.23076923077</v>
      </c>
      <c r="R77" s="312">
        <f t="shared" si="48"/>
        <v>9.99</v>
      </c>
      <c r="S77" s="312">
        <f t="shared" si="49"/>
        <v>39990.01</v>
      </c>
      <c r="T77" s="313">
        <f t="shared" si="50"/>
        <v>0.00024975</v>
      </c>
      <c r="U77" s="314"/>
      <c r="V77" s="314"/>
      <c r="W77" s="314"/>
      <c r="X77" s="314"/>
      <c r="Y77" s="314"/>
      <c r="Z77" s="314"/>
      <c r="AA77" s="314"/>
      <c r="AB77" s="314"/>
      <c r="AC77" s="314"/>
      <c r="AD77" s="314"/>
      <c r="AE77" s="314"/>
      <c r="AF77" s="314"/>
      <c r="AG77" s="315">
        <f t="shared" si="51"/>
        <v>9.99</v>
      </c>
      <c r="AH77" s="315">
        <f t="shared" si="13"/>
        <v>39990.01</v>
      </c>
      <c r="AI77" s="316">
        <f t="shared" si="14"/>
        <v>0.00024975</v>
      </c>
      <c r="AJ77" s="317"/>
      <c r="AK77" s="318">
        <v>0</v>
      </c>
      <c r="AL77" s="318">
        <v>0</v>
      </c>
      <c r="AM77" s="318">
        <v>0</v>
      </c>
      <c r="AN77" s="318">
        <v>0</v>
      </c>
      <c r="AO77" s="319">
        <f t="shared" si="15"/>
        <v>0</v>
      </c>
      <c r="AP77" s="318">
        <v>0</v>
      </c>
      <c r="AQ77" s="318">
        <v>0</v>
      </c>
      <c r="AR77" s="318">
        <v>0</v>
      </c>
      <c r="AS77" s="319">
        <f t="shared" si="16"/>
        <v>0</v>
      </c>
      <c r="AT77" s="318">
        <v>0</v>
      </c>
      <c r="AU77" s="318">
        <v>0</v>
      </c>
      <c r="AV77" s="318">
        <v>0</v>
      </c>
      <c r="AW77" s="319">
        <f t="shared" si="17"/>
        <v>0</v>
      </c>
      <c r="AX77" s="318">
        <v>0</v>
      </c>
      <c r="AY77" s="318">
        <v>0</v>
      </c>
      <c r="AZ77" s="318">
        <v>0</v>
      </c>
      <c r="BA77" s="320">
        <f t="shared" si="18"/>
        <v>0</v>
      </c>
      <c r="BB77" s="321"/>
      <c r="BC77" s="318">
        <v>9.99</v>
      </c>
      <c r="BD77" s="318">
        <v>0</v>
      </c>
      <c r="BE77" s="318">
        <v>0</v>
      </c>
      <c r="BF77" s="318">
        <v>0</v>
      </c>
      <c r="BG77" s="319">
        <f t="shared" si="52"/>
        <v>9.99</v>
      </c>
      <c r="BH77" s="318">
        <v>0</v>
      </c>
      <c r="BI77" s="318">
        <v>0</v>
      </c>
      <c r="BJ77" s="318">
        <v>0</v>
      </c>
      <c r="BK77" s="319">
        <f t="shared" si="53"/>
        <v>0</v>
      </c>
      <c r="BL77" s="318">
        <v>0</v>
      </c>
      <c r="BM77" s="318">
        <v>0</v>
      </c>
      <c r="BN77" s="318">
        <v>0</v>
      </c>
      <c r="BO77" s="319">
        <f t="shared" si="54"/>
        <v>0</v>
      </c>
      <c r="BP77" s="318">
        <v>0</v>
      </c>
      <c r="BQ77" s="318">
        <v>0</v>
      </c>
      <c r="BR77" s="318">
        <v>0</v>
      </c>
      <c r="BS77" s="320">
        <f t="shared" si="55"/>
        <v>0</v>
      </c>
      <c r="BT77" s="321"/>
    </row>
    <row r="78" spans="1:72" s="330" customFormat="1" ht="15">
      <c r="A78" s="331" t="s">
        <v>312</v>
      </c>
      <c r="B78" s="566"/>
      <c r="C78" s="422" t="s">
        <v>313</v>
      </c>
      <c r="D78" s="399" t="s">
        <v>7</v>
      </c>
      <c r="E78" s="338" t="s">
        <v>241</v>
      </c>
      <c r="F78" s="335">
        <v>0</v>
      </c>
      <c r="G78" s="336">
        <v>0</v>
      </c>
      <c r="H78" s="335">
        <v>0</v>
      </c>
      <c r="I78" s="337">
        <v>0</v>
      </c>
      <c r="J78" s="339">
        <v>1</v>
      </c>
      <c r="K78" s="339">
        <v>35000</v>
      </c>
      <c r="L78" s="339">
        <v>1</v>
      </c>
      <c r="M78" s="337">
        <f t="shared" si="56"/>
        <v>35000</v>
      </c>
      <c r="N78" s="348">
        <f t="shared" si="47"/>
        <v>35000</v>
      </c>
      <c r="O78" s="311">
        <f t="shared" si="6"/>
        <v>0</v>
      </c>
      <c r="P78" s="311">
        <f t="shared" si="7"/>
        <v>26923.076923076922</v>
      </c>
      <c r="Q78" s="311">
        <f t="shared" si="8"/>
        <v>26923.076923076922</v>
      </c>
      <c r="R78" s="312">
        <f t="shared" si="48"/>
        <v>8803.869999999999</v>
      </c>
      <c r="S78" s="312">
        <f t="shared" si="49"/>
        <v>26196.13</v>
      </c>
      <c r="T78" s="313">
        <f t="shared" si="50"/>
        <v>0.25153914285714285</v>
      </c>
      <c r="U78" s="314"/>
      <c r="V78" s="314"/>
      <c r="W78" s="314"/>
      <c r="X78" s="314"/>
      <c r="Y78" s="314"/>
      <c r="Z78" s="314"/>
      <c r="AA78" s="314"/>
      <c r="AB78" s="314"/>
      <c r="AC78" s="314"/>
      <c r="AD78" s="314"/>
      <c r="AE78" s="314"/>
      <c r="AF78" s="314"/>
      <c r="AG78" s="315">
        <f t="shared" si="51"/>
        <v>8803.869999999999</v>
      </c>
      <c r="AH78" s="315">
        <f t="shared" si="13"/>
        <v>26196.13</v>
      </c>
      <c r="AI78" s="316">
        <f t="shared" si="14"/>
        <v>0.25153914285714285</v>
      </c>
      <c r="AJ78" s="317"/>
      <c r="AK78" s="318">
        <v>0</v>
      </c>
      <c r="AL78" s="318">
        <v>0</v>
      </c>
      <c r="AM78" s="318">
        <v>0</v>
      </c>
      <c r="AN78" s="318">
        <v>0</v>
      </c>
      <c r="AO78" s="319">
        <f t="shared" si="15"/>
        <v>0</v>
      </c>
      <c r="AP78" s="318">
        <v>0</v>
      </c>
      <c r="AQ78" s="318">
        <v>0</v>
      </c>
      <c r="AR78" s="318">
        <v>0</v>
      </c>
      <c r="AS78" s="319">
        <f t="shared" si="16"/>
        <v>0</v>
      </c>
      <c r="AT78" s="318">
        <v>0</v>
      </c>
      <c r="AU78" s="318">
        <v>0</v>
      </c>
      <c r="AV78" s="318">
        <v>0</v>
      </c>
      <c r="AW78" s="319">
        <f t="shared" si="17"/>
        <v>0</v>
      </c>
      <c r="AX78" s="318">
        <v>0</v>
      </c>
      <c r="AY78" s="318">
        <v>0</v>
      </c>
      <c r="AZ78" s="318">
        <v>0</v>
      </c>
      <c r="BA78" s="320">
        <f t="shared" si="18"/>
        <v>0</v>
      </c>
      <c r="BB78" s="321"/>
      <c r="BC78" s="318">
        <v>0</v>
      </c>
      <c r="BD78" s="318">
        <v>1545.99</v>
      </c>
      <c r="BE78" s="318">
        <v>0</v>
      </c>
      <c r="BF78" s="318">
        <v>0</v>
      </c>
      <c r="BG78" s="319">
        <f t="shared" si="52"/>
        <v>1545.99</v>
      </c>
      <c r="BH78" s="318">
        <v>2175.14</v>
      </c>
      <c r="BI78" s="318">
        <v>0</v>
      </c>
      <c r="BJ78" s="318">
        <v>0</v>
      </c>
      <c r="BK78" s="319">
        <f t="shared" si="53"/>
        <v>2175.14</v>
      </c>
      <c r="BL78" s="318">
        <v>0</v>
      </c>
      <c r="BM78" s="318">
        <v>5082.74</v>
      </c>
      <c r="BN78" s="318">
        <v>0</v>
      </c>
      <c r="BO78" s="319">
        <f t="shared" si="54"/>
        <v>5082.74</v>
      </c>
      <c r="BP78" s="318">
        <v>0</v>
      </c>
      <c r="BQ78" s="318">
        <v>0</v>
      </c>
      <c r="BR78" s="318">
        <v>0</v>
      </c>
      <c r="BS78" s="320">
        <f t="shared" si="55"/>
        <v>0</v>
      </c>
      <c r="BT78" s="321"/>
    </row>
    <row r="79" spans="1:72" s="330" customFormat="1" ht="15">
      <c r="A79" s="365" t="s">
        <v>314</v>
      </c>
      <c r="B79" s="566"/>
      <c r="C79" s="349" t="s">
        <v>315</v>
      </c>
      <c r="D79" s="400" t="s">
        <v>7</v>
      </c>
      <c r="E79" s="343" t="s">
        <v>241</v>
      </c>
      <c r="F79" s="344">
        <v>0</v>
      </c>
      <c r="G79" s="345">
        <v>0</v>
      </c>
      <c r="H79" s="344">
        <v>0</v>
      </c>
      <c r="I79" s="346">
        <f>F79*G79*H79</f>
        <v>0</v>
      </c>
      <c r="J79" s="347">
        <v>0</v>
      </c>
      <c r="K79" s="347">
        <v>0</v>
      </c>
      <c r="L79" s="347">
        <v>0</v>
      </c>
      <c r="M79" s="423">
        <f t="shared" si="56"/>
        <v>0</v>
      </c>
      <c r="N79" s="424">
        <f t="shared" si="47"/>
        <v>0</v>
      </c>
      <c r="O79" s="311">
        <f t="shared" si="6"/>
        <v>0</v>
      </c>
      <c r="P79" s="311">
        <f t="shared" si="7"/>
        <v>0</v>
      </c>
      <c r="Q79" s="311">
        <f t="shared" si="8"/>
        <v>0</v>
      </c>
      <c r="R79" s="312">
        <f t="shared" si="48"/>
        <v>0</v>
      </c>
      <c r="S79" s="312">
        <f t="shared" si="49"/>
        <v>0</v>
      </c>
      <c r="T79" s="313" t="e">
        <f t="shared" si="50"/>
        <v>#DIV/0!</v>
      </c>
      <c r="U79" s="314"/>
      <c r="V79" s="314"/>
      <c r="W79" s="314"/>
      <c r="X79" s="314"/>
      <c r="Y79" s="314"/>
      <c r="Z79" s="314"/>
      <c r="AA79" s="314"/>
      <c r="AB79" s="314"/>
      <c r="AC79" s="314"/>
      <c r="AD79" s="314"/>
      <c r="AE79" s="314"/>
      <c r="AF79" s="314"/>
      <c r="AG79" s="315">
        <f t="shared" si="51"/>
        <v>0</v>
      </c>
      <c r="AH79" s="315">
        <f t="shared" si="13"/>
        <v>0</v>
      </c>
      <c r="AI79" s="316" t="e">
        <f t="shared" si="14"/>
        <v>#DIV/0!</v>
      </c>
      <c r="AJ79" s="317"/>
      <c r="AK79" s="318">
        <v>0</v>
      </c>
      <c r="AL79" s="318">
        <v>0</v>
      </c>
      <c r="AM79" s="318">
        <v>0</v>
      </c>
      <c r="AN79" s="318">
        <v>0</v>
      </c>
      <c r="AO79" s="319">
        <f t="shared" si="15"/>
        <v>0</v>
      </c>
      <c r="AP79" s="318">
        <v>0</v>
      </c>
      <c r="AQ79" s="318">
        <v>0</v>
      </c>
      <c r="AR79" s="318">
        <v>0</v>
      </c>
      <c r="AS79" s="319">
        <f t="shared" si="16"/>
        <v>0</v>
      </c>
      <c r="AT79" s="318">
        <v>0</v>
      </c>
      <c r="AU79" s="318">
        <v>0</v>
      </c>
      <c r="AV79" s="318">
        <v>0</v>
      </c>
      <c r="AW79" s="319">
        <f t="shared" si="17"/>
        <v>0</v>
      </c>
      <c r="AX79" s="318">
        <v>0</v>
      </c>
      <c r="AY79" s="318">
        <v>0</v>
      </c>
      <c r="AZ79" s="318">
        <v>0</v>
      </c>
      <c r="BA79" s="320">
        <f t="shared" si="18"/>
        <v>0</v>
      </c>
      <c r="BB79" s="321"/>
      <c r="BC79" s="318">
        <v>0</v>
      </c>
      <c r="BD79" s="318">
        <v>0</v>
      </c>
      <c r="BE79" s="318">
        <v>0</v>
      </c>
      <c r="BF79" s="318">
        <v>0</v>
      </c>
      <c r="BG79" s="319">
        <f t="shared" si="52"/>
        <v>0</v>
      </c>
      <c r="BH79" s="318">
        <v>0</v>
      </c>
      <c r="BI79" s="318">
        <v>0</v>
      </c>
      <c r="BJ79" s="318">
        <v>0</v>
      </c>
      <c r="BK79" s="319">
        <f t="shared" si="53"/>
        <v>0</v>
      </c>
      <c r="BL79" s="318">
        <v>0</v>
      </c>
      <c r="BM79" s="318">
        <v>0</v>
      </c>
      <c r="BN79" s="318">
        <v>0</v>
      </c>
      <c r="BO79" s="319">
        <f t="shared" si="54"/>
        <v>0</v>
      </c>
      <c r="BP79" s="318">
        <v>0</v>
      </c>
      <c r="BQ79" s="318">
        <v>0</v>
      </c>
      <c r="BR79" s="318">
        <v>0</v>
      </c>
      <c r="BS79" s="320">
        <f t="shared" si="55"/>
        <v>0</v>
      </c>
      <c r="BT79" s="321"/>
    </row>
    <row r="80" spans="1:72" s="330" customFormat="1" ht="24">
      <c r="A80" s="365" t="s">
        <v>316</v>
      </c>
      <c r="B80" s="566"/>
      <c r="C80" s="425" t="s">
        <v>317</v>
      </c>
      <c r="D80" s="400" t="s">
        <v>7</v>
      </c>
      <c r="E80" s="426" t="s">
        <v>241</v>
      </c>
      <c r="F80" s="344">
        <v>1</v>
      </c>
      <c r="G80" s="345">
        <v>0</v>
      </c>
      <c r="H80" s="344">
        <v>0</v>
      </c>
      <c r="I80" s="346">
        <v>0</v>
      </c>
      <c r="J80" s="347">
        <v>0</v>
      </c>
      <c r="K80" s="347">
        <v>0</v>
      </c>
      <c r="L80" s="347">
        <v>0</v>
      </c>
      <c r="M80" s="423">
        <f t="shared" si="56"/>
        <v>0</v>
      </c>
      <c r="N80" s="424">
        <f t="shared" si="47"/>
        <v>0</v>
      </c>
      <c r="O80" s="311">
        <f t="shared" si="6"/>
        <v>0</v>
      </c>
      <c r="P80" s="311">
        <f t="shared" si="7"/>
        <v>0</v>
      </c>
      <c r="Q80" s="311">
        <f t="shared" si="8"/>
        <v>0</v>
      </c>
      <c r="R80" s="312">
        <f t="shared" si="48"/>
        <v>0</v>
      </c>
      <c r="S80" s="312">
        <f t="shared" si="49"/>
        <v>0</v>
      </c>
      <c r="T80" s="313" t="e">
        <f t="shared" si="50"/>
        <v>#DIV/0!</v>
      </c>
      <c r="U80" s="314"/>
      <c r="V80" s="314"/>
      <c r="W80" s="314"/>
      <c r="X80" s="314"/>
      <c r="Y80" s="314"/>
      <c r="Z80" s="314"/>
      <c r="AA80" s="314"/>
      <c r="AB80" s="314"/>
      <c r="AC80" s="314"/>
      <c r="AD80" s="314"/>
      <c r="AE80" s="314"/>
      <c r="AF80" s="314"/>
      <c r="AG80" s="315">
        <f t="shared" si="51"/>
        <v>0</v>
      </c>
      <c r="AH80" s="315">
        <f t="shared" si="13"/>
        <v>0</v>
      </c>
      <c r="AI80" s="316" t="e">
        <f t="shared" si="14"/>
        <v>#DIV/0!</v>
      </c>
      <c r="AJ80" s="317"/>
      <c r="AK80" s="318">
        <v>0</v>
      </c>
      <c r="AL80" s="318">
        <v>0</v>
      </c>
      <c r="AM80" s="318">
        <v>0</v>
      </c>
      <c r="AN80" s="318">
        <v>0</v>
      </c>
      <c r="AO80" s="319">
        <f t="shared" si="15"/>
        <v>0</v>
      </c>
      <c r="AP80" s="318">
        <v>0</v>
      </c>
      <c r="AQ80" s="318">
        <v>0</v>
      </c>
      <c r="AR80" s="318">
        <v>0</v>
      </c>
      <c r="AS80" s="319">
        <f t="shared" si="16"/>
        <v>0</v>
      </c>
      <c r="AT80" s="318">
        <v>0</v>
      </c>
      <c r="AU80" s="318">
        <v>0</v>
      </c>
      <c r="AV80" s="318">
        <v>0</v>
      </c>
      <c r="AW80" s="319">
        <f t="shared" si="17"/>
        <v>0</v>
      </c>
      <c r="AX80" s="318">
        <v>0</v>
      </c>
      <c r="AY80" s="318">
        <v>0</v>
      </c>
      <c r="AZ80" s="318">
        <v>0</v>
      </c>
      <c r="BA80" s="320">
        <f t="shared" si="18"/>
        <v>0</v>
      </c>
      <c r="BB80" s="321"/>
      <c r="BC80" s="318">
        <v>0</v>
      </c>
      <c r="BD80" s="318">
        <v>0</v>
      </c>
      <c r="BE80" s="318">
        <v>0</v>
      </c>
      <c r="BF80" s="318">
        <v>0</v>
      </c>
      <c r="BG80" s="319">
        <f t="shared" si="52"/>
        <v>0</v>
      </c>
      <c r="BH80" s="318">
        <v>0</v>
      </c>
      <c r="BI80" s="318">
        <v>0</v>
      </c>
      <c r="BJ80" s="318">
        <v>0</v>
      </c>
      <c r="BK80" s="319">
        <f t="shared" si="53"/>
        <v>0</v>
      </c>
      <c r="BL80" s="318">
        <v>0</v>
      </c>
      <c r="BM80" s="318">
        <v>0</v>
      </c>
      <c r="BN80" s="318">
        <v>0</v>
      </c>
      <c r="BO80" s="319">
        <f t="shared" si="54"/>
        <v>0</v>
      </c>
      <c r="BP80" s="318">
        <v>0</v>
      </c>
      <c r="BQ80" s="318">
        <v>0</v>
      </c>
      <c r="BR80" s="318">
        <v>0</v>
      </c>
      <c r="BS80" s="320">
        <f t="shared" si="55"/>
        <v>0</v>
      </c>
      <c r="BT80" s="321"/>
    </row>
    <row r="81" spans="1:72" s="330" customFormat="1" ht="24">
      <c r="A81" s="365" t="s">
        <v>318</v>
      </c>
      <c r="B81" s="566"/>
      <c r="C81" s="349" t="s">
        <v>319</v>
      </c>
      <c r="D81" s="400" t="s">
        <v>7</v>
      </c>
      <c r="E81" s="343" t="s">
        <v>241</v>
      </c>
      <c r="F81" s="344">
        <v>0</v>
      </c>
      <c r="G81" s="345">
        <v>0</v>
      </c>
      <c r="H81" s="344">
        <v>0</v>
      </c>
      <c r="I81" s="346">
        <f>F81*G81</f>
        <v>0</v>
      </c>
      <c r="J81" s="347">
        <v>0</v>
      </c>
      <c r="K81" s="347">
        <v>0</v>
      </c>
      <c r="L81" s="347">
        <v>0</v>
      </c>
      <c r="M81" s="423">
        <f t="shared" si="56"/>
        <v>0</v>
      </c>
      <c r="N81" s="424">
        <f t="shared" si="47"/>
        <v>0</v>
      </c>
      <c r="O81" s="311">
        <f t="shared" si="6"/>
        <v>0</v>
      </c>
      <c r="P81" s="311">
        <f t="shared" si="7"/>
        <v>0</v>
      </c>
      <c r="Q81" s="311">
        <f t="shared" si="8"/>
        <v>0</v>
      </c>
      <c r="R81" s="312">
        <f t="shared" si="48"/>
        <v>0</v>
      </c>
      <c r="S81" s="312">
        <f t="shared" si="49"/>
        <v>0</v>
      </c>
      <c r="T81" s="313" t="e">
        <f t="shared" si="50"/>
        <v>#DIV/0!</v>
      </c>
      <c r="U81" s="314"/>
      <c r="V81" s="314"/>
      <c r="W81" s="314"/>
      <c r="X81" s="314"/>
      <c r="Y81" s="314"/>
      <c r="Z81" s="314"/>
      <c r="AA81" s="314"/>
      <c r="AB81" s="314"/>
      <c r="AC81" s="314"/>
      <c r="AD81" s="314"/>
      <c r="AE81" s="314"/>
      <c r="AF81" s="314"/>
      <c r="AG81" s="315">
        <f t="shared" si="51"/>
        <v>0</v>
      </c>
      <c r="AH81" s="315">
        <f t="shared" si="13"/>
        <v>0</v>
      </c>
      <c r="AI81" s="316" t="e">
        <f t="shared" si="14"/>
        <v>#DIV/0!</v>
      </c>
      <c r="AJ81" s="317"/>
      <c r="AK81" s="318">
        <v>0</v>
      </c>
      <c r="AL81" s="318">
        <v>0</v>
      </c>
      <c r="AM81" s="318">
        <v>0</v>
      </c>
      <c r="AN81" s="318">
        <v>0</v>
      </c>
      <c r="AO81" s="319">
        <f t="shared" si="15"/>
        <v>0</v>
      </c>
      <c r="AP81" s="318">
        <v>0</v>
      </c>
      <c r="AQ81" s="318">
        <v>0</v>
      </c>
      <c r="AR81" s="318">
        <v>0</v>
      </c>
      <c r="AS81" s="319">
        <f t="shared" si="16"/>
        <v>0</v>
      </c>
      <c r="AT81" s="318">
        <v>0</v>
      </c>
      <c r="AU81" s="318">
        <v>0</v>
      </c>
      <c r="AV81" s="318">
        <v>0</v>
      </c>
      <c r="AW81" s="319">
        <f t="shared" si="17"/>
        <v>0</v>
      </c>
      <c r="AX81" s="318">
        <v>0</v>
      </c>
      <c r="AY81" s="318">
        <v>0</v>
      </c>
      <c r="AZ81" s="318">
        <v>0</v>
      </c>
      <c r="BA81" s="320">
        <f t="shared" si="18"/>
        <v>0</v>
      </c>
      <c r="BB81" s="321"/>
      <c r="BC81" s="318">
        <v>0</v>
      </c>
      <c r="BD81" s="318">
        <v>0</v>
      </c>
      <c r="BE81" s="318">
        <v>0</v>
      </c>
      <c r="BF81" s="318">
        <v>0</v>
      </c>
      <c r="BG81" s="319">
        <f t="shared" si="52"/>
        <v>0</v>
      </c>
      <c r="BH81" s="318">
        <v>0</v>
      </c>
      <c r="BI81" s="318">
        <v>0</v>
      </c>
      <c r="BJ81" s="318">
        <v>0</v>
      </c>
      <c r="BK81" s="319">
        <f t="shared" si="53"/>
        <v>0</v>
      </c>
      <c r="BL81" s="318">
        <v>0</v>
      </c>
      <c r="BM81" s="318">
        <v>0</v>
      </c>
      <c r="BN81" s="318">
        <v>0</v>
      </c>
      <c r="BO81" s="319">
        <f t="shared" si="54"/>
        <v>0</v>
      </c>
      <c r="BP81" s="318">
        <v>0</v>
      </c>
      <c r="BQ81" s="318">
        <v>0</v>
      </c>
      <c r="BR81" s="318">
        <v>0</v>
      </c>
      <c r="BS81" s="320">
        <f t="shared" si="55"/>
        <v>0</v>
      </c>
      <c r="BT81" s="321"/>
    </row>
    <row r="82" spans="1:72" s="302" customFormat="1" ht="20.25">
      <c r="A82" s="365" t="s">
        <v>320</v>
      </c>
      <c r="B82" s="566"/>
      <c r="C82" s="425" t="s">
        <v>321</v>
      </c>
      <c r="D82" s="400" t="s">
        <v>7</v>
      </c>
      <c r="E82" s="343" t="s">
        <v>223</v>
      </c>
      <c r="F82" s="344">
        <v>0</v>
      </c>
      <c r="G82" s="345">
        <v>0</v>
      </c>
      <c r="H82" s="344">
        <v>0</v>
      </c>
      <c r="I82" s="346">
        <f>F82*G82</f>
        <v>0</v>
      </c>
      <c r="J82" s="347">
        <v>0</v>
      </c>
      <c r="K82" s="347">
        <v>0</v>
      </c>
      <c r="L82" s="347">
        <v>0</v>
      </c>
      <c r="M82" s="423">
        <f t="shared" si="56"/>
        <v>0</v>
      </c>
      <c r="N82" s="424">
        <f t="shared" si="47"/>
        <v>0</v>
      </c>
      <c r="O82" s="311">
        <f t="shared" si="6"/>
        <v>0</v>
      </c>
      <c r="P82" s="311">
        <f t="shared" si="7"/>
        <v>0</v>
      </c>
      <c r="Q82" s="311">
        <f t="shared" si="8"/>
        <v>0</v>
      </c>
      <c r="R82" s="312">
        <f t="shared" si="48"/>
        <v>0</v>
      </c>
      <c r="S82" s="312">
        <f t="shared" si="49"/>
        <v>0</v>
      </c>
      <c r="T82" s="313" t="e">
        <f t="shared" si="50"/>
        <v>#DIV/0!</v>
      </c>
      <c r="U82" s="314"/>
      <c r="V82" s="314"/>
      <c r="W82" s="314"/>
      <c r="X82" s="314"/>
      <c r="Y82" s="314"/>
      <c r="Z82" s="314"/>
      <c r="AA82" s="314"/>
      <c r="AB82" s="314"/>
      <c r="AC82" s="314"/>
      <c r="AD82" s="314"/>
      <c r="AE82" s="314"/>
      <c r="AF82" s="314"/>
      <c r="AG82" s="315">
        <f t="shared" si="51"/>
        <v>287.32</v>
      </c>
      <c r="AH82" s="315">
        <f t="shared" si="13"/>
        <v>-287.32</v>
      </c>
      <c r="AI82" s="316" t="e">
        <f t="shared" si="14"/>
        <v>#DIV/0!</v>
      </c>
      <c r="AJ82" s="317"/>
      <c r="AK82" s="318">
        <v>0</v>
      </c>
      <c r="AL82" s="318">
        <v>0</v>
      </c>
      <c r="AM82" s="318">
        <v>0</v>
      </c>
      <c r="AN82" s="318">
        <v>0</v>
      </c>
      <c r="AO82" s="319">
        <f t="shared" si="15"/>
        <v>0</v>
      </c>
      <c r="AP82" s="318">
        <v>0</v>
      </c>
      <c r="AQ82" s="318">
        <v>0</v>
      </c>
      <c r="AR82" s="318">
        <v>0</v>
      </c>
      <c r="AS82" s="319">
        <f t="shared" si="16"/>
        <v>0</v>
      </c>
      <c r="AT82" s="318">
        <v>0</v>
      </c>
      <c r="AU82" s="318">
        <v>0</v>
      </c>
      <c r="AV82" s="318">
        <v>0</v>
      </c>
      <c r="AW82" s="319">
        <f t="shared" si="17"/>
        <v>0</v>
      </c>
      <c r="AX82" s="318">
        <v>0</v>
      </c>
      <c r="AY82" s="318">
        <v>287.32</v>
      </c>
      <c r="AZ82" s="318">
        <v>0</v>
      </c>
      <c r="BA82" s="320">
        <f t="shared" si="18"/>
        <v>287.32</v>
      </c>
      <c r="BB82" s="321"/>
      <c r="BC82" s="318">
        <v>0</v>
      </c>
      <c r="BD82" s="318">
        <v>0</v>
      </c>
      <c r="BE82" s="318">
        <v>0</v>
      </c>
      <c r="BF82" s="318">
        <v>0</v>
      </c>
      <c r="BG82" s="319">
        <f t="shared" si="52"/>
        <v>0</v>
      </c>
      <c r="BH82" s="318">
        <v>0</v>
      </c>
      <c r="BI82" s="318">
        <v>0</v>
      </c>
      <c r="BJ82" s="318">
        <v>0</v>
      </c>
      <c r="BK82" s="319">
        <f t="shared" si="53"/>
        <v>0</v>
      </c>
      <c r="BL82" s="318">
        <v>0</v>
      </c>
      <c r="BM82" s="318">
        <v>0</v>
      </c>
      <c r="BN82" s="318">
        <v>0</v>
      </c>
      <c r="BO82" s="319">
        <f t="shared" si="54"/>
        <v>0</v>
      </c>
      <c r="BP82" s="318">
        <v>0</v>
      </c>
      <c r="BQ82" s="318">
        <v>0</v>
      </c>
      <c r="BR82" s="318">
        <v>0</v>
      </c>
      <c r="BS82" s="320">
        <f t="shared" si="55"/>
        <v>0</v>
      </c>
      <c r="BT82" s="321"/>
    </row>
    <row r="83" spans="1:72" s="302" customFormat="1" ht="20.25">
      <c r="A83" s="365" t="s">
        <v>322</v>
      </c>
      <c r="B83" s="566"/>
      <c r="C83" s="425" t="s">
        <v>321</v>
      </c>
      <c r="D83" s="400" t="s">
        <v>7</v>
      </c>
      <c r="E83" s="343" t="s">
        <v>223</v>
      </c>
      <c r="F83" s="344">
        <v>0</v>
      </c>
      <c r="G83" s="345">
        <v>0</v>
      </c>
      <c r="H83" s="344">
        <v>0</v>
      </c>
      <c r="I83" s="346">
        <f>F83*G83</f>
        <v>0</v>
      </c>
      <c r="J83" s="347">
        <v>0</v>
      </c>
      <c r="K83" s="347">
        <v>0</v>
      </c>
      <c r="L83" s="347">
        <v>0</v>
      </c>
      <c r="M83" s="423">
        <f t="shared" si="56"/>
        <v>0</v>
      </c>
      <c r="N83" s="424">
        <f t="shared" si="47"/>
        <v>0</v>
      </c>
      <c r="O83" s="311">
        <f t="shared" si="6"/>
        <v>0</v>
      </c>
      <c r="P83" s="311">
        <f t="shared" si="7"/>
        <v>0</v>
      </c>
      <c r="Q83" s="311">
        <f t="shared" si="8"/>
        <v>0</v>
      </c>
      <c r="R83" s="312">
        <f t="shared" si="48"/>
        <v>0</v>
      </c>
      <c r="S83" s="312">
        <f t="shared" si="49"/>
        <v>0</v>
      </c>
      <c r="T83" s="313" t="e">
        <f t="shared" si="50"/>
        <v>#DIV/0!</v>
      </c>
      <c r="U83" s="314"/>
      <c r="V83" s="314"/>
      <c r="W83" s="314"/>
      <c r="X83" s="314"/>
      <c r="Y83" s="314"/>
      <c r="Z83" s="314"/>
      <c r="AA83" s="314"/>
      <c r="AB83" s="314"/>
      <c r="AC83" s="314"/>
      <c r="AD83" s="314"/>
      <c r="AE83" s="314"/>
      <c r="AF83" s="314"/>
      <c r="AG83" s="315">
        <f t="shared" si="51"/>
        <v>0</v>
      </c>
      <c r="AH83" s="315">
        <f t="shared" si="13"/>
        <v>0</v>
      </c>
      <c r="AI83" s="316" t="e">
        <f t="shared" si="14"/>
        <v>#DIV/0!</v>
      </c>
      <c r="AJ83" s="317"/>
      <c r="AK83" s="318">
        <v>0</v>
      </c>
      <c r="AL83" s="318">
        <v>0</v>
      </c>
      <c r="AM83" s="318">
        <v>0</v>
      </c>
      <c r="AN83" s="318">
        <v>0</v>
      </c>
      <c r="AO83" s="319">
        <f t="shared" si="15"/>
        <v>0</v>
      </c>
      <c r="AP83" s="318">
        <v>0</v>
      </c>
      <c r="AQ83" s="318">
        <v>0</v>
      </c>
      <c r="AR83" s="318">
        <v>0</v>
      </c>
      <c r="AS83" s="319">
        <f t="shared" si="16"/>
        <v>0</v>
      </c>
      <c r="AT83" s="318">
        <v>0</v>
      </c>
      <c r="AU83" s="318">
        <v>0</v>
      </c>
      <c r="AV83" s="318">
        <v>0</v>
      </c>
      <c r="AW83" s="319">
        <f t="shared" si="17"/>
        <v>0</v>
      </c>
      <c r="AX83" s="318">
        <v>0</v>
      </c>
      <c r="AY83" s="318">
        <v>0</v>
      </c>
      <c r="AZ83" s="318">
        <v>0</v>
      </c>
      <c r="BA83" s="320">
        <f t="shared" si="18"/>
        <v>0</v>
      </c>
      <c r="BB83" s="321"/>
      <c r="BC83" s="318">
        <v>0</v>
      </c>
      <c r="BD83" s="318">
        <v>0</v>
      </c>
      <c r="BE83" s="318">
        <v>0</v>
      </c>
      <c r="BF83" s="318">
        <v>0</v>
      </c>
      <c r="BG83" s="319">
        <f t="shared" si="52"/>
        <v>0</v>
      </c>
      <c r="BH83" s="318">
        <v>0</v>
      </c>
      <c r="BI83" s="318">
        <v>0</v>
      </c>
      <c r="BJ83" s="318">
        <v>0</v>
      </c>
      <c r="BK83" s="319">
        <f t="shared" si="53"/>
        <v>0</v>
      </c>
      <c r="BL83" s="318">
        <v>0</v>
      </c>
      <c r="BM83" s="318">
        <v>0</v>
      </c>
      <c r="BN83" s="318">
        <v>0</v>
      </c>
      <c r="BO83" s="319">
        <f t="shared" si="54"/>
        <v>0</v>
      </c>
      <c r="BP83" s="318">
        <v>0</v>
      </c>
      <c r="BQ83" s="318">
        <v>0</v>
      </c>
      <c r="BR83" s="318">
        <v>0</v>
      </c>
      <c r="BS83" s="320">
        <f t="shared" si="55"/>
        <v>0</v>
      </c>
      <c r="BT83" s="321"/>
    </row>
    <row r="84" spans="1:72" s="302" customFormat="1" ht="15">
      <c r="A84" s="365" t="s">
        <v>323</v>
      </c>
      <c r="B84" s="566"/>
      <c r="C84" s="349" t="s">
        <v>324</v>
      </c>
      <c r="D84" s="400" t="s">
        <v>7</v>
      </c>
      <c r="E84" s="343" t="s">
        <v>325</v>
      </c>
      <c r="F84" s="344">
        <v>0</v>
      </c>
      <c r="G84" s="345">
        <v>0</v>
      </c>
      <c r="H84" s="344">
        <v>0</v>
      </c>
      <c r="I84" s="346">
        <f>F84*G84</f>
        <v>0</v>
      </c>
      <c r="J84" s="347">
        <v>0</v>
      </c>
      <c r="K84" s="347">
        <v>0</v>
      </c>
      <c r="L84" s="347">
        <v>0</v>
      </c>
      <c r="M84" s="423">
        <f t="shared" si="56"/>
        <v>0</v>
      </c>
      <c r="N84" s="424">
        <f t="shared" si="47"/>
        <v>0</v>
      </c>
      <c r="O84" s="311">
        <f t="shared" si="6"/>
        <v>0</v>
      </c>
      <c r="P84" s="311">
        <f t="shared" si="7"/>
        <v>0</v>
      </c>
      <c r="Q84" s="311">
        <f t="shared" si="8"/>
        <v>0</v>
      </c>
      <c r="R84" s="312">
        <f t="shared" si="48"/>
        <v>0</v>
      </c>
      <c r="S84" s="312">
        <f t="shared" si="49"/>
        <v>0</v>
      </c>
      <c r="T84" s="313" t="e">
        <f t="shared" si="50"/>
        <v>#DIV/0!</v>
      </c>
      <c r="U84" s="314"/>
      <c r="V84" s="314"/>
      <c r="W84" s="314"/>
      <c r="X84" s="314"/>
      <c r="Y84" s="314"/>
      <c r="Z84" s="314"/>
      <c r="AA84" s="314"/>
      <c r="AB84" s="314"/>
      <c r="AC84" s="314"/>
      <c r="AD84" s="314"/>
      <c r="AE84" s="314"/>
      <c r="AF84" s="314"/>
      <c r="AG84" s="315">
        <f t="shared" si="51"/>
        <v>0</v>
      </c>
      <c r="AH84" s="315">
        <f t="shared" si="13"/>
        <v>0</v>
      </c>
      <c r="AI84" s="316" t="e">
        <f t="shared" si="14"/>
        <v>#DIV/0!</v>
      </c>
      <c r="AJ84" s="317"/>
      <c r="AK84" s="318">
        <v>0</v>
      </c>
      <c r="AL84" s="318">
        <v>0</v>
      </c>
      <c r="AM84" s="318">
        <v>0</v>
      </c>
      <c r="AN84" s="318">
        <v>0</v>
      </c>
      <c r="AO84" s="319">
        <f t="shared" si="15"/>
        <v>0</v>
      </c>
      <c r="AP84" s="318">
        <v>0</v>
      </c>
      <c r="AQ84" s="318">
        <v>0</v>
      </c>
      <c r="AR84" s="318">
        <v>0</v>
      </c>
      <c r="AS84" s="319">
        <f t="shared" si="16"/>
        <v>0</v>
      </c>
      <c r="AT84" s="318">
        <v>0</v>
      </c>
      <c r="AU84" s="318">
        <v>0</v>
      </c>
      <c r="AV84" s="318">
        <v>0</v>
      </c>
      <c r="AW84" s="319">
        <f t="shared" si="17"/>
        <v>0</v>
      </c>
      <c r="AX84" s="318">
        <v>0</v>
      </c>
      <c r="AY84" s="318">
        <v>0</v>
      </c>
      <c r="AZ84" s="318">
        <v>0</v>
      </c>
      <c r="BA84" s="320">
        <f t="shared" si="18"/>
        <v>0</v>
      </c>
      <c r="BB84" s="321"/>
      <c r="BC84" s="318">
        <v>0</v>
      </c>
      <c r="BD84" s="318">
        <v>0</v>
      </c>
      <c r="BE84" s="318">
        <v>0</v>
      </c>
      <c r="BF84" s="318">
        <v>0</v>
      </c>
      <c r="BG84" s="319">
        <f t="shared" si="52"/>
        <v>0</v>
      </c>
      <c r="BH84" s="318">
        <v>0</v>
      </c>
      <c r="BI84" s="318">
        <v>0</v>
      </c>
      <c r="BJ84" s="318">
        <v>0</v>
      </c>
      <c r="BK84" s="319">
        <f t="shared" si="53"/>
        <v>0</v>
      </c>
      <c r="BL84" s="318">
        <v>0</v>
      </c>
      <c r="BM84" s="318">
        <v>0</v>
      </c>
      <c r="BN84" s="318">
        <v>0</v>
      </c>
      <c r="BO84" s="319">
        <f t="shared" si="54"/>
        <v>0</v>
      </c>
      <c r="BP84" s="318">
        <v>0</v>
      </c>
      <c r="BQ84" s="318">
        <v>0</v>
      </c>
      <c r="BR84" s="318">
        <v>0</v>
      </c>
      <c r="BS84" s="320">
        <f t="shared" si="55"/>
        <v>0</v>
      </c>
      <c r="BT84" s="321"/>
    </row>
    <row r="85" spans="1:72" s="302" customFormat="1" ht="15">
      <c r="A85" s="365" t="s">
        <v>326</v>
      </c>
      <c r="B85" s="566"/>
      <c r="C85" s="349" t="s">
        <v>327</v>
      </c>
      <c r="D85" s="400" t="s">
        <v>7</v>
      </c>
      <c r="E85" s="343" t="s">
        <v>325</v>
      </c>
      <c r="F85" s="344">
        <v>0</v>
      </c>
      <c r="G85" s="345">
        <v>0</v>
      </c>
      <c r="H85" s="344">
        <v>0</v>
      </c>
      <c r="I85" s="346">
        <f>F85*G85</f>
        <v>0</v>
      </c>
      <c r="J85" s="347">
        <v>0</v>
      </c>
      <c r="K85" s="347">
        <v>0</v>
      </c>
      <c r="L85" s="347">
        <v>0</v>
      </c>
      <c r="M85" s="423">
        <f t="shared" si="56"/>
        <v>0</v>
      </c>
      <c r="N85" s="424">
        <f t="shared" si="47"/>
        <v>0</v>
      </c>
      <c r="O85" s="311">
        <f t="shared" si="6"/>
        <v>0</v>
      </c>
      <c r="P85" s="311">
        <f t="shared" si="7"/>
        <v>0</v>
      </c>
      <c r="Q85" s="311">
        <f t="shared" si="8"/>
        <v>0</v>
      </c>
      <c r="R85" s="312">
        <f t="shared" si="48"/>
        <v>12.8</v>
      </c>
      <c r="S85" s="312">
        <f t="shared" si="49"/>
        <v>-12.8</v>
      </c>
      <c r="T85" s="313" t="e">
        <f t="shared" si="50"/>
        <v>#DIV/0!</v>
      </c>
      <c r="U85" s="314"/>
      <c r="V85" s="314"/>
      <c r="W85" s="314"/>
      <c r="X85" s="314"/>
      <c r="Y85" s="314"/>
      <c r="Z85" s="314"/>
      <c r="AA85" s="314"/>
      <c r="AB85" s="314"/>
      <c r="AC85" s="314"/>
      <c r="AD85" s="314"/>
      <c r="AE85" s="314"/>
      <c r="AF85" s="314"/>
      <c r="AG85" s="315">
        <f t="shared" si="51"/>
        <v>12.8</v>
      </c>
      <c r="AH85" s="315">
        <f t="shared" si="13"/>
        <v>-12.8</v>
      </c>
      <c r="AI85" s="316" t="e">
        <f t="shared" si="14"/>
        <v>#DIV/0!</v>
      </c>
      <c r="AJ85" s="317"/>
      <c r="AK85" s="318">
        <v>0</v>
      </c>
      <c r="AL85" s="318">
        <v>0</v>
      </c>
      <c r="AM85" s="318">
        <v>0</v>
      </c>
      <c r="AN85" s="318">
        <v>0</v>
      </c>
      <c r="AO85" s="319">
        <f t="shared" si="15"/>
        <v>0</v>
      </c>
      <c r="AP85" s="318">
        <v>0</v>
      </c>
      <c r="AQ85" s="318">
        <v>0</v>
      </c>
      <c r="AR85" s="318">
        <v>0</v>
      </c>
      <c r="AS85" s="319">
        <f t="shared" si="16"/>
        <v>0</v>
      </c>
      <c r="AT85" s="318">
        <v>0</v>
      </c>
      <c r="AU85" s="318">
        <v>0</v>
      </c>
      <c r="AV85" s="318">
        <v>0</v>
      </c>
      <c r="AW85" s="319">
        <f t="shared" si="17"/>
        <v>0</v>
      </c>
      <c r="AX85" s="318">
        <v>0</v>
      </c>
      <c r="AY85" s="318">
        <v>0</v>
      </c>
      <c r="AZ85" s="318">
        <v>0</v>
      </c>
      <c r="BA85" s="320">
        <f t="shared" si="18"/>
        <v>0</v>
      </c>
      <c r="BB85" s="321"/>
      <c r="BC85" s="318">
        <v>0</v>
      </c>
      <c r="BD85" s="318">
        <v>0</v>
      </c>
      <c r="BE85" s="318">
        <v>0</v>
      </c>
      <c r="BF85" s="318">
        <v>0</v>
      </c>
      <c r="BG85" s="319">
        <f t="shared" si="52"/>
        <v>0</v>
      </c>
      <c r="BH85" s="318">
        <v>0</v>
      </c>
      <c r="BI85" s="318">
        <v>0</v>
      </c>
      <c r="BJ85" s="318">
        <v>0</v>
      </c>
      <c r="BK85" s="319">
        <f t="shared" si="53"/>
        <v>0</v>
      </c>
      <c r="BL85" s="318">
        <v>0</v>
      </c>
      <c r="BM85" s="318">
        <v>0</v>
      </c>
      <c r="BN85" s="318">
        <v>12.8</v>
      </c>
      <c r="BO85" s="319">
        <f t="shared" si="54"/>
        <v>12.8</v>
      </c>
      <c r="BP85" s="318">
        <v>0</v>
      </c>
      <c r="BQ85" s="318">
        <v>0</v>
      </c>
      <c r="BR85" s="318">
        <v>0</v>
      </c>
      <c r="BS85" s="320">
        <f t="shared" si="55"/>
        <v>0</v>
      </c>
      <c r="BT85" s="321"/>
    </row>
    <row r="86" spans="1:72" s="302" customFormat="1" ht="22.5" customHeight="1">
      <c r="A86" s="331" t="s">
        <v>328</v>
      </c>
      <c r="B86" s="567"/>
      <c r="C86" s="427" t="s">
        <v>329</v>
      </c>
      <c r="D86" s="399" t="s">
        <v>7</v>
      </c>
      <c r="E86" s="334" t="s">
        <v>241</v>
      </c>
      <c r="F86" s="335">
        <v>1</v>
      </c>
      <c r="G86" s="336">
        <v>15000</v>
      </c>
      <c r="H86" s="335">
        <v>1</v>
      </c>
      <c r="I86" s="337">
        <f>F86*G86*H86</f>
        <v>15000</v>
      </c>
      <c r="J86" s="347">
        <v>0</v>
      </c>
      <c r="K86" s="347">
        <v>0</v>
      </c>
      <c r="L86" s="347">
        <v>0</v>
      </c>
      <c r="M86" s="407">
        <f t="shared" si="56"/>
        <v>0</v>
      </c>
      <c r="N86" s="348">
        <f t="shared" si="47"/>
        <v>15000</v>
      </c>
      <c r="O86" s="311">
        <f t="shared" si="6"/>
        <v>11538.461538461537</v>
      </c>
      <c r="P86" s="311">
        <f t="shared" si="7"/>
        <v>0</v>
      </c>
      <c r="Q86" s="311">
        <f t="shared" si="8"/>
        <v>11538.461538461537</v>
      </c>
      <c r="R86" s="312">
        <f t="shared" si="48"/>
        <v>7277.25</v>
      </c>
      <c r="S86" s="312">
        <f t="shared" si="49"/>
        <v>-7277.25</v>
      </c>
      <c r="T86" s="313" t="e">
        <f t="shared" si="50"/>
        <v>#DIV/0!</v>
      </c>
      <c r="U86" s="314"/>
      <c r="V86" s="314"/>
      <c r="W86" s="314"/>
      <c r="X86" s="314"/>
      <c r="Y86" s="314"/>
      <c r="Z86" s="314"/>
      <c r="AA86" s="314"/>
      <c r="AB86" s="314"/>
      <c r="AC86" s="314"/>
      <c r="AD86" s="314"/>
      <c r="AE86" s="314"/>
      <c r="AF86" s="314"/>
      <c r="AG86" s="315">
        <f t="shared" si="51"/>
        <v>15742.43</v>
      </c>
      <c r="AH86" s="315">
        <f t="shared" si="13"/>
        <v>-742.4300000000003</v>
      </c>
      <c r="AI86" s="316">
        <f t="shared" si="14"/>
        <v>1.0494953333333334</v>
      </c>
      <c r="AJ86" s="317"/>
      <c r="AK86" s="318">
        <v>0</v>
      </c>
      <c r="AL86" s="318">
        <v>0</v>
      </c>
      <c r="AM86" s="318">
        <v>0</v>
      </c>
      <c r="AN86" s="318">
        <v>0</v>
      </c>
      <c r="AO86" s="319">
        <f t="shared" si="15"/>
        <v>0</v>
      </c>
      <c r="AP86" s="318">
        <v>0</v>
      </c>
      <c r="AQ86" s="318">
        <v>0</v>
      </c>
      <c r="AR86" s="318">
        <v>0</v>
      </c>
      <c r="AS86" s="319">
        <f t="shared" si="16"/>
        <v>0</v>
      </c>
      <c r="AT86" s="318">
        <v>0</v>
      </c>
      <c r="AU86" s="318">
        <v>8465.18</v>
      </c>
      <c r="AV86" s="318">
        <v>0</v>
      </c>
      <c r="AW86" s="319">
        <f t="shared" si="17"/>
        <v>8465.18</v>
      </c>
      <c r="AX86" s="318">
        <v>0</v>
      </c>
      <c r="AY86" s="318">
        <v>0</v>
      </c>
      <c r="AZ86" s="318">
        <v>0</v>
      </c>
      <c r="BA86" s="320">
        <f t="shared" si="18"/>
        <v>0</v>
      </c>
      <c r="BB86" s="321"/>
      <c r="BC86" s="318">
        <v>7277.25</v>
      </c>
      <c r="BD86" s="318">
        <v>0</v>
      </c>
      <c r="BE86" s="318">
        <v>0</v>
      </c>
      <c r="BF86" s="318">
        <v>0</v>
      </c>
      <c r="BG86" s="319">
        <f t="shared" si="52"/>
        <v>7277.25</v>
      </c>
      <c r="BH86" s="318">
        <v>0</v>
      </c>
      <c r="BI86" s="318">
        <v>0</v>
      </c>
      <c r="BJ86" s="318">
        <v>0</v>
      </c>
      <c r="BK86" s="319">
        <f t="shared" si="53"/>
        <v>0</v>
      </c>
      <c r="BL86" s="318">
        <v>0</v>
      </c>
      <c r="BM86" s="318">
        <v>0</v>
      </c>
      <c r="BN86" s="318">
        <v>0</v>
      </c>
      <c r="BO86" s="319">
        <f t="shared" si="54"/>
        <v>0</v>
      </c>
      <c r="BP86" s="318">
        <v>0</v>
      </c>
      <c r="BQ86" s="318">
        <v>0</v>
      </c>
      <c r="BR86" s="318">
        <v>0</v>
      </c>
      <c r="BS86" s="320">
        <f t="shared" si="55"/>
        <v>0</v>
      </c>
      <c r="BT86" s="321"/>
    </row>
    <row r="87" spans="1:72" s="330" customFormat="1" ht="15">
      <c r="A87" s="350"/>
      <c r="B87" s="351"/>
      <c r="C87" s="352" t="s">
        <v>248</v>
      </c>
      <c r="D87" s="353" t="s">
        <v>248</v>
      </c>
      <c r="E87" s="354"/>
      <c r="F87" s="355"/>
      <c r="G87" s="356"/>
      <c r="H87" s="355"/>
      <c r="I87" s="401">
        <f>SUM(I71:I86)</f>
        <v>23745</v>
      </c>
      <c r="J87" s="358"/>
      <c r="K87" s="358"/>
      <c r="L87" s="358"/>
      <c r="M87" s="401">
        <f>SUM(M71:M86)</f>
        <v>92175</v>
      </c>
      <c r="N87" s="401">
        <f>SUM(N71:N86)</f>
        <v>115920</v>
      </c>
      <c r="O87" s="401">
        <f aca="true" t="shared" si="57" ref="O87:BA87">SUM(O71:O86)</f>
        <v>18265.384615384613</v>
      </c>
      <c r="P87" s="401">
        <f t="shared" si="57"/>
        <v>70903.84615384616</v>
      </c>
      <c r="Q87" s="401">
        <f t="shared" si="57"/>
        <v>89169.23076923077</v>
      </c>
      <c r="R87" s="401">
        <f>SUM(R71:R86)</f>
        <v>20874.71</v>
      </c>
      <c r="S87" s="401">
        <f t="shared" si="57"/>
        <v>71300.29000000001</v>
      </c>
      <c r="T87" s="402">
        <f>R87/I87</f>
        <v>0.879120235839124</v>
      </c>
      <c r="U87" s="401">
        <f t="shared" si="57"/>
        <v>0</v>
      </c>
      <c r="V87" s="401">
        <f t="shared" si="57"/>
        <v>0</v>
      </c>
      <c r="W87" s="401">
        <f t="shared" si="57"/>
        <v>0</v>
      </c>
      <c r="X87" s="401">
        <f t="shared" si="57"/>
        <v>0</v>
      </c>
      <c r="Y87" s="401">
        <f t="shared" si="57"/>
        <v>0</v>
      </c>
      <c r="Z87" s="401">
        <f t="shared" si="57"/>
        <v>0</v>
      </c>
      <c r="AA87" s="401">
        <f t="shared" si="57"/>
        <v>0</v>
      </c>
      <c r="AB87" s="401">
        <f t="shared" si="57"/>
        <v>0</v>
      </c>
      <c r="AC87" s="401">
        <f t="shared" si="57"/>
        <v>0</v>
      </c>
      <c r="AD87" s="401">
        <f t="shared" si="57"/>
        <v>0</v>
      </c>
      <c r="AE87" s="401">
        <f t="shared" si="57"/>
        <v>0</v>
      </c>
      <c r="AF87" s="401">
        <f t="shared" si="57"/>
        <v>0</v>
      </c>
      <c r="AG87" s="401">
        <f t="shared" si="57"/>
        <v>29627.21</v>
      </c>
      <c r="AH87" s="401">
        <f t="shared" si="57"/>
        <v>86292.79000000001</v>
      </c>
      <c r="AI87" s="402">
        <f t="shared" si="14"/>
        <v>0.2555832470669427</v>
      </c>
      <c r="AJ87" s="401">
        <f t="shared" si="57"/>
        <v>0</v>
      </c>
      <c r="AK87" s="401">
        <f>SUM(AK71:AK86)</f>
        <v>0</v>
      </c>
      <c r="AL87" s="401">
        <f t="shared" si="57"/>
        <v>498.41</v>
      </c>
      <c r="AM87" s="401">
        <f t="shared" si="57"/>
        <v>-498.41</v>
      </c>
      <c r="AN87" s="401">
        <f t="shared" si="57"/>
        <v>0</v>
      </c>
      <c r="AO87" s="401">
        <f t="shared" si="57"/>
        <v>0</v>
      </c>
      <c r="AP87" s="401">
        <f t="shared" si="57"/>
        <v>0</v>
      </c>
      <c r="AQ87" s="401">
        <f t="shared" si="57"/>
        <v>0</v>
      </c>
      <c r="AR87" s="401">
        <f t="shared" si="57"/>
        <v>0</v>
      </c>
      <c r="AS87" s="401">
        <f t="shared" si="57"/>
        <v>0</v>
      </c>
      <c r="AT87" s="401">
        <f t="shared" si="57"/>
        <v>0</v>
      </c>
      <c r="AU87" s="401">
        <f t="shared" si="57"/>
        <v>8465.18</v>
      </c>
      <c r="AV87" s="401">
        <f t="shared" si="57"/>
        <v>0</v>
      </c>
      <c r="AW87" s="401">
        <f t="shared" si="57"/>
        <v>8465.18</v>
      </c>
      <c r="AX87" s="401">
        <f t="shared" si="57"/>
        <v>0</v>
      </c>
      <c r="AY87" s="401">
        <f t="shared" si="57"/>
        <v>287.32</v>
      </c>
      <c r="AZ87" s="401">
        <f t="shared" si="57"/>
        <v>0</v>
      </c>
      <c r="BA87" s="401">
        <f t="shared" si="57"/>
        <v>287.32</v>
      </c>
      <c r="BB87" s="321"/>
      <c r="BC87" s="401">
        <f>SUM(BC71:BC86)</f>
        <v>7287.24</v>
      </c>
      <c r="BD87" s="401">
        <f aca="true" t="shared" si="58" ref="BD87:BS87">SUM(BD71:BD86)</f>
        <v>1545.99</v>
      </c>
      <c r="BE87" s="401">
        <f t="shared" si="58"/>
        <v>0</v>
      </c>
      <c r="BF87" s="401">
        <f t="shared" si="58"/>
        <v>0</v>
      </c>
      <c r="BG87" s="401">
        <f t="shared" si="58"/>
        <v>8833.23</v>
      </c>
      <c r="BH87" s="401">
        <f t="shared" si="58"/>
        <v>5955.25</v>
      </c>
      <c r="BI87" s="401">
        <f t="shared" si="58"/>
        <v>0</v>
      </c>
      <c r="BJ87" s="401">
        <f t="shared" si="58"/>
        <v>0</v>
      </c>
      <c r="BK87" s="401">
        <f t="shared" si="58"/>
        <v>5955.25</v>
      </c>
      <c r="BL87" s="401">
        <f t="shared" si="58"/>
        <v>0</v>
      </c>
      <c r="BM87" s="401">
        <f t="shared" si="58"/>
        <v>6073.43</v>
      </c>
      <c r="BN87" s="401">
        <f t="shared" si="58"/>
        <v>12.8</v>
      </c>
      <c r="BO87" s="401">
        <f t="shared" si="58"/>
        <v>6086.2300000000005</v>
      </c>
      <c r="BP87" s="401">
        <f t="shared" si="58"/>
        <v>0</v>
      </c>
      <c r="BQ87" s="401">
        <f t="shared" si="58"/>
        <v>0</v>
      </c>
      <c r="BR87" s="401">
        <f t="shared" si="58"/>
        <v>0</v>
      </c>
      <c r="BS87" s="401">
        <f t="shared" si="58"/>
        <v>0</v>
      </c>
      <c r="BT87" s="321"/>
    </row>
    <row r="88" spans="1:72" s="330" customFormat="1" ht="54.75">
      <c r="A88" s="322" t="s">
        <v>330</v>
      </c>
      <c r="B88" s="428" t="s">
        <v>331</v>
      </c>
      <c r="C88" s="360" t="s">
        <v>332</v>
      </c>
      <c r="D88" s="399" t="s">
        <v>7</v>
      </c>
      <c r="E88" s="334" t="s">
        <v>234</v>
      </c>
      <c r="F88" s="335">
        <v>0</v>
      </c>
      <c r="G88" s="335">
        <v>0</v>
      </c>
      <c r="H88" s="335">
        <v>0</v>
      </c>
      <c r="I88" s="337">
        <f>F88*G88*H88</f>
        <v>0</v>
      </c>
      <c r="J88" s="339">
        <v>1</v>
      </c>
      <c r="K88" s="339">
        <v>7500</v>
      </c>
      <c r="L88" s="339">
        <v>1</v>
      </c>
      <c r="M88" s="337">
        <f>J88*K88*L88</f>
        <v>7500</v>
      </c>
      <c r="N88" s="348">
        <f>I88+M88</f>
        <v>7500</v>
      </c>
      <c r="O88" s="311">
        <f t="shared" si="6"/>
        <v>0</v>
      </c>
      <c r="P88" s="311">
        <f t="shared" si="7"/>
        <v>5769.230769230769</v>
      </c>
      <c r="Q88" s="311">
        <f t="shared" si="8"/>
        <v>5769.230769230769</v>
      </c>
      <c r="R88" s="312">
        <f>BG88+BK88+BO88+BS88</f>
        <v>4780.77</v>
      </c>
      <c r="S88" s="312">
        <f>M88-R88</f>
        <v>2719.2299999999996</v>
      </c>
      <c r="T88" s="313">
        <f>R88/M88</f>
        <v>0.6374360000000001</v>
      </c>
      <c r="U88" s="314"/>
      <c r="V88" s="314"/>
      <c r="W88" s="314"/>
      <c r="X88" s="314"/>
      <c r="Y88" s="314"/>
      <c r="Z88" s="314"/>
      <c r="AA88" s="314"/>
      <c r="AB88" s="314"/>
      <c r="AC88" s="314"/>
      <c r="AD88" s="314"/>
      <c r="AE88" s="314"/>
      <c r="AF88" s="314"/>
      <c r="AG88" s="315">
        <f>AO88+AS88+AW88+BA88+BG88+BK88+BO88+BS88</f>
        <v>4780.77</v>
      </c>
      <c r="AH88" s="315">
        <f t="shared" si="13"/>
        <v>2719.2299999999996</v>
      </c>
      <c r="AI88" s="316">
        <f t="shared" si="14"/>
        <v>0.6374360000000001</v>
      </c>
      <c r="AJ88" s="317"/>
      <c r="AK88" s="318">
        <v>0</v>
      </c>
      <c r="AL88" s="318">
        <v>0</v>
      </c>
      <c r="AM88" s="318">
        <v>0</v>
      </c>
      <c r="AN88" s="318">
        <v>0</v>
      </c>
      <c r="AO88" s="319">
        <f t="shared" si="15"/>
        <v>0</v>
      </c>
      <c r="AP88" s="318">
        <v>0</v>
      </c>
      <c r="AQ88" s="318">
        <v>0</v>
      </c>
      <c r="AR88" s="318">
        <v>0</v>
      </c>
      <c r="AS88" s="319">
        <f t="shared" si="16"/>
        <v>0</v>
      </c>
      <c r="AT88" s="318">
        <v>0</v>
      </c>
      <c r="AU88" s="318">
        <v>0</v>
      </c>
      <c r="AV88" s="318">
        <v>0</v>
      </c>
      <c r="AW88" s="319">
        <f t="shared" si="17"/>
        <v>0</v>
      </c>
      <c r="AX88" s="318">
        <v>0</v>
      </c>
      <c r="AY88" s="318">
        <v>0</v>
      </c>
      <c r="AZ88" s="318">
        <v>0</v>
      </c>
      <c r="BA88" s="320">
        <f t="shared" si="18"/>
        <v>0</v>
      </c>
      <c r="BB88" s="321"/>
      <c r="BC88" s="318">
        <v>0</v>
      </c>
      <c r="BD88" s="318">
        <v>0</v>
      </c>
      <c r="BE88" s="318">
        <v>0</v>
      </c>
      <c r="BF88" s="318">
        <v>0</v>
      </c>
      <c r="BG88" s="319">
        <f>SUM(BC88:BF88)</f>
        <v>0</v>
      </c>
      <c r="BH88" s="318">
        <v>4780.77</v>
      </c>
      <c r="BI88" s="318">
        <v>0</v>
      </c>
      <c r="BJ88" s="318">
        <v>0</v>
      </c>
      <c r="BK88" s="319">
        <f>SUM(BH88:BJ88)</f>
        <v>4780.77</v>
      </c>
      <c r="BL88" s="318">
        <v>0</v>
      </c>
      <c r="BM88" s="318">
        <v>0</v>
      </c>
      <c r="BN88" s="318">
        <v>0</v>
      </c>
      <c r="BO88" s="319">
        <f>SUM(BL88:BN88)</f>
        <v>0</v>
      </c>
      <c r="BP88" s="318">
        <v>0</v>
      </c>
      <c r="BQ88" s="318">
        <v>0</v>
      </c>
      <c r="BR88" s="318">
        <v>0</v>
      </c>
      <c r="BS88" s="320">
        <f>SUM(BP88:BR88)</f>
        <v>0</v>
      </c>
      <c r="BT88" s="321"/>
    </row>
    <row r="89" spans="1:72" s="330" customFormat="1" ht="15">
      <c r="A89" s="372"/>
      <c r="B89" s="373"/>
      <c r="C89" s="352" t="s">
        <v>248</v>
      </c>
      <c r="D89" s="353" t="s">
        <v>248</v>
      </c>
      <c r="E89" s="374"/>
      <c r="F89" s="373"/>
      <c r="G89" s="373"/>
      <c r="H89" s="373"/>
      <c r="I89" s="409">
        <f>I88</f>
        <v>0</v>
      </c>
      <c r="J89" s="373"/>
      <c r="K89" s="373"/>
      <c r="L89" s="373"/>
      <c r="M89" s="409">
        <f>M88</f>
        <v>7500</v>
      </c>
      <c r="N89" s="409">
        <f>N88</f>
        <v>7500</v>
      </c>
      <c r="O89" s="409">
        <f aca="true" t="shared" si="59" ref="O89:BA89">O88</f>
        <v>0</v>
      </c>
      <c r="P89" s="409">
        <f t="shared" si="59"/>
        <v>5769.230769230769</v>
      </c>
      <c r="Q89" s="409">
        <f t="shared" si="59"/>
        <v>5769.230769230769</v>
      </c>
      <c r="R89" s="409">
        <f>R88</f>
        <v>4780.77</v>
      </c>
      <c r="S89" s="409">
        <f t="shared" si="59"/>
        <v>2719.2299999999996</v>
      </c>
      <c r="T89" s="410" t="e">
        <f>R89/I89</f>
        <v>#DIV/0!</v>
      </c>
      <c r="U89" s="409">
        <f t="shared" si="59"/>
        <v>0</v>
      </c>
      <c r="V89" s="409">
        <f t="shared" si="59"/>
        <v>0</v>
      </c>
      <c r="W89" s="409">
        <f t="shared" si="59"/>
        <v>0</v>
      </c>
      <c r="X89" s="409">
        <f t="shared" si="59"/>
        <v>0</v>
      </c>
      <c r="Y89" s="409">
        <f t="shared" si="59"/>
        <v>0</v>
      </c>
      <c r="Z89" s="409">
        <f t="shared" si="59"/>
        <v>0</v>
      </c>
      <c r="AA89" s="409">
        <f t="shared" si="59"/>
        <v>0</v>
      </c>
      <c r="AB89" s="409">
        <f t="shared" si="59"/>
        <v>0</v>
      </c>
      <c r="AC89" s="409">
        <f t="shared" si="59"/>
        <v>0</v>
      </c>
      <c r="AD89" s="409">
        <f t="shared" si="59"/>
        <v>0</v>
      </c>
      <c r="AE89" s="409">
        <f t="shared" si="59"/>
        <v>0</v>
      </c>
      <c r="AF89" s="409">
        <f t="shared" si="59"/>
        <v>0</v>
      </c>
      <c r="AG89" s="409">
        <f t="shared" si="59"/>
        <v>4780.77</v>
      </c>
      <c r="AH89" s="409">
        <f t="shared" si="59"/>
        <v>2719.2299999999996</v>
      </c>
      <c r="AI89" s="410">
        <f t="shared" si="14"/>
        <v>0.6374360000000001</v>
      </c>
      <c r="AJ89" s="409">
        <f t="shared" si="59"/>
        <v>0</v>
      </c>
      <c r="AK89" s="409">
        <f>AK88</f>
        <v>0</v>
      </c>
      <c r="AL89" s="409">
        <f t="shared" si="59"/>
        <v>0</v>
      </c>
      <c r="AM89" s="409">
        <f t="shared" si="59"/>
        <v>0</v>
      </c>
      <c r="AN89" s="409">
        <f t="shared" si="59"/>
        <v>0</v>
      </c>
      <c r="AO89" s="409">
        <f t="shared" si="59"/>
        <v>0</v>
      </c>
      <c r="AP89" s="409">
        <f t="shared" si="59"/>
        <v>0</v>
      </c>
      <c r="AQ89" s="409">
        <f t="shared" si="59"/>
        <v>0</v>
      </c>
      <c r="AR89" s="409">
        <f t="shared" si="59"/>
        <v>0</v>
      </c>
      <c r="AS89" s="409">
        <f t="shared" si="59"/>
        <v>0</v>
      </c>
      <c r="AT89" s="409">
        <f t="shared" si="59"/>
        <v>0</v>
      </c>
      <c r="AU89" s="409">
        <f t="shared" si="59"/>
        <v>0</v>
      </c>
      <c r="AV89" s="409">
        <f t="shared" si="59"/>
        <v>0</v>
      </c>
      <c r="AW89" s="409">
        <f t="shared" si="59"/>
        <v>0</v>
      </c>
      <c r="AX89" s="409">
        <f t="shared" si="59"/>
        <v>0</v>
      </c>
      <c r="AY89" s="409">
        <f t="shared" si="59"/>
        <v>0</v>
      </c>
      <c r="AZ89" s="409">
        <f t="shared" si="59"/>
        <v>0</v>
      </c>
      <c r="BA89" s="409">
        <f t="shared" si="59"/>
        <v>0</v>
      </c>
      <c r="BB89" s="321"/>
      <c r="BC89" s="409">
        <f>BC88</f>
        <v>0</v>
      </c>
      <c r="BD89" s="409">
        <f aca="true" t="shared" si="60" ref="BD89:BS89">BD88</f>
        <v>0</v>
      </c>
      <c r="BE89" s="409">
        <f t="shared" si="60"/>
        <v>0</v>
      </c>
      <c r="BF89" s="409">
        <f t="shared" si="60"/>
        <v>0</v>
      </c>
      <c r="BG89" s="409">
        <f t="shared" si="60"/>
        <v>0</v>
      </c>
      <c r="BH89" s="409">
        <f t="shared" si="60"/>
        <v>4780.77</v>
      </c>
      <c r="BI89" s="409">
        <f t="shared" si="60"/>
        <v>0</v>
      </c>
      <c r="BJ89" s="409">
        <f t="shared" si="60"/>
        <v>0</v>
      </c>
      <c r="BK89" s="409">
        <f t="shared" si="60"/>
        <v>4780.77</v>
      </c>
      <c r="BL89" s="409">
        <f t="shared" si="60"/>
        <v>0</v>
      </c>
      <c r="BM89" s="409">
        <f t="shared" si="60"/>
        <v>0</v>
      </c>
      <c r="BN89" s="409">
        <f t="shared" si="60"/>
        <v>0</v>
      </c>
      <c r="BO89" s="409">
        <f t="shared" si="60"/>
        <v>0</v>
      </c>
      <c r="BP89" s="409">
        <f t="shared" si="60"/>
        <v>0</v>
      </c>
      <c r="BQ89" s="409">
        <f t="shared" si="60"/>
        <v>0</v>
      </c>
      <c r="BR89" s="409">
        <f t="shared" si="60"/>
        <v>0</v>
      </c>
      <c r="BS89" s="409">
        <f t="shared" si="60"/>
        <v>0</v>
      </c>
      <c r="BT89" s="321"/>
    </row>
    <row r="90" spans="1:72" s="330" customFormat="1" ht="15.75" thickBot="1">
      <c r="A90" s="429"/>
      <c r="B90" s="430"/>
      <c r="C90" s="431" t="s">
        <v>333</v>
      </c>
      <c r="D90" s="432"/>
      <c r="E90" s="433"/>
      <c r="F90" s="430"/>
      <c r="G90" s="430"/>
      <c r="H90" s="430"/>
      <c r="I90" s="434">
        <f>I87+I89</f>
        <v>23745</v>
      </c>
      <c r="J90" s="430"/>
      <c r="K90" s="430"/>
      <c r="L90" s="430"/>
      <c r="M90" s="434">
        <f>M87+M89</f>
        <v>99675</v>
      </c>
      <c r="N90" s="434">
        <f>N87+N89</f>
        <v>123420</v>
      </c>
      <c r="O90" s="434">
        <f aca="true" t="shared" si="61" ref="O90:BA90">O87+O89</f>
        <v>18265.384615384613</v>
      </c>
      <c r="P90" s="434">
        <f t="shared" si="61"/>
        <v>76673.07692307692</v>
      </c>
      <c r="Q90" s="434">
        <f t="shared" si="61"/>
        <v>94938.46153846153</v>
      </c>
      <c r="R90" s="434">
        <f>R87+R89</f>
        <v>25655.48</v>
      </c>
      <c r="S90" s="434">
        <f t="shared" si="61"/>
        <v>74019.52</v>
      </c>
      <c r="T90" s="435">
        <f>R90/I90</f>
        <v>1.0804582017266793</v>
      </c>
      <c r="U90" s="434">
        <f t="shared" si="61"/>
        <v>0</v>
      </c>
      <c r="V90" s="434">
        <f t="shared" si="61"/>
        <v>0</v>
      </c>
      <c r="W90" s="434">
        <f t="shared" si="61"/>
        <v>0</v>
      </c>
      <c r="X90" s="434">
        <f t="shared" si="61"/>
        <v>0</v>
      </c>
      <c r="Y90" s="434">
        <f t="shared" si="61"/>
        <v>0</v>
      </c>
      <c r="Z90" s="434">
        <f t="shared" si="61"/>
        <v>0</v>
      </c>
      <c r="AA90" s="434">
        <f t="shared" si="61"/>
        <v>0</v>
      </c>
      <c r="AB90" s="434">
        <f t="shared" si="61"/>
        <v>0</v>
      </c>
      <c r="AC90" s="434">
        <f t="shared" si="61"/>
        <v>0</v>
      </c>
      <c r="AD90" s="434">
        <f t="shared" si="61"/>
        <v>0</v>
      </c>
      <c r="AE90" s="434">
        <f t="shared" si="61"/>
        <v>0</v>
      </c>
      <c r="AF90" s="434">
        <f t="shared" si="61"/>
        <v>0</v>
      </c>
      <c r="AG90" s="434">
        <f t="shared" si="61"/>
        <v>34407.979999999996</v>
      </c>
      <c r="AH90" s="434">
        <f t="shared" si="61"/>
        <v>89012.02</v>
      </c>
      <c r="AI90" s="435">
        <f t="shared" si="14"/>
        <v>0.27878771673958835</v>
      </c>
      <c r="AJ90" s="434">
        <f t="shared" si="61"/>
        <v>0</v>
      </c>
      <c r="AK90" s="434">
        <f>AK87+AK89</f>
        <v>0</v>
      </c>
      <c r="AL90" s="434">
        <f t="shared" si="61"/>
        <v>498.41</v>
      </c>
      <c r="AM90" s="434">
        <f t="shared" si="61"/>
        <v>-498.41</v>
      </c>
      <c r="AN90" s="434">
        <f t="shared" si="61"/>
        <v>0</v>
      </c>
      <c r="AO90" s="434">
        <f t="shared" si="61"/>
        <v>0</v>
      </c>
      <c r="AP90" s="434">
        <f t="shared" si="61"/>
        <v>0</v>
      </c>
      <c r="AQ90" s="434">
        <f t="shared" si="61"/>
        <v>0</v>
      </c>
      <c r="AR90" s="434">
        <f t="shared" si="61"/>
        <v>0</v>
      </c>
      <c r="AS90" s="434">
        <f t="shared" si="61"/>
        <v>0</v>
      </c>
      <c r="AT90" s="434">
        <f t="shared" si="61"/>
        <v>0</v>
      </c>
      <c r="AU90" s="434">
        <f t="shared" si="61"/>
        <v>8465.18</v>
      </c>
      <c r="AV90" s="434">
        <f t="shared" si="61"/>
        <v>0</v>
      </c>
      <c r="AW90" s="434">
        <f t="shared" si="61"/>
        <v>8465.18</v>
      </c>
      <c r="AX90" s="434">
        <f t="shared" si="61"/>
        <v>0</v>
      </c>
      <c r="AY90" s="434">
        <f t="shared" si="61"/>
        <v>287.32</v>
      </c>
      <c r="AZ90" s="434">
        <f t="shared" si="61"/>
        <v>0</v>
      </c>
      <c r="BA90" s="434">
        <f t="shared" si="61"/>
        <v>287.32</v>
      </c>
      <c r="BB90" s="321"/>
      <c r="BC90" s="434">
        <f>BC87+BC89</f>
        <v>7287.24</v>
      </c>
      <c r="BD90" s="434">
        <f aca="true" t="shared" si="62" ref="BD90:BS90">BD87+BD89</f>
        <v>1545.99</v>
      </c>
      <c r="BE90" s="434">
        <f t="shared" si="62"/>
        <v>0</v>
      </c>
      <c r="BF90" s="434">
        <f t="shared" si="62"/>
        <v>0</v>
      </c>
      <c r="BG90" s="434">
        <f t="shared" si="62"/>
        <v>8833.23</v>
      </c>
      <c r="BH90" s="434">
        <f t="shared" si="62"/>
        <v>10736.02</v>
      </c>
      <c r="BI90" s="434">
        <f t="shared" si="62"/>
        <v>0</v>
      </c>
      <c r="BJ90" s="434">
        <f t="shared" si="62"/>
        <v>0</v>
      </c>
      <c r="BK90" s="434">
        <f t="shared" si="62"/>
        <v>10736.02</v>
      </c>
      <c r="BL90" s="434">
        <f t="shared" si="62"/>
        <v>0</v>
      </c>
      <c r="BM90" s="434">
        <f t="shared" si="62"/>
        <v>6073.43</v>
      </c>
      <c r="BN90" s="434">
        <f t="shared" si="62"/>
        <v>12.8</v>
      </c>
      <c r="BO90" s="434">
        <f t="shared" si="62"/>
        <v>6086.2300000000005</v>
      </c>
      <c r="BP90" s="434">
        <f t="shared" si="62"/>
        <v>0</v>
      </c>
      <c r="BQ90" s="434">
        <f t="shared" si="62"/>
        <v>0</v>
      </c>
      <c r="BR90" s="434">
        <f t="shared" si="62"/>
        <v>0</v>
      </c>
      <c r="BS90" s="434">
        <f t="shared" si="62"/>
        <v>0</v>
      </c>
      <c r="BT90" s="321"/>
    </row>
    <row r="91" spans="1:72" s="330" customFormat="1" ht="15">
      <c r="A91" s="436"/>
      <c r="B91" s="437"/>
      <c r="C91" s="438" t="s">
        <v>334</v>
      </c>
      <c r="D91" s="439"/>
      <c r="E91" s="440"/>
      <c r="F91" s="441"/>
      <c r="G91" s="441"/>
      <c r="H91" s="442"/>
      <c r="I91" s="443"/>
      <c r="J91" s="444"/>
      <c r="K91" s="444"/>
      <c r="L91" s="445"/>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43"/>
      <c r="AU91" s="443"/>
      <c r="AV91" s="443"/>
      <c r="AW91" s="443"/>
      <c r="AX91" s="443"/>
      <c r="AY91" s="443"/>
      <c r="AZ91" s="443"/>
      <c r="BA91" s="443"/>
      <c r="BB91" s="443"/>
      <c r="BC91" s="443"/>
      <c r="BD91" s="443"/>
      <c r="BE91" s="443"/>
      <c r="BF91" s="443"/>
      <c r="BG91" s="443"/>
      <c r="BH91" s="443"/>
      <c r="BI91" s="443"/>
      <c r="BJ91" s="443"/>
      <c r="BK91" s="443"/>
      <c r="BL91" s="443"/>
      <c r="BM91" s="443"/>
      <c r="BN91" s="443"/>
      <c r="BO91" s="443"/>
      <c r="BP91" s="443"/>
      <c r="BQ91" s="443"/>
      <c r="BR91" s="443"/>
      <c r="BS91" s="443"/>
      <c r="BT91" s="321"/>
    </row>
    <row r="92" spans="1:72" s="330" customFormat="1" ht="15" customHeight="1">
      <c r="A92" s="331" t="s">
        <v>335</v>
      </c>
      <c r="B92" s="446" t="s">
        <v>336</v>
      </c>
      <c r="C92" s="447" t="s">
        <v>337</v>
      </c>
      <c r="D92" s="448" t="s">
        <v>7</v>
      </c>
      <c r="E92" s="449" t="s">
        <v>234</v>
      </c>
      <c r="F92" s="325">
        <v>1</v>
      </c>
      <c r="G92" s="325">
        <v>18000</v>
      </c>
      <c r="H92" s="450">
        <v>1</v>
      </c>
      <c r="I92" s="327">
        <f>F92*G92*H92</f>
        <v>18000</v>
      </c>
      <c r="J92" s="328"/>
      <c r="K92" s="328"/>
      <c r="L92" s="451"/>
      <c r="M92" s="327">
        <f>(J92*K92*L92)*12</f>
        <v>0</v>
      </c>
      <c r="N92" s="452">
        <f aca="true" t="shared" si="63" ref="N92:N102">I92+M92</f>
        <v>18000</v>
      </c>
      <c r="O92" s="311">
        <f t="shared" si="6"/>
        <v>13846.153846153846</v>
      </c>
      <c r="P92" s="311">
        <f t="shared" si="7"/>
        <v>0</v>
      </c>
      <c r="Q92" s="311">
        <f t="shared" si="8"/>
        <v>13846.153846153846</v>
      </c>
      <c r="R92" s="312">
        <f aca="true" t="shared" si="64" ref="R92:R102">BG92+BK92+BO92+BS92</f>
        <v>5393.01</v>
      </c>
      <c r="S92" s="312">
        <f aca="true" t="shared" si="65" ref="S92:S102">M92-R92</f>
        <v>-5393.01</v>
      </c>
      <c r="T92" s="313" t="e">
        <f aca="true" t="shared" si="66" ref="T92:T102">R92/M92</f>
        <v>#DIV/0!</v>
      </c>
      <c r="U92" s="314"/>
      <c r="V92" s="314"/>
      <c r="W92" s="314"/>
      <c r="X92" s="314"/>
      <c r="Y92" s="314"/>
      <c r="Z92" s="314"/>
      <c r="AA92" s="314"/>
      <c r="AB92" s="314"/>
      <c r="AC92" s="314"/>
      <c r="AD92" s="314"/>
      <c r="AE92" s="314"/>
      <c r="AF92" s="314"/>
      <c r="AG92" s="315">
        <f aca="true" t="shared" si="67" ref="AG92:AG102">AO92+AS92+AW92+BA92+BG92+BK92+BO92+BS92</f>
        <v>18015.079999999998</v>
      </c>
      <c r="AH92" s="315">
        <f t="shared" si="13"/>
        <v>-15.079999999998108</v>
      </c>
      <c r="AI92" s="316">
        <f t="shared" si="14"/>
        <v>1.0008377777777777</v>
      </c>
      <c r="AJ92" s="317"/>
      <c r="AK92" s="318">
        <v>0</v>
      </c>
      <c r="AL92" s="318">
        <v>0</v>
      </c>
      <c r="AM92" s="318">
        <v>0</v>
      </c>
      <c r="AN92" s="318">
        <v>0</v>
      </c>
      <c r="AO92" s="319">
        <f t="shared" si="15"/>
        <v>0</v>
      </c>
      <c r="AP92" s="318">
        <v>0</v>
      </c>
      <c r="AQ92" s="318">
        <v>84.99</v>
      </c>
      <c r="AR92" s="318">
        <v>3222.07</v>
      </c>
      <c r="AS92" s="319">
        <f t="shared" si="16"/>
        <v>3307.06</v>
      </c>
      <c r="AT92" s="318">
        <v>3356.8</v>
      </c>
      <c r="AU92" s="318">
        <v>5411.81</v>
      </c>
      <c r="AV92" s="318">
        <v>0</v>
      </c>
      <c r="AW92" s="319">
        <f t="shared" si="17"/>
        <v>8768.61</v>
      </c>
      <c r="AX92" s="318">
        <v>546.4</v>
      </c>
      <c r="AY92" s="318">
        <v>0</v>
      </c>
      <c r="AZ92" s="318">
        <v>0</v>
      </c>
      <c r="BA92" s="320">
        <f t="shared" si="18"/>
        <v>546.4</v>
      </c>
      <c r="BB92" s="321"/>
      <c r="BC92" s="318">
        <v>0</v>
      </c>
      <c r="BD92" s="318">
        <v>900</v>
      </c>
      <c r="BE92" s="318">
        <v>4048.03</v>
      </c>
      <c r="BF92" s="318">
        <v>0</v>
      </c>
      <c r="BG92" s="319">
        <f aca="true" t="shared" si="68" ref="BG92:BG102">SUM(BC92:BF92)</f>
        <v>4948.030000000001</v>
      </c>
      <c r="BH92" s="318">
        <v>0</v>
      </c>
      <c r="BI92" s="318">
        <v>444.98</v>
      </c>
      <c r="BJ92" s="318">
        <v>0</v>
      </c>
      <c r="BK92" s="319">
        <f aca="true" t="shared" si="69" ref="BK92:BK102">SUM(BH92:BJ92)</f>
        <v>444.98</v>
      </c>
      <c r="BL92" s="318">
        <v>0</v>
      </c>
      <c r="BM92" s="318">
        <v>0</v>
      </c>
      <c r="BN92" s="318">
        <v>0</v>
      </c>
      <c r="BO92" s="319">
        <f aca="true" t="shared" si="70" ref="BO92:BO102">SUM(BL92:BN92)</f>
        <v>0</v>
      </c>
      <c r="BP92" s="318">
        <v>0</v>
      </c>
      <c r="BQ92" s="318">
        <v>0</v>
      </c>
      <c r="BR92" s="318">
        <v>0</v>
      </c>
      <c r="BS92" s="320">
        <f aca="true" t="shared" si="71" ref="BS92:BS102">SUM(BP92:BR92)</f>
        <v>0</v>
      </c>
      <c r="BT92" s="321"/>
    </row>
    <row r="93" spans="1:72" s="330" customFormat="1" ht="15" customHeight="1">
      <c r="A93" s="331" t="s">
        <v>338</v>
      </c>
      <c r="B93" s="446" t="s">
        <v>339</v>
      </c>
      <c r="C93" s="447" t="s">
        <v>340</v>
      </c>
      <c r="D93" s="448" t="s">
        <v>7</v>
      </c>
      <c r="E93" s="449" t="s">
        <v>234</v>
      </c>
      <c r="F93" s="325"/>
      <c r="G93" s="325"/>
      <c r="H93" s="450"/>
      <c r="I93" s="327">
        <f>(F93*G93*H93)*12</f>
        <v>0</v>
      </c>
      <c r="J93" s="328">
        <v>1</v>
      </c>
      <c r="K93" s="328">
        <v>15000</v>
      </c>
      <c r="L93" s="451">
        <v>1</v>
      </c>
      <c r="M93" s="327">
        <f>(J93*K93*L93)*1</f>
        <v>15000</v>
      </c>
      <c r="N93" s="452">
        <f t="shared" si="63"/>
        <v>15000</v>
      </c>
      <c r="O93" s="311">
        <f aca="true" t="shared" si="72" ref="O93:O156">I93/$C$4</f>
        <v>0</v>
      </c>
      <c r="P93" s="311">
        <f aca="true" t="shared" si="73" ref="P93:P156">M93/$C$4</f>
        <v>11538.461538461537</v>
      </c>
      <c r="Q93" s="311">
        <f aca="true" t="shared" si="74" ref="Q93:Q156">O93+P93</f>
        <v>11538.461538461537</v>
      </c>
      <c r="R93" s="312">
        <f t="shared" si="64"/>
        <v>0</v>
      </c>
      <c r="S93" s="312">
        <f t="shared" si="65"/>
        <v>15000</v>
      </c>
      <c r="T93" s="313">
        <f t="shared" si="66"/>
        <v>0</v>
      </c>
      <c r="U93" s="314"/>
      <c r="V93" s="314"/>
      <c r="W93" s="314"/>
      <c r="X93" s="314"/>
      <c r="Y93" s="314"/>
      <c r="Z93" s="314"/>
      <c r="AA93" s="314"/>
      <c r="AB93" s="314"/>
      <c r="AC93" s="314"/>
      <c r="AD93" s="314"/>
      <c r="AE93" s="314"/>
      <c r="AF93" s="314"/>
      <c r="AG93" s="315">
        <f t="shared" si="67"/>
        <v>0</v>
      </c>
      <c r="AH93" s="315">
        <f aca="true" t="shared" si="75" ref="AH93:AH156">N93-AG93</f>
        <v>15000</v>
      </c>
      <c r="AI93" s="316">
        <f aca="true" t="shared" si="76" ref="AI93:AI156">AG93/N93</f>
        <v>0</v>
      </c>
      <c r="AJ93" s="317"/>
      <c r="AK93" s="318">
        <v>0</v>
      </c>
      <c r="AL93" s="318">
        <v>0</v>
      </c>
      <c r="AM93" s="318">
        <v>0</v>
      </c>
      <c r="AN93" s="318">
        <v>0</v>
      </c>
      <c r="AO93" s="319">
        <f aca="true" t="shared" si="77" ref="AO93:AO156">SUM(AK93:AN93)</f>
        <v>0</v>
      </c>
      <c r="AP93" s="318">
        <v>0</v>
      </c>
      <c r="AQ93" s="318">
        <v>0</v>
      </c>
      <c r="AR93" s="318">
        <v>0</v>
      </c>
      <c r="AS93" s="319">
        <f aca="true" t="shared" si="78" ref="AS93:AS156">SUM(AP93:AR93)</f>
        <v>0</v>
      </c>
      <c r="AT93" s="318">
        <v>0</v>
      </c>
      <c r="AU93" s="318">
        <v>0</v>
      </c>
      <c r="AV93" s="318">
        <v>0</v>
      </c>
      <c r="AW93" s="319">
        <f aca="true" t="shared" si="79" ref="AW93:AW156">SUM(AT93:AV93)</f>
        <v>0</v>
      </c>
      <c r="AX93" s="318">
        <v>0</v>
      </c>
      <c r="AY93" s="318">
        <v>0</v>
      </c>
      <c r="AZ93" s="318">
        <v>0</v>
      </c>
      <c r="BA93" s="320">
        <f aca="true" t="shared" si="80" ref="BA93:BA156">SUM(AX93:AZ93)</f>
        <v>0</v>
      </c>
      <c r="BB93" s="321"/>
      <c r="BC93" s="318">
        <v>0</v>
      </c>
      <c r="BD93" s="318">
        <v>0</v>
      </c>
      <c r="BE93" s="318">
        <v>0</v>
      </c>
      <c r="BF93" s="318">
        <v>0</v>
      </c>
      <c r="BG93" s="319">
        <f t="shared" si="68"/>
        <v>0</v>
      </c>
      <c r="BH93" s="318">
        <v>0</v>
      </c>
      <c r="BI93" s="318">
        <v>0</v>
      </c>
      <c r="BJ93" s="318">
        <v>0</v>
      </c>
      <c r="BK93" s="319">
        <f t="shared" si="69"/>
        <v>0</v>
      </c>
      <c r="BL93" s="318">
        <v>0</v>
      </c>
      <c r="BM93" s="318">
        <v>0</v>
      </c>
      <c r="BN93" s="318">
        <v>0</v>
      </c>
      <c r="BO93" s="319">
        <f t="shared" si="70"/>
        <v>0</v>
      </c>
      <c r="BP93" s="318">
        <v>0</v>
      </c>
      <c r="BQ93" s="318">
        <v>0</v>
      </c>
      <c r="BR93" s="318">
        <v>0</v>
      </c>
      <c r="BS93" s="320">
        <f t="shared" si="71"/>
        <v>0</v>
      </c>
      <c r="BT93" s="321"/>
    </row>
    <row r="94" spans="1:72" s="330" customFormat="1" ht="24">
      <c r="A94" s="331" t="s">
        <v>341</v>
      </c>
      <c r="B94" s="446" t="s">
        <v>342</v>
      </c>
      <c r="C94" s="447" t="s">
        <v>343</v>
      </c>
      <c r="D94" s="448" t="s">
        <v>7</v>
      </c>
      <c r="E94" s="449" t="s">
        <v>234</v>
      </c>
      <c r="F94" s="325">
        <v>3</v>
      </c>
      <c r="G94" s="325">
        <v>250</v>
      </c>
      <c r="H94" s="450">
        <v>1</v>
      </c>
      <c r="I94" s="327">
        <f>F94*G94*12</f>
        <v>9000</v>
      </c>
      <c r="J94" s="328">
        <v>3</v>
      </c>
      <c r="K94" s="328">
        <v>300</v>
      </c>
      <c r="L94" s="451">
        <v>1</v>
      </c>
      <c r="M94" s="327">
        <f>J94*K94*12</f>
        <v>10800</v>
      </c>
      <c r="N94" s="452">
        <f t="shared" si="63"/>
        <v>19800</v>
      </c>
      <c r="O94" s="311">
        <f t="shared" si="72"/>
        <v>6923.076923076923</v>
      </c>
      <c r="P94" s="311">
        <f t="shared" si="73"/>
        <v>8307.692307692307</v>
      </c>
      <c r="Q94" s="311">
        <f t="shared" si="74"/>
        <v>15230.76923076923</v>
      </c>
      <c r="R94" s="312">
        <f t="shared" si="64"/>
        <v>11365</v>
      </c>
      <c r="S94" s="312">
        <f t="shared" si="65"/>
        <v>-565</v>
      </c>
      <c r="T94" s="313">
        <f t="shared" si="66"/>
        <v>1.052314814814815</v>
      </c>
      <c r="U94" s="314"/>
      <c r="V94" s="314"/>
      <c r="W94" s="314"/>
      <c r="X94" s="314"/>
      <c r="Y94" s="314"/>
      <c r="Z94" s="314"/>
      <c r="AA94" s="314"/>
      <c r="AB94" s="314"/>
      <c r="AC94" s="314"/>
      <c r="AD94" s="314"/>
      <c r="AE94" s="314"/>
      <c r="AF94" s="314"/>
      <c r="AG94" s="315">
        <f t="shared" si="67"/>
        <v>19046.46</v>
      </c>
      <c r="AH94" s="315">
        <f t="shared" si="75"/>
        <v>753.5400000000009</v>
      </c>
      <c r="AI94" s="316">
        <f t="shared" si="76"/>
        <v>0.9619424242424242</v>
      </c>
      <c r="AJ94" s="317"/>
      <c r="AK94" s="318">
        <v>0</v>
      </c>
      <c r="AL94" s="318">
        <v>290</v>
      </c>
      <c r="AM94" s="318">
        <v>475</v>
      </c>
      <c r="AN94" s="318">
        <v>0</v>
      </c>
      <c r="AO94" s="319">
        <f t="shared" si="77"/>
        <v>765</v>
      </c>
      <c r="AP94" s="318">
        <v>0</v>
      </c>
      <c r="AQ94" s="318">
        <v>1207</v>
      </c>
      <c r="AR94" s="318">
        <v>917.97</v>
      </c>
      <c r="AS94" s="319">
        <f t="shared" si="78"/>
        <v>2124.9700000000003</v>
      </c>
      <c r="AT94" s="318">
        <v>458.5</v>
      </c>
      <c r="AU94" s="318">
        <v>359</v>
      </c>
      <c r="AV94" s="318">
        <v>873.01</v>
      </c>
      <c r="AW94" s="319">
        <f t="shared" si="79"/>
        <v>1690.51</v>
      </c>
      <c r="AX94" s="318">
        <v>92</v>
      </c>
      <c r="AY94" s="318">
        <v>1264.99</v>
      </c>
      <c r="AZ94" s="318">
        <v>1743.99</v>
      </c>
      <c r="BA94" s="320">
        <f t="shared" si="80"/>
        <v>3100.98</v>
      </c>
      <c r="BB94" s="321"/>
      <c r="BC94" s="318">
        <v>1328.03</v>
      </c>
      <c r="BD94" s="318">
        <v>2945.96</v>
      </c>
      <c r="BE94" s="318">
        <v>2955.87</v>
      </c>
      <c r="BF94" s="318">
        <v>0</v>
      </c>
      <c r="BG94" s="319">
        <f t="shared" si="68"/>
        <v>7229.86</v>
      </c>
      <c r="BH94" s="318">
        <v>0</v>
      </c>
      <c r="BI94" s="318">
        <v>1062.68</v>
      </c>
      <c r="BJ94" s="318">
        <v>490</v>
      </c>
      <c r="BK94" s="319">
        <f t="shared" si="69"/>
        <v>1552.68</v>
      </c>
      <c r="BL94" s="318">
        <v>48</v>
      </c>
      <c r="BM94" s="318">
        <v>672</v>
      </c>
      <c r="BN94" s="318">
        <v>1862.46</v>
      </c>
      <c r="BO94" s="319">
        <f t="shared" si="70"/>
        <v>2582.46</v>
      </c>
      <c r="BP94" s="318">
        <v>0</v>
      </c>
      <c r="BQ94" s="318">
        <v>0</v>
      </c>
      <c r="BR94" s="318">
        <v>0</v>
      </c>
      <c r="BS94" s="320">
        <f t="shared" si="71"/>
        <v>0</v>
      </c>
      <c r="BT94" s="321"/>
    </row>
    <row r="95" spans="1:72" s="330" customFormat="1" ht="15">
      <c r="A95" s="331" t="s">
        <v>344</v>
      </c>
      <c r="B95" s="446" t="s">
        <v>345</v>
      </c>
      <c r="C95" s="447" t="s">
        <v>346</v>
      </c>
      <c r="D95" s="448" t="s">
        <v>7</v>
      </c>
      <c r="E95" s="449" t="s">
        <v>234</v>
      </c>
      <c r="F95" s="325">
        <v>1</v>
      </c>
      <c r="G95" s="325">
        <v>2000</v>
      </c>
      <c r="H95" s="450">
        <v>1</v>
      </c>
      <c r="I95" s="327">
        <f>(F95*G95*H95)</f>
        <v>2000</v>
      </c>
      <c r="J95" s="328">
        <v>1</v>
      </c>
      <c r="K95" s="328">
        <v>7847</v>
      </c>
      <c r="L95" s="451">
        <v>1</v>
      </c>
      <c r="M95" s="327">
        <f>J95*K95*L95</f>
        <v>7847</v>
      </c>
      <c r="N95" s="452">
        <f t="shared" si="63"/>
        <v>9847</v>
      </c>
      <c r="O95" s="311">
        <f t="shared" si="72"/>
        <v>1538.4615384615383</v>
      </c>
      <c r="P95" s="311">
        <f t="shared" si="73"/>
        <v>6036.153846153846</v>
      </c>
      <c r="Q95" s="311">
        <f t="shared" si="74"/>
        <v>7574.615384615384</v>
      </c>
      <c r="R95" s="312">
        <f t="shared" si="64"/>
        <v>100</v>
      </c>
      <c r="S95" s="312">
        <f t="shared" si="65"/>
        <v>7747</v>
      </c>
      <c r="T95" s="313">
        <f t="shared" si="66"/>
        <v>0.012743723716069836</v>
      </c>
      <c r="U95" s="314"/>
      <c r="V95" s="314"/>
      <c r="W95" s="314"/>
      <c r="X95" s="314"/>
      <c r="Y95" s="314"/>
      <c r="Z95" s="314"/>
      <c r="AA95" s="314"/>
      <c r="AB95" s="314"/>
      <c r="AC95" s="314"/>
      <c r="AD95" s="314"/>
      <c r="AE95" s="314"/>
      <c r="AF95" s="314"/>
      <c r="AG95" s="315">
        <f t="shared" si="67"/>
        <v>2929.75</v>
      </c>
      <c r="AH95" s="315">
        <f t="shared" si="75"/>
        <v>6917.25</v>
      </c>
      <c r="AI95" s="316">
        <f t="shared" si="76"/>
        <v>0.2975271656342033</v>
      </c>
      <c r="AJ95" s="317"/>
      <c r="AK95" s="318">
        <v>0</v>
      </c>
      <c r="AL95" s="318">
        <v>0</v>
      </c>
      <c r="AM95" s="318">
        <v>0</v>
      </c>
      <c r="AN95" s="318">
        <v>0</v>
      </c>
      <c r="AO95" s="319">
        <f t="shared" si="77"/>
        <v>0</v>
      </c>
      <c r="AP95" s="318">
        <v>0</v>
      </c>
      <c r="AQ95" s="318">
        <v>0</v>
      </c>
      <c r="AR95" s="318">
        <v>17.4</v>
      </c>
      <c r="AS95" s="319">
        <f t="shared" si="78"/>
        <v>17.4</v>
      </c>
      <c r="AT95" s="318">
        <v>0</v>
      </c>
      <c r="AU95" s="318">
        <v>470</v>
      </c>
      <c r="AV95" s="318">
        <v>25</v>
      </c>
      <c r="AW95" s="319">
        <f t="shared" si="79"/>
        <v>495</v>
      </c>
      <c r="AX95" s="318">
        <v>0</v>
      </c>
      <c r="AY95" s="318">
        <v>0</v>
      </c>
      <c r="AZ95" s="318">
        <v>2317.35</v>
      </c>
      <c r="BA95" s="320">
        <f t="shared" si="80"/>
        <v>2317.35</v>
      </c>
      <c r="BB95" s="321"/>
      <c r="BC95" s="318">
        <v>0</v>
      </c>
      <c r="BD95" s="318">
        <v>0</v>
      </c>
      <c r="BE95" s="318">
        <v>0</v>
      </c>
      <c r="BF95" s="318">
        <v>0</v>
      </c>
      <c r="BG95" s="319">
        <f t="shared" si="68"/>
        <v>0</v>
      </c>
      <c r="BH95" s="318">
        <v>100</v>
      </c>
      <c r="BI95" s="318">
        <v>0</v>
      </c>
      <c r="BJ95" s="318">
        <v>0</v>
      </c>
      <c r="BK95" s="319">
        <f t="shared" si="69"/>
        <v>100</v>
      </c>
      <c r="BL95" s="318">
        <v>0</v>
      </c>
      <c r="BM95" s="318">
        <v>0</v>
      </c>
      <c r="BN95" s="318">
        <v>0</v>
      </c>
      <c r="BO95" s="319">
        <f t="shared" si="70"/>
        <v>0</v>
      </c>
      <c r="BP95" s="318">
        <v>0</v>
      </c>
      <c r="BQ95" s="318">
        <v>0</v>
      </c>
      <c r="BR95" s="318">
        <v>0</v>
      </c>
      <c r="BS95" s="320">
        <f t="shared" si="71"/>
        <v>0</v>
      </c>
      <c r="BT95" s="321"/>
    </row>
    <row r="96" spans="1:72" s="330" customFormat="1" ht="15" customHeight="1">
      <c r="A96" s="331" t="s">
        <v>347</v>
      </c>
      <c r="B96" s="446" t="s">
        <v>348</v>
      </c>
      <c r="C96" s="447" t="s">
        <v>349</v>
      </c>
      <c r="D96" s="448" t="s">
        <v>7</v>
      </c>
      <c r="E96" s="449" t="s">
        <v>234</v>
      </c>
      <c r="F96" s="325">
        <v>1</v>
      </c>
      <c r="G96" s="325">
        <v>8000</v>
      </c>
      <c r="H96" s="450">
        <v>1</v>
      </c>
      <c r="I96" s="327">
        <f>F96*G96*H96</f>
        <v>8000</v>
      </c>
      <c r="J96" s="328">
        <v>1</v>
      </c>
      <c r="K96" s="328"/>
      <c r="L96" s="451">
        <v>1</v>
      </c>
      <c r="M96" s="327">
        <f>J96*K96*L96</f>
        <v>0</v>
      </c>
      <c r="N96" s="452">
        <f t="shared" si="63"/>
        <v>8000</v>
      </c>
      <c r="O96" s="311">
        <f t="shared" si="72"/>
        <v>6153.846153846153</v>
      </c>
      <c r="P96" s="311">
        <f t="shared" si="73"/>
        <v>0</v>
      </c>
      <c r="Q96" s="311">
        <f t="shared" si="74"/>
        <v>6153.846153846153</v>
      </c>
      <c r="R96" s="312">
        <f t="shared" si="64"/>
        <v>17.51</v>
      </c>
      <c r="S96" s="312">
        <f t="shared" si="65"/>
        <v>-17.51</v>
      </c>
      <c r="T96" s="313" t="e">
        <f t="shared" si="66"/>
        <v>#DIV/0!</v>
      </c>
      <c r="U96" s="314"/>
      <c r="V96" s="314"/>
      <c r="W96" s="314"/>
      <c r="X96" s="314"/>
      <c r="Y96" s="314"/>
      <c r="Z96" s="314"/>
      <c r="AA96" s="314"/>
      <c r="AB96" s="314"/>
      <c r="AC96" s="314"/>
      <c r="AD96" s="314"/>
      <c r="AE96" s="314"/>
      <c r="AF96" s="314"/>
      <c r="AG96" s="315">
        <f t="shared" si="67"/>
        <v>10248.060000000001</v>
      </c>
      <c r="AH96" s="315">
        <f t="shared" si="75"/>
        <v>-2248.0600000000013</v>
      </c>
      <c r="AI96" s="316">
        <f t="shared" si="76"/>
        <v>1.2810075</v>
      </c>
      <c r="AJ96" s="317"/>
      <c r="AK96" s="318">
        <v>0</v>
      </c>
      <c r="AL96" s="318">
        <v>57</v>
      </c>
      <c r="AM96" s="318">
        <v>0</v>
      </c>
      <c r="AN96" s="318">
        <v>0</v>
      </c>
      <c r="AO96" s="319">
        <f t="shared" si="77"/>
        <v>57</v>
      </c>
      <c r="AP96" s="318">
        <v>175.51</v>
      </c>
      <c r="AQ96" s="318">
        <v>2029</v>
      </c>
      <c r="AR96" s="318">
        <v>0</v>
      </c>
      <c r="AS96" s="319">
        <f t="shared" si="78"/>
        <v>2204.51</v>
      </c>
      <c r="AT96" s="318">
        <v>1837</v>
      </c>
      <c r="AU96" s="318">
        <v>0</v>
      </c>
      <c r="AV96" s="318">
        <v>0</v>
      </c>
      <c r="AW96" s="319">
        <f t="shared" si="79"/>
        <v>1837</v>
      </c>
      <c r="AX96" s="318">
        <v>0</v>
      </c>
      <c r="AY96" s="318">
        <v>2629.03</v>
      </c>
      <c r="AZ96" s="318">
        <v>3503.01</v>
      </c>
      <c r="BA96" s="320">
        <f t="shared" si="80"/>
        <v>6132.040000000001</v>
      </c>
      <c r="BB96" s="321"/>
      <c r="BC96" s="318">
        <v>0</v>
      </c>
      <c r="BD96" s="318">
        <v>0</v>
      </c>
      <c r="BE96" s="318">
        <v>0</v>
      </c>
      <c r="BF96" s="318">
        <v>0</v>
      </c>
      <c r="BG96" s="319">
        <f t="shared" si="68"/>
        <v>0</v>
      </c>
      <c r="BH96" s="318">
        <v>0</v>
      </c>
      <c r="BI96" s="318">
        <v>0</v>
      </c>
      <c r="BJ96" s="318">
        <v>0</v>
      </c>
      <c r="BK96" s="319">
        <f t="shared" si="69"/>
        <v>0</v>
      </c>
      <c r="BL96" s="318">
        <v>0</v>
      </c>
      <c r="BM96" s="318">
        <v>0</v>
      </c>
      <c r="BN96" s="318">
        <v>17.51</v>
      </c>
      <c r="BO96" s="319">
        <f t="shared" si="70"/>
        <v>17.51</v>
      </c>
      <c r="BP96" s="318">
        <v>0</v>
      </c>
      <c r="BQ96" s="318">
        <v>0</v>
      </c>
      <c r="BR96" s="318">
        <v>0</v>
      </c>
      <c r="BS96" s="320">
        <f t="shared" si="71"/>
        <v>0</v>
      </c>
      <c r="BT96" s="321"/>
    </row>
    <row r="97" spans="1:72" s="330" customFormat="1" ht="15">
      <c r="A97" s="331" t="s">
        <v>350</v>
      </c>
      <c r="B97" s="446" t="s">
        <v>351</v>
      </c>
      <c r="C97" s="447" t="s">
        <v>352</v>
      </c>
      <c r="D97" s="448" t="s">
        <v>7</v>
      </c>
      <c r="E97" s="449" t="s">
        <v>234</v>
      </c>
      <c r="F97" s="325">
        <v>1</v>
      </c>
      <c r="G97" s="325">
        <v>10000</v>
      </c>
      <c r="H97" s="450">
        <v>1</v>
      </c>
      <c r="I97" s="327">
        <f>(F97*G97*H97)</f>
        <v>10000</v>
      </c>
      <c r="J97" s="328"/>
      <c r="K97" s="328"/>
      <c r="L97" s="451"/>
      <c r="M97" s="327">
        <f>(J97*K97*L97)*12</f>
        <v>0</v>
      </c>
      <c r="N97" s="452">
        <f t="shared" si="63"/>
        <v>10000</v>
      </c>
      <c r="O97" s="311">
        <f t="shared" si="72"/>
        <v>7692.307692307692</v>
      </c>
      <c r="P97" s="311">
        <f t="shared" si="73"/>
        <v>0</v>
      </c>
      <c r="Q97" s="311">
        <f t="shared" si="74"/>
        <v>7692.307692307692</v>
      </c>
      <c r="R97" s="312">
        <f t="shared" si="64"/>
        <v>4241.98</v>
      </c>
      <c r="S97" s="312">
        <f t="shared" si="65"/>
        <v>-4241.98</v>
      </c>
      <c r="T97" s="313" t="e">
        <f t="shared" si="66"/>
        <v>#DIV/0!</v>
      </c>
      <c r="U97" s="314"/>
      <c r="V97" s="314"/>
      <c r="W97" s="314"/>
      <c r="X97" s="314"/>
      <c r="Y97" s="314"/>
      <c r="Z97" s="314"/>
      <c r="AA97" s="314"/>
      <c r="AB97" s="314"/>
      <c r="AC97" s="314"/>
      <c r="AD97" s="314"/>
      <c r="AE97" s="314"/>
      <c r="AF97" s="314"/>
      <c r="AG97" s="315">
        <f t="shared" si="67"/>
        <v>4241.98</v>
      </c>
      <c r="AH97" s="315">
        <f t="shared" si="75"/>
        <v>5758.02</v>
      </c>
      <c r="AI97" s="316">
        <f t="shared" si="76"/>
        <v>0.42419799999999996</v>
      </c>
      <c r="AJ97" s="317"/>
      <c r="AK97" s="318">
        <v>0</v>
      </c>
      <c r="AL97" s="318">
        <v>0</v>
      </c>
      <c r="AM97" s="318">
        <v>0</v>
      </c>
      <c r="AN97" s="318">
        <v>0</v>
      </c>
      <c r="AO97" s="319">
        <f t="shared" si="77"/>
        <v>0</v>
      </c>
      <c r="AP97" s="318">
        <v>0</v>
      </c>
      <c r="AQ97" s="318">
        <v>0</v>
      </c>
      <c r="AR97" s="318">
        <v>0</v>
      </c>
      <c r="AS97" s="319">
        <f t="shared" si="78"/>
        <v>0</v>
      </c>
      <c r="AT97" s="318">
        <v>0</v>
      </c>
      <c r="AU97" s="318">
        <v>0</v>
      </c>
      <c r="AV97" s="318">
        <v>0</v>
      </c>
      <c r="AW97" s="319">
        <f t="shared" si="79"/>
        <v>0</v>
      </c>
      <c r="AX97" s="318">
        <v>0</v>
      </c>
      <c r="AY97" s="318">
        <v>0</v>
      </c>
      <c r="AZ97" s="318">
        <v>0</v>
      </c>
      <c r="BA97" s="320">
        <f t="shared" si="80"/>
        <v>0</v>
      </c>
      <c r="BB97" s="321"/>
      <c r="BC97" s="318">
        <v>1369.99</v>
      </c>
      <c r="BD97" s="318">
        <v>0</v>
      </c>
      <c r="BE97" s="318">
        <v>287.99</v>
      </c>
      <c r="BF97" s="318">
        <v>0</v>
      </c>
      <c r="BG97" s="319">
        <f t="shared" si="68"/>
        <v>1657.98</v>
      </c>
      <c r="BH97" s="318">
        <v>75</v>
      </c>
      <c r="BI97" s="318">
        <v>0</v>
      </c>
      <c r="BJ97" s="318">
        <v>2645</v>
      </c>
      <c r="BK97" s="319">
        <f t="shared" si="69"/>
        <v>2720</v>
      </c>
      <c r="BL97" s="318">
        <v>-136</v>
      </c>
      <c r="BM97" s="318">
        <v>0</v>
      </c>
      <c r="BN97" s="318">
        <v>0</v>
      </c>
      <c r="BO97" s="319">
        <f t="shared" si="70"/>
        <v>-136</v>
      </c>
      <c r="BP97" s="318">
        <v>0</v>
      </c>
      <c r="BQ97" s="318">
        <v>0</v>
      </c>
      <c r="BR97" s="318">
        <v>0</v>
      </c>
      <c r="BS97" s="320">
        <f t="shared" si="71"/>
        <v>0</v>
      </c>
      <c r="BT97" s="321"/>
    </row>
    <row r="98" spans="1:72" s="330" customFormat="1" ht="15">
      <c r="A98" s="322" t="s">
        <v>353</v>
      </c>
      <c r="B98" s="446" t="s">
        <v>354</v>
      </c>
      <c r="C98" s="453" t="s">
        <v>355</v>
      </c>
      <c r="D98" s="448" t="s">
        <v>7</v>
      </c>
      <c r="E98" s="449" t="s">
        <v>234</v>
      </c>
      <c r="F98" s="325">
        <v>1</v>
      </c>
      <c r="G98" s="325">
        <v>3000</v>
      </c>
      <c r="H98" s="450">
        <v>1</v>
      </c>
      <c r="I98" s="327">
        <f>F98*G98*3</f>
        <v>9000</v>
      </c>
      <c r="J98" s="328">
        <v>1</v>
      </c>
      <c r="K98" s="328">
        <v>3000</v>
      </c>
      <c r="L98" s="451">
        <v>1</v>
      </c>
      <c r="M98" s="327">
        <f>J98*K98*12</f>
        <v>36000</v>
      </c>
      <c r="N98" s="452">
        <f t="shared" si="63"/>
        <v>45000</v>
      </c>
      <c r="O98" s="311">
        <f t="shared" si="72"/>
        <v>6923.076923076923</v>
      </c>
      <c r="P98" s="311">
        <f t="shared" si="73"/>
        <v>27692.30769230769</v>
      </c>
      <c r="Q98" s="311">
        <f t="shared" si="74"/>
        <v>34615.38461538462</v>
      </c>
      <c r="R98" s="312">
        <f t="shared" si="64"/>
        <v>18657.030000000002</v>
      </c>
      <c r="S98" s="312">
        <f t="shared" si="65"/>
        <v>17342.969999999998</v>
      </c>
      <c r="T98" s="313">
        <f t="shared" si="66"/>
        <v>0.5182508333333334</v>
      </c>
      <c r="U98" s="314"/>
      <c r="V98" s="314"/>
      <c r="W98" s="314"/>
      <c r="X98" s="314"/>
      <c r="Y98" s="314"/>
      <c r="Z98" s="314"/>
      <c r="AA98" s="314"/>
      <c r="AB98" s="314"/>
      <c r="AC98" s="314"/>
      <c r="AD98" s="314"/>
      <c r="AE98" s="314"/>
      <c r="AF98" s="314"/>
      <c r="AG98" s="315">
        <f t="shared" si="67"/>
        <v>18657.030000000002</v>
      </c>
      <c r="AH98" s="315">
        <f t="shared" si="75"/>
        <v>26342.969999999998</v>
      </c>
      <c r="AI98" s="316">
        <f t="shared" si="76"/>
        <v>0.41460066666666673</v>
      </c>
      <c r="AJ98" s="317"/>
      <c r="AK98" s="318">
        <v>0</v>
      </c>
      <c r="AL98" s="318">
        <v>0</v>
      </c>
      <c r="AM98" s="318">
        <v>0</v>
      </c>
      <c r="AN98" s="318">
        <v>0</v>
      </c>
      <c r="AO98" s="319">
        <f t="shared" si="77"/>
        <v>0</v>
      </c>
      <c r="AP98" s="318">
        <v>0</v>
      </c>
      <c r="AQ98" s="318">
        <v>0</v>
      </c>
      <c r="AR98" s="318">
        <v>0</v>
      </c>
      <c r="AS98" s="319">
        <f t="shared" si="78"/>
        <v>0</v>
      </c>
      <c r="AT98" s="318">
        <v>0</v>
      </c>
      <c r="AU98" s="318">
        <v>0</v>
      </c>
      <c r="AV98" s="318">
        <v>0</v>
      </c>
      <c r="AW98" s="319">
        <f t="shared" si="79"/>
        <v>0</v>
      </c>
      <c r="AX98" s="318">
        <v>0</v>
      </c>
      <c r="AY98" s="318">
        <v>0</v>
      </c>
      <c r="AZ98" s="318">
        <v>0</v>
      </c>
      <c r="BA98" s="320">
        <f t="shared" si="80"/>
        <v>0</v>
      </c>
      <c r="BB98" s="321"/>
      <c r="BC98" s="318">
        <v>0</v>
      </c>
      <c r="BD98" s="318">
        <v>17657.04</v>
      </c>
      <c r="BE98" s="318">
        <v>0</v>
      </c>
      <c r="BF98" s="318">
        <v>0</v>
      </c>
      <c r="BG98" s="319">
        <f t="shared" si="68"/>
        <v>17657.04</v>
      </c>
      <c r="BH98" s="318">
        <v>0</v>
      </c>
      <c r="BI98" s="318">
        <v>0</v>
      </c>
      <c r="BJ98" s="318">
        <v>0</v>
      </c>
      <c r="BK98" s="319">
        <f t="shared" si="69"/>
        <v>0</v>
      </c>
      <c r="BL98" s="318">
        <v>999.99</v>
      </c>
      <c r="BM98" s="318">
        <v>0</v>
      </c>
      <c r="BN98" s="318">
        <v>0</v>
      </c>
      <c r="BO98" s="319">
        <f t="shared" si="70"/>
        <v>999.99</v>
      </c>
      <c r="BP98" s="318">
        <v>0</v>
      </c>
      <c r="BQ98" s="318">
        <v>0</v>
      </c>
      <c r="BR98" s="318">
        <v>0</v>
      </c>
      <c r="BS98" s="320">
        <f t="shared" si="71"/>
        <v>0</v>
      </c>
      <c r="BT98" s="321"/>
    </row>
    <row r="99" spans="1:72" s="330" customFormat="1" ht="15">
      <c r="A99" s="331" t="s">
        <v>356</v>
      </c>
      <c r="B99" s="446" t="s">
        <v>357</v>
      </c>
      <c r="C99" s="447" t="s">
        <v>358</v>
      </c>
      <c r="D99" s="448" t="s">
        <v>7</v>
      </c>
      <c r="E99" s="449" t="s">
        <v>234</v>
      </c>
      <c r="F99" s="325">
        <v>1</v>
      </c>
      <c r="G99" s="325">
        <v>1050</v>
      </c>
      <c r="H99" s="450">
        <v>0.8</v>
      </c>
      <c r="I99" s="327">
        <f>(F99*G99*H99)*13</f>
        <v>10920</v>
      </c>
      <c r="J99" s="328">
        <v>1</v>
      </c>
      <c r="K99" s="328">
        <f>1050*1.03</f>
        <v>1081.5</v>
      </c>
      <c r="L99" s="451">
        <v>0.8</v>
      </c>
      <c r="M99" s="327">
        <f>(J99*K99*L99)*13</f>
        <v>11247.6</v>
      </c>
      <c r="N99" s="452">
        <f t="shared" si="63"/>
        <v>22167.6</v>
      </c>
      <c r="O99" s="311">
        <f t="shared" si="72"/>
        <v>8400</v>
      </c>
      <c r="P99" s="311">
        <f t="shared" si="73"/>
        <v>8652</v>
      </c>
      <c r="Q99" s="311">
        <f t="shared" si="74"/>
        <v>17052</v>
      </c>
      <c r="R99" s="312">
        <f t="shared" si="64"/>
        <v>8758.650000000001</v>
      </c>
      <c r="S99" s="312">
        <f t="shared" si="65"/>
        <v>2488.949999999999</v>
      </c>
      <c r="T99" s="313">
        <f t="shared" si="66"/>
        <v>0.7787127920623067</v>
      </c>
      <c r="U99" s="314"/>
      <c r="V99" s="314"/>
      <c r="W99" s="314"/>
      <c r="X99" s="314"/>
      <c r="Y99" s="314"/>
      <c r="Z99" s="314"/>
      <c r="AA99" s="314"/>
      <c r="AB99" s="314"/>
      <c r="AC99" s="314"/>
      <c r="AD99" s="314"/>
      <c r="AE99" s="314"/>
      <c r="AF99" s="314"/>
      <c r="AG99" s="315">
        <f t="shared" si="67"/>
        <v>14333.42</v>
      </c>
      <c r="AH99" s="315">
        <f t="shared" si="75"/>
        <v>7834.1799999999985</v>
      </c>
      <c r="AI99" s="316">
        <f t="shared" si="76"/>
        <v>0.6465932261498765</v>
      </c>
      <c r="AJ99" s="317"/>
      <c r="AK99" s="318">
        <v>0</v>
      </c>
      <c r="AL99" s="318">
        <v>0</v>
      </c>
      <c r="AM99" s="318">
        <v>0</v>
      </c>
      <c r="AN99" s="318">
        <v>0</v>
      </c>
      <c r="AO99" s="319">
        <f t="shared" si="77"/>
        <v>0</v>
      </c>
      <c r="AP99" s="318">
        <v>416.6</v>
      </c>
      <c r="AQ99" s="318">
        <v>861.1</v>
      </c>
      <c r="AR99" s="318">
        <v>785.66</v>
      </c>
      <c r="AS99" s="319">
        <f t="shared" si="78"/>
        <v>2063.36</v>
      </c>
      <c r="AT99" s="318">
        <v>783.25</v>
      </c>
      <c r="AU99" s="318">
        <v>780.85</v>
      </c>
      <c r="AV99" s="318">
        <v>771.26</v>
      </c>
      <c r="AW99" s="319">
        <f t="shared" si="79"/>
        <v>2335.3599999999997</v>
      </c>
      <c r="AX99" s="318">
        <v>260.27</v>
      </c>
      <c r="AY99" s="318">
        <v>261.06</v>
      </c>
      <c r="AZ99" s="318">
        <v>654.72</v>
      </c>
      <c r="BA99" s="320">
        <f t="shared" si="80"/>
        <v>1176.05</v>
      </c>
      <c r="BB99" s="321"/>
      <c r="BC99" s="318">
        <v>956.77</v>
      </c>
      <c r="BD99" s="318">
        <v>1154.65</v>
      </c>
      <c r="BE99" s="318">
        <v>2216.84</v>
      </c>
      <c r="BF99" s="318">
        <v>0</v>
      </c>
      <c r="BG99" s="319">
        <f t="shared" si="68"/>
        <v>4328.26</v>
      </c>
      <c r="BH99" s="318">
        <v>985.16</v>
      </c>
      <c r="BI99" s="318">
        <v>808.42</v>
      </c>
      <c r="BJ99" s="318">
        <v>741.05</v>
      </c>
      <c r="BK99" s="319">
        <f t="shared" si="69"/>
        <v>2534.63</v>
      </c>
      <c r="BL99" s="318">
        <v>768.02</v>
      </c>
      <c r="BM99" s="318">
        <v>703.34</v>
      </c>
      <c r="BN99" s="318">
        <v>424.4</v>
      </c>
      <c r="BO99" s="319">
        <f t="shared" si="70"/>
        <v>1895.7600000000002</v>
      </c>
      <c r="BP99" s="318">
        <v>0</v>
      </c>
      <c r="BQ99" s="318">
        <v>0</v>
      </c>
      <c r="BR99" s="318">
        <v>0</v>
      </c>
      <c r="BS99" s="320">
        <f t="shared" si="71"/>
        <v>0</v>
      </c>
      <c r="BT99" s="321"/>
    </row>
    <row r="100" spans="1:72" s="330" customFormat="1" ht="15">
      <c r="A100" s="331" t="s">
        <v>359</v>
      </c>
      <c r="B100" s="446" t="s">
        <v>360</v>
      </c>
      <c r="C100" s="447" t="s">
        <v>361</v>
      </c>
      <c r="D100" s="448" t="s">
        <v>7</v>
      </c>
      <c r="E100" s="449" t="s">
        <v>234</v>
      </c>
      <c r="F100" s="325">
        <v>1</v>
      </c>
      <c r="G100" s="325">
        <v>2444</v>
      </c>
      <c r="H100" s="450">
        <v>0.8</v>
      </c>
      <c r="I100" s="327">
        <f>(F100*G100*H100)*13</f>
        <v>25417.600000000002</v>
      </c>
      <c r="J100" s="328">
        <v>1</v>
      </c>
      <c r="K100" s="328">
        <f>2444*1.03</f>
        <v>2517.32</v>
      </c>
      <c r="L100" s="451">
        <v>0.8</v>
      </c>
      <c r="M100" s="327">
        <f>(J100*K100*L100)*13</f>
        <v>26180.128000000004</v>
      </c>
      <c r="N100" s="452">
        <f t="shared" si="63"/>
        <v>51597.728</v>
      </c>
      <c r="O100" s="311">
        <f t="shared" si="72"/>
        <v>19552</v>
      </c>
      <c r="P100" s="311">
        <f t="shared" si="73"/>
        <v>20138.56</v>
      </c>
      <c r="Q100" s="311">
        <f t="shared" si="74"/>
        <v>39690.56</v>
      </c>
      <c r="R100" s="312">
        <f t="shared" si="64"/>
        <v>14829.949999999999</v>
      </c>
      <c r="S100" s="312">
        <f t="shared" si="65"/>
        <v>11350.178000000005</v>
      </c>
      <c r="T100" s="313">
        <f t="shared" si="66"/>
        <v>0.56645826941717</v>
      </c>
      <c r="U100" s="314"/>
      <c r="V100" s="314"/>
      <c r="W100" s="314"/>
      <c r="X100" s="314"/>
      <c r="Y100" s="314"/>
      <c r="Z100" s="314"/>
      <c r="AA100" s="314"/>
      <c r="AB100" s="314"/>
      <c r="AC100" s="314"/>
      <c r="AD100" s="314"/>
      <c r="AE100" s="314"/>
      <c r="AF100" s="314"/>
      <c r="AG100" s="315">
        <f t="shared" si="67"/>
        <v>27058.26</v>
      </c>
      <c r="AH100" s="315">
        <f t="shared" si="75"/>
        <v>24539.468000000004</v>
      </c>
      <c r="AI100" s="316">
        <f t="shared" si="76"/>
        <v>0.5244079739324956</v>
      </c>
      <c r="AJ100" s="317"/>
      <c r="AK100" s="318">
        <v>0</v>
      </c>
      <c r="AL100" s="318">
        <v>834.74</v>
      </c>
      <c r="AM100" s="318">
        <v>2988.8</v>
      </c>
      <c r="AN100" s="318">
        <v>0</v>
      </c>
      <c r="AO100" s="319">
        <f t="shared" si="77"/>
        <v>3823.54</v>
      </c>
      <c r="AP100" s="318">
        <v>1551.25</v>
      </c>
      <c r="AQ100" s="318">
        <v>1701.32</v>
      </c>
      <c r="AR100" s="318">
        <v>779.22</v>
      </c>
      <c r="AS100" s="319">
        <f t="shared" si="78"/>
        <v>4031.79</v>
      </c>
      <c r="AT100" s="318">
        <v>786.36</v>
      </c>
      <c r="AU100" s="318">
        <v>0</v>
      </c>
      <c r="AV100" s="318">
        <v>0</v>
      </c>
      <c r="AW100" s="319">
        <f t="shared" si="79"/>
        <v>786.36</v>
      </c>
      <c r="AX100" s="318">
        <v>982.73</v>
      </c>
      <c r="AY100" s="318">
        <v>956.94</v>
      </c>
      <c r="AZ100" s="318">
        <v>1646.95</v>
      </c>
      <c r="BA100" s="320">
        <f t="shared" si="80"/>
        <v>3586.62</v>
      </c>
      <c r="BB100" s="321"/>
      <c r="BC100" s="318">
        <v>747.57</v>
      </c>
      <c r="BD100" s="318">
        <v>1497.2</v>
      </c>
      <c r="BE100" s="318">
        <v>531.28</v>
      </c>
      <c r="BF100" s="318">
        <v>0</v>
      </c>
      <c r="BG100" s="319">
        <f t="shared" si="68"/>
        <v>2776.05</v>
      </c>
      <c r="BH100" s="318">
        <v>2224.95</v>
      </c>
      <c r="BI100" s="318">
        <v>2245.93</v>
      </c>
      <c r="BJ100" s="318">
        <v>2418.54</v>
      </c>
      <c r="BK100" s="319">
        <f t="shared" si="69"/>
        <v>6889.419999999999</v>
      </c>
      <c r="BL100" s="318">
        <v>2517.52</v>
      </c>
      <c r="BM100" s="318">
        <v>2646.96</v>
      </c>
      <c r="BN100" s="318">
        <v>0</v>
      </c>
      <c r="BO100" s="319">
        <f t="shared" si="70"/>
        <v>5164.48</v>
      </c>
      <c r="BP100" s="318">
        <v>0</v>
      </c>
      <c r="BQ100" s="318">
        <v>0</v>
      </c>
      <c r="BR100" s="318">
        <v>0</v>
      </c>
      <c r="BS100" s="320">
        <f t="shared" si="71"/>
        <v>0</v>
      </c>
      <c r="BT100" s="321"/>
    </row>
    <row r="101" spans="1:72" ht="15">
      <c r="A101" s="331" t="s">
        <v>362</v>
      </c>
      <c r="B101" s="446" t="s">
        <v>363</v>
      </c>
      <c r="C101" s="447" t="s">
        <v>364</v>
      </c>
      <c r="D101" s="448" t="s">
        <v>7</v>
      </c>
      <c r="E101" s="449" t="s">
        <v>234</v>
      </c>
      <c r="F101" s="325">
        <v>1</v>
      </c>
      <c r="G101" s="325">
        <v>2088</v>
      </c>
      <c r="H101" s="450">
        <v>1</v>
      </c>
      <c r="I101" s="327">
        <f>G101*13</f>
        <v>27144</v>
      </c>
      <c r="J101" s="328">
        <v>1</v>
      </c>
      <c r="K101" s="328">
        <f>2088*1.03</f>
        <v>2150.64</v>
      </c>
      <c r="L101" s="451">
        <v>1</v>
      </c>
      <c r="M101" s="327">
        <f>K101*13</f>
        <v>27958.32</v>
      </c>
      <c r="N101" s="452">
        <f t="shared" si="63"/>
        <v>55102.32</v>
      </c>
      <c r="O101" s="311">
        <f t="shared" si="72"/>
        <v>20880</v>
      </c>
      <c r="P101" s="311">
        <f t="shared" si="73"/>
        <v>21506.399999999998</v>
      </c>
      <c r="Q101" s="311">
        <f t="shared" si="74"/>
        <v>42386.399999999994</v>
      </c>
      <c r="R101" s="312">
        <f t="shared" si="64"/>
        <v>25283.619999999995</v>
      </c>
      <c r="S101" s="312">
        <f t="shared" si="65"/>
        <v>2674.7000000000044</v>
      </c>
      <c r="T101" s="313">
        <f t="shared" si="66"/>
        <v>0.9043325922301482</v>
      </c>
      <c r="U101" s="314"/>
      <c r="V101" s="314"/>
      <c r="W101" s="314"/>
      <c r="X101" s="314"/>
      <c r="Y101" s="314"/>
      <c r="Z101" s="314"/>
      <c r="AA101" s="314"/>
      <c r="AB101" s="314"/>
      <c r="AC101" s="314"/>
      <c r="AD101" s="314"/>
      <c r="AE101" s="314"/>
      <c r="AF101" s="314"/>
      <c r="AG101" s="315">
        <f t="shared" si="67"/>
        <v>50511.53999999999</v>
      </c>
      <c r="AH101" s="315">
        <f t="shared" si="75"/>
        <v>4590.780000000006</v>
      </c>
      <c r="AI101" s="316">
        <f t="shared" si="76"/>
        <v>0.9166862665673604</v>
      </c>
      <c r="AJ101" s="317"/>
      <c r="AK101" s="318">
        <v>0</v>
      </c>
      <c r="AL101" s="318">
        <v>0</v>
      </c>
      <c r="AM101" s="318">
        <v>2587.29</v>
      </c>
      <c r="AN101" s="318">
        <v>0</v>
      </c>
      <c r="AO101" s="319">
        <f t="shared" si="77"/>
        <v>2587.29</v>
      </c>
      <c r="AP101" s="318">
        <v>2486.02</v>
      </c>
      <c r="AQ101" s="318">
        <v>2490.91</v>
      </c>
      <c r="AR101" s="318">
        <v>2475.81</v>
      </c>
      <c r="AS101" s="319">
        <f t="shared" si="78"/>
        <v>7452.74</v>
      </c>
      <c r="AT101" s="318">
        <v>2486.9</v>
      </c>
      <c r="AU101" s="318">
        <v>2454.91</v>
      </c>
      <c r="AV101" s="318">
        <v>2486.92</v>
      </c>
      <c r="AW101" s="319">
        <f t="shared" si="79"/>
        <v>7428.73</v>
      </c>
      <c r="AX101" s="318">
        <v>2480.91</v>
      </c>
      <c r="AY101" s="318">
        <v>2486.92</v>
      </c>
      <c r="AZ101" s="318">
        <v>2791.33</v>
      </c>
      <c r="BA101" s="320">
        <f t="shared" si="80"/>
        <v>7759.16</v>
      </c>
      <c r="BB101" s="321"/>
      <c r="BC101" s="318">
        <v>2479.48</v>
      </c>
      <c r="BD101" s="318">
        <v>2490.91</v>
      </c>
      <c r="BE101" s="318">
        <v>4841.84</v>
      </c>
      <c r="BF101" s="318">
        <v>0</v>
      </c>
      <c r="BG101" s="319">
        <f t="shared" si="68"/>
        <v>9812.23</v>
      </c>
      <c r="BH101" s="318">
        <v>2516.11</v>
      </c>
      <c r="BI101" s="318">
        <v>2572.11</v>
      </c>
      <c r="BJ101" s="318">
        <v>2572.11</v>
      </c>
      <c r="BK101" s="319">
        <f t="shared" si="69"/>
        <v>7660.33</v>
      </c>
      <c r="BL101" s="318">
        <v>2682.9</v>
      </c>
      <c r="BM101" s="318">
        <v>2560.08</v>
      </c>
      <c r="BN101" s="318">
        <v>2568.08</v>
      </c>
      <c r="BO101" s="319">
        <f t="shared" si="70"/>
        <v>7811.0599999999995</v>
      </c>
      <c r="BP101" s="318">
        <v>0</v>
      </c>
      <c r="BQ101" s="318">
        <v>0</v>
      </c>
      <c r="BR101" s="318">
        <v>0</v>
      </c>
      <c r="BS101" s="320">
        <f t="shared" si="71"/>
        <v>0</v>
      </c>
      <c r="BT101" s="321"/>
    </row>
    <row r="102" spans="1:72" s="330" customFormat="1" ht="15">
      <c r="A102" s="331" t="s">
        <v>365</v>
      </c>
      <c r="B102" s="446" t="s">
        <v>366</v>
      </c>
      <c r="C102" s="447" t="s">
        <v>367</v>
      </c>
      <c r="D102" s="448" t="s">
        <v>7</v>
      </c>
      <c r="E102" s="449" t="s">
        <v>234</v>
      </c>
      <c r="F102" s="325">
        <v>1</v>
      </c>
      <c r="G102" s="325">
        <v>3876</v>
      </c>
      <c r="H102" s="450">
        <v>0.5</v>
      </c>
      <c r="I102" s="327">
        <f>G102*13*H102</f>
        <v>25194</v>
      </c>
      <c r="J102" s="328">
        <v>1</v>
      </c>
      <c r="K102" s="328">
        <f>3876*1.03</f>
        <v>3992.28</v>
      </c>
      <c r="L102" s="451">
        <v>0.5</v>
      </c>
      <c r="M102" s="327">
        <f>K102*13*L102</f>
        <v>25949.82</v>
      </c>
      <c r="N102" s="452">
        <f t="shared" si="63"/>
        <v>51143.82</v>
      </c>
      <c r="O102" s="311">
        <f t="shared" si="72"/>
        <v>19380</v>
      </c>
      <c r="P102" s="311">
        <f t="shared" si="73"/>
        <v>19961.399999999998</v>
      </c>
      <c r="Q102" s="311">
        <f t="shared" si="74"/>
        <v>39341.399999999994</v>
      </c>
      <c r="R102" s="312">
        <f t="shared" si="64"/>
        <v>16808.21</v>
      </c>
      <c r="S102" s="312">
        <f t="shared" si="65"/>
        <v>9141.61</v>
      </c>
      <c r="T102" s="313">
        <f t="shared" si="66"/>
        <v>0.647719714433472</v>
      </c>
      <c r="U102" s="314"/>
      <c r="V102" s="314"/>
      <c r="W102" s="314"/>
      <c r="X102" s="314"/>
      <c r="Y102" s="314"/>
      <c r="Z102" s="314"/>
      <c r="AA102" s="314"/>
      <c r="AB102" s="314"/>
      <c r="AC102" s="314"/>
      <c r="AD102" s="314"/>
      <c r="AE102" s="314"/>
      <c r="AF102" s="314"/>
      <c r="AG102" s="315">
        <f t="shared" si="67"/>
        <v>34042.88</v>
      </c>
      <c r="AH102" s="315">
        <f t="shared" si="75"/>
        <v>17100.940000000002</v>
      </c>
      <c r="AI102" s="316">
        <f t="shared" si="76"/>
        <v>0.6656303733276082</v>
      </c>
      <c r="AJ102" s="317"/>
      <c r="AK102" s="318">
        <v>0</v>
      </c>
      <c r="AL102" s="318">
        <v>0</v>
      </c>
      <c r="AM102" s="318">
        <v>1749.42</v>
      </c>
      <c r="AN102" s="318">
        <v>0</v>
      </c>
      <c r="AO102" s="319">
        <f t="shared" si="77"/>
        <v>1749.42</v>
      </c>
      <c r="AP102" s="318">
        <v>2013.73</v>
      </c>
      <c r="AQ102" s="318">
        <v>2148.74</v>
      </c>
      <c r="AR102" s="318">
        <v>1623.74</v>
      </c>
      <c r="AS102" s="319">
        <f t="shared" si="78"/>
        <v>5786.209999999999</v>
      </c>
      <c r="AT102" s="318">
        <v>1619.76</v>
      </c>
      <c r="AU102" s="318">
        <v>1608.05</v>
      </c>
      <c r="AV102" s="318">
        <v>1622.03</v>
      </c>
      <c r="AW102" s="319">
        <f t="shared" si="79"/>
        <v>4849.84</v>
      </c>
      <c r="AX102" s="318">
        <v>1613.73</v>
      </c>
      <c r="AY102" s="318">
        <v>1617.73</v>
      </c>
      <c r="AZ102" s="318">
        <v>1617.74</v>
      </c>
      <c r="BA102" s="320">
        <f t="shared" si="80"/>
        <v>4849.2</v>
      </c>
      <c r="BB102" s="321"/>
      <c r="BC102" s="318">
        <v>1619.46</v>
      </c>
      <c r="BD102" s="318">
        <v>1623.73</v>
      </c>
      <c r="BE102" s="318">
        <v>3179.48</v>
      </c>
      <c r="BF102" s="318">
        <v>0</v>
      </c>
      <c r="BG102" s="319">
        <f t="shared" si="68"/>
        <v>6422.67</v>
      </c>
      <c r="BH102" s="318">
        <v>1658.15</v>
      </c>
      <c r="BI102" s="318">
        <v>1672.13</v>
      </c>
      <c r="BJ102" s="318">
        <v>1662.13</v>
      </c>
      <c r="BK102" s="319">
        <f t="shared" si="69"/>
        <v>4992.41</v>
      </c>
      <c r="BL102" s="318">
        <v>1664.13</v>
      </c>
      <c r="BM102" s="318">
        <v>1863.49</v>
      </c>
      <c r="BN102" s="318">
        <v>1865.51</v>
      </c>
      <c r="BO102" s="319">
        <f t="shared" si="70"/>
        <v>5393.13</v>
      </c>
      <c r="BP102" s="318">
        <v>0</v>
      </c>
      <c r="BQ102" s="318">
        <v>0</v>
      </c>
      <c r="BR102" s="318">
        <v>0</v>
      </c>
      <c r="BS102" s="320">
        <f t="shared" si="71"/>
        <v>0</v>
      </c>
      <c r="BT102" s="321"/>
    </row>
    <row r="103" spans="1:72" s="330" customFormat="1" ht="15.75" thickBot="1">
      <c r="A103" s="429"/>
      <c r="B103" s="430"/>
      <c r="C103" s="431" t="s">
        <v>368</v>
      </c>
      <c r="D103" s="432" t="s">
        <v>248</v>
      </c>
      <c r="E103" s="433"/>
      <c r="F103" s="430"/>
      <c r="G103" s="430"/>
      <c r="H103" s="430"/>
      <c r="I103" s="434">
        <f>SUM(I92:I102)</f>
        <v>144675.6</v>
      </c>
      <c r="J103" s="430"/>
      <c r="K103" s="430"/>
      <c r="L103" s="430"/>
      <c r="M103" s="434">
        <f>SUM(M92:M102)</f>
        <v>160982.86800000002</v>
      </c>
      <c r="N103" s="434">
        <f>SUM(N92:N102)</f>
        <v>305658.468</v>
      </c>
      <c r="O103" s="434">
        <f aca="true" t="shared" si="81" ref="O103:BB103">SUM(O92:O102)</f>
        <v>111288.92307692308</v>
      </c>
      <c r="P103" s="434">
        <f t="shared" si="81"/>
        <v>123832.97538461536</v>
      </c>
      <c r="Q103" s="434">
        <f t="shared" si="81"/>
        <v>235121.89846153845</v>
      </c>
      <c r="R103" s="434">
        <f t="shared" si="81"/>
        <v>105454.95999999999</v>
      </c>
      <c r="S103" s="434">
        <f t="shared" si="81"/>
        <v>55527.90800000001</v>
      </c>
      <c r="T103" s="435">
        <f>R103/I103</f>
        <v>0.7289063256001702</v>
      </c>
      <c r="U103" s="434">
        <f t="shared" si="81"/>
        <v>0</v>
      </c>
      <c r="V103" s="434">
        <f t="shared" si="81"/>
        <v>0</v>
      </c>
      <c r="W103" s="434">
        <f t="shared" si="81"/>
        <v>0</v>
      </c>
      <c r="X103" s="434">
        <f t="shared" si="81"/>
        <v>0</v>
      </c>
      <c r="Y103" s="434">
        <f t="shared" si="81"/>
        <v>0</v>
      </c>
      <c r="Z103" s="434">
        <f t="shared" si="81"/>
        <v>0</v>
      </c>
      <c r="AA103" s="434">
        <f t="shared" si="81"/>
        <v>0</v>
      </c>
      <c r="AB103" s="434">
        <f t="shared" si="81"/>
        <v>0</v>
      </c>
      <c r="AC103" s="434">
        <f t="shared" si="81"/>
        <v>0</v>
      </c>
      <c r="AD103" s="434">
        <f t="shared" si="81"/>
        <v>0</v>
      </c>
      <c r="AE103" s="434">
        <f t="shared" si="81"/>
        <v>0</v>
      </c>
      <c r="AF103" s="434">
        <f t="shared" si="81"/>
        <v>0</v>
      </c>
      <c r="AG103" s="434">
        <f t="shared" si="81"/>
        <v>199084.45999999996</v>
      </c>
      <c r="AH103" s="434">
        <f t="shared" si="81"/>
        <v>106574.008</v>
      </c>
      <c r="AI103" s="435">
        <f t="shared" si="76"/>
        <v>0.6513297711091058</v>
      </c>
      <c r="AJ103" s="434">
        <f t="shared" si="81"/>
        <v>0</v>
      </c>
      <c r="AK103" s="434">
        <f>SUM(AK92:AK102)</f>
        <v>0</v>
      </c>
      <c r="AL103" s="434">
        <f t="shared" si="81"/>
        <v>1181.74</v>
      </c>
      <c r="AM103" s="434">
        <f t="shared" si="81"/>
        <v>7800.51</v>
      </c>
      <c r="AN103" s="434">
        <f t="shared" si="81"/>
        <v>0</v>
      </c>
      <c r="AO103" s="434">
        <f t="shared" si="81"/>
        <v>8982.25</v>
      </c>
      <c r="AP103" s="434">
        <f t="shared" si="81"/>
        <v>6643.110000000001</v>
      </c>
      <c r="AQ103" s="434">
        <f t="shared" si="81"/>
        <v>10523.06</v>
      </c>
      <c r="AR103" s="434">
        <f t="shared" si="81"/>
        <v>9821.869999999999</v>
      </c>
      <c r="AS103" s="434">
        <f t="shared" si="81"/>
        <v>26988.04</v>
      </c>
      <c r="AT103" s="434">
        <f t="shared" si="81"/>
        <v>11328.57</v>
      </c>
      <c r="AU103" s="434">
        <f t="shared" si="81"/>
        <v>11084.619999999999</v>
      </c>
      <c r="AV103" s="434">
        <f t="shared" si="81"/>
        <v>5778.22</v>
      </c>
      <c r="AW103" s="434">
        <f t="shared" si="81"/>
        <v>28191.41</v>
      </c>
      <c r="AX103" s="434">
        <f t="shared" si="81"/>
        <v>5976.039999999999</v>
      </c>
      <c r="AY103" s="434">
        <f t="shared" si="81"/>
        <v>9216.67</v>
      </c>
      <c r="AZ103" s="434">
        <f t="shared" si="81"/>
        <v>14275.09</v>
      </c>
      <c r="BA103" s="434">
        <f t="shared" si="81"/>
        <v>29467.8</v>
      </c>
      <c r="BB103" s="434">
        <f t="shared" si="81"/>
        <v>0</v>
      </c>
      <c r="BC103" s="434">
        <f>SUM(BC92:BC102)</f>
        <v>8501.3</v>
      </c>
      <c r="BD103" s="434">
        <f aca="true" t="shared" si="82" ref="BD103:BT103">SUM(BD92:BD102)</f>
        <v>28269.49</v>
      </c>
      <c r="BE103" s="434">
        <f t="shared" si="82"/>
        <v>18061.33</v>
      </c>
      <c r="BF103" s="434">
        <f t="shared" si="82"/>
        <v>0</v>
      </c>
      <c r="BG103" s="434">
        <f t="shared" si="82"/>
        <v>54832.119999999995</v>
      </c>
      <c r="BH103" s="434">
        <f t="shared" si="82"/>
        <v>7559.369999999999</v>
      </c>
      <c r="BI103" s="434">
        <f t="shared" si="82"/>
        <v>8806.25</v>
      </c>
      <c r="BJ103" s="434">
        <f t="shared" si="82"/>
        <v>10528.830000000002</v>
      </c>
      <c r="BK103" s="434">
        <f t="shared" si="82"/>
        <v>26894.45</v>
      </c>
      <c r="BL103" s="434">
        <f t="shared" si="82"/>
        <v>8544.560000000001</v>
      </c>
      <c r="BM103" s="434">
        <f t="shared" si="82"/>
        <v>8445.87</v>
      </c>
      <c r="BN103" s="434">
        <f t="shared" si="82"/>
        <v>6737.96</v>
      </c>
      <c r="BO103" s="434">
        <f t="shared" si="82"/>
        <v>23728.390000000003</v>
      </c>
      <c r="BP103" s="434">
        <f t="shared" si="82"/>
        <v>0</v>
      </c>
      <c r="BQ103" s="434">
        <f t="shared" si="82"/>
        <v>0</v>
      </c>
      <c r="BR103" s="434">
        <f t="shared" si="82"/>
        <v>0</v>
      </c>
      <c r="BS103" s="434">
        <f t="shared" si="82"/>
        <v>0</v>
      </c>
      <c r="BT103" s="434">
        <f t="shared" si="82"/>
        <v>0</v>
      </c>
    </row>
    <row r="104" spans="1:72" s="330" customFormat="1" ht="15">
      <c r="A104" s="454"/>
      <c r="B104" s="446"/>
      <c r="C104" s="447"/>
      <c r="D104" s="455"/>
      <c r="E104" s="455"/>
      <c r="F104" s="456"/>
      <c r="G104" s="456"/>
      <c r="H104" s="456"/>
      <c r="I104" s="457"/>
      <c r="J104" s="457"/>
      <c r="K104" s="457"/>
      <c r="L104" s="457"/>
      <c r="M104" s="457"/>
      <c r="N104" s="457"/>
      <c r="O104" s="457"/>
      <c r="P104" s="457"/>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457"/>
      <c r="BA104" s="457"/>
      <c r="BB104" s="321"/>
      <c r="BC104" s="457"/>
      <c r="BD104" s="457"/>
      <c r="BE104" s="457"/>
      <c r="BF104" s="457"/>
      <c r="BG104" s="457"/>
      <c r="BH104" s="457"/>
      <c r="BI104" s="457"/>
      <c r="BJ104" s="457"/>
      <c r="BK104" s="457"/>
      <c r="BL104" s="457"/>
      <c r="BM104" s="457"/>
      <c r="BN104" s="457"/>
      <c r="BO104" s="457"/>
      <c r="BP104" s="457"/>
      <c r="BQ104" s="457"/>
      <c r="BR104" s="457"/>
      <c r="BS104" s="457"/>
      <c r="BT104" s="321"/>
    </row>
    <row r="105" spans="1:72" s="302" customFormat="1" ht="15">
      <c r="A105" s="454"/>
      <c r="B105" s="446"/>
      <c r="C105" s="447"/>
      <c r="D105" s="455"/>
      <c r="E105" s="455"/>
      <c r="F105" s="456"/>
      <c r="G105" s="456"/>
      <c r="H105" s="456"/>
      <c r="I105" s="457"/>
      <c r="J105" s="457"/>
      <c r="K105" s="457"/>
      <c r="L105" s="457"/>
      <c r="M105" s="457"/>
      <c r="N105" s="457"/>
      <c r="O105" s="457"/>
      <c r="P105" s="457"/>
      <c r="Q105" s="457"/>
      <c r="R105" s="457"/>
      <c r="S105" s="457"/>
      <c r="T105" s="457"/>
      <c r="U105" s="457"/>
      <c r="V105" s="457"/>
      <c r="W105" s="457"/>
      <c r="X105" s="457"/>
      <c r="Y105" s="457"/>
      <c r="Z105" s="457"/>
      <c r="AA105" s="457"/>
      <c r="AB105" s="457"/>
      <c r="AC105" s="457"/>
      <c r="AD105" s="457"/>
      <c r="AE105" s="457"/>
      <c r="AF105" s="457"/>
      <c r="AG105" s="457"/>
      <c r="AH105" s="457"/>
      <c r="AI105" s="457"/>
      <c r="AJ105" s="457"/>
      <c r="AK105" s="457"/>
      <c r="AL105" s="457"/>
      <c r="AM105" s="457"/>
      <c r="AN105" s="457"/>
      <c r="AO105" s="457"/>
      <c r="AP105" s="457"/>
      <c r="AQ105" s="457"/>
      <c r="AR105" s="457"/>
      <c r="AS105" s="457"/>
      <c r="AT105" s="457"/>
      <c r="AU105" s="457"/>
      <c r="AV105" s="457"/>
      <c r="AW105" s="457"/>
      <c r="AX105" s="457"/>
      <c r="AY105" s="457"/>
      <c r="AZ105" s="457"/>
      <c r="BA105" s="457"/>
      <c r="BB105" s="321"/>
      <c r="BC105" s="457"/>
      <c r="BD105" s="457"/>
      <c r="BE105" s="457"/>
      <c r="BF105" s="457"/>
      <c r="BG105" s="457"/>
      <c r="BH105" s="457"/>
      <c r="BI105" s="457"/>
      <c r="BJ105" s="457"/>
      <c r="BK105" s="457"/>
      <c r="BL105" s="457"/>
      <c r="BM105" s="457"/>
      <c r="BN105" s="457"/>
      <c r="BO105" s="457"/>
      <c r="BP105" s="457"/>
      <c r="BQ105" s="457"/>
      <c r="BR105" s="457"/>
      <c r="BS105" s="457"/>
      <c r="BT105" s="321"/>
    </row>
    <row r="106" spans="1:72" s="330" customFormat="1" ht="15">
      <c r="A106" s="454"/>
      <c r="B106" s="458"/>
      <c r="C106" s="459" t="s">
        <v>369</v>
      </c>
      <c r="D106" s="460"/>
      <c r="E106" s="461"/>
      <c r="F106" s="458"/>
      <c r="G106" s="458"/>
      <c r="H106" s="458"/>
      <c r="I106" s="462">
        <f>I103+I90+I69+I51</f>
        <v>393601.6</v>
      </c>
      <c r="J106" s="462"/>
      <c r="K106" s="462"/>
      <c r="L106" s="462"/>
      <c r="M106" s="462">
        <f>M103+M90+M69+M51</f>
        <v>704082.868</v>
      </c>
      <c r="N106" s="462">
        <f>N51+N69+N90+N103</f>
        <v>1097684.4679999999</v>
      </c>
      <c r="O106" s="462">
        <f aca="true" t="shared" si="83" ref="O106:BA106">O51+O69+O90+O103</f>
        <v>302770.46153846156</v>
      </c>
      <c r="P106" s="462">
        <f t="shared" si="83"/>
        <v>541602.2061538461</v>
      </c>
      <c r="Q106" s="462">
        <f t="shared" si="83"/>
        <v>844372.6676923076</v>
      </c>
      <c r="R106" s="462">
        <f t="shared" si="83"/>
        <v>294508.56</v>
      </c>
      <c r="S106" s="462">
        <f t="shared" si="83"/>
        <v>409574.308</v>
      </c>
      <c r="T106" s="463">
        <f>R106/I106</f>
        <v>0.7482402510558901</v>
      </c>
      <c r="U106" s="462">
        <f t="shared" si="83"/>
        <v>0</v>
      </c>
      <c r="V106" s="462">
        <f t="shared" si="83"/>
        <v>0</v>
      </c>
      <c r="W106" s="462">
        <f t="shared" si="83"/>
        <v>0</v>
      </c>
      <c r="X106" s="462">
        <f t="shared" si="83"/>
        <v>0</v>
      </c>
      <c r="Y106" s="462">
        <f t="shared" si="83"/>
        <v>0</v>
      </c>
      <c r="Z106" s="462">
        <f t="shared" si="83"/>
        <v>0</v>
      </c>
      <c r="AA106" s="462">
        <f t="shared" si="83"/>
        <v>0</v>
      </c>
      <c r="AB106" s="462">
        <f t="shared" si="83"/>
        <v>0</v>
      </c>
      <c r="AC106" s="462">
        <f t="shared" si="83"/>
        <v>0</v>
      </c>
      <c r="AD106" s="462">
        <f t="shared" si="83"/>
        <v>0</v>
      </c>
      <c r="AE106" s="462">
        <f t="shared" si="83"/>
        <v>0</v>
      </c>
      <c r="AF106" s="462">
        <f t="shared" si="83"/>
        <v>0</v>
      </c>
      <c r="AG106" s="462">
        <f t="shared" si="83"/>
        <v>499646.80999999994</v>
      </c>
      <c r="AH106" s="462">
        <f t="shared" si="83"/>
        <v>598037.658</v>
      </c>
      <c r="AI106" s="463">
        <f t="shared" si="76"/>
        <v>0.45518254522664886</v>
      </c>
      <c r="AJ106" s="462">
        <f t="shared" si="83"/>
        <v>0</v>
      </c>
      <c r="AK106" s="462">
        <f>AK51+AK69+AK90+AK103</f>
        <v>0</v>
      </c>
      <c r="AL106" s="462">
        <f t="shared" si="83"/>
        <v>1680.15</v>
      </c>
      <c r="AM106" s="462">
        <f t="shared" si="83"/>
        <v>7302.1</v>
      </c>
      <c r="AN106" s="462">
        <f t="shared" si="83"/>
        <v>0</v>
      </c>
      <c r="AO106" s="462">
        <f t="shared" si="83"/>
        <v>8982.25</v>
      </c>
      <c r="AP106" s="462">
        <f t="shared" si="83"/>
        <v>6643.110000000001</v>
      </c>
      <c r="AQ106" s="462">
        <f t="shared" si="83"/>
        <v>10523.06</v>
      </c>
      <c r="AR106" s="462">
        <f t="shared" si="83"/>
        <v>9821.869999999999</v>
      </c>
      <c r="AS106" s="462">
        <f t="shared" si="83"/>
        <v>26988.04</v>
      </c>
      <c r="AT106" s="462">
        <f t="shared" si="83"/>
        <v>11328.57</v>
      </c>
      <c r="AU106" s="462">
        <f t="shared" si="83"/>
        <v>37533.75</v>
      </c>
      <c r="AV106" s="462">
        <f t="shared" si="83"/>
        <v>7171.06</v>
      </c>
      <c r="AW106" s="462">
        <f t="shared" si="83"/>
        <v>56033.380000000005</v>
      </c>
      <c r="AX106" s="462">
        <f t="shared" si="83"/>
        <v>6600.5599999999995</v>
      </c>
      <c r="AY106" s="462">
        <f t="shared" si="83"/>
        <v>13159.92</v>
      </c>
      <c r="AZ106" s="462">
        <f t="shared" si="83"/>
        <v>93374.1</v>
      </c>
      <c r="BA106" s="462">
        <f t="shared" si="83"/>
        <v>113134.58</v>
      </c>
      <c r="BB106" s="321"/>
      <c r="BC106" s="462">
        <f>BC51+BC69+BC90+BC103</f>
        <v>18444.39</v>
      </c>
      <c r="BD106" s="462">
        <f aca="true" t="shared" si="84" ref="BD106:BS106">BD51+BD69+BD90+BD103</f>
        <v>45347.61</v>
      </c>
      <c r="BE106" s="462">
        <f t="shared" si="84"/>
        <v>46294.83</v>
      </c>
      <c r="BF106" s="462">
        <f t="shared" si="84"/>
        <v>0</v>
      </c>
      <c r="BG106" s="462">
        <f t="shared" si="84"/>
        <v>110086.83</v>
      </c>
      <c r="BH106" s="462">
        <f t="shared" si="84"/>
        <v>75176.09999999999</v>
      </c>
      <c r="BI106" s="462">
        <f t="shared" si="84"/>
        <v>11385.81</v>
      </c>
      <c r="BJ106" s="462">
        <f t="shared" si="84"/>
        <v>9051.260000000002</v>
      </c>
      <c r="BK106" s="462">
        <f t="shared" si="84"/>
        <v>95613.17</v>
      </c>
      <c r="BL106" s="462">
        <f t="shared" si="84"/>
        <v>58099.68999999999</v>
      </c>
      <c r="BM106" s="462">
        <f t="shared" si="84"/>
        <v>23057.61</v>
      </c>
      <c r="BN106" s="462">
        <f t="shared" si="84"/>
        <v>7651.26</v>
      </c>
      <c r="BO106" s="462">
        <f t="shared" si="84"/>
        <v>88808.56</v>
      </c>
      <c r="BP106" s="462">
        <f t="shared" si="84"/>
        <v>0</v>
      </c>
      <c r="BQ106" s="462">
        <f t="shared" si="84"/>
        <v>0</v>
      </c>
      <c r="BR106" s="462">
        <f t="shared" si="84"/>
        <v>0</v>
      </c>
      <c r="BS106" s="462">
        <f t="shared" si="84"/>
        <v>0</v>
      </c>
      <c r="BT106" s="321"/>
    </row>
    <row r="107" spans="1:72" s="302" customFormat="1" ht="15">
      <c r="A107" s="454"/>
      <c r="B107" s="464" t="s">
        <v>370</v>
      </c>
      <c r="C107" s="465" t="s">
        <v>371</v>
      </c>
      <c r="D107" s="466"/>
      <c r="E107" s="466"/>
      <c r="F107" s="464"/>
      <c r="G107" s="464"/>
      <c r="H107" s="464"/>
      <c r="I107" s="467"/>
      <c r="J107" s="467"/>
      <c r="K107" s="467"/>
      <c r="L107" s="467"/>
      <c r="M107" s="467"/>
      <c r="N107" s="467"/>
      <c r="O107" s="467"/>
      <c r="P107" s="467"/>
      <c r="Q107" s="467"/>
      <c r="R107" s="467"/>
      <c r="S107" s="467"/>
      <c r="T107" s="468"/>
      <c r="U107" s="467"/>
      <c r="V107" s="467"/>
      <c r="W107" s="467"/>
      <c r="X107" s="467"/>
      <c r="Y107" s="467"/>
      <c r="Z107" s="467"/>
      <c r="AA107" s="467"/>
      <c r="AB107" s="467"/>
      <c r="AC107" s="467"/>
      <c r="AD107" s="467"/>
      <c r="AE107" s="467"/>
      <c r="AF107" s="467"/>
      <c r="AG107" s="467"/>
      <c r="AH107" s="467"/>
      <c r="AI107" s="468"/>
      <c r="AJ107" s="467"/>
      <c r="AK107" s="467"/>
      <c r="AL107" s="467"/>
      <c r="AM107" s="467"/>
      <c r="AN107" s="467"/>
      <c r="AO107" s="467"/>
      <c r="AP107" s="467"/>
      <c r="AQ107" s="467"/>
      <c r="AR107" s="467"/>
      <c r="AS107" s="467"/>
      <c r="AT107" s="467"/>
      <c r="AU107" s="467"/>
      <c r="AV107" s="467"/>
      <c r="AW107" s="467"/>
      <c r="AX107" s="467"/>
      <c r="AY107" s="467"/>
      <c r="AZ107" s="467"/>
      <c r="BA107" s="467"/>
      <c r="BB107" s="321"/>
      <c r="BC107" s="467"/>
      <c r="BD107" s="467"/>
      <c r="BE107" s="467"/>
      <c r="BF107" s="467"/>
      <c r="BG107" s="467"/>
      <c r="BH107" s="467"/>
      <c r="BI107" s="467"/>
      <c r="BJ107" s="467"/>
      <c r="BK107" s="467"/>
      <c r="BL107" s="467"/>
      <c r="BM107" s="467"/>
      <c r="BN107" s="467"/>
      <c r="BO107" s="467"/>
      <c r="BP107" s="467"/>
      <c r="BQ107" s="467"/>
      <c r="BR107" s="467"/>
      <c r="BS107" s="467"/>
      <c r="BT107" s="321"/>
    </row>
    <row r="108" spans="1:72" s="302" customFormat="1" ht="15">
      <c r="A108" s="454"/>
      <c r="B108" s="469"/>
      <c r="C108" s="470"/>
      <c r="D108" s="471"/>
      <c r="E108" s="472"/>
      <c r="F108" s="469"/>
      <c r="G108" s="469"/>
      <c r="H108" s="469"/>
      <c r="I108" s="473"/>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3"/>
      <c r="AY108" s="473"/>
      <c r="AZ108" s="473"/>
      <c r="BA108" s="473"/>
      <c r="BB108" s="321"/>
      <c r="BC108" s="473"/>
      <c r="BD108" s="473"/>
      <c r="BE108" s="473"/>
      <c r="BF108" s="473"/>
      <c r="BG108" s="473"/>
      <c r="BH108" s="473"/>
      <c r="BI108" s="473"/>
      <c r="BJ108" s="473"/>
      <c r="BK108" s="473"/>
      <c r="BL108" s="473"/>
      <c r="BM108" s="473"/>
      <c r="BN108" s="473"/>
      <c r="BO108" s="473"/>
      <c r="BP108" s="473"/>
      <c r="BQ108" s="473"/>
      <c r="BR108" s="473"/>
      <c r="BS108" s="473"/>
      <c r="BT108" s="321"/>
    </row>
    <row r="109" spans="1:72" s="302" customFormat="1" ht="23.25" customHeight="1">
      <c r="A109" s="331" t="s">
        <v>372</v>
      </c>
      <c r="B109" s="446" t="s">
        <v>373</v>
      </c>
      <c r="C109" s="447" t="s">
        <v>367</v>
      </c>
      <c r="D109" s="448" t="s">
        <v>7</v>
      </c>
      <c r="E109" s="361" t="s">
        <v>234</v>
      </c>
      <c r="F109" s="325">
        <v>1</v>
      </c>
      <c r="G109" s="325">
        <v>3876</v>
      </c>
      <c r="H109" s="450">
        <v>0.5</v>
      </c>
      <c r="I109" s="327">
        <f>G109*13*H109</f>
        <v>25194</v>
      </c>
      <c r="J109" s="328">
        <v>1</v>
      </c>
      <c r="K109" s="328">
        <f>3876*1.03</f>
        <v>3992.28</v>
      </c>
      <c r="L109" s="451">
        <v>0.5</v>
      </c>
      <c r="M109" s="327">
        <f>K109*13*L109</f>
        <v>25949.82</v>
      </c>
      <c r="N109" s="452">
        <f aca="true" t="shared" si="85" ref="N109:N120">I109+M109</f>
        <v>51143.82</v>
      </c>
      <c r="O109" s="311">
        <f t="shared" si="72"/>
        <v>19380</v>
      </c>
      <c r="P109" s="311">
        <f t="shared" si="73"/>
        <v>19961.399999999998</v>
      </c>
      <c r="Q109" s="311">
        <f t="shared" si="74"/>
        <v>39341.399999999994</v>
      </c>
      <c r="R109" s="312">
        <f aca="true" t="shared" si="86" ref="R109:R120">BG109+BK109+BO109+BS109</f>
        <v>16814.21</v>
      </c>
      <c r="S109" s="312">
        <f aca="true" t="shared" si="87" ref="S109:S120">M109-R109</f>
        <v>9135.61</v>
      </c>
      <c r="T109" s="313">
        <f aca="true" t="shared" si="88" ref="T109:T120">R109/M109</f>
        <v>0.647950929910111</v>
      </c>
      <c r="U109" s="314"/>
      <c r="V109" s="314"/>
      <c r="W109" s="314"/>
      <c r="X109" s="314"/>
      <c r="Y109" s="314"/>
      <c r="Z109" s="314"/>
      <c r="AA109" s="314"/>
      <c r="AB109" s="314"/>
      <c r="AC109" s="314"/>
      <c r="AD109" s="314"/>
      <c r="AE109" s="314"/>
      <c r="AF109" s="314"/>
      <c r="AG109" s="315">
        <f aca="true" t="shared" si="89" ref="AG109:AG120">AO109+AS109+AW109+BA109+BG109+BK109+BO109+BS109</f>
        <v>33973.880000000005</v>
      </c>
      <c r="AH109" s="315">
        <f t="shared" si="75"/>
        <v>17169.939999999995</v>
      </c>
      <c r="AI109" s="316">
        <f t="shared" si="76"/>
        <v>0.6642812367163815</v>
      </c>
      <c r="AJ109" s="317"/>
      <c r="AK109" s="318">
        <v>0</v>
      </c>
      <c r="AL109" s="318">
        <v>0</v>
      </c>
      <c r="AM109" s="318">
        <v>1749.42</v>
      </c>
      <c r="AN109" s="318">
        <v>0</v>
      </c>
      <c r="AO109" s="319">
        <f t="shared" si="77"/>
        <v>1749.42</v>
      </c>
      <c r="AP109" s="318">
        <v>1863.73</v>
      </c>
      <c r="AQ109" s="318">
        <v>2223.74</v>
      </c>
      <c r="AR109" s="318">
        <v>1623.74</v>
      </c>
      <c r="AS109" s="319">
        <f t="shared" si="78"/>
        <v>5711.21</v>
      </c>
      <c r="AT109" s="318">
        <v>1619.76</v>
      </c>
      <c r="AU109" s="318">
        <v>1608.05</v>
      </c>
      <c r="AV109" s="318">
        <v>1622.03</v>
      </c>
      <c r="AW109" s="319">
        <f t="shared" si="79"/>
        <v>4849.84</v>
      </c>
      <c r="AX109" s="318">
        <v>1613.73</v>
      </c>
      <c r="AY109" s="318">
        <v>1617.73</v>
      </c>
      <c r="AZ109" s="318">
        <v>1617.74</v>
      </c>
      <c r="BA109" s="320">
        <f t="shared" si="80"/>
        <v>4849.2</v>
      </c>
      <c r="BB109" s="321"/>
      <c r="BC109" s="318">
        <v>1619.46</v>
      </c>
      <c r="BD109" s="318">
        <v>1623.73</v>
      </c>
      <c r="BE109" s="318">
        <v>3179.48</v>
      </c>
      <c r="BF109" s="318">
        <v>0</v>
      </c>
      <c r="BG109" s="319">
        <f aca="true" t="shared" si="90" ref="BG109:BG120">SUM(BC109:BF109)</f>
        <v>6422.67</v>
      </c>
      <c r="BH109" s="318">
        <v>1658.15</v>
      </c>
      <c r="BI109" s="318">
        <v>1678.13</v>
      </c>
      <c r="BJ109" s="318">
        <v>1726.13</v>
      </c>
      <c r="BK109" s="319">
        <f aca="true" t="shared" si="91" ref="BK109:BK120">SUM(BH109:BJ109)</f>
        <v>5062.41</v>
      </c>
      <c r="BL109" s="318">
        <v>1600.13</v>
      </c>
      <c r="BM109" s="318">
        <v>1863.49</v>
      </c>
      <c r="BN109" s="318">
        <v>1865.51</v>
      </c>
      <c r="BO109" s="319">
        <f aca="true" t="shared" si="92" ref="BO109:BO120">SUM(BL109:BN109)</f>
        <v>5329.13</v>
      </c>
      <c r="BP109" s="318">
        <v>0</v>
      </c>
      <c r="BQ109" s="318">
        <v>0</v>
      </c>
      <c r="BR109" s="318">
        <v>0</v>
      </c>
      <c r="BS109" s="320">
        <f aca="true" t="shared" si="93" ref="BS109:BS120">SUM(BP109:BR109)</f>
        <v>0</v>
      </c>
      <c r="BT109" s="321"/>
    </row>
    <row r="110" spans="1:72" s="302" customFormat="1" ht="22.5" customHeight="1">
      <c r="A110" s="331" t="s">
        <v>374</v>
      </c>
      <c r="B110" s="446" t="s">
        <v>375</v>
      </c>
      <c r="C110" s="447" t="s">
        <v>376</v>
      </c>
      <c r="D110" s="448" t="s">
        <v>377</v>
      </c>
      <c r="E110" s="361" t="s">
        <v>234</v>
      </c>
      <c r="F110" s="325">
        <v>1</v>
      </c>
      <c r="G110" s="325">
        <v>2444</v>
      </c>
      <c r="H110" s="450">
        <v>0.15</v>
      </c>
      <c r="I110" s="327">
        <f aca="true" t="shared" si="94" ref="I110:I117">(F110*G110*H110)*13</f>
        <v>4765.799999999999</v>
      </c>
      <c r="J110" s="328">
        <v>1</v>
      </c>
      <c r="K110" s="328">
        <f>2444*1.03</f>
        <v>2517.32</v>
      </c>
      <c r="L110" s="451">
        <v>0.15</v>
      </c>
      <c r="M110" s="327">
        <f>(J110*K110*L110)*13</f>
        <v>4908.774</v>
      </c>
      <c r="N110" s="452">
        <f t="shared" si="85"/>
        <v>9674.574</v>
      </c>
      <c r="O110" s="311">
        <f t="shared" si="72"/>
        <v>3665.999999999999</v>
      </c>
      <c r="P110" s="311">
        <f t="shared" si="73"/>
        <v>3775.98</v>
      </c>
      <c r="Q110" s="311">
        <f t="shared" si="74"/>
        <v>7441.98</v>
      </c>
      <c r="R110" s="312">
        <f t="shared" si="86"/>
        <v>3951.1</v>
      </c>
      <c r="S110" s="312">
        <f t="shared" si="87"/>
        <v>957.6740000000004</v>
      </c>
      <c r="T110" s="313">
        <f t="shared" si="88"/>
        <v>0.804905664836067</v>
      </c>
      <c r="U110" s="314"/>
      <c r="V110" s="314"/>
      <c r="W110" s="314"/>
      <c r="X110" s="314"/>
      <c r="Y110" s="314"/>
      <c r="Z110" s="314"/>
      <c r="AA110" s="314"/>
      <c r="AB110" s="314"/>
      <c r="AC110" s="314"/>
      <c r="AD110" s="314"/>
      <c r="AE110" s="314"/>
      <c r="AF110" s="314"/>
      <c r="AG110" s="315">
        <f t="shared" si="89"/>
        <v>9275.46</v>
      </c>
      <c r="AH110" s="315">
        <f t="shared" si="75"/>
        <v>399.1140000000014</v>
      </c>
      <c r="AI110" s="316">
        <f t="shared" si="76"/>
        <v>0.9587460905255362</v>
      </c>
      <c r="AJ110" s="317"/>
      <c r="AK110" s="318">
        <v>409.14</v>
      </c>
      <c r="AL110" s="318">
        <v>327.24</v>
      </c>
      <c r="AM110" s="318">
        <v>444.12</v>
      </c>
      <c r="AN110" s="318">
        <v>0</v>
      </c>
      <c r="AO110" s="319">
        <f t="shared" si="77"/>
        <v>1180.5</v>
      </c>
      <c r="AP110" s="318">
        <v>555.92</v>
      </c>
      <c r="AQ110" s="318">
        <v>321.63</v>
      </c>
      <c r="AR110" s="318">
        <v>290.81</v>
      </c>
      <c r="AS110" s="319">
        <f t="shared" si="78"/>
        <v>1168.36</v>
      </c>
      <c r="AT110" s="318">
        <v>321.03</v>
      </c>
      <c r="AU110" s="318">
        <v>320.44</v>
      </c>
      <c r="AV110" s="318">
        <v>321.06</v>
      </c>
      <c r="AW110" s="319">
        <f t="shared" si="79"/>
        <v>962.53</v>
      </c>
      <c r="AX110" s="318">
        <v>2012.97</v>
      </c>
      <c r="AY110" s="318">
        <v>0</v>
      </c>
      <c r="AZ110" s="318">
        <v>0</v>
      </c>
      <c r="BA110" s="320">
        <f t="shared" si="80"/>
        <v>2012.97</v>
      </c>
      <c r="BB110" s="321"/>
      <c r="BC110" s="318">
        <v>105.88</v>
      </c>
      <c r="BD110" s="318">
        <v>643.26</v>
      </c>
      <c r="BE110" s="318">
        <v>1245.73</v>
      </c>
      <c r="BF110" s="318">
        <v>0</v>
      </c>
      <c r="BG110" s="319">
        <f t="shared" si="90"/>
        <v>1994.87</v>
      </c>
      <c r="BH110" s="318">
        <v>1198.09</v>
      </c>
      <c r="BI110" s="318">
        <v>220.78</v>
      </c>
      <c r="BJ110" s="318">
        <v>154.54</v>
      </c>
      <c r="BK110" s="319">
        <f t="shared" si="91"/>
        <v>1573.4099999999999</v>
      </c>
      <c r="BL110" s="318">
        <v>158.74</v>
      </c>
      <c r="BM110" s="318">
        <v>224.08</v>
      </c>
      <c r="BN110" s="318">
        <v>0</v>
      </c>
      <c r="BO110" s="319">
        <f t="shared" si="92"/>
        <v>382.82000000000005</v>
      </c>
      <c r="BP110" s="318">
        <v>0</v>
      </c>
      <c r="BQ110" s="318">
        <v>0</v>
      </c>
      <c r="BR110" s="318">
        <v>0</v>
      </c>
      <c r="BS110" s="320">
        <f t="shared" si="93"/>
        <v>0</v>
      </c>
      <c r="BT110" s="321"/>
    </row>
    <row r="111" spans="1:72" s="330" customFormat="1" ht="15">
      <c r="A111" s="331" t="s">
        <v>378</v>
      </c>
      <c r="B111" s="446" t="s">
        <v>379</v>
      </c>
      <c r="C111" s="447" t="s">
        <v>380</v>
      </c>
      <c r="D111" s="448" t="s">
        <v>377</v>
      </c>
      <c r="E111" s="361" t="s">
        <v>234</v>
      </c>
      <c r="F111" s="325">
        <v>1</v>
      </c>
      <c r="G111" s="325">
        <v>2208</v>
      </c>
      <c r="H111" s="450">
        <v>0.17</v>
      </c>
      <c r="I111" s="327">
        <f t="shared" si="94"/>
        <v>4879.68</v>
      </c>
      <c r="J111" s="328">
        <v>1</v>
      </c>
      <c r="K111" s="328">
        <f>2208*1.03</f>
        <v>2274.2400000000002</v>
      </c>
      <c r="L111" s="451">
        <v>0.17</v>
      </c>
      <c r="M111" s="327">
        <f aca="true" t="shared" si="95" ref="M111:M117">(J111*K111*L111)*13</f>
        <v>5026.070400000001</v>
      </c>
      <c r="N111" s="452">
        <f t="shared" si="85"/>
        <v>9905.7504</v>
      </c>
      <c r="O111" s="311">
        <f t="shared" si="72"/>
        <v>3753.6</v>
      </c>
      <c r="P111" s="311">
        <f t="shared" si="73"/>
        <v>3866.208000000001</v>
      </c>
      <c r="Q111" s="311">
        <f t="shared" si="74"/>
        <v>7619.808000000001</v>
      </c>
      <c r="R111" s="312">
        <f t="shared" si="86"/>
        <v>2582</v>
      </c>
      <c r="S111" s="312">
        <f t="shared" si="87"/>
        <v>2444.0704000000014</v>
      </c>
      <c r="T111" s="313">
        <f t="shared" si="88"/>
        <v>0.5137214154421711</v>
      </c>
      <c r="U111" s="314"/>
      <c r="V111" s="314"/>
      <c r="W111" s="314"/>
      <c r="X111" s="314"/>
      <c r="Y111" s="314"/>
      <c r="Z111" s="314"/>
      <c r="AA111" s="314"/>
      <c r="AB111" s="314"/>
      <c r="AC111" s="314"/>
      <c r="AD111" s="314"/>
      <c r="AE111" s="314"/>
      <c r="AF111" s="314"/>
      <c r="AG111" s="315">
        <f t="shared" si="89"/>
        <v>7333.549999999999</v>
      </c>
      <c r="AH111" s="315">
        <f t="shared" si="75"/>
        <v>2572.2004000000015</v>
      </c>
      <c r="AI111" s="316">
        <f t="shared" si="76"/>
        <v>0.7403326051906173</v>
      </c>
      <c r="AJ111" s="317"/>
      <c r="AK111" s="318">
        <v>0</v>
      </c>
      <c r="AL111" s="318">
        <v>396.74</v>
      </c>
      <c r="AM111" s="318">
        <v>666.8</v>
      </c>
      <c r="AN111" s="318">
        <v>0</v>
      </c>
      <c r="AO111" s="319">
        <f t="shared" si="77"/>
        <v>1063.54</v>
      </c>
      <c r="AP111" s="318">
        <v>348.08</v>
      </c>
      <c r="AQ111" s="318">
        <v>397.92</v>
      </c>
      <c r="AR111" s="318">
        <v>395.19</v>
      </c>
      <c r="AS111" s="319">
        <f t="shared" si="78"/>
        <v>1141.19</v>
      </c>
      <c r="AT111" s="318">
        <v>397.25</v>
      </c>
      <c r="AU111" s="318">
        <v>349.91</v>
      </c>
      <c r="AV111" s="318">
        <v>350.51</v>
      </c>
      <c r="AW111" s="319">
        <f t="shared" si="79"/>
        <v>1097.67</v>
      </c>
      <c r="AX111" s="318">
        <v>1287.38</v>
      </c>
      <c r="AY111" s="318">
        <v>46.73</v>
      </c>
      <c r="AZ111" s="318">
        <v>115.04</v>
      </c>
      <c r="BA111" s="320">
        <f t="shared" si="80"/>
        <v>1449.15</v>
      </c>
      <c r="BB111" s="321"/>
      <c r="BC111" s="318">
        <v>584.36</v>
      </c>
      <c r="BD111" s="318">
        <v>273.7</v>
      </c>
      <c r="BE111" s="318">
        <v>953.05</v>
      </c>
      <c r="BF111" s="318">
        <v>0</v>
      </c>
      <c r="BG111" s="319">
        <f t="shared" si="90"/>
        <v>1811.11</v>
      </c>
      <c r="BH111" s="318">
        <v>286.44</v>
      </c>
      <c r="BI111" s="318">
        <v>482.17</v>
      </c>
      <c r="BJ111" s="318">
        <v>-672.25</v>
      </c>
      <c r="BK111" s="319">
        <f t="shared" si="91"/>
        <v>96.36000000000001</v>
      </c>
      <c r="BL111" s="318">
        <v>0</v>
      </c>
      <c r="BM111" s="318">
        <v>0</v>
      </c>
      <c r="BN111" s="318">
        <v>674.53</v>
      </c>
      <c r="BO111" s="319">
        <f t="shared" si="92"/>
        <v>674.53</v>
      </c>
      <c r="BP111" s="318">
        <v>0</v>
      </c>
      <c r="BQ111" s="318">
        <v>0</v>
      </c>
      <c r="BR111" s="318">
        <v>0</v>
      </c>
      <c r="BS111" s="320">
        <f t="shared" si="93"/>
        <v>0</v>
      </c>
      <c r="BT111" s="321"/>
    </row>
    <row r="112" spans="1:72" s="330" customFormat="1" ht="15">
      <c r="A112" s="331" t="s">
        <v>381</v>
      </c>
      <c r="B112" s="446" t="s">
        <v>382</v>
      </c>
      <c r="C112" s="447" t="s">
        <v>383</v>
      </c>
      <c r="D112" s="448" t="s">
        <v>377</v>
      </c>
      <c r="E112" s="361" t="s">
        <v>234</v>
      </c>
      <c r="F112" s="325">
        <v>1</v>
      </c>
      <c r="G112" s="325">
        <v>1571</v>
      </c>
      <c r="H112" s="450">
        <v>0.17</v>
      </c>
      <c r="I112" s="327">
        <f t="shared" si="94"/>
        <v>3471.91</v>
      </c>
      <c r="J112" s="328">
        <v>1</v>
      </c>
      <c r="K112" s="328">
        <f>1571*1.03</f>
        <v>1618.13</v>
      </c>
      <c r="L112" s="451">
        <v>0.17</v>
      </c>
      <c r="M112" s="327">
        <f t="shared" si="95"/>
        <v>3576.0673</v>
      </c>
      <c r="N112" s="452">
        <f t="shared" si="85"/>
        <v>7047.9773000000005</v>
      </c>
      <c r="O112" s="311">
        <f t="shared" si="72"/>
        <v>2670.7</v>
      </c>
      <c r="P112" s="311">
        <f t="shared" si="73"/>
        <v>2750.821</v>
      </c>
      <c r="Q112" s="311">
        <f t="shared" si="74"/>
        <v>5421.521</v>
      </c>
      <c r="R112" s="312">
        <f t="shared" si="86"/>
        <v>2235.0699999999997</v>
      </c>
      <c r="S112" s="312">
        <f t="shared" si="87"/>
        <v>1340.9973000000005</v>
      </c>
      <c r="T112" s="313">
        <f t="shared" si="88"/>
        <v>0.6250078123529721</v>
      </c>
      <c r="U112" s="314"/>
      <c r="V112" s="314"/>
      <c r="W112" s="314"/>
      <c r="X112" s="314"/>
      <c r="Y112" s="314"/>
      <c r="Z112" s="314"/>
      <c r="AA112" s="314"/>
      <c r="AB112" s="314"/>
      <c r="AC112" s="314"/>
      <c r="AD112" s="314"/>
      <c r="AE112" s="314"/>
      <c r="AF112" s="314"/>
      <c r="AG112" s="315">
        <f t="shared" si="89"/>
        <v>5629.63</v>
      </c>
      <c r="AH112" s="315">
        <f t="shared" si="75"/>
        <v>1418.3473000000004</v>
      </c>
      <c r="AI112" s="316">
        <f t="shared" si="76"/>
        <v>0.7987582479869791</v>
      </c>
      <c r="AJ112" s="317"/>
      <c r="AK112" s="318">
        <v>0</v>
      </c>
      <c r="AL112" s="318">
        <v>104.23</v>
      </c>
      <c r="AM112" s="318">
        <v>917.53</v>
      </c>
      <c r="AN112" s="318">
        <v>0</v>
      </c>
      <c r="AO112" s="319">
        <f t="shared" si="77"/>
        <v>1021.76</v>
      </c>
      <c r="AP112" s="318">
        <v>262.56</v>
      </c>
      <c r="AQ112" s="318">
        <v>224.53</v>
      </c>
      <c r="AR112" s="318">
        <v>226.55</v>
      </c>
      <c r="AS112" s="319">
        <f t="shared" si="78"/>
        <v>713.6400000000001</v>
      </c>
      <c r="AT112" s="318">
        <v>223.18</v>
      </c>
      <c r="AU112" s="318">
        <v>197.53</v>
      </c>
      <c r="AV112" s="318">
        <v>202.78</v>
      </c>
      <c r="AW112" s="319">
        <f t="shared" si="79"/>
        <v>623.49</v>
      </c>
      <c r="AX112" s="318">
        <v>696.53</v>
      </c>
      <c r="AY112" s="318">
        <v>136.14</v>
      </c>
      <c r="AZ112" s="318">
        <v>203</v>
      </c>
      <c r="BA112" s="320">
        <f t="shared" si="80"/>
        <v>1035.67</v>
      </c>
      <c r="BB112" s="321"/>
      <c r="BC112" s="318">
        <v>262.22</v>
      </c>
      <c r="BD112" s="318">
        <v>216.95</v>
      </c>
      <c r="BE112" s="318">
        <v>753.6</v>
      </c>
      <c r="BF112" s="318">
        <v>0</v>
      </c>
      <c r="BG112" s="319">
        <f t="shared" si="90"/>
        <v>1232.77</v>
      </c>
      <c r="BH112" s="318">
        <v>201.41</v>
      </c>
      <c r="BI112" s="318">
        <v>161.63</v>
      </c>
      <c r="BJ112" s="318">
        <v>137.1</v>
      </c>
      <c r="BK112" s="319">
        <f t="shared" si="91"/>
        <v>500.14</v>
      </c>
      <c r="BL112" s="318">
        <v>123</v>
      </c>
      <c r="BM112" s="318">
        <v>283.23</v>
      </c>
      <c r="BN112" s="318">
        <v>95.93</v>
      </c>
      <c r="BO112" s="319">
        <f t="shared" si="92"/>
        <v>502.16</v>
      </c>
      <c r="BP112" s="318">
        <v>0</v>
      </c>
      <c r="BQ112" s="318">
        <v>0</v>
      </c>
      <c r="BR112" s="318">
        <v>0</v>
      </c>
      <c r="BS112" s="320">
        <f t="shared" si="93"/>
        <v>0</v>
      </c>
      <c r="BT112" s="321"/>
    </row>
    <row r="113" spans="1:72" s="330" customFormat="1" ht="15" customHeight="1">
      <c r="A113" s="331" t="s">
        <v>384</v>
      </c>
      <c r="B113" s="446" t="s">
        <v>385</v>
      </c>
      <c r="C113" s="447" t="s">
        <v>386</v>
      </c>
      <c r="D113" s="448" t="s">
        <v>377</v>
      </c>
      <c r="E113" s="361" t="s">
        <v>234</v>
      </c>
      <c r="F113" s="325">
        <v>1</v>
      </c>
      <c r="G113" s="325">
        <v>1057</v>
      </c>
      <c r="H113" s="450">
        <v>0.17</v>
      </c>
      <c r="I113" s="327">
        <f t="shared" si="94"/>
        <v>2335.9700000000003</v>
      </c>
      <c r="J113" s="328">
        <v>1</v>
      </c>
      <c r="K113" s="328">
        <f>1057*1.03</f>
        <v>1088.71</v>
      </c>
      <c r="L113" s="451">
        <v>0.17</v>
      </c>
      <c r="M113" s="327">
        <f t="shared" si="95"/>
        <v>2406.0491</v>
      </c>
      <c r="N113" s="452">
        <f t="shared" si="85"/>
        <v>4742.0191</v>
      </c>
      <c r="O113" s="311">
        <f t="shared" si="72"/>
        <v>1796.9</v>
      </c>
      <c r="P113" s="311">
        <f t="shared" si="73"/>
        <v>1850.807</v>
      </c>
      <c r="Q113" s="311">
        <f t="shared" si="74"/>
        <v>3647.7070000000003</v>
      </c>
      <c r="R113" s="312">
        <f t="shared" si="86"/>
        <v>1338.67</v>
      </c>
      <c r="S113" s="312">
        <f t="shared" si="87"/>
        <v>1067.3791</v>
      </c>
      <c r="T113" s="313">
        <f t="shared" si="88"/>
        <v>0.5563768420187268</v>
      </c>
      <c r="U113" s="314"/>
      <c r="V113" s="314"/>
      <c r="W113" s="314"/>
      <c r="X113" s="314"/>
      <c r="Y113" s="314"/>
      <c r="Z113" s="314"/>
      <c r="AA113" s="314"/>
      <c r="AB113" s="314"/>
      <c r="AC113" s="314"/>
      <c r="AD113" s="314"/>
      <c r="AE113" s="314"/>
      <c r="AF113" s="314"/>
      <c r="AG113" s="315">
        <f t="shared" si="89"/>
        <v>2960.5</v>
      </c>
      <c r="AH113" s="315">
        <f t="shared" si="75"/>
        <v>1781.5191000000004</v>
      </c>
      <c r="AI113" s="316">
        <f t="shared" si="76"/>
        <v>0.6243121205479749</v>
      </c>
      <c r="AJ113" s="317"/>
      <c r="AK113" s="318">
        <v>0</v>
      </c>
      <c r="AL113" s="318">
        <v>7.5</v>
      </c>
      <c r="AM113" s="318">
        <v>0</v>
      </c>
      <c r="AN113" s="318">
        <v>0</v>
      </c>
      <c r="AO113" s="319">
        <f t="shared" si="77"/>
        <v>7.5</v>
      </c>
      <c r="AP113" s="318">
        <v>213.77</v>
      </c>
      <c r="AQ113" s="318">
        <v>145.37</v>
      </c>
      <c r="AR113" s="318">
        <v>11.47</v>
      </c>
      <c r="AS113" s="319">
        <f t="shared" si="78"/>
        <v>370.61</v>
      </c>
      <c r="AT113" s="318">
        <v>149.65</v>
      </c>
      <c r="AU113" s="318">
        <v>128.45</v>
      </c>
      <c r="AV113" s="318">
        <v>130.85</v>
      </c>
      <c r="AW113" s="319">
        <f t="shared" si="79"/>
        <v>408.95000000000005</v>
      </c>
      <c r="AX113" s="318">
        <v>532.09</v>
      </c>
      <c r="AY113" s="318">
        <v>176.04</v>
      </c>
      <c r="AZ113" s="318">
        <v>126.64</v>
      </c>
      <c r="BA113" s="320">
        <f t="shared" si="80"/>
        <v>834.77</v>
      </c>
      <c r="BB113" s="321"/>
      <c r="BC113" s="318">
        <v>88.31</v>
      </c>
      <c r="BD113" s="318">
        <v>173.66</v>
      </c>
      <c r="BE113" s="318">
        <v>216.51</v>
      </c>
      <c r="BF113" s="318">
        <v>0</v>
      </c>
      <c r="BG113" s="319">
        <f t="shared" si="90"/>
        <v>478.48</v>
      </c>
      <c r="BH113" s="318">
        <v>172.79</v>
      </c>
      <c r="BI113" s="318">
        <v>136.79</v>
      </c>
      <c r="BJ113" s="318">
        <v>133.19</v>
      </c>
      <c r="BK113" s="319">
        <f t="shared" si="91"/>
        <v>442.77</v>
      </c>
      <c r="BL113" s="318">
        <v>135.59</v>
      </c>
      <c r="BM113" s="318">
        <v>140.92</v>
      </c>
      <c r="BN113" s="318">
        <v>140.91</v>
      </c>
      <c r="BO113" s="319">
        <f t="shared" si="92"/>
        <v>417.41999999999996</v>
      </c>
      <c r="BP113" s="318">
        <v>0</v>
      </c>
      <c r="BQ113" s="318">
        <v>0</v>
      </c>
      <c r="BR113" s="318">
        <v>0</v>
      </c>
      <c r="BS113" s="320">
        <f t="shared" si="93"/>
        <v>0</v>
      </c>
      <c r="BT113" s="321"/>
    </row>
    <row r="114" spans="1:72" s="330" customFormat="1" ht="15" customHeight="1">
      <c r="A114" s="331" t="s">
        <v>387</v>
      </c>
      <c r="B114" s="446" t="s">
        <v>388</v>
      </c>
      <c r="C114" s="447" t="s">
        <v>389</v>
      </c>
      <c r="D114" s="448" t="s">
        <v>377</v>
      </c>
      <c r="E114" s="361" t="s">
        <v>234</v>
      </c>
      <c r="F114" s="325">
        <v>1</v>
      </c>
      <c r="G114" s="325">
        <v>699</v>
      </c>
      <c r="H114" s="450">
        <v>0.7</v>
      </c>
      <c r="I114" s="327">
        <f t="shared" si="94"/>
        <v>6360.9</v>
      </c>
      <c r="J114" s="328">
        <v>1</v>
      </c>
      <c r="K114" s="328">
        <f>699*1.03</f>
        <v>719.97</v>
      </c>
      <c r="L114" s="451">
        <v>0.7</v>
      </c>
      <c r="M114" s="327">
        <f t="shared" si="95"/>
        <v>6551.727</v>
      </c>
      <c r="N114" s="452">
        <f t="shared" si="85"/>
        <v>12912.627</v>
      </c>
      <c r="O114" s="311">
        <f t="shared" si="72"/>
        <v>4893</v>
      </c>
      <c r="P114" s="311">
        <f t="shared" si="73"/>
        <v>5039.79</v>
      </c>
      <c r="Q114" s="311">
        <f t="shared" si="74"/>
        <v>9932.79</v>
      </c>
      <c r="R114" s="312">
        <f t="shared" si="86"/>
        <v>7079.26</v>
      </c>
      <c r="S114" s="312">
        <f t="shared" si="87"/>
        <v>-527.5330000000004</v>
      </c>
      <c r="T114" s="313">
        <f t="shared" si="88"/>
        <v>1.08051815956312</v>
      </c>
      <c r="U114" s="314"/>
      <c r="V114" s="314"/>
      <c r="W114" s="314"/>
      <c r="X114" s="314"/>
      <c r="Y114" s="314"/>
      <c r="Z114" s="314"/>
      <c r="AA114" s="314"/>
      <c r="AB114" s="314"/>
      <c r="AC114" s="314"/>
      <c r="AD114" s="314"/>
      <c r="AE114" s="314"/>
      <c r="AF114" s="314"/>
      <c r="AG114" s="315">
        <f t="shared" si="89"/>
        <v>13230.43</v>
      </c>
      <c r="AH114" s="315">
        <f t="shared" si="75"/>
        <v>-317.8029999999999</v>
      </c>
      <c r="AI114" s="316">
        <f t="shared" si="76"/>
        <v>1.0246118005267246</v>
      </c>
      <c r="AJ114" s="317"/>
      <c r="AK114" s="318">
        <v>0</v>
      </c>
      <c r="AL114" s="318">
        <v>211.08</v>
      </c>
      <c r="AM114" s="318">
        <v>457.27</v>
      </c>
      <c r="AN114" s="318">
        <v>0</v>
      </c>
      <c r="AO114" s="319">
        <f t="shared" si="77"/>
        <v>668.35</v>
      </c>
      <c r="AP114" s="318">
        <v>443.8</v>
      </c>
      <c r="AQ114" s="318">
        <v>610.78</v>
      </c>
      <c r="AR114" s="318">
        <v>739.48</v>
      </c>
      <c r="AS114" s="319">
        <f t="shared" si="78"/>
        <v>1794.06</v>
      </c>
      <c r="AT114" s="318">
        <v>573.51</v>
      </c>
      <c r="AU114" s="318">
        <v>575.09</v>
      </c>
      <c r="AV114" s="318">
        <v>639.24</v>
      </c>
      <c r="AW114" s="319">
        <f t="shared" si="79"/>
        <v>1787.84</v>
      </c>
      <c r="AX114" s="318">
        <v>1386.88</v>
      </c>
      <c r="AY114" s="318">
        <v>939.02</v>
      </c>
      <c r="AZ114" s="318">
        <v>-424.98</v>
      </c>
      <c r="BA114" s="320">
        <f t="shared" si="80"/>
        <v>1900.92</v>
      </c>
      <c r="BB114" s="321"/>
      <c r="BC114" s="318">
        <v>144.8</v>
      </c>
      <c r="BD114" s="318">
        <v>264.65</v>
      </c>
      <c r="BE114" s="318">
        <v>862.05</v>
      </c>
      <c r="BF114" s="318">
        <v>0</v>
      </c>
      <c r="BG114" s="319">
        <f t="shared" si="90"/>
        <v>1271.5</v>
      </c>
      <c r="BH114" s="318">
        <v>645.27</v>
      </c>
      <c r="BI114" s="318">
        <v>667.82</v>
      </c>
      <c r="BJ114" s="318">
        <v>868.81</v>
      </c>
      <c r="BK114" s="319">
        <f t="shared" si="91"/>
        <v>2181.9</v>
      </c>
      <c r="BL114" s="318">
        <v>944.18</v>
      </c>
      <c r="BM114" s="318">
        <v>1329.41</v>
      </c>
      <c r="BN114" s="318">
        <v>1352.27</v>
      </c>
      <c r="BO114" s="319">
        <f t="shared" si="92"/>
        <v>3625.86</v>
      </c>
      <c r="BP114" s="318">
        <v>0</v>
      </c>
      <c r="BQ114" s="318">
        <v>0</v>
      </c>
      <c r="BR114" s="318">
        <v>0</v>
      </c>
      <c r="BS114" s="320">
        <f t="shared" si="93"/>
        <v>0</v>
      </c>
      <c r="BT114" s="321"/>
    </row>
    <row r="115" spans="1:72" s="330" customFormat="1" ht="15" customHeight="1">
      <c r="A115" s="331" t="s">
        <v>390</v>
      </c>
      <c r="B115" s="446" t="s">
        <v>391</v>
      </c>
      <c r="C115" s="447" t="s">
        <v>392</v>
      </c>
      <c r="D115" s="448" t="s">
        <v>377</v>
      </c>
      <c r="E115" s="361" t="s">
        <v>234</v>
      </c>
      <c r="F115" s="325">
        <v>1</v>
      </c>
      <c r="G115" s="325">
        <v>592</v>
      </c>
      <c r="H115" s="450">
        <v>0.17</v>
      </c>
      <c r="I115" s="327">
        <f t="shared" si="94"/>
        <v>1308.32</v>
      </c>
      <c r="J115" s="328">
        <v>1</v>
      </c>
      <c r="K115" s="328">
        <f>592*1.03</f>
        <v>609.76</v>
      </c>
      <c r="L115" s="451">
        <v>0.17</v>
      </c>
      <c r="M115" s="327">
        <f t="shared" si="95"/>
        <v>1347.5696000000003</v>
      </c>
      <c r="N115" s="452">
        <f t="shared" si="85"/>
        <v>2655.8896000000004</v>
      </c>
      <c r="O115" s="311">
        <f t="shared" si="72"/>
        <v>1006.3999999999999</v>
      </c>
      <c r="P115" s="311">
        <f t="shared" si="73"/>
        <v>1036.592</v>
      </c>
      <c r="Q115" s="311">
        <f t="shared" si="74"/>
        <v>2042.992</v>
      </c>
      <c r="R115" s="312">
        <f t="shared" si="86"/>
        <v>796.0799999999999</v>
      </c>
      <c r="S115" s="312">
        <f t="shared" si="87"/>
        <v>551.4896000000003</v>
      </c>
      <c r="T115" s="313">
        <f t="shared" si="88"/>
        <v>0.5907524182795455</v>
      </c>
      <c r="U115" s="314"/>
      <c r="V115" s="314"/>
      <c r="W115" s="314"/>
      <c r="X115" s="314"/>
      <c r="Y115" s="314"/>
      <c r="Z115" s="314"/>
      <c r="AA115" s="314"/>
      <c r="AB115" s="314"/>
      <c r="AC115" s="314"/>
      <c r="AD115" s="314"/>
      <c r="AE115" s="314"/>
      <c r="AF115" s="314"/>
      <c r="AG115" s="315">
        <f t="shared" si="89"/>
        <v>1939.63</v>
      </c>
      <c r="AH115" s="315">
        <f t="shared" si="75"/>
        <v>716.2596000000003</v>
      </c>
      <c r="AI115" s="316">
        <f t="shared" si="76"/>
        <v>0.7303127358908291</v>
      </c>
      <c r="AJ115" s="317"/>
      <c r="AK115" s="318">
        <v>0</v>
      </c>
      <c r="AL115" s="318">
        <v>40.61</v>
      </c>
      <c r="AM115" s="318">
        <v>213.26</v>
      </c>
      <c r="AN115" s="318">
        <v>0</v>
      </c>
      <c r="AO115" s="319">
        <f t="shared" si="77"/>
        <v>253.87</v>
      </c>
      <c r="AP115" s="318">
        <v>22.99</v>
      </c>
      <c r="AQ115" s="318">
        <v>97.56</v>
      </c>
      <c r="AR115" s="318">
        <v>82.92</v>
      </c>
      <c r="AS115" s="319">
        <f t="shared" si="78"/>
        <v>203.47</v>
      </c>
      <c r="AT115" s="318">
        <v>80.92</v>
      </c>
      <c r="AU115" s="318">
        <v>70.8</v>
      </c>
      <c r="AV115" s="318">
        <v>68.39</v>
      </c>
      <c r="AW115" s="319">
        <f t="shared" si="79"/>
        <v>220.11</v>
      </c>
      <c r="AX115" s="318">
        <v>257.53</v>
      </c>
      <c r="AY115" s="318">
        <v>102.96</v>
      </c>
      <c r="AZ115" s="318">
        <v>105.61</v>
      </c>
      <c r="BA115" s="320">
        <f t="shared" si="80"/>
        <v>466.09999999999997</v>
      </c>
      <c r="BB115" s="321"/>
      <c r="BC115" s="318">
        <v>9.59</v>
      </c>
      <c r="BD115" s="318">
        <v>72.01</v>
      </c>
      <c r="BE115" s="318">
        <v>154.1</v>
      </c>
      <c r="BF115" s="318">
        <v>0</v>
      </c>
      <c r="BG115" s="319">
        <f t="shared" si="90"/>
        <v>235.7</v>
      </c>
      <c r="BH115" s="318">
        <v>69.85</v>
      </c>
      <c r="BI115" s="318">
        <v>98.74</v>
      </c>
      <c r="BJ115" s="318">
        <v>88.86</v>
      </c>
      <c r="BK115" s="319">
        <f t="shared" si="91"/>
        <v>257.45</v>
      </c>
      <c r="BL115" s="318">
        <v>113.42</v>
      </c>
      <c r="BM115" s="318">
        <v>125.81</v>
      </c>
      <c r="BN115" s="318">
        <v>63.7</v>
      </c>
      <c r="BO115" s="319">
        <f t="shared" si="92"/>
        <v>302.93</v>
      </c>
      <c r="BP115" s="318">
        <v>0</v>
      </c>
      <c r="BQ115" s="318">
        <v>0</v>
      </c>
      <c r="BR115" s="318">
        <v>0</v>
      </c>
      <c r="BS115" s="320">
        <f t="shared" si="93"/>
        <v>0</v>
      </c>
      <c r="BT115" s="321"/>
    </row>
    <row r="116" spans="1:72" s="330" customFormat="1" ht="15" customHeight="1">
      <c r="A116" s="331" t="s">
        <v>393</v>
      </c>
      <c r="B116" s="446" t="s">
        <v>394</v>
      </c>
      <c r="C116" s="447" t="s">
        <v>395</v>
      </c>
      <c r="D116" s="448" t="s">
        <v>377</v>
      </c>
      <c r="E116" s="361" t="s">
        <v>234</v>
      </c>
      <c r="F116" s="325">
        <v>1</v>
      </c>
      <c r="G116" s="325">
        <v>3853</v>
      </c>
      <c r="H116" s="450">
        <v>0.1</v>
      </c>
      <c r="I116" s="327">
        <f t="shared" si="94"/>
        <v>5008.900000000001</v>
      </c>
      <c r="J116" s="328">
        <v>1</v>
      </c>
      <c r="K116" s="328">
        <f>3853*1.03</f>
        <v>3968.59</v>
      </c>
      <c r="L116" s="451">
        <v>0.1</v>
      </c>
      <c r="M116" s="327">
        <f t="shared" si="95"/>
        <v>5159.167</v>
      </c>
      <c r="N116" s="452">
        <f t="shared" si="85"/>
        <v>10168.067000000001</v>
      </c>
      <c r="O116" s="311">
        <f t="shared" si="72"/>
        <v>3853.0000000000005</v>
      </c>
      <c r="P116" s="311">
        <f t="shared" si="73"/>
        <v>3968.59</v>
      </c>
      <c r="Q116" s="311">
        <f t="shared" si="74"/>
        <v>7821.59</v>
      </c>
      <c r="R116" s="312">
        <f t="shared" si="86"/>
        <v>1998.63</v>
      </c>
      <c r="S116" s="312">
        <f t="shared" si="87"/>
        <v>3160.5370000000003</v>
      </c>
      <c r="T116" s="313">
        <f t="shared" si="88"/>
        <v>0.38739393394321214</v>
      </c>
      <c r="U116" s="314"/>
      <c r="V116" s="314"/>
      <c r="W116" s="314"/>
      <c r="X116" s="314"/>
      <c r="Y116" s="314"/>
      <c r="Z116" s="314"/>
      <c r="AA116" s="314"/>
      <c r="AB116" s="314"/>
      <c r="AC116" s="314"/>
      <c r="AD116" s="314"/>
      <c r="AE116" s="314"/>
      <c r="AF116" s="314"/>
      <c r="AG116" s="315">
        <f t="shared" si="89"/>
        <v>7914.420000000001</v>
      </c>
      <c r="AH116" s="315">
        <f t="shared" si="75"/>
        <v>2253.647</v>
      </c>
      <c r="AI116" s="316">
        <f t="shared" si="76"/>
        <v>0.7783603314179578</v>
      </c>
      <c r="AJ116" s="317"/>
      <c r="AK116" s="318">
        <v>385.24</v>
      </c>
      <c r="AL116" s="318">
        <v>385.25</v>
      </c>
      <c r="AM116" s="318">
        <v>1523.53</v>
      </c>
      <c r="AN116" s="318">
        <v>0</v>
      </c>
      <c r="AO116" s="319">
        <f t="shared" si="77"/>
        <v>2294.02</v>
      </c>
      <c r="AP116" s="318">
        <v>986.94</v>
      </c>
      <c r="AQ116" s="318">
        <v>394.36</v>
      </c>
      <c r="AR116" s="318">
        <v>1967.87</v>
      </c>
      <c r="AS116" s="319">
        <f t="shared" si="78"/>
        <v>3349.17</v>
      </c>
      <c r="AT116" s="318">
        <v>0</v>
      </c>
      <c r="AU116" s="318">
        <v>0</v>
      </c>
      <c r="AV116" s="318">
        <v>0</v>
      </c>
      <c r="AW116" s="319">
        <f t="shared" si="79"/>
        <v>0</v>
      </c>
      <c r="AX116" s="318">
        <v>193.01</v>
      </c>
      <c r="AY116" s="318">
        <v>0</v>
      </c>
      <c r="AZ116" s="318">
        <v>79.59</v>
      </c>
      <c r="BA116" s="320">
        <f t="shared" si="80"/>
        <v>272.6</v>
      </c>
      <c r="BB116" s="321"/>
      <c r="BC116" s="318">
        <v>0</v>
      </c>
      <c r="BD116" s="318">
        <v>394.78</v>
      </c>
      <c r="BE116" s="318">
        <v>781.94</v>
      </c>
      <c r="BF116" s="318">
        <v>0</v>
      </c>
      <c r="BG116" s="319">
        <f t="shared" si="90"/>
        <v>1176.72</v>
      </c>
      <c r="BH116" s="318">
        <v>403.78</v>
      </c>
      <c r="BI116" s="318">
        <v>81.71</v>
      </c>
      <c r="BJ116" s="318">
        <v>81.71</v>
      </c>
      <c r="BK116" s="319">
        <f t="shared" si="91"/>
        <v>567.1999999999999</v>
      </c>
      <c r="BL116" s="318">
        <v>40.77</v>
      </c>
      <c r="BM116" s="318">
        <v>150.84</v>
      </c>
      <c r="BN116" s="318">
        <v>63.1</v>
      </c>
      <c r="BO116" s="319">
        <f t="shared" si="92"/>
        <v>254.71</v>
      </c>
      <c r="BP116" s="318">
        <v>0</v>
      </c>
      <c r="BQ116" s="318">
        <v>0</v>
      </c>
      <c r="BR116" s="318">
        <v>0</v>
      </c>
      <c r="BS116" s="320">
        <f t="shared" si="93"/>
        <v>0</v>
      </c>
      <c r="BT116" s="321"/>
    </row>
    <row r="117" spans="1:72" s="330" customFormat="1" ht="15">
      <c r="A117" s="331" t="s">
        <v>396</v>
      </c>
      <c r="B117" s="446" t="s">
        <v>397</v>
      </c>
      <c r="C117" s="447" t="s">
        <v>398</v>
      </c>
      <c r="D117" s="448" t="s">
        <v>377</v>
      </c>
      <c r="E117" s="361" t="s">
        <v>234</v>
      </c>
      <c r="F117" s="325">
        <v>1</v>
      </c>
      <c r="G117" s="326">
        <v>337</v>
      </c>
      <c r="H117" s="450">
        <v>0.7</v>
      </c>
      <c r="I117" s="327">
        <f t="shared" si="94"/>
        <v>3066.7</v>
      </c>
      <c r="J117" s="328">
        <v>1</v>
      </c>
      <c r="K117" s="328">
        <f>337*1.03</f>
        <v>347.11</v>
      </c>
      <c r="L117" s="451">
        <v>0.7</v>
      </c>
      <c r="M117" s="327">
        <f t="shared" si="95"/>
        <v>3158.701</v>
      </c>
      <c r="N117" s="452">
        <f t="shared" si="85"/>
        <v>6225.401</v>
      </c>
      <c r="O117" s="311">
        <f t="shared" si="72"/>
        <v>2359</v>
      </c>
      <c r="P117" s="311">
        <f t="shared" si="73"/>
        <v>2429.77</v>
      </c>
      <c r="Q117" s="311">
        <f t="shared" si="74"/>
        <v>4788.77</v>
      </c>
      <c r="R117" s="312">
        <f t="shared" si="86"/>
        <v>2336.28</v>
      </c>
      <c r="S117" s="312">
        <f t="shared" si="87"/>
        <v>822.4209999999998</v>
      </c>
      <c r="T117" s="313">
        <f t="shared" si="88"/>
        <v>0.7396331593272045</v>
      </c>
      <c r="U117" s="314"/>
      <c r="V117" s="314"/>
      <c r="W117" s="314"/>
      <c r="X117" s="314"/>
      <c r="Y117" s="314"/>
      <c r="Z117" s="314"/>
      <c r="AA117" s="314"/>
      <c r="AB117" s="314"/>
      <c r="AC117" s="314"/>
      <c r="AD117" s="314"/>
      <c r="AE117" s="314"/>
      <c r="AF117" s="314"/>
      <c r="AG117" s="315">
        <f t="shared" si="89"/>
        <v>5120.85</v>
      </c>
      <c r="AH117" s="315">
        <f t="shared" si="75"/>
        <v>1104.5509999999995</v>
      </c>
      <c r="AI117" s="316">
        <f t="shared" si="76"/>
        <v>0.8225735177541175</v>
      </c>
      <c r="AJ117" s="317"/>
      <c r="AK117" s="318">
        <v>235.39</v>
      </c>
      <c r="AL117" s="318">
        <v>195.04</v>
      </c>
      <c r="AM117" s="318">
        <v>366.02</v>
      </c>
      <c r="AN117" s="318">
        <v>0</v>
      </c>
      <c r="AO117" s="319">
        <f t="shared" si="77"/>
        <v>796.4499999999999</v>
      </c>
      <c r="AP117" s="318">
        <v>181.12</v>
      </c>
      <c r="AQ117" s="318">
        <v>235.57</v>
      </c>
      <c r="AR117" s="318">
        <v>235.47</v>
      </c>
      <c r="AS117" s="319">
        <f t="shared" si="78"/>
        <v>652.16</v>
      </c>
      <c r="AT117" s="318">
        <v>215.78</v>
      </c>
      <c r="AU117" s="318">
        <v>215.78</v>
      </c>
      <c r="AV117" s="318">
        <v>232.59</v>
      </c>
      <c r="AW117" s="319">
        <f t="shared" si="79"/>
        <v>664.15</v>
      </c>
      <c r="AX117" s="318">
        <v>312.74</v>
      </c>
      <c r="AY117" s="318">
        <v>225.92</v>
      </c>
      <c r="AZ117" s="318">
        <v>133.15</v>
      </c>
      <c r="BA117" s="320">
        <f t="shared" si="80"/>
        <v>671.81</v>
      </c>
      <c r="BB117" s="321"/>
      <c r="BC117" s="318">
        <v>13.44</v>
      </c>
      <c r="BD117" s="318">
        <v>112.12</v>
      </c>
      <c r="BE117" s="318">
        <v>217.71</v>
      </c>
      <c r="BF117" s="318">
        <v>0</v>
      </c>
      <c r="BG117" s="319">
        <f t="shared" si="90"/>
        <v>343.27</v>
      </c>
      <c r="BH117" s="318">
        <v>221.96</v>
      </c>
      <c r="BI117" s="318">
        <v>49.91</v>
      </c>
      <c r="BJ117" s="318">
        <v>341.26</v>
      </c>
      <c r="BK117" s="319">
        <f t="shared" si="91"/>
        <v>613.13</v>
      </c>
      <c r="BL117" s="318">
        <v>367.05</v>
      </c>
      <c r="BM117" s="318">
        <v>525.42</v>
      </c>
      <c r="BN117" s="318">
        <v>487.41</v>
      </c>
      <c r="BO117" s="319">
        <f t="shared" si="92"/>
        <v>1379.88</v>
      </c>
      <c r="BP117" s="318">
        <v>0</v>
      </c>
      <c r="BQ117" s="318">
        <v>0</v>
      </c>
      <c r="BR117" s="318">
        <v>0</v>
      </c>
      <c r="BS117" s="320">
        <f t="shared" si="93"/>
        <v>0</v>
      </c>
      <c r="BT117" s="321"/>
    </row>
    <row r="118" spans="1:72" s="330" customFormat="1" ht="15">
      <c r="A118" s="331" t="s">
        <v>399</v>
      </c>
      <c r="B118" s="446" t="s">
        <v>400</v>
      </c>
      <c r="C118" s="447" t="s">
        <v>401</v>
      </c>
      <c r="D118" s="448" t="s">
        <v>377</v>
      </c>
      <c r="E118" s="361" t="s">
        <v>234</v>
      </c>
      <c r="F118" s="325">
        <v>1</v>
      </c>
      <c r="G118" s="325">
        <v>9102</v>
      </c>
      <c r="H118" s="450">
        <v>0.17</v>
      </c>
      <c r="I118" s="327">
        <f>(F118*G118*H118)*12</f>
        <v>18568.08</v>
      </c>
      <c r="J118" s="328">
        <v>1</v>
      </c>
      <c r="K118" s="328">
        <v>9102</v>
      </c>
      <c r="L118" s="451">
        <v>0.17</v>
      </c>
      <c r="M118" s="327">
        <f>(J118*K118*L118)*12</f>
        <v>18568.08</v>
      </c>
      <c r="N118" s="452">
        <f t="shared" si="85"/>
        <v>37136.16</v>
      </c>
      <c r="O118" s="311">
        <f t="shared" si="72"/>
        <v>14283.138461538463</v>
      </c>
      <c r="P118" s="311">
        <f t="shared" si="73"/>
        <v>14283.138461538463</v>
      </c>
      <c r="Q118" s="311">
        <f t="shared" si="74"/>
        <v>28566.276923076926</v>
      </c>
      <c r="R118" s="312">
        <f t="shared" si="86"/>
        <v>4981.78</v>
      </c>
      <c r="S118" s="312">
        <f t="shared" si="87"/>
        <v>13586.300000000003</v>
      </c>
      <c r="T118" s="313">
        <f t="shared" si="88"/>
        <v>0.26829806851327653</v>
      </c>
      <c r="U118" s="314"/>
      <c r="V118" s="314"/>
      <c r="W118" s="314"/>
      <c r="X118" s="314"/>
      <c r="Y118" s="314"/>
      <c r="Z118" s="314"/>
      <c r="AA118" s="314"/>
      <c r="AB118" s="314"/>
      <c r="AC118" s="314"/>
      <c r="AD118" s="314"/>
      <c r="AE118" s="314"/>
      <c r="AF118" s="314"/>
      <c r="AG118" s="315">
        <f t="shared" si="89"/>
        <v>15145.37</v>
      </c>
      <c r="AH118" s="315">
        <f t="shared" si="75"/>
        <v>21990.79</v>
      </c>
      <c r="AI118" s="316">
        <f t="shared" si="76"/>
        <v>0.4078334970551613</v>
      </c>
      <c r="AJ118" s="317"/>
      <c r="AK118" s="318">
        <v>0</v>
      </c>
      <c r="AL118" s="318">
        <v>42.94</v>
      </c>
      <c r="AM118" s="318">
        <v>1000.17</v>
      </c>
      <c r="AN118" s="318">
        <v>0</v>
      </c>
      <c r="AO118" s="319">
        <f t="shared" si="77"/>
        <v>1043.11</v>
      </c>
      <c r="AP118" s="318">
        <v>0.3</v>
      </c>
      <c r="AQ118" s="318">
        <v>721.87</v>
      </c>
      <c r="AR118" s="318">
        <v>897.58</v>
      </c>
      <c r="AS118" s="319">
        <f t="shared" si="78"/>
        <v>1619.75</v>
      </c>
      <c r="AT118" s="318">
        <v>1360.19</v>
      </c>
      <c r="AU118" s="318">
        <v>1088.67</v>
      </c>
      <c r="AV118" s="318">
        <v>1998.46</v>
      </c>
      <c r="AW118" s="319">
        <f t="shared" si="79"/>
        <v>4447.32</v>
      </c>
      <c r="AX118" s="318">
        <v>1034.15</v>
      </c>
      <c r="AY118" s="318">
        <v>933.11</v>
      </c>
      <c r="AZ118" s="318">
        <v>1086.15</v>
      </c>
      <c r="BA118" s="320">
        <f t="shared" si="80"/>
        <v>3053.4100000000003</v>
      </c>
      <c r="BB118" s="321"/>
      <c r="BC118" s="318">
        <v>669.88</v>
      </c>
      <c r="BD118" s="318">
        <v>533.84</v>
      </c>
      <c r="BE118" s="318">
        <v>543.03</v>
      </c>
      <c r="BF118" s="318">
        <v>0</v>
      </c>
      <c r="BG118" s="319">
        <f t="shared" si="90"/>
        <v>1746.75</v>
      </c>
      <c r="BH118" s="318">
        <v>542.91</v>
      </c>
      <c r="BI118" s="318">
        <v>570.44</v>
      </c>
      <c r="BJ118" s="318">
        <v>419.34</v>
      </c>
      <c r="BK118" s="319">
        <f t="shared" si="91"/>
        <v>1532.6899999999998</v>
      </c>
      <c r="BL118" s="318">
        <v>837.86</v>
      </c>
      <c r="BM118" s="318">
        <v>725.8</v>
      </c>
      <c r="BN118" s="318">
        <v>138.68</v>
      </c>
      <c r="BO118" s="319">
        <f t="shared" si="92"/>
        <v>1702.34</v>
      </c>
      <c r="BP118" s="318">
        <v>0</v>
      </c>
      <c r="BQ118" s="318">
        <v>0</v>
      </c>
      <c r="BR118" s="318">
        <v>0</v>
      </c>
      <c r="BS118" s="320">
        <f t="shared" si="93"/>
        <v>0</v>
      </c>
      <c r="BT118" s="321"/>
    </row>
    <row r="119" spans="1:72" s="330" customFormat="1" ht="15">
      <c r="A119" s="331" t="s">
        <v>402</v>
      </c>
      <c r="B119" s="446" t="s">
        <v>403</v>
      </c>
      <c r="C119" s="447" t="s">
        <v>404</v>
      </c>
      <c r="D119" s="448" t="s">
        <v>377</v>
      </c>
      <c r="E119" s="361" t="s">
        <v>234</v>
      </c>
      <c r="F119" s="325">
        <v>1</v>
      </c>
      <c r="G119" s="325">
        <v>7436</v>
      </c>
      <c r="H119" s="450">
        <v>0.17</v>
      </c>
      <c r="I119" s="327">
        <f>(F119*G119*H119)*12</f>
        <v>15169.440000000002</v>
      </c>
      <c r="J119" s="328">
        <v>1</v>
      </c>
      <c r="K119" s="328">
        <v>7436</v>
      </c>
      <c r="L119" s="451">
        <v>0.17</v>
      </c>
      <c r="M119" s="327">
        <f>(J119*K119*L119)*12</f>
        <v>15169.440000000002</v>
      </c>
      <c r="N119" s="452">
        <f t="shared" si="85"/>
        <v>30338.880000000005</v>
      </c>
      <c r="O119" s="311">
        <f t="shared" si="72"/>
        <v>11668.800000000001</v>
      </c>
      <c r="P119" s="311">
        <f t="shared" si="73"/>
        <v>11668.800000000001</v>
      </c>
      <c r="Q119" s="311">
        <f t="shared" si="74"/>
        <v>23337.600000000002</v>
      </c>
      <c r="R119" s="312">
        <f t="shared" si="86"/>
        <v>10742.78</v>
      </c>
      <c r="S119" s="312">
        <f t="shared" si="87"/>
        <v>4426.660000000002</v>
      </c>
      <c r="T119" s="313">
        <f t="shared" si="88"/>
        <v>0.7081856680272969</v>
      </c>
      <c r="U119" s="314"/>
      <c r="V119" s="314"/>
      <c r="W119" s="314"/>
      <c r="X119" s="314"/>
      <c r="Y119" s="314"/>
      <c r="Z119" s="314"/>
      <c r="AA119" s="314"/>
      <c r="AB119" s="314"/>
      <c r="AC119" s="314"/>
      <c r="AD119" s="314"/>
      <c r="AE119" s="314"/>
      <c r="AF119" s="314"/>
      <c r="AG119" s="315">
        <f t="shared" si="89"/>
        <v>20608.14</v>
      </c>
      <c r="AH119" s="315">
        <f t="shared" si="75"/>
        <v>9730.740000000005</v>
      </c>
      <c r="AI119" s="316">
        <f t="shared" si="76"/>
        <v>0.6792650223080086</v>
      </c>
      <c r="AJ119" s="317"/>
      <c r="AK119" s="318">
        <v>0</v>
      </c>
      <c r="AL119" s="318">
        <v>0</v>
      </c>
      <c r="AM119" s="318">
        <v>753.53</v>
      </c>
      <c r="AN119" s="318">
        <v>0</v>
      </c>
      <c r="AO119" s="319">
        <f t="shared" si="77"/>
        <v>753.53</v>
      </c>
      <c r="AP119" s="318">
        <v>756.53</v>
      </c>
      <c r="AQ119" s="318">
        <v>2397.61</v>
      </c>
      <c r="AR119" s="318">
        <v>109.43</v>
      </c>
      <c r="AS119" s="319">
        <f t="shared" si="78"/>
        <v>3263.57</v>
      </c>
      <c r="AT119" s="318">
        <v>549.94</v>
      </c>
      <c r="AU119" s="318">
        <v>964.37</v>
      </c>
      <c r="AV119" s="318">
        <v>863.27</v>
      </c>
      <c r="AW119" s="319">
        <f t="shared" si="79"/>
        <v>2377.58</v>
      </c>
      <c r="AX119" s="318">
        <v>1012.6</v>
      </c>
      <c r="AY119" s="318">
        <v>986.54</v>
      </c>
      <c r="AZ119" s="318">
        <v>1471.54</v>
      </c>
      <c r="BA119" s="320">
        <f t="shared" si="80"/>
        <v>3470.68</v>
      </c>
      <c r="BB119" s="321"/>
      <c r="BC119" s="318">
        <v>2061.78</v>
      </c>
      <c r="BD119" s="318">
        <v>466.51</v>
      </c>
      <c r="BE119" s="318">
        <v>415.24</v>
      </c>
      <c r="BF119" s="318">
        <v>0</v>
      </c>
      <c r="BG119" s="319">
        <f t="shared" si="90"/>
        <v>2943.5299999999997</v>
      </c>
      <c r="BH119" s="318">
        <v>965.6</v>
      </c>
      <c r="BI119" s="318">
        <v>204.1</v>
      </c>
      <c r="BJ119" s="318">
        <v>4085.54</v>
      </c>
      <c r="BK119" s="319">
        <f t="shared" si="91"/>
        <v>5255.24</v>
      </c>
      <c r="BL119" s="318">
        <v>1344.45</v>
      </c>
      <c r="BM119" s="318">
        <v>7.56</v>
      </c>
      <c r="BN119" s="318">
        <v>1192</v>
      </c>
      <c r="BO119" s="319">
        <f t="shared" si="92"/>
        <v>2544.01</v>
      </c>
      <c r="BP119" s="318">
        <v>0</v>
      </c>
      <c r="BQ119" s="318">
        <v>0</v>
      </c>
      <c r="BR119" s="318">
        <v>0</v>
      </c>
      <c r="BS119" s="320">
        <f t="shared" si="93"/>
        <v>0</v>
      </c>
      <c r="BT119" s="321"/>
    </row>
    <row r="120" spans="1:72" s="330" customFormat="1" ht="15" customHeight="1">
      <c r="A120" s="331" t="s">
        <v>405</v>
      </c>
      <c r="B120" s="446" t="s">
        <v>406</v>
      </c>
      <c r="C120" s="447" t="s">
        <v>407</v>
      </c>
      <c r="D120" s="448" t="s">
        <v>377</v>
      </c>
      <c r="E120" s="361" t="s">
        <v>234</v>
      </c>
      <c r="F120" s="325">
        <v>1</v>
      </c>
      <c r="G120" s="325">
        <v>7436</v>
      </c>
      <c r="H120" s="450">
        <v>0.17</v>
      </c>
      <c r="I120" s="327">
        <f>(F120*G120*H120)*12</f>
        <v>15169.440000000002</v>
      </c>
      <c r="J120" s="328">
        <v>1</v>
      </c>
      <c r="K120" s="328">
        <v>7436</v>
      </c>
      <c r="L120" s="451">
        <v>0.17</v>
      </c>
      <c r="M120" s="327">
        <f>(J120*K120*L120)*12</f>
        <v>15169.440000000002</v>
      </c>
      <c r="N120" s="452">
        <f t="shared" si="85"/>
        <v>30338.880000000005</v>
      </c>
      <c r="O120" s="311">
        <f t="shared" si="72"/>
        <v>11668.800000000001</v>
      </c>
      <c r="P120" s="311">
        <f t="shared" si="73"/>
        <v>11668.800000000001</v>
      </c>
      <c r="Q120" s="311">
        <f t="shared" si="74"/>
        <v>23337.600000000002</v>
      </c>
      <c r="R120" s="312">
        <f t="shared" si="86"/>
        <v>5691.08</v>
      </c>
      <c r="S120" s="312">
        <f t="shared" si="87"/>
        <v>9478.360000000002</v>
      </c>
      <c r="T120" s="313">
        <f t="shared" si="88"/>
        <v>0.3751674419095233</v>
      </c>
      <c r="U120" s="314"/>
      <c r="V120" s="314"/>
      <c r="W120" s="314"/>
      <c r="X120" s="314"/>
      <c r="Y120" s="314"/>
      <c r="Z120" s="314"/>
      <c r="AA120" s="314"/>
      <c r="AB120" s="314"/>
      <c r="AC120" s="314"/>
      <c r="AD120" s="314"/>
      <c r="AE120" s="314"/>
      <c r="AF120" s="314"/>
      <c r="AG120" s="315">
        <f t="shared" si="89"/>
        <v>14301.359999999997</v>
      </c>
      <c r="AH120" s="315">
        <f t="shared" si="75"/>
        <v>16037.520000000008</v>
      </c>
      <c r="AI120" s="316">
        <f t="shared" si="76"/>
        <v>0.4713872100749927</v>
      </c>
      <c r="AJ120" s="317"/>
      <c r="AK120" s="318">
        <v>0</v>
      </c>
      <c r="AL120" s="318">
        <v>525.12</v>
      </c>
      <c r="AM120" s="318">
        <v>752.63</v>
      </c>
      <c r="AN120" s="318">
        <v>0</v>
      </c>
      <c r="AO120" s="319">
        <f t="shared" si="77"/>
        <v>1277.75</v>
      </c>
      <c r="AP120" s="318">
        <v>531.38</v>
      </c>
      <c r="AQ120" s="318">
        <v>860.32</v>
      </c>
      <c r="AR120" s="318">
        <v>639.49</v>
      </c>
      <c r="AS120" s="319">
        <f t="shared" si="78"/>
        <v>2031.19</v>
      </c>
      <c r="AT120" s="318">
        <v>784.91</v>
      </c>
      <c r="AU120" s="318">
        <v>692.76</v>
      </c>
      <c r="AV120" s="318">
        <v>576.12</v>
      </c>
      <c r="AW120" s="319">
        <f t="shared" si="79"/>
        <v>2053.79</v>
      </c>
      <c r="AX120" s="318">
        <v>756.86</v>
      </c>
      <c r="AY120" s="318">
        <v>472.44</v>
      </c>
      <c r="AZ120" s="318">
        <v>2018.25</v>
      </c>
      <c r="BA120" s="320">
        <f t="shared" si="80"/>
        <v>3247.55</v>
      </c>
      <c r="BB120" s="321"/>
      <c r="BC120" s="318">
        <v>598.75</v>
      </c>
      <c r="BD120" s="318">
        <v>830.8</v>
      </c>
      <c r="BE120" s="318">
        <v>845.1</v>
      </c>
      <c r="BF120" s="318">
        <v>0</v>
      </c>
      <c r="BG120" s="319">
        <f t="shared" si="90"/>
        <v>2274.65</v>
      </c>
      <c r="BH120" s="318">
        <v>663.86</v>
      </c>
      <c r="BI120" s="318">
        <v>882.33</v>
      </c>
      <c r="BJ120" s="318">
        <v>493.04</v>
      </c>
      <c r="BK120" s="319">
        <f t="shared" si="91"/>
        <v>2039.23</v>
      </c>
      <c r="BL120" s="318">
        <v>666.53</v>
      </c>
      <c r="BM120" s="318">
        <v>710.67</v>
      </c>
      <c r="BN120" s="318">
        <v>0</v>
      </c>
      <c r="BO120" s="319">
        <f t="shared" si="92"/>
        <v>1377.1999999999998</v>
      </c>
      <c r="BP120" s="318">
        <v>0</v>
      </c>
      <c r="BQ120" s="318">
        <v>0</v>
      </c>
      <c r="BR120" s="318">
        <v>0</v>
      </c>
      <c r="BS120" s="320">
        <f t="shared" si="93"/>
        <v>0</v>
      </c>
      <c r="BT120" s="321"/>
    </row>
    <row r="121" spans="1:72" s="330" customFormat="1" ht="15.75" customHeight="1">
      <c r="A121" s="454"/>
      <c r="B121" s="474" t="s">
        <v>408</v>
      </c>
      <c r="C121" s="475" t="s">
        <v>408</v>
      </c>
      <c r="D121" s="476"/>
      <c r="E121" s="476"/>
      <c r="F121" s="474"/>
      <c r="G121" s="474"/>
      <c r="H121" s="474"/>
      <c r="I121" s="477">
        <f>SUM(I109:I120)</f>
        <v>105299.14000000001</v>
      </c>
      <c r="J121" s="477"/>
      <c r="K121" s="477"/>
      <c r="L121" s="477"/>
      <c r="M121" s="477">
        <f>SUM(M109:M120)</f>
        <v>106990.90540000002</v>
      </c>
      <c r="N121" s="477">
        <f>SUM(N109:N120)</f>
        <v>212290.0454</v>
      </c>
      <c r="O121" s="311">
        <f t="shared" si="72"/>
        <v>80999.33846153847</v>
      </c>
      <c r="P121" s="311">
        <f t="shared" si="73"/>
        <v>82300.69646153848</v>
      </c>
      <c r="Q121" s="311">
        <f t="shared" si="74"/>
        <v>163300.03492307695</v>
      </c>
      <c r="R121" s="477">
        <f>SUM(R109:R120)</f>
        <v>60546.939999999995</v>
      </c>
      <c r="S121" s="477">
        <f>SUM(S109:S120)</f>
        <v>46443.96540000001</v>
      </c>
      <c r="T121" s="478">
        <f>R121/I121</f>
        <v>0.5749993779626309</v>
      </c>
      <c r="U121" s="314"/>
      <c r="V121" s="314"/>
      <c r="W121" s="314"/>
      <c r="X121" s="314"/>
      <c r="Y121" s="314"/>
      <c r="Z121" s="314"/>
      <c r="AA121" s="314"/>
      <c r="AB121" s="314"/>
      <c r="AC121" s="314"/>
      <c r="AD121" s="314"/>
      <c r="AE121" s="314"/>
      <c r="AF121" s="314"/>
      <c r="AG121" s="477">
        <f>SUM(AG109:AG120)</f>
        <v>137433.22</v>
      </c>
      <c r="AH121" s="477">
        <f>SUM(AH109:AH120)</f>
        <v>74856.82540000002</v>
      </c>
      <c r="AI121" s="478">
        <f t="shared" si="76"/>
        <v>0.6473841943038182</v>
      </c>
      <c r="AJ121" s="317"/>
      <c r="AK121" s="477">
        <f aca="true" t="shared" si="96" ref="AK121:BA121">SUM(AK109:AK120)</f>
        <v>1029.77</v>
      </c>
      <c r="AL121" s="477">
        <f t="shared" si="96"/>
        <v>2235.75</v>
      </c>
      <c r="AM121" s="477">
        <f t="shared" si="96"/>
        <v>8844.279999999999</v>
      </c>
      <c r="AN121" s="477">
        <f t="shared" si="96"/>
        <v>0</v>
      </c>
      <c r="AO121" s="477">
        <f t="shared" si="96"/>
        <v>12109.800000000003</v>
      </c>
      <c r="AP121" s="477">
        <f t="shared" si="96"/>
        <v>6167.12</v>
      </c>
      <c r="AQ121" s="477">
        <f t="shared" si="96"/>
        <v>8631.26</v>
      </c>
      <c r="AR121" s="477">
        <f t="shared" si="96"/>
        <v>7220</v>
      </c>
      <c r="AS121" s="477">
        <f t="shared" si="96"/>
        <v>22018.379999999997</v>
      </c>
      <c r="AT121" s="477">
        <f t="shared" si="96"/>
        <v>6276.120000000001</v>
      </c>
      <c r="AU121" s="477">
        <f t="shared" si="96"/>
        <v>6211.850000000001</v>
      </c>
      <c r="AV121" s="477">
        <f t="shared" si="96"/>
        <v>7005.3</v>
      </c>
      <c r="AW121" s="477">
        <f t="shared" si="96"/>
        <v>19493.27</v>
      </c>
      <c r="AX121" s="477">
        <f t="shared" si="96"/>
        <v>11096.470000000001</v>
      </c>
      <c r="AY121" s="477">
        <f t="shared" si="96"/>
        <v>5636.629999999999</v>
      </c>
      <c r="AZ121" s="477">
        <f t="shared" si="96"/>
        <v>6531.73</v>
      </c>
      <c r="BA121" s="477">
        <f t="shared" si="96"/>
        <v>23264.83</v>
      </c>
      <c r="BB121" s="321"/>
      <c r="BC121" s="477">
        <f aca="true" t="shared" si="97" ref="BC121:BS121">SUM(BC109:BC120)</f>
        <v>6158.470000000001</v>
      </c>
      <c r="BD121" s="477">
        <f t="shared" si="97"/>
        <v>5606.01</v>
      </c>
      <c r="BE121" s="477">
        <f t="shared" si="97"/>
        <v>10167.54</v>
      </c>
      <c r="BF121" s="477">
        <f t="shared" si="97"/>
        <v>0</v>
      </c>
      <c r="BG121" s="477">
        <f t="shared" si="97"/>
        <v>21932.020000000004</v>
      </c>
      <c r="BH121" s="477">
        <f t="shared" si="97"/>
        <v>7030.11</v>
      </c>
      <c r="BI121" s="477">
        <f t="shared" si="97"/>
        <v>5234.55</v>
      </c>
      <c r="BJ121" s="477">
        <f t="shared" si="97"/>
        <v>7857.27</v>
      </c>
      <c r="BK121" s="477">
        <f t="shared" si="97"/>
        <v>20121.93</v>
      </c>
      <c r="BL121" s="477">
        <f t="shared" si="97"/>
        <v>6331.719999999999</v>
      </c>
      <c r="BM121" s="477">
        <f t="shared" si="97"/>
        <v>6087.2300000000005</v>
      </c>
      <c r="BN121" s="477">
        <f t="shared" si="97"/>
        <v>6074.04</v>
      </c>
      <c r="BO121" s="477">
        <f t="shared" si="97"/>
        <v>18492.99</v>
      </c>
      <c r="BP121" s="477">
        <f t="shared" si="97"/>
        <v>0</v>
      </c>
      <c r="BQ121" s="477">
        <f t="shared" si="97"/>
        <v>0</v>
      </c>
      <c r="BR121" s="477">
        <f t="shared" si="97"/>
        <v>0</v>
      </c>
      <c r="BS121" s="477">
        <f t="shared" si="97"/>
        <v>0</v>
      </c>
      <c r="BT121" s="321"/>
    </row>
    <row r="122" spans="1:72" s="330" customFormat="1" ht="15" customHeight="1">
      <c r="A122" s="454"/>
      <c r="B122" s="464" t="s">
        <v>409</v>
      </c>
      <c r="C122" s="465" t="s">
        <v>410</v>
      </c>
      <c r="D122" s="466"/>
      <c r="E122" s="466"/>
      <c r="F122" s="464"/>
      <c r="G122" s="464"/>
      <c r="H122" s="464"/>
      <c r="I122" s="479"/>
      <c r="J122" s="467"/>
      <c r="K122" s="467"/>
      <c r="L122" s="467"/>
      <c r="M122" s="480"/>
      <c r="N122" s="480"/>
      <c r="O122" s="480"/>
      <c r="P122" s="480"/>
      <c r="Q122" s="480"/>
      <c r="R122" s="480"/>
      <c r="S122" s="480"/>
      <c r="T122" s="480"/>
      <c r="U122" s="480"/>
      <c r="V122" s="480"/>
      <c r="W122" s="480"/>
      <c r="X122" s="480"/>
      <c r="Y122" s="480"/>
      <c r="Z122" s="480"/>
      <c r="AA122" s="480"/>
      <c r="AB122" s="480"/>
      <c r="AC122" s="480"/>
      <c r="AD122" s="480"/>
      <c r="AE122" s="480"/>
      <c r="AF122" s="480"/>
      <c r="AG122" s="480"/>
      <c r="AH122" s="480"/>
      <c r="AI122" s="480"/>
      <c r="AJ122" s="480"/>
      <c r="AK122" s="480"/>
      <c r="AL122" s="480"/>
      <c r="AM122" s="480"/>
      <c r="AN122" s="480"/>
      <c r="AO122" s="480"/>
      <c r="AP122" s="480"/>
      <c r="AQ122" s="480"/>
      <c r="AR122" s="480"/>
      <c r="AS122" s="480"/>
      <c r="AT122" s="480"/>
      <c r="AU122" s="480"/>
      <c r="AV122" s="480"/>
      <c r="AW122" s="480"/>
      <c r="AX122" s="480"/>
      <c r="AY122" s="480"/>
      <c r="AZ122" s="480"/>
      <c r="BA122" s="480"/>
      <c r="BB122" s="321"/>
      <c r="BC122" s="480"/>
      <c r="BD122" s="480"/>
      <c r="BE122" s="480"/>
      <c r="BF122" s="480"/>
      <c r="BG122" s="480"/>
      <c r="BH122" s="480"/>
      <c r="BI122" s="480"/>
      <c r="BJ122" s="480"/>
      <c r="BK122" s="480"/>
      <c r="BL122" s="480"/>
      <c r="BM122" s="480"/>
      <c r="BN122" s="480"/>
      <c r="BO122" s="480"/>
      <c r="BP122" s="480"/>
      <c r="BQ122" s="480"/>
      <c r="BR122" s="480"/>
      <c r="BS122" s="480"/>
      <c r="BT122" s="321"/>
    </row>
    <row r="123" spans="1:72" s="330" customFormat="1" ht="15" customHeight="1">
      <c r="A123" s="454"/>
      <c r="B123" s="446"/>
      <c r="C123" s="447"/>
      <c r="D123" s="481"/>
      <c r="E123" s="482"/>
      <c r="F123" s="325"/>
      <c r="G123" s="325"/>
      <c r="H123" s="450"/>
      <c r="I123" s="327"/>
      <c r="J123" s="328"/>
      <c r="K123" s="328"/>
      <c r="L123" s="451"/>
      <c r="M123" s="327"/>
      <c r="N123" s="452"/>
      <c r="O123" s="452"/>
      <c r="P123" s="452"/>
      <c r="Q123" s="452"/>
      <c r="R123" s="452"/>
      <c r="S123" s="452"/>
      <c r="T123" s="452"/>
      <c r="U123" s="452"/>
      <c r="V123" s="452"/>
      <c r="W123" s="452"/>
      <c r="X123" s="452"/>
      <c r="Y123" s="452"/>
      <c r="Z123" s="452"/>
      <c r="AA123" s="452"/>
      <c r="AB123" s="452"/>
      <c r="AC123" s="452"/>
      <c r="AD123" s="452"/>
      <c r="AE123" s="452"/>
      <c r="AF123" s="452"/>
      <c r="AG123" s="452"/>
      <c r="AH123" s="452"/>
      <c r="AI123" s="452"/>
      <c r="AJ123" s="452"/>
      <c r="AK123" s="452"/>
      <c r="AL123" s="452"/>
      <c r="AM123" s="452"/>
      <c r="AN123" s="452"/>
      <c r="AO123" s="452"/>
      <c r="AP123" s="452"/>
      <c r="AQ123" s="452"/>
      <c r="AR123" s="452"/>
      <c r="AS123" s="452"/>
      <c r="AT123" s="452"/>
      <c r="AU123" s="452"/>
      <c r="AV123" s="452"/>
      <c r="AW123" s="452"/>
      <c r="AX123" s="452"/>
      <c r="AY123" s="452"/>
      <c r="AZ123" s="452"/>
      <c r="BA123" s="452"/>
      <c r="BB123" s="321"/>
      <c r="BC123" s="452"/>
      <c r="BD123" s="452"/>
      <c r="BE123" s="452"/>
      <c r="BF123" s="452"/>
      <c r="BG123" s="452"/>
      <c r="BH123" s="452"/>
      <c r="BI123" s="452"/>
      <c r="BJ123" s="452"/>
      <c r="BK123" s="452"/>
      <c r="BL123" s="452"/>
      <c r="BM123" s="452"/>
      <c r="BN123" s="452"/>
      <c r="BO123" s="452"/>
      <c r="BP123" s="452"/>
      <c r="BQ123" s="452"/>
      <c r="BR123" s="452"/>
      <c r="BS123" s="452"/>
      <c r="BT123" s="321"/>
    </row>
    <row r="124" spans="1:72" s="330" customFormat="1" ht="15" customHeight="1">
      <c r="A124" s="454"/>
      <c r="B124" s="446"/>
      <c r="C124" s="447"/>
      <c r="D124" s="481"/>
      <c r="E124" s="482"/>
      <c r="F124" s="325"/>
      <c r="G124" s="325"/>
      <c r="H124" s="450"/>
      <c r="I124" s="327"/>
      <c r="J124" s="328"/>
      <c r="K124" s="328"/>
      <c r="L124" s="451"/>
      <c r="M124" s="327"/>
      <c r="N124" s="452"/>
      <c r="O124" s="452"/>
      <c r="P124" s="452"/>
      <c r="Q124" s="452"/>
      <c r="R124" s="452"/>
      <c r="S124" s="452"/>
      <c r="T124" s="452"/>
      <c r="U124" s="452"/>
      <c r="V124" s="452"/>
      <c r="W124" s="452"/>
      <c r="X124" s="452"/>
      <c r="Y124" s="452"/>
      <c r="Z124" s="452"/>
      <c r="AA124" s="452"/>
      <c r="AB124" s="452"/>
      <c r="AC124" s="452"/>
      <c r="AD124" s="452"/>
      <c r="AE124" s="452"/>
      <c r="AF124" s="452"/>
      <c r="AG124" s="452"/>
      <c r="AH124" s="452"/>
      <c r="AI124" s="452"/>
      <c r="AJ124" s="452"/>
      <c r="AK124" s="452"/>
      <c r="AL124" s="452"/>
      <c r="AM124" s="452"/>
      <c r="AN124" s="452"/>
      <c r="AO124" s="452"/>
      <c r="AP124" s="452"/>
      <c r="AQ124" s="452"/>
      <c r="AR124" s="452"/>
      <c r="AS124" s="452"/>
      <c r="AT124" s="452"/>
      <c r="AU124" s="452"/>
      <c r="AV124" s="452"/>
      <c r="AW124" s="452"/>
      <c r="AX124" s="452"/>
      <c r="AY124" s="452"/>
      <c r="AZ124" s="452"/>
      <c r="BA124" s="452"/>
      <c r="BB124" s="321"/>
      <c r="BC124" s="452"/>
      <c r="BD124" s="452"/>
      <c r="BE124" s="452"/>
      <c r="BF124" s="452"/>
      <c r="BG124" s="452"/>
      <c r="BH124" s="452"/>
      <c r="BI124" s="452"/>
      <c r="BJ124" s="452"/>
      <c r="BK124" s="452"/>
      <c r="BL124" s="452"/>
      <c r="BM124" s="452"/>
      <c r="BN124" s="452"/>
      <c r="BO124" s="452"/>
      <c r="BP124" s="452"/>
      <c r="BQ124" s="452"/>
      <c r="BR124" s="452"/>
      <c r="BS124" s="452"/>
      <c r="BT124" s="321"/>
    </row>
    <row r="125" spans="1:72" s="330" customFormat="1" ht="15" customHeight="1">
      <c r="A125" s="454"/>
      <c r="B125" s="474" t="s">
        <v>411</v>
      </c>
      <c r="C125" s="475" t="s">
        <v>411</v>
      </c>
      <c r="D125" s="476"/>
      <c r="E125" s="476"/>
      <c r="F125" s="474"/>
      <c r="G125" s="564"/>
      <c r="H125" s="564"/>
      <c r="I125" s="477">
        <f>I123+I124</f>
        <v>0</v>
      </c>
      <c r="J125" s="477"/>
      <c r="K125" s="477"/>
      <c r="L125" s="477"/>
      <c r="M125" s="477">
        <f>M123+M124</f>
        <v>0</v>
      </c>
      <c r="N125" s="477">
        <f>I125+M125</f>
        <v>0</v>
      </c>
      <c r="O125" s="311">
        <f t="shared" si="72"/>
        <v>0</v>
      </c>
      <c r="P125" s="311">
        <f t="shared" si="73"/>
        <v>0</v>
      </c>
      <c r="Q125" s="311">
        <f t="shared" si="74"/>
        <v>0</v>
      </c>
      <c r="R125" s="312">
        <f>BG125+BK125+BO125+BS125</f>
        <v>0</v>
      </c>
      <c r="S125" s="312">
        <f>M125-R125</f>
        <v>0</v>
      </c>
      <c r="T125" s="313" t="e">
        <f>R125/M125</f>
        <v>#DIV/0!</v>
      </c>
      <c r="U125" s="312"/>
      <c r="V125" s="312"/>
      <c r="W125" s="312"/>
      <c r="X125" s="312"/>
      <c r="Y125" s="312"/>
      <c r="Z125" s="312"/>
      <c r="AA125" s="312"/>
      <c r="AB125" s="312"/>
      <c r="AC125" s="312"/>
      <c r="AD125" s="312"/>
      <c r="AE125" s="312"/>
      <c r="AF125" s="312"/>
      <c r="AG125" s="312">
        <f>AO125+AS125+AW125+BA125+BG125+BK125+BO125+BS125</f>
        <v>0</v>
      </c>
      <c r="AH125" s="312">
        <f aca="true" t="shared" si="98" ref="AH125:BA125">SUM(AH123:AH124)</f>
        <v>0</v>
      </c>
      <c r="AI125" s="313" t="e">
        <f>AG125/N125</f>
        <v>#DIV/0!</v>
      </c>
      <c r="AJ125" s="312">
        <f t="shared" si="98"/>
        <v>0</v>
      </c>
      <c r="AK125" s="312">
        <f t="shared" si="98"/>
        <v>0</v>
      </c>
      <c r="AL125" s="312">
        <f t="shared" si="98"/>
        <v>0</v>
      </c>
      <c r="AM125" s="312">
        <f t="shared" si="98"/>
        <v>0</v>
      </c>
      <c r="AN125" s="312">
        <f t="shared" si="98"/>
        <v>0</v>
      </c>
      <c r="AO125" s="312">
        <f t="shared" si="98"/>
        <v>0</v>
      </c>
      <c r="AP125" s="312">
        <f t="shared" si="98"/>
        <v>0</v>
      </c>
      <c r="AQ125" s="312">
        <f t="shared" si="98"/>
        <v>0</v>
      </c>
      <c r="AR125" s="312">
        <f t="shared" si="98"/>
        <v>0</v>
      </c>
      <c r="AS125" s="312">
        <f t="shared" si="98"/>
        <v>0</v>
      </c>
      <c r="AT125" s="312">
        <f t="shared" si="98"/>
        <v>0</v>
      </c>
      <c r="AU125" s="312">
        <f t="shared" si="98"/>
        <v>0</v>
      </c>
      <c r="AV125" s="312">
        <f t="shared" si="98"/>
        <v>0</v>
      </c>
      <c r="AW125" s="312">
        <f t="shared" si="98"/>
        <v>0</v>
      </c>
      <c r="AX125" s="312">
        <f t="shared" si="98"/>
        <v>0</v>
      </c>
      <c r="AY125" s="312">
        <f t="shared" si="98"/>
        <v>0</v>
      </c>
      <c r="AZ125" s="312">
        <f t="shared" si="98"/>
        <v>0</v>
      </c>
      <c r="BA125" s="312">
        <f t="shared" si="98"/>
        <v>0</v>
      </c>
      <c r="BB125" s="321"/>
      <c r="BC125" s="312">
        <f aca="true" t="shared" si="99" ref="BC125:BS125">SUM(BC123:BC124)</f>
        <v>0</v>
      </c>
      <c r="BD125" s="312">
        <f t="shared" si="99"/>
        <v>0</v>
      </c>
      <c r="BE125" s="312">
        <f t="shared" si="99"/>
        <v>0</v>
      </c>
      <c r="BF125" s="312">
        <f t="shared" si="99"/>
        <v>0</v>
      </c>
      <c r="BG125" s="312">
        <f t="shared" si="99"/>
        <v>0</v>
      </c>
      <c r="BH125" s="312">
        <f t="shared" si="99"/>
        <v>0</v>
      </c>
      <c r="BI125" s="312">
        <f t="shared" si="99"/>
        <v>0</v>
      </c>
      <c r="BJ125" s="312">
        <f t="shared" si="99"/>
        <v>0</v>
      </c>
      <c r="BK125" s="312">
        <f t="shared" si="99"/>
        <v>0</v>
      </c>
      <c r="BL125" s="312">
        <f t="shared" si="99"/>
        <v>0</v>
      </c>
      <c r="BM125" s="312">
        <f t="shared" si="99"/>
        <v>0</v>
      </c>
      <c r="BN125" s="312">
        <f t="shared" si="99"/>
        <v>0</v>
      </c>
      <c r="BO125" s="312">
        <f t="shared" si="99"/>
        <v>0</v>
      </c>
      <c r="BP125" s="312">
        <f t="shared" si="99"/>
        <v>0</v>
      </c>
      <c r="BQ125" s="312">
        <f t="shared" si="99"/>
        <v>0</v>
      </c>
      <c r="BR125" s="312">
        <f t="shared" si="99"/>
        <v>0</v>
      </c>
      <c r="BS125" s="312">
        <f t="shared" si="99"/>
        <v>0</v>
      </c>
      <c r="BT125" s="321"/>
    </row>
    <row r="126" spans="1:72" s="330" customFormat="1" ht="15" customHeight="1">
      <c r="A126" s="454"/>
      <c r="B126" s="464" t="s">
        <v>412</v>
      </c>
      <c r="C126" s="465" t="s">
        <v>413</v>
      </c>
      <c r="D126" s="466"/>
      <c r="E126" s="466"/>
      <c r="F126" s="464"/>
      <c r="G126" s="464"/>
      <c r="H126" s="464"/>
      <c r="I126" s="479"/>
      <c r="J126" s="479"/>
      <c r="K126" s="479"/>
      <c r="L126" s="479"/>
      <c r="M126" s="479"/>
      <c r="N126" s="479"/>
      <c r="O126" s="479"/>
      <c r="P126" s="479"/>
      <c r="Q126" s="479"/>
      <c r="R126" s="479"/>
      <c r="S126" s="479"/>
      <c r="T126" s="479"/>
      <c r="U126" s="479"/>
      <c r="V126" s="479"/>
      <c r="W126" s="479"/>
      <c r="X126" s="479"/>
      <c r="Y126" s="479"/>
      <c r="Z126" s="479"/>
      <c r="AA126" s="479"/>
      <c r="AB126" s="479"/>
      <c r="AC126" s="479"/>
      <c r="AD126" s="479"/>
      <c r="AE126" s="479"/>
      <c r="AF126" s="479"/>
      <c r="AG126" s="479"/>
      <c r="AH126" s="479"/>
      <c r="AI126" s="479"/>
      <c r="AJ126" s="479"/>
      <c r="AK126" s="479"/>
      <c r="AL126" s="479"/>
      <c r="AM126" s="479"/>
      <c r="AN126" s="479"/>
      <c r="AO126" s="479"/>
      <c r="AP126" s="479"/>
      <c r="AQ126" s="479"/>
      <c r="AR126" s="479"/>
      <c r="AS126" s="479"/>
      <c r="AT126" s="479"/>
      <c r="AU126" s="479"/>
      <c r="AV126" s="479"/>
      <c r="AW126" s="479"/>
      <c r="AX126" s="479"/>
      <c r="AY126" s="479"/>
      <c r="AZ126" s="479"/>
      <c r="BA126" s="479"/>
      <c r="BB126" s="321"/>
      <c r="BC126" s="479"/>
      <c r="BD126" s="479"/>
      <c r="BE126" s="479"/>
      <c r="BF126" s="479"/>
      <c r="BG126" s="479"/>
      <c r="BH126" s="479"/>
      <c r="BI126" s="479"/>
      <c r="BJ126" s="479"/>
      <c r="BK126" s="479"/>
      <c r="BL126" s="479"/>
      <c r="BM126" s="479"/>
      <c r="BN126" s="479"/>
      <c r="BO126" s="479"/>
      <c r="BP126" s="479"/>
      <c r="BQ126" s="479"/>
      <c r="BR126" s="479"/>
      <c r="BS126" s="479"/>
      <c r="BT126" s="321"/>
    </row>
    <row r="127" spans="1:72" s="330" customFormat="1" ht="15">
      <c r="A127" s="331" t="s">
        <v>414</v>
      </c>
      <c r="B127" s="446" t="s">
        <v>415</v>
      </c>
      <c r="C127" s="447" t="s">
        <v>416</v>
      </c>
      <c r="D127" s="448" t="s">
        <v>413</v>
      </c>
      <c r="E127" s="482" t="s">
        <v>234</v>
      </c>
      <c r="F127" s="325">
        <v>3</v>
      </c>
      <c r="G127" s="325">
        <v>800</v>
      </c>
      <c r="H127" s="450">
        <v>1</v>
      </c>
      <c r="I127" s="327">
        <f>F127*G127</f>
        <v>2400</v>
      </c>
      <c r="J127" s="328"/>
      <c r="K127" s="328"/>
      <c r="L127" s="451"/>
      <c r="M127" s="327"/>
      <c r="N127" s="452">
        <f>I127+M127</f>
        <v>2400</v>
      </c>
      <c r="O127" s="311">
        <f t="shared" si="72"/>
        <v>1846.1538461538462</v>
      </c>
      <c r="P127" s="311">
        <f t="shared" si="73"/>
        <v>0</v>
      </c>
      <c r="Q127" s="311">
        <f t="shared" si="74"/>
        <v>1846.1538461538462</v>
      </c>
      <c r="R127" s="312">
        <f>BG127+BK127+BO127+BS127</f>
        <v>30</v>
      </c>
      <c r="S127" s="312">
        <f>M127-R127</f>
        <v>-30</v>
      </c>
      <c r="T127" s="313" t="e">
        <f>R127/M127</f>
        <v>#DIV/0!</v>
      </c>
      <c r="U127" s="314"/>
      <c r="V127" s="314"/>
      <c r="W127" s="314"/>
      <c r="X127" s="314"/>
      <c r="Y127" s="314"/>
      <c r="Z127" s="314"/>
      <c r="AA127" s="314"/>
      <c r="AB127" s="314"/>
      <c r="AC127" s="314"/>
      <c r="AD127" s="314"/>
      <c r="AE127" s="314"/>
      <c r="AF127" s="314"/>
      <c r="AG127" s="315">
        <f>AO127+AS127+AW127+BA127+BG127+BK127+BO127+BS127</f>
        <v>2397.38</v>
      </c>
      <c r="AH127" s="315">
        <f t="shared" si="75"/>
        <v>2.619999999999891</v>
      </c>
      <c r="AI127" s="316">
        <f t="shared" si="76"/>
        <v>0.9989083333333334</v>
      </c>
      <c r="AJ127" s="317"/>
      <c r="AK127" s="318">
        <v>0</v>
      </c>
      <c r="AL127" s="318">
        <v>0</v>
      </c>
      <c r="AM127" s="318">
        <v>0</v>
      </c>
      <c r="AN127" s="318">
        <v>0</v>
      </c>
      <c r="AO127" s="319">
        <f t="shared" si="77"/>
        <v>0</v>
      </c>
      <c r="AP127" s="318">
        <v>0</v>
      </c>
      <c r="AQ127" s="318">
        <v>411.58</v>
      </c>
      <c r="AR127" s="318">
        <v>0</v>
      </c>
      <c r="AS127" s="319">
        <f t="shared" si="78"/>
        <v>411.58</v>
      </c>
      <c r="AT127" s="318">
        <v>985.8</v>
      </c>
      <c r="AU127" s="318">
        <v>0</v>
      </c>
      <c r="AV127" s="318">
        <v>0</v>
      </c>
      <c r="AW127" s="319">
        <f t="shared" si="79"/>
        <v>985.8</v>
      </c>
      <c r="AX127" s="318">
        <v>70</v>
      </c>
      <c r="AY127" s="318">
        <v>0</v>
      </c>
      <c r="AZ127" s="318">
        <v>900</v>
      </c>
      <c r="BA127" s="320">
        <f t="shared" si="80"/>
        <v>970</v>
      </c>
      <c r="BB127" s="321"/>
      <c r="BC127" s="318">
        <v>0</v>
      </c>
      <c r="BD127" s="318">
        <v>0</v>
      </c>
      <c r="BE127" s="318">
        <v>0</v>
      </c>
      <c r="BF127" s="318">
        <v>0</v>
      </c>
      <c r="BG127" s="319">
        <f>SUM(BC127:BF127)</f>
        <v>0</v>
      </c>
      <c r="BH127" s="318">
        <v>0</v>
      </c>
      <c r="BI127" s="318">
        <v>0</v>
      </c>
      <c r="BJ127" s="318">
        <v>0</v>
      </c>
      <c r="BK127" s="319">
        <f>SUM(BH127:BJ127)</f>
        <v>0</v>
      </c>
      <c r="BL127" s="318">
        <v>0</v>
      </c>
      <c r="BM127" s="318">
        <v>30</v>
      </c>
      <c r="BN127" s="318">
        <v>0</v>
      </c>
      <c r="BO127" s="319">
        <f>SUM(BL127:BN127)</f>
        <v>30</v>
      </c>
      <c r="BP127" s="318">
        <v>0</v>
      </c>
      <c r="BQ127" s="318">
        <v>0</v>
      </c>
      <c r="BR127" s="318">
        <v>0</v>
      </c>
      <c r="BS127" s="320">
        <f>SUM(BP127:BR127)</f>
        <v>0</v>
      </c>
      <c r="BT127" s="321"/>
    </row>
    <row r="128" spans="1:72" s="330" customFormat="1" ht="15">
      <c r="A128" s="454"/>
      <c r="B128" s="474" t="s">
        <v>417</v>
      </c>
      <c r="C128" s="475" t="s">
        <v>417</v>
      </c>
      <c r="D128" s="476"/>
      <c r="E128" s="476"/>
      <c r="F128" s="474"/>
      <c r="G128" s="474"/>
      <c r="H128" s="474"/>
      <c r="I128" s="477">
        <f>SUM(I127)</f>
        <v>2400</v>
      </c>
      <c r="J128" s="477"/>
      <c r="K128" s="477"/>
      <c r="L128" s="477"/>
      <c r="M128" s="477">
        <f>SUM(M127)</f>
        <v>0</v>
      </c>
      <c r="N128" s="477">
        <f>SUM(N127)</f>
        <v>2400</v>
      </c>
      <c r="O128" s="477">
        <f aca="true" t="shared" si="100" ref="O128:AJ128">J128+N128</f>
        <v>2400</v>
      </c>
      <c r="P128" s="477">
        <f t="shared" si="100"/>
        <v>2400</v>
      </c>
      <c r="Q128" s="477">
        <f t="shared" si="100"/>
        <v>2400</v>
      </c>
      <c r="R128" s="477">
        <f>SUM(R127)</f>
        <v>30</v>
      </c>
      <c r="S128" s="477">
        <f>SUM(S127)</f>
        <v>-30</v>
      </c>
      <c r="T128" s="478">
        <f>R128/I128</f>
        <v>0.0125</v>
      </c>
      <c r="U128" s="477">
        <f t="shared" si="100"/>
        <v>2400.0125</v>
      </c>
      <c r="V128" s="477">
        <f t="shared" si="100"/>
        <v>4800.0125</v>
      </c>
      <c r="W128" s="477">
        <f t="shared" si="100"/>
        <v>4830.0125</v>
      </c>
      <c r="X128" s="477">
        <f t="shared" si="100"/>
        <v>4800.0125</v>
      </c>
      <c r="Y128" s="477">
        <f t="shared" si="100"/>
        <v>4800.025</v>
      </c>
      <c r="Z128" s="477">
        <f t="shared" si="100"/>
        <v>7200.037499999999</v>
      </c>
      <c r="AA128" s="477">
        <f t="shared" si="100"/>
        <v>12000.05</v>
      </c>
      <c r="AB128" s="477">
        <f t="shared" si="100"/>
        <v>16830.0625</v>
      </c>
      <c r="AC128" s="477">
        <f t="shared" si="100"/>
        <v>21630.075</v>
      </c>
      <c r="AD128" s="477">
        <f t="shared" si="100"/>
        <v>26430.1</v>
      </c>
      <c r="AE128" s="477">
        <f t="shared" si="100"/>
        <v>33630.1375</v>
      </c>
      <c r="AF128" s="477">
        <f t="shared" si="100"/>
        <v>45630.1875</v>
      </c>
      <c r="AG128" s="477">
        <f>SUM(AG127)</f>
        <v>2397.38</v>
      </c>
      <c r="AH128" s="477">
        <f>SUM(AH127)</f>
        <v>2.619999999999891</v>
      </c>
      <c r="AI128" s="478">
        <f t="shared" si="76"/>
        <v>0.9989083333333334</v>
      </c>
      <c r="AJ128" s="477">
        <f t="shared" si="100"/>
        <v>33631.13640833333</v>
      </c>
      <c r="AK128" s="477">
        <f>SUM(AK127)</f>
        <v>0</v>
      </c>
      <c r="AL128" s="477">
        <f>SUM(AL127)</f>
        <v>0</v>
      </c>
      <c r="AM128" s="477">
        <f aca="true" t="shared" si="101" ref="AM128:BA128">SUM(AM127)</f>
        <v>0</v>
      </c>
      <c r="AN128" s="477">
        <f t="shared" si="101"/>
        <v>0</v>
      </c>
      <c r="AO128" s="477">
        <f t="shared" si="101"/>
        <v>0</v>
      </c>
      <c r="AP128" s="477">
        <f t="shared" si="101"/>
        <v>0</v>
      </c>
      <c r="AQ128" s="477">
        <f t="shared" si="101"/>
        <v>411.58</v>
      </c>
      <c r="AR128" s="477">
        <f t="shared" si="101"/>
        <v>0</v>
      </c>
      <c r="AS128" s="477">
        <f t="shared" si="101"/>
        <v>411.58</v>
      </c>
      <c r="AT128" s="477">
        <f t="shared" si="101"/>
        <v>985.8</v>
      </c>
      <c r="AU128" s="477">
        <f t="shared" si="101"/>
        <v>0</v>
      </c>
      <c r="AV128" s="477">
        <f t="shared" si="101"/>
        <v>0</v>
      </c>
      <c r="AW128" s="477">
        <f t="shared" si="101"/>
        <v>985.8</v>
      </c>
      <c r="AX128" s="477">
        <f t="shared" si="101"/>
        <v>70</v>
      </c>
      <c r="AY128" s="477">
        <f t="shared" si="101"/>
        <v>0</v>
      </c>
      <c r="AZ128" s="477">
        <f t="shared" si="101"/>
        <v>900</v>
      </c>
      <c r="BA128" s="477">
        <f t="shared" si="101"/>
        <v>970</v>
      </c>
      <c r="BB128" s="321"/>
      <c r="BC128" s="477">
        <f>SUM(BC127)</f>
        <v>0</v>
      </c>
      <c r="BD128" s="477">
        <f>SUM(BD127)</f>
        <v>0</v>
      </c>
      <c r="BE128" s="477">
        <f aca="true" t="shared" si="102" ref="BE128:BS128">SUM(BE127)</f>
        <v>0</v>
      </c>
      <c r="BF128" s="477">
        <f t="shared" si="102"/>
        <v>0</v>
      </c>
      <c r="BG128" s="477">
        <f t="shared" si="102"/>
        <v>0</v>
      </c>
      <c r="BH128" s="477">
        <f t="shared" si="102"/>
        <v>0</v>
      </c>
      <c r="BI128" s="477">
        <f t="shared" si="102"/>
        <v>0</v>
      </c>
      <c r="BJ128" s="477">
        <f t="shared" si="102"/>
        <v>0</v>
      </c>
      <c r="BK128" s="477">
        <f t="shared" si="102"/>
        <v>0</v>
      </c>
      <c r="BL128" s="477">
        <f t="shared" si="102"/>
        <v>0</v>
      </c>
      <c r="BM128" s="477">
        <f t="shared" si="102"/>
        <v>30</v>
      </c>
      <c r="BN128" s="477">
        <f t="shared" si="102"/>
        <v>0</v>
      </c>
      <c r="BO128" s="477">
        <f t="shared" si="102"/>
        <v>30</v>
      </c>
      <c r="BP128" s="477">
        <f t="shared" si="102"/>
        <v>0</v>
      </c>
      <c r="BQ128" s="477">
        <f t="shared" si="102"/>
        <v>0</v>
      </c>
      <c r="BR128" s="477">
        <f t="shared" si="102"/>
        <v>0</v>
      </c>
      <c r="BS128" s="477">
        <f t="shared" si="102"/>
        <v>0</v>
      </c>
      <c r="BT128" s="321"/>
    </row>
    <row r="129" spans="1:72" s="330" customFormat="1" ht="15">
      <c r="A129" s="454"/>
      <c r="B129" s="464" t="s">
        <v>418</v>
      </c>
      <c r="C129" s="465" t="s">
        <v>419</v>
      </c>
      <c r="D129" s="466"/>
      <c r="E129" s="466"/>
      <c r="F129" s="464"/>
      <c r="G129" s="464"/>
      <c r="H129" s="464"/>
      <c r="I129" s="479"/>
      <c r="J129" s="467"/>
      <c r="K129" s="467"/>
      <c r="L129" s="467"/>
      <c r="M129" s="480"/>
      <c r="N129" s="480"/>
      <c r="O129" s="480"/>
      <c r="P129" s="480"/>
      <c r="Q129" s="480"/>
      <c r="R129" s="480"/>
      <c r="S129" s="480"/>
      <c r="T129" s="468"/>
      <c r="U129" s="480"/>
      <c r="V129" s="480"/>
      <c r="W129" s="480"/>
      <c r="X129" s="480"/>
      <c r="Y129" s="480"/>
      <c r="Z129" s="480"/>
      <c r="AA129" s="480"/>
      <c r="AB129" s="480"/>
      <c r="AC129" s="480"/>
      <c r="AD129" s="480"/>
      <c r="AE129" s="480"/>
      <c r="AF129" s="480"/>
      <c r="AG129" s="480"/>
      <c r="AH129" s="480"/>
      <c r="AI129" s="468"/>
      <c r="AJ129" s="480"/>
      <c r="AK129" s="480"/>
      <c r="AL129" s="480"/>
      <c r="AM129" s="480"/>
      <c r="AN129" s="480"/>
      <c r="AO129" s="480"/>
      <c r="AP129" s="480"/>
      <c r="AQ129" s="480"/>
      <c r="AR129" s="480"/>
      <c r="AS129" s="480"/>
      <c r="AT129" s="480"/>
      <c r="AU129" s="480"/>
      <c r="AV129" s="480"/>
      <c r="AW129" s="480"/>
      <c r="AX129" s="480"/>
      <c r="AY129" s="480"/>
      <c r="AZ129" s="480"/>
      <c r="BA129" s="480"/>
      <c r="BB129" s="321"/>
      <c r="BC129" s="480"/>
      <c r="BD129" s="480"/>
      <c r="BE129" s="480"/>
      <c r="BF129" s="480"/>
      <c r="BG129" s="480"/>
      <c r="BH129" s="480"/>
      <c r="BI129" s="480"/>
      <c r="BJ129" s="480"/>
      <c r="BK129" s="480"/>
      <c r="BL129" s="480"/>
      <c r="BM129" s="480"/>
      <c r="BN129" s="480"/>
      <c r="BO129" s="480"/>
      <c r="BP129" s="480"/>
      <c r="BQ129" s="480"/>
      <c r="BR129" s="480"/>
      <c r="BS129" s="480"/>
      <c r="BT129" s="321"/>
    </row>
    <row r="130" spans="1:72" s="330" customFormat="1" ht="15">
      <c r="A130" s="454"/>
      <c r="B130" s="446"/>
      <c r="C130" s="447"/>
      <c r="D130" s="481"/>
      <c r="E130" s="482"/>
      <c r="F130" s="325"/>
      <c r="G130" s="325"/>
      <c r="H130" s="450"/>
      <c r="I130" s="327"/>
      <c r="J130" s="328"/>
      <c r="K130" s="328"/>
      <c r="L130" s="451"/>
      <c r="M130" s="327"/>
      <c r="N130" s="452"/>
      <c r="O130" s="452"/>
      <c r="P130" s="452"/>
      <c r="Q130" s="452"/>
      <c r="R130" s="452"/>
      <c r="S130" s="452"/>
      <c r="T130" s="452"/>
      <c r="U130" s="452"/>
      <c r="V130" s="452"/>
      <c r="W130" s="452"/>
      <c r="X130" s="452"/>
      <c r="Y130" s="452"/>
      <c r="Z130" s="452"/>
      <c r="AA130" s="452"/>
      <c r="AB130" s="452"/>
      <c r="AC130" s="452"/>
      <c r="AD130" s="452"/>
      <c r="AE130" s="452"/>
      <c r="AF130" s="452"/>
      <c r="AG130" s="452"/>
      <c r="AH130" s="452"/>
      <c r="AI130" s="452"/>
      <c r="AJ130" s="452"/>
      <c r="AK130" s="452"/>
      <c r="AL130" s="452"/>
      <c r="AM130" s="452"/>
      <c r="AN130" s="452"/>
      <c r="AO130" s="452"/>
      <c r="AP130" s="452"/>
      <c r="AQ130" s="452"/>
      <c r="AR130" s="452"/>
      <c r="AS130" s="452"/>
      <c r="AT130" s="452"/>
      <c r="AU130" s="452"/>
      <c r="AV130" s="452"/>
      <c r="AW130" s="452"/>
      <c r="AX130" s="452"/>
      <c r="AY130" s="452"/>
      <c r="AZ130" s="452"/>
      <c r="BA130" s="452"/>
      <c r="BB130" s="321"/>
      <c r="BC130" s="452"/>
      <c r="BD130" s="452"/>
      <c r="BE130" s="452"/>
      <c r="BF130" s="452"/>
      <c r="BG130" s="452"/>
      <c r="BH130" s="452"/>
      <c r="BI130" s="452"/>
      <c r="BJ130" s="452"/>
      <c r="BK130" s="452"/>
      <c r="BL130" s="452"/>
      <c r="BM130" s="452"/>
      <c r="BN130" s="452"/>
      <c r="BO130" s="452"/>
      <c r="BP130" s="452"/>
      <c r="BQ130" s="452"/>
      <c r="BR130" s="452"/>
      <c r="BS130" s="452"/>
      <c r="BT130" s="321"/>
    </row>
    <row r="131" spans="1:72" s="330" customFormat="1" ht="15">
      <c r="A131" s="454"/>
      <c r="B131" s="446"/>
      <c r="C131" s="447"/>
      <c r="D131" s="481"/>
      <c r="E131" s="482"/>
      <c r="F131" s="325"/>
      <c r="G131" s="325"/>
      <c r="H131" s="450"/>
      <c r="I131" s="327"/>
      <c r="J131" s="328"/>
      <c r="K131" s="328"/>
      <c r="L131" s="451"/>
      <c r="M131" s="327"/>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452"/>
      <c r="AY131" s="452"/>
      <c r="AZ131" s="452"/>
      <c r="BA131" s="452"/>
      <c r="BB131" s="321"/>
      <c r="BC131" s="452"/>
      <c r="BD131" s="452"/>
      <c r="BE131" s="452"/>
      <c r="BF131" s="452"/>
      <c r="BG131" s="452"/>
      <c r="BH131" s="452"/>
      <c r="BI131" s="452"/>
      <c r="BJ131" s="452"/>
      <c r="BK131" s="452"/>
      <c r="BL131" s="452"/>
      <c r="BM131" s="452"/>
      <c r="BN131" s="452"/>
      <c r="BO131" s="452"/>
      <c r="BP131" s="452"/>
      <c r="BQ131" s="452"/>
      <c r="BR131" s="452"/>
      <c r="BS131" s="452"/>
      <c r="BT131" s="321"/>
    </row>
    <row r="132" spans="1:72" s="330" customFormat="1" ht="15">
      <c r="A132" s="454"/>
      <c r="B132" s="474" t="s">
        <v>420</v>
      </c>
      <c r="C132" s="475" t="s">
        <v>420</v>
      </c>
      <c r="D132" s="476"/>
      <c r="E132" s="476"/>
      <c r="F132" s="474"/>
      <c r="G132" s="474"/>
      <c r="H132" s="474"/>
      <c r="I132" s="477">
        <f>SUM(I130:I131)</f>
        <v>0</v>
      </c>
      <c r="J132" s="477"/>
      <c r="K132" s="477"/>
      <c r="L132" s="477"/>
      <c r="M132" s="477">
        <f>SUM(M130:M131)</f>
        <v>0</v>
      </c>
      <c r="N132" s="477">
        <f>SUM(N130:N131)</f>
        <v>0</v>
      </c>
      <c r="O132" s="477">
        <f aca="true" t="shared" si="103" ref="O132:AJ132">J132+N132</f>
        <v>0</v>
      </c>
      <c r="P132" s="477">
        <f t="shared" si="103"/>
        <v>0</v>
      </c>
      <c r="Q132" s="477">
        <f t="shared" si="103"/>
        <v>0</v>
      </c>
      <c r="R132" s="477">
        <f>SUM(R130:R131)</f>
        <v>0</v>
      </c>
      <c r="S132" s="477">
        <f>SUM(S130:S131)</f>
        <v>0</v>
      </c>
      <c r="T132" s="478" t="e">
        <f>R132/I132</f>
        <v>#DIV/0!</v>
      </c>
      <c r="U132" s="477" t="e">
        <f t="shared" si="103"/>
        <v>#DIV/0!</v>
      </c>
      <c r="V132" s="477" t="e">
        <f t="shared" si="103"/>
        <v>#DIV/0!</v>
      </c>
      <c r="W132" s="477" t="e">
        <f t="shared" si="103"/>
        <v>#DIV/0!</v>
      </c>
      <c r="X132" s="477" t="e">
        <f t="shared" si="103"/>
        <v>#DIV/0!</v>
      </c>
      <c r="Y132" s="477" t="e">
        <f t="shared" si="103"/>
        <v>#DIV/0!</v>
      </c>
      <c r="Z132" s="477" t="e">
        <f t="shared" si="103"/>
        <v>#DIV/0!</v>
      </c>
      <c r="AA132" s="477" t="e">
        <f t="shared" si="103"/>
        <v>#DIV/0!</v>
      </c>
      <c r="AB132" s="477" t="e">
        <f t="shared" si="103"/>
        <v>#DIV/0!</v>
      </c>
      <c r="AC132" s="477" t="e">
        <f t="shared" si="103"/>
        <v>#DIV/0!</v>
      </c>
      <c r="AD132" s="477" t="e">
        <f t="shared" si="103"/>
        <v>#DIV/0!</v>
      </c>
      <c r="AE132" s="477" t="e">
        <f t="shared" si="103"/>
        <v>#DIV/0!</v>
      </c>
      <c r="AF132" s="477" t="e">
        <f t="shared" si="103"/>
        <v>#DIV/0!</v>
      </c>
      <c r="AG132" s="477">
        <f>SUM(AG130:AG131)</f>
        <v>0</v>
      </c>
      <c r="AH132" s="477">
        <f>SUM(AH130:AH131)</f>
        <v>0</v>
      </c>
      <c r="AI132" s="478" t="e">
        <f>AG132/N132</f>
        <v>#DIV/0!</v>
      </c>
      <c r="AJ132" s="477" t="e">
        <f t="shared" si="103"/>
        <v>#DIV/0!</v>
      </c>
      <c r="AK132" s="477">
        <f>SUM(AK130:AK131)</f>
        <v>0</v>
      </c>
      <c r="AL132" s="477">
        <f aca="true" t="shared" si="104" ref="AL132:BA132">SUM(AL130:AL131)</f>
        <v>0</v>
      </c>
      <c r="AM132" s="477">
        <f t="shared" si="104"/>
        <v>0</v>
      </c>
      <c r="AN132" s="477">
        <f t="shared" si="104"/>
        <v>0</v>
      </c>
      <c r="AO132" s="477">
        <f t="shared" si="104"/>
        <v>0</v>
      </c>
      <c r="AP132" s="477">
        <f t="shared" si="104"/>
        <v>0</v>
      </c>
      <c r="AQ132" s="477">
        <f t="shared" si="104"/>
        <v>0</v>
      </c>
      <c r="AR132" s="477">
        <f t="shared" si="104"/>
        <v>0</v>
      </c>
      <c r="AS132" s="477">
        <f t="shared" si="104"/>
        <v>0</v>
      </c>
      <c r="AT132" s="477">
        <f t="shared" si="104"/>
        <v>0</v>
      </c>
      <c r="AU132" s="477">
        <f t="shared" si="104"/>
        <v>0</v>
      </c>
      <c r="AV132" s="477">
        <f t="shared" si="104"/>
        <v>0</v>
      </c>
      <c r="AW132" s="477">
        <f t="shared" si="104"/>
        <v>0</v>
      </c>
      <c r="AX132" s="477">
        <f t="shared" si="104"/>
        <v>0</v>
      </c>
      <c r="AY132" s="477">
        <f t="shared" si="104"/>
        <v>0</v>
      </c>
      <c r="AZ132" s="477">
        <f t="shared" si="104"/>
        <v>0</v>
      </c>
      <c r="BA132" s="477">
        <f t="shared" si="104"/>
        <v>0</v>
      </c>
      <c r="BB132" s="321"/>
      <c r="BC132" s="477">
        <f>SUM(BC130:BC131)</f>
        <v>0</v>
      </c>
      <c r="BD132" s="477">
        <f aca="true" t="shared" si="105" ref="BD132:BS132">SUM(BD130:BD131)</f>
        <v>0</v>
      </c>
      <c r="BE132" s="477">
        <f t="shared" si="105"/>
        <v>0</v>
      </c>
      <c r="BF132" s="477">
        <f t="shared" si="105"/>
        <v>0</v>
      </c>
      <c r="BG132" s="477">
        <f t="shared" si="105"/>
        <v>0</v>
      </c>
      <c r="BH132" s="477">
        <f t="shared" si="105"/>
        <v>0</v>
      </c>
      <c r="BI132" s="477">
        <f t="shared" si="105"/>
        <v>0</v>
      </c>
      <c r="BJ132" s="477">
        <f t="shared" si="105"/>
        <v>0</v>
      </c>
      <c r="BK132" s="477">
        <f t="shared" si="105"/>
        <v>0</v>
      </c>
      <c r="BL132" s="477">
        <f t="shared" si="105"/>
        <v>0</v>
      </c>
      <c r="BM132" s="477">
        <f t="shared" si="105"/>
        <v>0</v>
      </c>
      <c r="BN132" s="477">
        <f t="shared" si="105"/>
        <v>0</v>
      </c>
      <c r="BO132" s="477">
        <f t="shared" si="105"/>
        <v>0</v>
      </c>
      <c r="BP132" s="477">
        <f t="shared" si="105"/>
        <v>0</v>
      </c>
      <c r="BQ132" s="477">
        <f t="shared" si="105"/>
        <v>0</v>
      </c>
      <c r="BR132" s="477">
        <f t="shared" si="105"/>
        <v>0</v>
      </c>
      <c r="BS132" s="477">
        <f t="shared" si="105"/>
        <v>0</v>
      </c>
      <c r="BT132" s="321"/>
    </row>
    <row r="133" spans="1:72" s="302" customFormat="1" ht="15">
      <c r="A133" s="454"/>
      <c r="B133" s="464" t="s">
        <v>421</v>
      </c>
      <c r="C133" s="465" t="s">
        <v>422</v>
      </c>
      <c r="D133" s="466"/>
      <c r="E133" s="466"/>
      <c r="F133" s="464"/>
      <c r="G133" s="464"/>
      <c r="H133" s="464"/>
      <c r="I133" s="479"/>
      <c r="J133" s="467"/>
      <c r="K133" s="467"/>
      <c r="L133" s="467"/>
      <c r="M133" s="480"/>
      <c r="N133" s="480"/>
      <c r="O133" s="480"/>
      <c r="P133" s="480"/>
      <c r="Q133" s="480"/>
      <c r="R133" s="480"/>
      <c r="S133" s="480"/>
      <c r="T133" s="468"/>
      <c r="U133" s="480"/>
      <c r="V133" s="480"/>
      <c r="W133" s="480"/>
      <c r="X133" s="480"/>
      <c r="Y133" s="480"/>
      <c r="Z133" s="480"/>
      <c r="AA133" s="480"/>
      <c r="AB133" s="480"/>
      <c r="AC133" s="480"/>
      <c r="AD133" s="480"/>
      <c r="AE133" s="480"/>
      <c r="AF133" s="480"/>
      <c r="AG133" s="480"/>
      <c r="AH133" s="480"/>
      <c r="AI133" s="468"/>
      <c r="AJ133" s="480"/>
      <c r="AK133" s="480"/>
      <c r="AL133" s="480"/>
      <c r="AM133" s="480"/>
      <c r="AN133" s="480"/>
      <c r="AO133" s="480"/>
      <c r="AP133" s="480"/>
      <c r="AQ133" s="480"/>
      <c r="AR133" s="480"/>
      <c r="AS133" s="480"/>
      <c r="AT133" s="480"/>
      <c r="AU133" s="480"/>
      <c r="AV133" s="480"/>
      <c r="AW133" s="480"/>
      <c r="AX133" s="480"/>
      <c r="AY133" s="480"/>
      <c r="AZ133" s="480"/>
      <c r="BA133" s="480"/>
      <c r="BB133" s="321"/>
      <c r="BC133" s="480"/>
      <c r="BD133" s="480"/>
      <c r="BE133" s="480"/>
      <c r="BF133" s="480"/>
      <c r="BG133" s="480"/>
      <c r="BH133" s="480"/>
      <c r="BI133" s="480"/>
      <c r="BJ133" s="480"/>
      <c r="BK133" s="480"/>
      <c r="BL133" s="480"/>
      <c r="BM133" s="480"/>
      <c r="BN133" s="480"/>
      <c r="BO133" s="480"/>
      <c r="BP133" s="480"/>
      <c r="BQ133" s="480"/>
      <c r="BR133" s="480"/>
      <c r="BS133" s="480"/>
      <c r="BT133" s="321"/>
    </row>
    <row r="134" spans="1:72" s="302" customFormat="1" ht="15">
      <c r="A134" s="331" t="s">
        <v>423</v>
      </c>
      <c r="B134" s="446" t="s">
        <v>424</v>
      </c>
      <c r="C134" s="447" t="s">
        <v>425</v>
      </c>
      <c r="D134" s="448" t="s">
        <v>422</v>
      </c>
      <c r="E134" s="449" t="s">
        <v>234</v>
      </c>
      <c r="F134" s="325">
        <v>3</v>
      </c>
      <c r="G134" s="325">
        <v>180</v>
      </c>
      <c r="H134" s="450">
        <v>1</v>
      </c>
      <c r="I134" s="327">
        <f>F134*G134*12</f>
        <v>6480</v>
      </c>
      <c r="J134" s="328">
        <v>3</v>
      </c>
      <c r="K134" s="328">
        <v>260</v>
      </c>
      <c r="L134" s="451">
        <v>1</v>
      </c>
      <c r="M134" s="327">
        <f>J134*K134*12</f>
        <v>9360</v>
      </c>
      <c r="N134" s="452">
        <f>I134+M134</f>
        <v>15840</v>
      </c>
      <c r="O134" s="311">
        <f t="shared" si="72"/>
        <v>4984.615384615385</v>
      </c>
      <c r="P134" s="311">
        <f t="shared" si="73"/>
        <v>7200</v>
      </c>
      <c r="Q134" s="311">
        <f t="shared" si="74"/>
        <v>12184.615384615385</v>
      </c>
      <c r="R134" s="312">
        <f>BG134+BK134+BO134+BS134</f>
        <v>9537.64</v>
      </c>
      <c r="S134" s="312">
        <f>M134-R134</f>
        <v>-177.63999999999942</v>
      </c>
      <c r="T134" s="313">
        <f>R134/M134</f>
        <v>1.0189786324786325</v>
      </c>
      <c r="U134" s="314"/>
      <c r="V134" s="314"/>
      <c r="W134" s="314"/>
      <c r="X134" s="314"/>
      <c r="Y134" s="314"/>
      <c r="Z134" s="314"/>
      <c r="AA134" s="314"/>
      <c r="AB134" s="314"/>
      <c r="AC134" s="314"/>
      <c r="AD134" s="314"/>
      <c r="AE134" s="314"/>
      <c r="AF134" s="314"/>
      <c r="AG134" s="315">
        <f>AO134+AS134+AW134+BA134+BG134+BK134+BO134+BS134</f>
        <v>14561.74</v>
      </c>
      <c r="AH134" s="315">
        <f t="shared" si="75"/>
        <v>1278.2600000000002</v>
      </c>
      <c r="AI134" s="316">
        <f t="shared" si="76"/>
        <v>0.9193017676767676</v>
      </c>
      <c r="AJ134" s="317"/>
      <c r="AK134" s="318">
        <v>0</v>
      </c>
      <c r="AL134" s="318">
        <v>0</v>
      </c>
      <c r="AM134" s="318">
        <v>0</v>
      </c>
      <c r="AN134" s="318">
        <v>0</v>
      </c>
      <c r="AO134" s="319">
        <f t="shared" si="77"/>
        <v>0</v>
      </c>
      <c r="AP134" s="318">
        <v>175.98</v>
      </c>
      <c r="AQ134" s="318">
        <v>245.51</v>
      </c>
      <c r="AR134" s="318">
        <v>339.99</v>
      </c>
      <c r="AS134" s="319">
        <f t="shared" si="78"/>
        <v>761.48</v>
      </c>
      <c r="AT134" s="318">
        <v>301.99</v>
      </c>
      <c r="AU134" s="318">
        <v>210.99</v>
      </c>
      <c r="AV134" s="318">
        <v>342.5</v>
      </c>
      <c r="AW134" s="319">
        <f t="shared" si="79"/>
        <v>855.48</v>
      </c>
      <c r="AX134" s="318">
        <v>1926.01</v>
      </c>
      <c r="AY134" s="318">
        <v>1363.93</v>
      </c>
      <c r="AZ134" s="318">
        <v>117.2</v>
      </c>
      <c r="BA134" s="320">
        <f t="shared" si="80"/>
        <v>3407.14</v>
      </c>
      <c r="BB134" s="321"/>
      <c r="BC134" s="318">
        <v>420.6</v>
      </c>
      <c r="BD134" s="318">
        <v>1247.5</v>
      </c>
      <c r="BE134" s="318">
        <v>386.01</v>
      </c>
      <c r="BF134" s="318">
        <v>0</v>
      </c>
      <c r="BG134" s="319">
        <f>SUM(BC134:BF134)</f>
        <v>2054.1099999999997</v>
      </c>
      <c r="BH134" s="318">
        <v>433.99</v>
      </c>
      <c r="BI134" s="318">
        <v>1154.09</v>
      </c>
      <c r="BJ134" s="318">
        <v>820.35</v>
      </c>
      <c r="BK134" s="319">
        <f>SUM(BH134:BJ134)</f>
        <v>2408.43</v>
      </c>
      <c r="BL134" s="318">
        <v>262.59</v>
      </c>
      <c r="BM134" s="318">
        <v>1219.03</v>
      </c>
      <c r="BN134" s="318">
        <v>3593.48</v>
      </c>
      <c r="BO134" s="319">
        <f>SUM(BL134:BN134)</f>
        <v>5075.1</v>
      </c>
      <c r="BP134" s="318">
        <v>0</v>
      </c>
      <c r="BQ134" s="318">
        <v>0</v>
      </c>
      <c r="BR134" s="318">
        <v>0</v>
      </c>
      <c r="BS134" s="320">
        <f>SUM(BP134:BR134)</f>
        <v>0</v>
      </c>
      <c r="BT134" s="321"/>
    </row>
    <row r="135" spans="1:72" s="302" customFormat="1" ht="15">
      <c r="A135" s="331" t="s">
        <v>426</v>
      </c>
      <c r="B135" s="446" t="s">
        <v>427</v>
      </c>
      <c r="C135" s="447" t="s">
        <v>428</v>
      </c>
      <c r="D135" s="448" t="s">
        <v>422</v>
      </c>
      <c r="E135" s="449" t="s">
        <v>234</v>
      </c>
      <c r="F135" s="325">
        <v>1</v>
      </c>
      <c r="G135" s="325">
        <v>1298.7</v>
      </c>
      <c r="H135" s="450">
        <v>1</v>
      </c>
      <c r="I135" s="327">
        <f>F135*G135</f>
        <v>1298.7</v>
      </c>
      <c r="J135" s="328">
        <v>1</v>
      </c>
      <c r="K135" s="328">
        <v>1314</v>
      </c>
      <c r="L135" s="451">
        <v>1</v>
      </c>
      <c r="M135" s="327">
        <f>J135*K135</f>
        <v>1314</v>
      </c>
      <c r="N135" s="452">
        <f>I135+M135</f>
        <v>2612.7</v>
      </c>
      <c r="O135" s="311">
        <f t="shared" si="72"/>
        <v>999</v>
      </c>
      <c r="P135" s="311">
        <f t="shared" si="73"/>
        <v>1010.7692307692307</v>
      </c>
      <c r="Q135" s="311">
        <f t="shared" si="74"/>
        <v>2009.7692307692307</v>
      </c>
      <c r="R135" s="312">
        <f>BG135+BK135+BO135+BS135</f>
        <v>0</v>
      </c>
      <c r="S135" s="312">
        <f>M135-R135</f>
        <v>1314</v>
      </c>
      <c r="T135" s="313">
        <f>R135/M135</f>
        <v>0</v>
      </c>
      <c r="U135" s="314"/>
      <c r="V135" s="314"/>
      <c r="W135" s="314"/>
      <c r="X135" s="314"/>
      <c r="Y135" s="314"/>
      <c r="Z135" s="314"/>
      <c r="AA135" s="314"/>
      <c r="AB135" s="314"/>
      <c r="AC135" s="314"/>
      <c r="AD135" s="314"/>
      <c r="AE135" s="314"/>
      <c r="AF135" s="314"/>
      <c r="AG135" s="315">
        <f>AO135+AS135+AW135+BA135+BG135+BK135+BO135+BS135</f>
        <v>616.26</v>
      </c>
      <c r="AH135" s="315">
        <f t="shared" si="75"/>
        <v>1996.4399999999998</v>
      </c>
      <c r="AI135" s="316">
        <f t="shared" si="76"/>
        <v>0.23587093811000115</v>
      </c>
      <c r="AJ135" s="317"/>
      <c r="AK135" s="318">
        <v>0</v>
      </c>
      <c r="AL135" s="318">
        <v>0</v>
      </c>
      <c r="AM135" s="318">
        <v>0</v>
      </c>
      <c r="AN135" s="318">
        <v>0</v>
      </c>
      <c r="AO135" s="319">
        <f t="shared" si="77"/>
        <v>0</v>
      </c>
      <c r="AP135" s="318">
        <v>0</v>
      </c>
      <c r="AQ135" s="318">
        <v>0</v>
      </c>
      <c r="AR135" s="318">
        <v>0</v>
      </c>
      <c r="AS135" s="319">
        <f t="shared" si="78"/>
        <v>0</v>
      </c>
      <c r="AT135" s="318">
        <v>0</v>
      </c>
      <c r="AU135" s="318">
        <v>1.91</v>
      </c>
      <c r="AV135" s="318">
        <v>152.5</v>
      </c>
      <c r="AW135" s="319">
        <f t="shared" si="79"/>
        <v>154.41</v>
      </c>
      <c r="AX135" s="318">
        <v>0</v>
      </c>
      <c r="AY135" s="318">
        <v>0</v>
      </c>
      <c r="AZ135" s="318">
        <v>461.85</v>
      </c>
      <c r="BA135" s="320">
        <f t="shared" si="80"/>
        <v>461.85</v>
      </c>
      <c r="BB135" s="321"/>
      <c r="BC135" s="318">
        <v>0</v>
      </c>
      <c r="BD135" s="318">
        <v>0</v>
      </c>
      <c r="BE135" s="318">
        <v>0</v>
      </c>
      <c r="BF135" s="318">
        <v>0</v>
      </c>
      <c r="BG135" s="319">
        <f>SUM(BC135:BF135)</f>
        <v>0</v>
      </c>
      <c r="BH135" s="318">
        <v>0</v>
      </c>
      <c r="BI135" s="318">
        <v>0</v>
      </c>
      <c r="BJ135" s="318">
        <v>0</v>
      </c>
      <c r="BK135" s="319">
        <f>SUM(BH135:BJ135)</f>
        <v>0</v>
      </c>
      <c r="BL135" s="318">
        <v>0</v>
      </c>
      <c r="BM135" s="318">
        <v>0</v>
      </c>
      <c r="BN135" s="318">
        <v>0</v>
      </c>
      <c r="BO135" s="319">
        <f>SUM(BL135:BN135)</f>
        <v>0</v>
      </c>
      <c r="BP135" s="318">
        <v>0</v>
      </c>
      <c r="BQ135" s="318">
        <v>0</v>
      </c>
      <c r="BR135" s="318">
        <v>0</v>
      </c>
      <c r="BS135" s="320">
        <f>SUM(BP135:BR135)</f>
        <v>0</v>
      </c>
      <c r="BT135" s="321"/>
    </row>
    <row r="136" spans="1:72" s="302" customFormat="1" ht="18" customHeight="1">
      <c r="A136" s="454"/>
      <c r="B136" s="474" t="s">
        <v>429</v>
      </c>
      <c r="C136" s="475" t="s">
        <v>429</v>
      </c>
      <c r="D136" s="476"/>
      <c r="E136" s="476"/>
      <c r="F136" s="474"/>
      <c r="G136" s="474"/>
      <c r="H136" s="474"/>
      <c r="I136" s="477">
        <f>I134+I135</f>
        <v>7778.7</v>
      </c>
      <c r="J136" s="477"/>
      <c r="K136" s="477"/>
      <c r="L136" s="477"/>
      <c r="M136" s="477">
        <f>M134+M135</f>
        <v>10674</v>
      </c>
      <c r="N136" s="477">
        <f>N134+N135</f>
        <v>18452.7</v>
      </c>
      <c r="O136" s="477">
        <f aca="true" t="shared" si="106" ref="O136:BA136">O134+O135</f>
        <v>5983.615384615385</v>
      </c>
      <c r="P136" s="477">
        <f t="shared" si="106"/>
        <v>8210.76923076923</v>
      </c>
      <c r="Q136" s="477">
        <f t="shared" si="106"/>
        <v>14194.384615384615</v>
      </c>
      <c r="R136" s="477">
        <f t="shared" si="106"/>
        <v>9537.64</v>
      </c>
      <c r="S136" s="477">
        <f t="shared" si="106"/>
        <v>1136.3600000000006</v>
      </c>
      <c r="T136" s="478">
        <f>R136/I136</f>
        <v>1.2261226168897117</v>
      </c>
      <c r="U136" s="477">
        <f t="shared" si="106"/>
        <v>0</v>
      </c>
      <c r="V136" s="477">
        <f t="shared" si="106"/>
        <v>0</v>
      </c>
      <c r="W136" s="477">
        <f t="shared" si="106"/>
        <v>0</v>
      </c>
      <c r="X136" s="477">
        <f t="shared" si="106"/>
        <v>0</v>
      </c>
      <c r="Y136" s="477">
        <f t="shared" si="106"/>
        <v>0</v>
      </c>
      <c r="Z136" s="477">
        <f t="shared" si="106"/>
        <v>0</v>
      </c>
      <c r="AA136" s="477">
        <f t="shared" si="106"/>
        <v>0</v>
      </c>
      <c r="AB136" s="477">
        <f t="shared" si="106"/>
        <v>0</v>
      </c>
      <c r="AC136" s="477">
        <f t="shared" si="106"/>
        <v>0</v>
      </c>
      <c r="AD136" s="477">
        <f t="shared" si="106"/>
        <v>0</v>
      </c>
      <c r="AE136" s="477">
        <f t="shared" si="106"/>
        <v>0</v>
      </c>
      <c r="AF136" s="477">
        <f t="shared" si="106"/>
        <v>0</v>
      </c>
      <c r="AG136" s="477">
        <f t="shared" si="106"/>
        <v>15178</v>
      </c>
      <c r="AH136" s="477">
        <f t="shared" si="106"/>
        <v>3274.7</v>
      </c>
      <c r="AI136" s="478">
        <f t="shared" si="76"/>
        <v>0.8225354555159949</v>
      </c>
      <c r="AJ136" s="477">
        <f t="shared" si="106"/>
        <v>0</v>
      </c>
      <c r="AK136" s="477">
        <f>AK134+AK135</f>
        <v>0</v>
      </c>
      <c r="AL136" s="477">
        <f t="shared" si="106"/>
        <v>0</v>
      </c>
      <c r="AM136" s="477">
        <f t="shared" si="106"/>
        <v>0</v>
      </c>
      <c r="AN136" s="477">
        <f t="shared" si="106"/>
        <v>0</v>
      </c>
      <c r="AO136" s="477">
        <f t="shared" si="106"/>
        <v>0</v>
      </c>
      <c r="AP136" s="477">
        <f t="shared" si="106"/>
        <v>175.98</v>
      </c>
      <c r="AQ136" s="477">
        <f t="shared" si="106"/>
        <v>245.51</v>
      </c>
      <c r="AR136" s="477">
        <f t="shared" si="106"/>
        <v>339.99</v>
      </c>
      <c r="AS136" s="477">
        <f t="shared" si="106"/>
        <v>761.48</v>
      </c>
      <c r="AT136" s="477">
        <f t="shared" si="106"/>
        <v>301.99</v>
      </c>
      <c r="AU136" s="477">
        <f t="shared" si="106"/>
        <v>212.9</v>
      </c>
      <c r="AV136" s="477">
        <f t="shared" si="106"/>
        <v>495</v>
      </c>
      <c r="AW136" s="477">
        <f t="shared" si="106"/>
        <v>1009.89</v>
      </c>
      <c r="AX136" s="477">
        <f t="shared" si="106"/>
        <v>1926.01</v>
      </c>
      <c r="AY136" s="477">
        <f t="shared" si="106"/>
        <v>1363.93</v>
      </c>
      <c r="AZ136" s="477">
        <f t="shared" si="106"/>
        <v>579.0500000000001</v>
      </c>
      <c r="BA136" s="477">
        <f t="shared" si="106"/>
        <v>3868.99</v>
      </c>
      <c r="BB136" s="321"/>
      <c r="BC136" s="477">
        <f>BC134+BC135</f>
        <v>420.6</v>
      </c>
      <c r="BD136" s="477">
        <f aca="true" t="shared" si="107" ref="BD136:BS136">BD134+BD135</f>
        <v>1247.5</v>
      </c>
      <c r="BE136" s="477">
        <f t="shared" si="107"/>
        <v>386.01</v>
      </c>
      <c r="BF136" s="477">
        <f t="shared" si="107"/>
        <v>0</v>
      </c>
      <c r="BG136" s="477">
        <f t="shared" si="107"/>
        <v>2054.1099999999997</v>
      </c>
      <c r="BH136" s="477">
        <f t="shared" si="107"/>
        <v>433.99</v>
      </c>
      <c r="BI136" s="477">
        <f t="shared" si="107"/>
        <v>1154.09</v>
      </c>
      <c r="BJ136" s="477">
        <f t="shared" si="107"/>
        <v>820.35</v>
      </c>
      <c r="BK136" s="477">
        <f t="shared" si="107"/>
        <v>2408.43</v>
      </c>
      <c r="BL136" s="477">
        <f t="shared" si="107"/>
        <v>262.59</v>
      </c>
      <c r="BM136" s="477">
        <f t="shared" si="107"/>
        <v>1219.03</v>
      </c>
      <c r="BN136" s="477">
        <f t="shared" si="107"/>
        <v>3593.48</v>
      </c>
      <c r="BO136" s="477">
        <f t="shared" si="107"/>
        <v>5075.1</v>
      </c>
      <c r="BP136" s="477">
        <f t="shared" si="107"/>
        <v>0</v>
      </c>
      <c r="BQ136" s="477">
        <f t="shared" si="107"/>
        <v>0</v>
      </c>
      <c r="BR136" s="477">
        <f t="shared" si="107"/>
        <v>0</v>
      </c>
      <c r="BS136" s="477">
        <f t="shared" si="107"/>
        <v>0</v>
      </c>
      <c r="BT136" s="321"/>
    </row>
    <row r="137" spans="1:72" s="302" customFormat="1" ht="15">
      <c r="A137" s="454"/>
      <c r="B137" s="464" t="s">
        <v>430</v>
      </c>
      <c r="C137" s="465" t="s">
        <v>431</v>
      </c>
      <c r="D137" s="466"/>
      <c r="E137" s="466"/>
      <c r="F137" s="464"/>
      <c r="G137" s="464"/>
      <c r="H137" s="464"/>
      <c r="I137" s="479"/>
      <c r="J137" s="467"/>
      <c r="K137" s="467"/>
      <c r="L137" s="467"/>
      <c r="M137" s="480"/>
      <c r="N137" s="480"/>
      <c r="O137" s="480"/>
      <c r="P137" s="480"/>
      <c r="Q137" s="480"/>
      <c r="R137" s="480"/>
      <c r="S137" s="480"/>
      <c r="T137" s="468"/>
      <c r="U137" s="480"/>
      <c r="V137" s="480"/>
      <c r="W137" s="480"/>
      <c r="X137" s="480"/>
      <c r="Y137" s="480"/>
      <c r="Z137" s="480"/>
      <c r="AA137" s="480"/>
      <c r="AB137" s="480"/>
      <c r="AC137" s="480"/>
      <c r="AD137" s="480"/>
      <c r="AE137" s="480"/>
      <c r="AF137" s="480"/>
      <c r="AG137" s="480"/>
      <c r="AH137" s="480"/>
      <c r="AI137" s="468"/>
      <c r="AJ137" s="480"/>
      <c r="AK137" s="480"/>
      <c r="AL137" s="480"/>
      <c r="AM137" s="480"/>
      <c r="AN137" s="480"/>
      <c r="AO137" s="480"/>
      <c r="AP137" s="480"/>
      <c r="AQ137" s="480"/>
      <c r="AR137" s="480"/>
      <c r="AS137" s="480"/>
      <c r="AT137" s="480"/>
      <c r="AU137" s="480"/>
      <c r="AV137" s="480"/>
      <c r="AW137" s="480"/>
      <c r="AX137" s="480"/>
      <c r="AY137" s="480"/>
      <c r="AZ137" s="480"/>
      <c r="BA137" s="480"/>
      <c r="BB137" s="321"/>
      <c r="BC137" s="480"/>
      <c r="BD137" s="480"/>
      <c r="BE137" s="480"/>
      <c r="BF137" s="480"/>
      <c r="BG137" s="480"/>
      <c r="BH137" s="480"/>
      <c r="BI137" s="480"/>
      <c r="BJ137" s="480"/>
      <c r="BK137" s="480"/>
      <c r="BL137" s="480"/>
      <c r="BM137" s="480"/>
      <c r="BN137" s="480"/>
      <c r="BO137" s="480"/>
      <c r="BP137" s="480"/>
      <c r="BQ137" s="480"/>
      <c r="BR137" s="480"/>
      <c r="BS137" s="480"/>
      <c r="BT137" s="321"/>
    </row>
    <row r="138" spans="1:72" s="330" customFormat="1" ht="15">
      <c r="A138" s="331" t="s">
        <v>432</v>
      </c>
      <c r="B138" s="446" t="s">
        <v>433</v>
      </c>
      <c r="C138" s="447" t="s">
        <v>434</v>
      </c>
      <c r="D138" s="448" t="s">
        <v>431</v>
      </c>
      <c r="E138" s="449" t="s">
        <v>241</v>
      </c>
      <c r="F138" s="325">
        <v>1</v>
      </c>
      <c r="G138" s="483">
        <v>115857.4</v>
      </c>
      <c r="H138" s="450">
        <v>1</v>
      </c>
      <c r="I138" s="327">
        <f>G138*F138</f>
        <v>115857.4</v>
      </c>
      <c r="J138" s="328">
        <v>1</v>
      </c>
      <c r="K138" s="328">
        <f>G138</f>
        <v>115857.4</v>
      </c>
      <c r="L138" s="451">
        <v>1</v>
      </c>
      <c r="M138" s="327">
        <f>K138*J138</f>
        <v>115857.4</v>
      </c>
      <c r="N138" s="452">
        <f>I138+M138</f>
        <v>231714.8</v>
      </c>
      <c r="O138" s="311">
        <f t="shared" si="72"/>
        <v>89121.07692307692</v>
      </c>
      <c r="P138" s="311">
        <f t="shared" si="73"/>
        <v>89121.07692307692</v>
      </c>
      <c r="Q138" s="311">
        <f t="shared" si="74"/>
        <v>178242.15384615384</v>
      </c>
      <c r="R138" s="312">
        <f>BG138+BK138+BO138+BS138</f>
        <v>98785.06</v>
      </c>
      <c r="S138" s="312">
        <f>M138-R138</f>
        <v>17072.339999999997</v>
      </c>
      <c r="T138" s="313">
        <f>R138/M138</f>
        <v>0.8526435083128052</v>
      </c>
      <c r="U138" s="314"/>
      <c r="V138" s="314"/>
      <c r="W138" s="314"/>
      <c r="X138" s="314"/>
      <c r="Y138" s="314"/>
      <c r="Z138" s="314"/>
      <c r="AA138" s="314"/>
      <c r="AB138" s="314"/>
      <c r="AC138" s="314"/>
      <c r="AD138" s="314"/>
      <c r="AE138" s="314"/>
      <c r="AF138" s="314"/>
      <c r="AG138" s="315">
        <f>AO138+AS138+AW138+BA138+BG138+BK138+BO138+BS138</f>
        <v>178440.74</v>
      </c>
      <c r="AH138" s="315">
        <f t="shared" si="75"/>
        <v>53274.06</v>
      </c>
      <c r="AI138" s="316">
        <f t="shared" si="76"/>
        <v>0.7700877975856527</v>
      </c>
      <c r="AJ138" s="317"/>
      <c r="AK138" s="318">
        <v>0</v>
      </c>
      <c r="AL138" s="318">
        <v>0</v>
      </c>
      <c r="AM138" s="318">
        <v>0</v>
      </c>
      <c r="AN138" s="318">
        <v>0</v>
      </c>
      <c r="AO138" s="319">
        <f t="shared" si="77"/>
        <v>0</v>
      </c>
      <c r="AP138" s="318">
        <v>0</v>
      </c>
      <c r="AQ138" s="318">
        <v>0</v>
      </c>
      <c r="AR138" s="318">
        <v>0</v>
      </c>
      <c r="AS138" s="319">
        <f t="shared" si="78"/>
        <v>0</v>
      </c>
      <c r="AT138" s="318">
        <v>0</v>
      </c>
      <c r="AU138" s="318">
        <v>33715.3</v>
      </c>
      <c r="AV138" s="318">
        <v>0</v>
      </c>
      <c r="AW138" s="319">
        <f t="shared" si="79"/>
        <v>33715.3</v>
      </c>
      <c r="AX138" s="318">
        <v>0</v>
      </c>
      <c r="AY138" s="318">
        <v>0</v>
      </c>
      <c r="AZ138" s="318">
        <v>45940.38</v>
      </c>
      <c r="BA138" s="320">
        <f t="shared" si="80"/>
        <v>45940.38</v>
      </c>
      <c r="BB138" s="321"/>
      <c r="BC138" s="318">
        <v>32295.2</v>
      </c>
      <c r="BD138" s="318">
        <v>0</v>
      </c>
      <c r="BE138" s="318">
        <v>0</v>
      </c>
      <c r="BF138" s="318">
        <v>0</v>
      </c>
      <c r="BG138" s="319">
        <f>SUM(BC138:BF138)</f>
        <v>32295.2</v>
      </c>
      <c r="BH138" s="318">
        <v>37545.75</v>
      </c>
      <c r="BI138" s="318">
        <v>0</v>
      </c>
      <c r="BJ138" s="318">
        <v>0</v>
      </c>
      <c r="BK138" s="319">
        <f>SUM(BH138:BJ138)</f>
        <v>37545.75</v>
      </c>
      <c r="BL138" s="318">
        <v>0</v>
      </c>
      <c r="BM138" s="318">
        <v>28944.11</v>
      </c>
      <c r="BN138" s="318">
        <v>0</v>
      </c>
      <c r="BO138" s="319">
        <f>SUM(BL138:BN138)</f>
        <v>28944.11</v>
      </c>
      <c r="BP138" s="318">
        <v>0</v>
      </c>
      <c r="BQ138" s="318">
        <v>0</v>
      </c>
      <c r="BR138" s="318">
        <v>0</v>
      </c>
      <c r="BS138" s="320">
        <f>SUM(BP138:BR138)</f>
        <v>0</v>
      </c>
      <c r="BT138" s="321"/>
    </row>
    <row r="139" spans="1:72" s="330" customFormat="1" ht="31.5">
      <c r="A139" s="331" t="s">
        <v>435</v>
      </c>
      <c r="B139" s="446" t="s">
        <v>436</v>
      </c>
      <c r="C139" s="447" t="s">
        <v>437</v>
      </c>
      <c r="D139" s="448" t="s">
        <v>431</v>
      </c>
      <c r="E139" s="449" t="s">
        <v>247</v>
      </c>
      <c r="F139" s="325">
        <v>2</v>
      </c>
      <c r="G139" s="483">
        <v>10000</v>
      </c>
      <c r="H139" s="450">
        <v>1</v>
      </c>
      <c r="I139" s="327">
        <f>F139*G139</f>
        <v>20000</v>
      </c>
      <c r="J139" s="328">
        <v>2</v>
      </c>
      <c r="K139" s="328">
        <v>23000</v>
      </c>
      <c r="L139" s="451">
        <v>1</v>
      </c>
      <c r="M139" s="327">
        <f>J139*K139</f>
        <v>46000</v>
      </c>
      <c r="N139" s="452">
        <f>I139+M139</f>
        <v>66000</v>
      </c>
      <c r="O139" s="311">
        <f t="shared" si="72"/>
        <v>15384.615384615385</v>
      </c>
      <c r="P139" s="311">
        <f t="shared" si="73"/>
        <v>35384.61538461538</v>
      </c>
      <c r="Q139" s="311">
        <f t="shared" si="74"/>
        <v>50769.230769230766</v>
      </c>
      <c r="R139" s="312">
        <f>BG139+BK139+BO139+BS139</f>
        <v>34623.86</v>
      </c>
      <c r="S139" s="312">
        <f>M139-R139</f>
        <v>11376.14</v>
      </c>
      <c r="T139" s="313">
        <f>R139/M139</f>
        <v>0.7526926086956521</v>
      </c>
      <c r="U139" s="314"/>
      <c r="V139" s="314"/>
      <c r="W139" s="314"/>
      <c r="X139" s="314"/>
      <c r="Y139" s="314"/>
      <c r="Z139" s="314"/>
      <c r="AA139" s="314"/>
      <c r="AB139" s="314"/>
      <c r="AC139" s="314"/>
      <c r="AD139" s="314"/>
      <c r="AE139" s="314"/>
      <c r="AF139" s="314"/>
      <c r="AG139" s="315">
        <f>AO139+AS139+AW139+BA139+BG139+BK139+BO139+BS139</f>
        <v>40607.54</v>
      </c>
      <c r="AH139" s="315">
        <f t="shared" si="75"/>
        <v>25392.46</v>
      </c>
      <c r="AI139" s="316">
        <f t="shared" si="76"/>
        <v>0.6152657575757576</v>
      </c>
      <c r="AJ139" s="317"/>
      <c r="AK139" s="318">
        <v>0</v>
      </c>
      <c r="AL139" s="318">
        <v>0</v>
      </c>
      <c r="AM139" s="318">
        <v>0</v>
      </c>
      <c r="AN139" s="318">
        <v>0</v>
      </c>
      <c r="AO139" s="319">
        <f t="shared" si="77"/>
        <v>0</v>
      </c>
      <c r="AP139" s="318">
        <v>0</v>
      </c>
      <c r="AQ139" s="318">
        <v>0</v>
      </c>
      <c r="AR139" s="318">
        <v>0</v>
      </c>
      <c r="AS139" s="319">
        <f t="shared" si="78"/>
        <v>0</v>
      </c>
      <c r="AT139" s="318">
        <v>0</v>
      </c>
      <c r="AU139" s="318">
        <v>0</v>
      </c>
      <c r="AV139" s="318">
        <v>0</v>
      </c>
      <c r="AW139" s="319">
        <f t="shared" si="79"/>
        <v>0</v>
      </c>
      <c r="AX139" s="318">
        <v>0</v>
      </c>
      <c r="AY139" s="318">
        <v>0</v>
      </c>
      <c r="AZ139" s="318">
        <v>5983.68</v>
      </c>
      <c r="BA139" s="320">
        <f t="shared" si="80"/>
        <v>5983.68</v>
      </c>
      <c r="BB139" s="321"/>
      <c r="BC139" s="318">
        <v>0</v>
      </c>
      <c r="BD139" s="318">
        <v>0</v>
      </c>
      <c r="BE139" s="318">
        <v>17794.96</v>
      </c>
      <c r="BF139" s="318">
        <v>0</v>
      </c>
      <c r="BG139" s="319">
        <f>SUM(BC139:BF139)</f>
        <v>17794.96</v>
      </c>
      <c r="BH139" s="318">
        <v>0</v>
      </c>
      <c r="BI139" s="318">
        <v>0</v>
      </c>
      <c r="BJ139" s="318">
        <v>0</v>
      </c>
      <c r="BK139" s="319">
        <f>SUM(BH139:BJ139)</f>
        <v>0</v>
      </c>
      <c r="BL139" s="318">
        <v>16828.9</v>
      </c>
      <c r="BM139" s="318">
        <v>0</v>
      </c>
      <c r="BN139" s="318">
        <v>0</v>
      </c>
      <c r="BO139" s="319">
        <f>SUM(BL139:BN139)</f>
        <v>16828.9</v>
      </c>
      <c r="BP139" s="318">
        <v>0</v>
      </c>
      <c r="BQ139" s="318">
        <v>0</v>
      </c>
      <c r="BR139" s="318">
        <v>0</v>
      </c>
      <c r="BS139" s="320">
        <f>SUM(BP139:BR139)</f>
        <v>0</v>
      </c>
      <c r="BT139" s="321"/>
    </row>
    <row r="140" spans="1:72" s="330" customFormat="1" ht="15">
      <c r="A140" s="454"/>
      <c r="B140" s="474" t="s">
        <v>438</v>
      </c>
      <c r="C140" s="475" t="s">
        <v>438</v>
      </c>
      <c r="D140" s="476"/>
      <c r="E140" s="476"/>
      <c r="F140" s="474"/>
      <c r="G140" s="564"/>
      <c r="H140" s="564"/>
      <c r="I140" s="477">
        <f>I138+I139</f>
        <v>135857.4</v>
      </c>
      <c r="J140" s="477"/>
      <c r="K140" s="477"/>
      <c r="L140" s="477"/>
      <c r="M140" s="477">
        <f>M138+M139</f>
        <v>161857.4</v>
      </c>
      <c r="N140" s="477">
        <f>N138+N139</f>
        <v>297714.8</v>
      </c>
      <c r="O140" s="477">
        <f aca="true" t="shared" si="108" ref="O140:BA140">O138+O139</f>
        <v>104505.69230769231</v>
      </c>
      <c r="P140" s="477">
        <f t="shared" si="108"/>
        <v>124505.69230769231</v>
      </c>
      <c r="Q140" s="477">
        <f t="shared" si="108"/>
        <v>229011.38461538462</v>
      </c>
      <c r="R140" s="477">
        <f t="shared" si="108"/>
        <v>133408.91999999998</v>
      </c>
      <c r="S140" s="477">
        <f t="shared" si="108"/>
        <v>28448.479999999996</v>
      </c>
      <c r="T140" s="478">
        <f>R140/I140</f>
        <v>0.9819775735440247</v>
      </c>
      <c r="U140" s="477">
        <f t="shared" si="108"/>
        <v>0</v>
      </c>
      <c r="V140" s="477">
        <f t="shared" si="108"/>
        <v>0</v>
      </c>
      <c r="W140" s="477">
        <f t="shared" si="108"/>
        <v>0</v>
      </c>
      <c r="X140" s="477">
        <f t="shared" si="108"/>
        <v>0</v>
      </c>
      <c r="Y140" s="477">
        <f t="shared" si="108"/>
        <v>0</v>
      </c>
      <c r="Z140" s="477">
        <f t="shared" si="108"/>
        <v>0</v>
      </c>
      <c r="AA140" s="477">
        <f t="shared" si="108"/>
        <v>0</v>
      </c>
      <c r="AB140" s="477">
        <f t="shared" si="108"/>
        <v>0</v>
      </c>
      <c r="AC140" s="477">
        <f t="shared" si="108"/>
        <v>0</v>
      </c>
      <c r="AD140" s="477">
        <f t="shared" si="108"/>
        <v>0</v>
      </c>
      <c r="AE140" s="477">
        <f t="shared" si="108"/>
        <v>0</v>
      </c>
      <c r="AF140" s="477">
        <f t="shared" si="108"/>
        <v>0</v>
      </c>
      <c r="AG140" s="477">
        <f t="shared" si="108"/>
        <v>219048.28</v>
      </c>
      <c r="AH140" s="477">
        <f t="shared" si="108"/>
        <v>78666.51999999999</v>
      </c>
      <c r="AI140" s="478">
        <f t="shared" si="76"/>
        <v>0.7357655044357889</v>
      </c>
      <c r="AJ140" s="477">
        <f t="shared" si="108"/>
        <v>0</v>
      </c>
      <c r="AK140" s="477">
        <f>AK138+AK139</f>
        <v>0</v>
      </c>
      <c r="AL140" s="477">
        <f t="shared" si="108"/>
        <v>0</v>
      </c>
      <c r="AM140" s="477">
        <f t="shared" si="108"/>
        <v>0</v>
      </c>
      <c r="AN140" s="477">
        <f t="shared" si="108"/>
        <v>0</v>
      </c>
      <c r="AO140" s="477">
        <f t="shared" si="108"/>
        <v>0</v>
      </c>
      <c r="AP140" s="477">
        <f t="shared" si="108"/>
        <v>0</v>
      </c>
      <c r="AQ140" s="477">
        <f t="shared" si="108"/>
        <v>0</v>
      </c>
      <c r="AR140" s="477">
        <f t="shared" si="108"/>
        <v>0</v>
      </c>
      <c r="AS140" s="477">
        <f t="shared" si="108"/>
        <v>0</v>
      </c>
      <c r="AT140" s="477">
        <f t="shared" si="108"/>
        <v>0</v>
      </c>
      <c r="AU140" s="477">
        <f t="shared" si="108"/>
        <v>33715.3</v>
      </c>
      <c r="AV140" s="477">
        <f t="shared" si="108"/>
        <v>0</v>
      </c>
      <c r="AW140" s="477">
        <f t="shared" si="108"/>
        <v>33715.3</v>
      </c>
      <c r="AX140" s="477">
        <f t="shared" si="108"/>
        <v>0</v>
      </c>
      <c r="AY140" s="477">
        <f t="shared" si="108"/>
        <v>0</v>
      </c>
      <c r="AZ140" s="477">
        <f t="shared" si="108"/>
        <v>51924.06</v>
      </c>
      <c r="BA140" s="477">
        <f t="shared" si="108"/>
        <v>51924.06</v>
      </c>
      <c r="BB140" s="321"/>
      <c r="BC140" s="477">
        <f>BC138+BC139</f>
        <v>32295.2</v>
      </c>
      <c r="BD140" s="477">
        <f aca="true" t="shared" si="109" ref="BD140:BS140">BD138+BD139</f>
        <v>0</v>
      </c>
      <c r="BE140" s="477">
        <f t="shared" si="109"/>
        <v>17794.96</v>
      </c>
      <c r="BF140" s="477">
        <f t="shared" si="109"/>
        <v>0</v>
      </c>
      <c r="BG140" s="477">
        <f t="shared" si="109"/>
        <v>50090.16</v>
      </c>
      <c r="BH140" s="477">
        <f t="shared" si="109"/>
        <v>37545.75</v>
      </c>
      <c r="BI140" s="477">
        <f t="shared" si="109"/>
        <v>0</v>
      </c>
      <c r="BJ140" s="477">
        <f t="shared" si="109"/>
        <v>0</v>
      </c>
      <c r="BK140" s="477">
        <f t="shared" si="109"/>
        <v>37545.75</v>
      </c>
      <c r="BL140" s="477">
        <f t="shared" si="109"/>
        <v>16828.9</v>
      </c>
      <c r="BM140" s="477">
        <f t="shared" si="109"/>
        <v>28944.11</v>
      </c>
      <c r="BN140" s="477">
        <f t="shared" si="109"/>
        <v>0</v>
      </c>
      <c r="BO140" s="477">
        <f t="shared" si="109"/>
        <v>45773.01</v>
      </c>
      <c r="BP140" s="477">
        <f t="shared" si="109"/>
        <v>0</v>
      </c>
      <c r="BQ140" s="477">
        <f t="shared" si="109"/>
        <v>0</v>
      </c>
      <c r="BR140" s="477">
        <f t="shared" si="109"/>
        <v>0</v>
      </c>
      <c r="BS140" s="477">
        <f t="shared" si="109"/>
        <v>0</v>
      </c>
      <c r="BT140" s="321"/>
    </row>
    <row r="141" spans="1:72" s="330" customFormat="1" ht="15">
      <c r="A141" s="454"/>
      <c r="B141" s="464" t="s">
        <v>439</v>
      </c>
      <c r="C141" s="465" t="s">
        <v>440</v>
      </c>
      <c r="D141" s="466"/>
      <c r="E141" s="466"/>
      <c r="F141" s="464"/>
      <c r="G141" s="484"/>
      <c r="H141" s="464"/>
      <c r="I141" s="479"/>
      <c r="J141" s="467"/>
      <c r="K141" s="467"/>
      <c r="L141" s="467"/>
      <c r="M141" s="480"/>
      <c r="N141" s="480"/>
      <c r="O141" s="480"/>
      <c r="P141" s="480"/>
      <c r="Q141" s="480"/>
      <c r="R141" s="480"/>
      <c r="S141" s="480"/>
      <c r="T141" s="468"/>
      <c r="U141" s="480"/>
      <c r="V141" s="480"/>
      <c r="W141" s="480"/>
      <c r="X141" s="480"/>
      <c r="Y141" s="480"/>
      <c r="Z141" s="480"/>
      <c r="AA141" s="480"/>
      <c r="AB141" s="480"/>
      <c r="AC141" s="480"/>
      <c r="AD141" s="480"/>
      <c r="AE141" s="480"/>
      <c r="AF141" s="480"/>
      <c r="AG141" s="480"/>
      <c r="AH141" s="480"/>
      <c r="AI141" s="468"/>
      <c r="AJ141" s="480"/>
      <c r="AK141" s="480"/>
      <c r="AL141" s="480"/>
      <c r="AM141" s="480"/>
      <c r="AN141" s="480"/>
      <c r="AO141" s="480"/>
      <c r="AP141" s="480"/>
      <c r="AQ141" s="480"/>
      <c r="AR141" s="480"/>
      <c r="AS141" s="480"/>
      <c r="AT141" s="480"/>
      <c r="AU141" s="480"/>
      <c r="AV141" s="480"/>
      <c r="AW141" s="480"/>
      <c r="AX141" s="480"/>
      <c r="AY141" s="480"/>
      <c r="AZ141" s="480"/>
      <c r="BA141" s="480"/>
      <c r="BB141" s="321"/>
      <c r="BC141" s="480"/>
      <c r="BD141" s="480"/>
      <c r="BE141" s="480"/>
      <c r="BF141" s="480"/>
      <c r="BG141" s="480"/>
      <c r="BH141" s="480"/>
      <c r="BI141" s="480"/>
      <c r="BJ141" s="480"/>
      <c r="BK141" s="480"/>
      <c r="BL141" s="480"/>
      <c r="BM141" s="480"/>
      <c r="BN141" s="480"/>
      <c r="BO141" s="480"/>
      <c r="BP141" s="480"/>
      <c r="BQ141" s="480"/>
      <c r="BR141" s="480"/>
      <c r="BS141" s="480"/>
      <c r="BT141" s="321"/>
    </row>
    <row r="142" spans="1:72" s="330" customFormat="1" ht="15">
      <c r="A142" s="331" t="s">
        <v>441</v>
      </c>
      <c r="B142" s="446" t="s">
        <v>442</v>
      </c>
      <c r="C142" s="447" t="s">
        <v>443</v>
      </c>
      <c r="D142" s="448" t="s">
        <v>440</v>
      </c>
      <c r="E142" s="449" t="s">
        <v>234</v>
      </c>
      <c r="F142" s="325">
        <v>12</v>
      </c>
      <c r="G142" s="325">
        <v>790</v>
      </c>
      <c r="H142" s="450">
        <v>1</v>
      </c>
      <c r="I142" s="327">
        <f>(F142*G142*H142)</f>
        <v>9480</v>
      </c>
      <c r="J142" s="328">
        <v>12</v>
      </c>
      <c r="K142" s="328">
        <v>618</v>
      </c>
      <c r="L142" s="451">
        <v>1</v>
      </c>
      <c r="M142" s="327">
        <f>(J142*K142*L142)</f>
        <v>7416</v>
      </c>
      <c r="N142" s="452">
        <f aca="true" t="shared" si="110" ref="N142:N157">I142+M142</f>
        <v>16896</v>
      </c>
      <c r="O142" s="311">
        <f t="shared" si="72"/>
        <v>7292.307692307692</v>
      </c>
      <c r="P142" s="311">
        <f t="shared" si="73"/>
        <v>5704.615384615385</v>
      </c>
      <c r="Q142" s="311">
        <f t="shared" si="74"/>
        <v>12996.923076923078</v>
      </c>
      <c r="R142" s="312">
        <f aca="true" t="shared" si="111" ref="R142:R157">BG142+BK142+BO142+BS142</f>
        <v>6392.530000000001</v>
      </c>
      <c r="S142" s="312">
        <f aca="true" t="shared" si="112" ref="S142:S157">M142-R142</f>
        <v>1023.4699999999993</v>
      </c>
      <c r="T142" s="313">
        <f aca="true" t="shared" si="113" ref="T142:T157">R142/M142</f>
        <v>0.8619916396979505</v>
      </c>
      <c r="U142" s="314"/>
      <c r="V142" s="314"/>
      <c r="W142" s="314"/>
      <c r="X142" s="314"/>
      <c r="Y142" s="314"/>
      <c r="Z142" s="314"/>
      <c r="AA142" s="314"/>
      <c r="AB142" s="314"/>
      <c r="AC142" s="314"/>
      <c r="AD142" s="314"/>
      <c r="AE142" s="314"/>
      <c r="AF142" s="314"/>
      <c r="AG142" s="315">
        <f aca="true" t="shared" si="114" ref="AG142:AG157">AO142+AS142+AW142+BA142+BG142+BK142+BO142+BS142</f>
        <v>10735.550000000001</v>
      </c>
      <c r="AH142" s="315">
        <f t="shared" si="75"/>
        <v>6160.449999999999</v>
      </c>
      <c r="AI142" s="316">
        <f t="shared" si="76"/>
        <v>0.6353900331439395</v>
      </c>
      <c r="AJ142" s="317"/>
      <c r="AK142" s="318">
        <v>0</v>
      </c>
      <c r="AL142" s="318">
        <v>168.92</v>
      </c>
      <c r="AM142" s="318">
        <v>75.86</v>
      </c>
      <c r="AN142" s="318">
        <v>0</v>
      </c>
      <c r="AO142" s="319">
        <f t="shared" si="77"/>
        <v>244.77999999999997</v>
      </c>
      <c r="AP142" s="318">
        <v>679.14</v>
      </c>
      <c r="AQ142" s="318">
        <v>341.63</v>
      </c>
      <c r="AR142" s="318">
        <v>342.24</v>
      </c>
      <c r="AS142" s="319">
        <f t="shared" si="78"/>
        <v>1363.01</v>
      </c>
      <c r="AT142" s="318">
        <v>209.58</v>
      </c>
      <c r="AU142" s="318">
        <v>483.45</v>
      </c>
      <c r="AV142" s="318">
        <v>687.48</v>
      </c>
      <c r="AW142" s="319">
        <f t="shared" si="79"/>
        <v>1380.51</v>
      </c>
      <c r="AX142" s="318">
        <v>432.51</v>
      </c>
      <c r="AY142" s="318">
        <v>484.5</v>
      </c>
      <c r="AZ142" s="318">
        <v>437.71</v>
      </c>
      <c r="BA142" s="320">
        <f t="shared" si="80"/>
        <v>1354.72</v>
      </c>
      <c r="BB142" s="321"/>
      <c r="BC142" s="318">
        <v>567.57</v>
      </c>
      <c r="BD142" s="318">
        <v>1221.88</v>
      </c>
      <c r="BE142" s="318">
        <v>785.75</v>
      </c>
      <c r="BF142" s="318">
        <v>0</v>
      </c>
      <c r="BG142" s="319">
        <f aca="true" t="shared" si="115" ref="BG142:BG157">SUM(BC142:BF142)</f>
        <v>2575.2000000000003</v>
      </c>
      <c r="BH142" s="318">
        <v>454.99</v>
      </c>
      <c r="BI142" s="318">
        <v>333.31</v>
      </c>
      <c r="BJ142" s="318">
        <v>473.6</v>
      </c>
      <c r="BK142" s="319">
        <f aca="true" t="shared" si="116" ref="BK142:BK157">SUM(BH142:BJ142)</f>
        <v>1261.9</v>
      </c>
      <c r="BL142" s="318">
        <v>526.13</v>
      </c>
      <c r="BM142" s="318">
        <v>1564.56</v>
      </c>
      <c r="BN142" s="318">
        <v>464.74</v>
      </c>
      <c r="BO142" s="319">
        <f aca="true" t="shared" si="117" ref="BO142:BO157">SUM(BL142:BN142)</f>
        <v>2555.4300000000003</v>
      </c>
      <c r="BP142" s="318">
        <v>0</v>
      </c>
      <c r="BQ142" s="318">
        <v>0</v>
      </c>
      <c r="BR142" s="318">
        <v>0</v>
      </c>
      <c r="BS142" s="320">
        <f aca="true" t="shared" si="118" ref="BS142:BS157">SUM(BP142:BR142)</f>
        <v>0</v>
      </c>
      <c r="BT142" s="321"/>
    </row>
    <row r="143" spans="1:72" s="330" customFormat="1" ht="15">
      <c r="A143" s="331" t="s">
        <v>444</v>
      </c>
      <c r="B143" s="446" t="s">
        <v>445</v>
      </c>
      <c r="C143" s="447" t="s">
        <v>446</v>
      </c>
      <c r="D143" s="448" t="s">
        <v>440</v>
      </c>
      <c r="E143" s="449" t="s">
        <v>234</v>
      </c>
      <c r="F143" s="325">
        <v>1</v>
      </c>
      <c r="G143" s="325">
        <v>500</v>
      </c>
      <c r="H143" s="450">
        <v>1</v>
      </c>
      <c r="I143" s="327">
        <f>(F143*G143*H143)*12</f>
        <v>6000</v>
      </c>
      <c r="J143" s="328">
        <v>1</v>
      </c>
      <c r="K143" s="328">
        <v>500</v>
      </c>
      <c r="L143" s="451">
        <v>1</v>
      </c>
      <c r="M143" s="327">
        <f>(J143*K143*L143)*12</f>
        <v>6000</v>
      </c>
      <c r="N143" s="452">
        <f t="shared" si="110"/>
        <v>12000</v>
      </c>
      <c r="O143" s="311">
        <f t="shared" si="72"/>
        <v>4615.384615384615</v>
      </c>
      <c r="P143" s="311">
        <f t="shared" si="73"/>
        <v>4615.384615384615</v>
      </c>
      <c r="Q143" s="311">
        <f t="shared" si="74"/>
        <v>9230.76923076923</v>
      </c>
      <c r="R143" s="312">
        <f t="shared" si="111"/>
        <v>2557.13</v>
      </c>
      <c r="S143" s="312">
        <f t="shared" si="112"/>
        <v>3442.87</v>
      </c>
      <c r="T143" s="313">
        <f t="shared" si="113"/>
        <v>0.42618833333333334</v>
      </c>
      <c r="U143" s="314"/>
      <c r="V143" s="314"/>
      <c r="W143" s="314"/>
      <c r="X143" s="314"/>
      <c r="Y143" s="314"/>
      <c r="Z143" s="314"/>
      <c r="AA143" s="314"/>
      <c r="AB143" s="314"/>
      <c r="AC143" s="314"/>
      <c r="AD143" s="314"/>
      <c r="AE143" s="314"/>
      <c r="AF143" s="314"/>
      <c r="AG143" s="315">
        <f t="shared" si="114"/>
        <v>5058.89</v>
      </c>
      <c r="AH143" s="315">
        <f t="shared" si="75"/>
        <v>6941.11</v>
      </c>
      <c r="AI143" s="316">
        <f t="shared" si="76"/>
        <v>0.4215741666666667</v>
      </c>
      <c r="AJ143" s="317"/>
      <c r="AK143" s="318">
        <v>0</v>
      </c>
      <c r="AL143" s="318">
        <v>446.32</v>
      </c>
      <c r="AM143" s="318">
        <v>0</v>
      </c>
      <c r="AN143" s="318">
        <v>0</v>
      </c>
      <c r="AO143" s="319">
        <f t="shared" si="77"/>
        <v>446.32</v>
      </c>
      <c r="AP143" s="318">
        <v>330.58</v>
      </c>
      <c r="AQ143" s="318">
        <v>0</v>
      </c>
      <c r="AR143" s="318">
        <v>360.15</v>
      </c>
      <c r="AS143" s="319">
        <f t="shared" si="78"/>
        <v>690.73</v>
      </c>
      <c r="AT143" s="318">
        <v>235.8</v>
      </c>
      <c r="AU143" s="318">
        <v>283.15</v>
      </c>
      <c r="AV143" s="318">
        <v>225.94</v>
      </c>
      <c r="AW143" s="319">
        <f t="shared" si="79"/>
        <v>744.8900000000001</v>
      </c>
      <c r="AX143" s="318">
        <v>289.42</v>
      </c>
      <c r="AY143" s="318">
        <v>0</v>
      </c>
      <c r="AZ143" s="318">
        <v>330.4</v>
      </c>
      <c r="BA143" s="320">
        <f t="shared" si="80"/>
        <v>619.8199999999999</v>
      </c>
      <c r="BB143" s="321"/>
      <c r="BC143" s="318">
        <v>283.49</v>
      </c>
      <c r="BD143" s="318">
        <v>201.6</v>
      </c>
      <c r="BE143" s="318">
        <v>431.58</v>
      </c>
      <c r="BF143" s="318">
        <v>0</v>
      </c>
      <c r="BG143" s="319">
        <f t="shared" si="115"/>
        <v>916.6700000000001</v>
      </c>
      <c r="BH143" s="318">
        <v>244.07</v>
      </c>
      <c r="BI143" s="318">
        <v>258.77</v>
      </c>
      <c r="BJ143" s="318">
        <v>311.95</v>
      </c>
      <c r="BK143" s="319">
        <f t="shared" si="116"/>
        <v>814.79</v>
      </c>
      <c r="BL143" s="318">
        <v>173.95</v>
      </c>
      <c r="BM143" s="318">
        <v>295.17</v>
      </c>
      <c r="BN143" s="318">
        <v>356.55</v>
      </c>
      <c r="BO143" s="319">
        <f t="shared" si="117"/>
        <v>825.6700000000001</v>
      </c>
      <c r="BP143" s="318">
        <v>0</v>
      </c>
      <c r="BQ143" s="318">
        <v>0</v>
      </c>
      <c r="BR143" s="318">
        <v>0</v>
      </c>
      <c r="BS143" s="320">
        <f t="shared" si="118"/>
        <v>0</v>
      </c>
      <c r="BT143" s="321"/>
    </row>
    <row r="144" spans="1:72" s="330" customFormat="1" ht="15">
      <c r="A144" s="331" t="s">
        <v>447</v>
      </c>
      <c r="B144" s="446" t="s">
        <v>448</v>
      </c>
      <c r="C144" s="447" t="s">
        <v>449</v>
      </c>
      <c r="D144" s="448" t="s">
        <v>440</v>
      </c>
      <c r="E144" s="449" t="s">
        <v>234</v>
      </c>
      <c r="F144" s="325">
        <v>1</v>
      </c>
      <c r="G144" s="326">
        <v>285</v>
      </c>
      <c r="H144" s="450">
        <v>1</v>
      </c>
      <c r="I144" s="327">
        <f>(F144*G144*H144)*12</f>
        <v>3420</v>
      </c>
      <c r="J144" s="328">
        <v>1</v>
      </c>
      <c r="K144" s="328">
        <v>285</v>
      </c>
      <c r="L144" s="451">
        <v>1</v>
      </c>
      <c r="M144" s="327">
        <f>(J144*K144*L144)*12</f>
        <v>3420</v>
      </c>
      <c r="N144" s="452">
        <f t="shared" si="110"/>
        <v>6840</v>
      </c>
      <c r="O144" s="311">
        <f t="shared" si="72"/>
        <v>2630.7692307692305</v>
      </c>
      <c r="P144" s="311">
        <f t="shared" si="73"/>
        <v>2630.7692307692305</v>
      </c>
      <c r="Q144" s="311">
        <f t="shared" si="74"/>
        <v>5261.538461538461</v>
      </c>
      <c r="R144" s="312">
        <f t="shared" si="111"/>
        <v>4387.46</v>
      </c>
      <c r="S144" s="312">
        <f t="shared" si="112"/>
        <v>-967.46</v>
      </c>
      <c r="T144" s="313">
        <f t="shared" si="113"/>
        <v>1.2828830409356726</v>
      </c>
      <c r="U144" s="314"/>
      <c r="V144" s="314"/>
      <c r="W144" s="314"/>
      <c r="X144" s="314"/>
      <c r="Y144" s="314"/>
      <c r="Z144" s="314"/>
      <c r="AA144" s="314"/>
      <c r="AB144" s="314"/>
      <c r="AC144" s="314"/>
      <c r="AD144" s="314"/>
      <c r="AE144" s="314"/>
      <c r="AF144" s="314"/>
      <c r="AG144" s="315">
        <f t="shared" si="114"/>
        <v>8124.4800000000005</v>
      </c>
      <c r="AH144" s="315">
        <f t="shared" si="75"/>
        <v>-1284.4800000000005</v>
      </c>
      <c r="AI144" s="316">
        <f t="shared" si="76"/>
        <v>1.1877894736842105</v>
      </c>
      <c r="AJ144" s="317"/>
      <c r="AK144" s="318">
        <v>0</v>
      </c>
      <c r="AL144" s="318">
        <v>204.01</v>
      </c>
      <c r="AM144" s="318">
        <v>11.99</v>
      </c>
      <c r="AN144" s="318">
        <v>0</v>
      </c>
      <c r="AO144" s="319">
        <f t="shared" si="77"/>
        <v>216</v>
      </c>
      <c r="AP144" s="318">
        <v>0</v>
      </c>
      <c r="AQ144" s="318">
        <v>10</v>
      </c>
      <c r="AR144" s="318">
        <v>447.01</v>
      </c>
      <c r="AS144" s="319">
        <f t="shared" si="78"/>
        <v>457.01</v>
      </c>
      <c r="AT144" s="318">
        <v>10</v>
      </c>
      <c r="AU144" s="318">
        <v>434.51</v>
      </c>
      <c r="AV144" s="318">
        <v>1849.49</v>
      </c>
      <c r="AW144" s="319">
        <f t="shared" si="79"/>
        <v>2294</v>
      </c>
      <c r="AX144" s="318">
        <v>39.01</v>
      </c>
      <c r="AY144" s="318">
        <v>49</v>
      </c>
      <c r="AZ144" s="318">
        <v>682</v>
      </c>
      <c r="BA144" s="320">
        <f t="shared" si="80"/>
        <v>770.01</v>
      </c>
      <c r="BB144" s="321"/>
      <c r="BC144" s="318">
        <v>1243.33</v>
      </c>
      <c r="BD144" s="318">
        <v>17.01</v>
      </c>
      <c r="BE144" s="318">
        <v>397.95</v>
      </c>
      <c r="BF144" s="318">
        <v>-912.84</v>
      </c>
      <c r="BG144" s="319">
        <f t="shared" si="115"/>
        <v>745.4499999999999</v>
      </c>
      <c r="BH144" s="318">
        <v>2596.83</v>
      </c>
      <c r="BI144" s="318">
        <v>53</v>
      </c>
      <c r="BJ144" s="318">
        <v>320</v>
      </c>
      <c r="BK144" s="319">
        <f t="shared" si="116"/>
        <v>2969.83</v>
      </c>
      <c r="BL144" s="318">
        <v>7.98</v>
      </c>
      <c r="BM144" s="318">
        <v>95</v>
      </c>
      <c r="BN144" s="318">
        <v>569.2</v>
      </c>
      <c r="BO144" s="319">
        <f t="shared" si="117"/>
        <v>672.1800000000001</v>
      </c>
      <c r="BP144" s="318">
        <v>0</v>
      </c>
      <c r="BQ144" s="318">
        <v>0</v>
      </c>
      <c r="BR144" s="318">
        <v>0</v>
      </c>
      <c r="BS144" s="320">
        <f t="shared" si="118"/>
        <v>0</v>
      </c>
      <c r="BT144" s="321"/>
    </row>
    <row r="145" spans="1:72" s="330" customFormat="1" ht="15">
      <c r="A145" s="331" t="s">
        <v>450</v>
      </c>
      <c r="B145" s="446" t="s">
        <v>451</v>
      </c>
      <c r="C145" s="447" t="s">
        <v>452</v>
      </c>
      <c r="D145" s="448" t="s">
        <v>440</v>
      </c>
      <c r="E145" s="449" t="s">
        <v>234</v>
      </c>
      <c r="F145" s="325">
        <v>1</v>
      </c>
      <c r="G145" s="326">
        <v>100</v>
      </c>
      <c r="H145" s="450">
        <v>1</v>
      </c>
      <c r="I145" s="327">
        <f>(F145*G145*H145)*12</f>
        <v>1200</v>
      </c>
      <c r="J145" s="328">
        <v>1</v>
      </c>
      <c r="K145" s="328">
        <v>130</v>
      </c>
      <c r="L145" s="451">
        <v>1</v>
      </c>
      <c r="M145" s="327">
        <f>(J145*K145*L145)*12</f>
        <v>1560</v>
      </c>
      <c r="N145" s="452">
        <f t="shared" si="110"/>
        <v>2760</v>
      </c>
      <c r="O145" s="311">
        <f t="shared" si="72"/>
        <v>923.0769230769231</v>
      </c>
      <c r="P145" s="311">
        <f t="shared" si="73"/>
        <v>1200</v>
      </c>
      <c r="Q145" s="311">
        <f t="shared" si="74"/>
        <v>2123.076923076923</v>
      </c>
      <c r="R145" s="312">
        <f t="shared" si="111"/>
        <v>180</v>
      </c>
      <c r="S145" s="312">
        <f t="shared" si="112"/>
        <v>1380</v>
      </c>
      <c r="T145" s="313">
        <f t="shared" si="113"/>
        <v>0.11538461538461539</v>
      </c>
      <c r="U145" s="314"/>
      <c r="V145" s="314"/>
      <c r="W145" s="314"/>
      <c r="X145" s="314"/>
      <c r="Y145" s="314"/>
      <c r="Z145" s="314"/>
      <c r="AA145" s="314"/>
      <c r="AB145" s="314"/>
      <c r="AC145" s="314"/>
      <c r="AD145" s="314"/>
      <c r="AE145" s="314"/>
      <c r="AF145" s="314"/>
      <c r="AG145" s="315">
        <f t="shared" si="114"/>
        <v>1500.5100000000004</v>
      </c>
      <c r="AH145" s="315">
        <f t="shared" si="75"/>
        <v>1259.4899999999996</v>
      </c>
      <c r="AI145" s="316">
        <f t="shared" si="76"/>
        <v>0.543663043478261</v>
      </c>
      <c r="AJ145" s="317"/>
      <c r="AK145" s="318">
        <v>0</v>
      </c>
      <c r="AL145" s="318">
        <v>318</v>
      </c>
      <c r="AM145" s="318">
        <v>1884.23</v>
      </c>
      <c r="AN145" s="318">
        <v>-1446.8</v>
      </c>
      <c r="AO145" s="319">
        <f t="shared" si="77"/>
        <v>755.4300000000001</v>
      </c>
      <c r="AP145" s="318">
        <v>1479.8</v>
      </c>
      <c r="AQ145" s="318">
        <v>421.95</v>
      </c>
      <c r="AR145" s="318">
        <v>0</v>
      </c>
      <c r="AS145" s="319">
        <f t="shared" si="78"/>
        <v>1901.75</v>
      </c>
      <c r="AT145" s="318">
        <v>-2126.68</v>
      </c>
      <c r="AU145" s="318">
        <v>180</v>
      </c>
      <c r="AV145" s="318">
        <v>460.01</v>
      </c>
      <c r="AW145" s="319">
        <f t="shared" si="79"/>
        <v>-1486.6699999999998</v>
      </c>
      <c r="AX145" s="318">
        <v>0</v>
      </c>
      <c r="AY145" s="318">
        <v>0</v>
      </c>
      <c r="AZ145" s="318">
        <v>150</v>
      </c>
      <c r="BA145" s="320">
        <f t="shared" si="80"/>
        <v>150</v>
      </c>
      <c r="BB145" s="321"/>
      <c r="BC145" s="318">
        <v>0</v>
      </c>
      <c r="BD145" s="318">
        <v>0</v>
      </c>
      <c r="BE145" s="318">
        <v>0</v>
      </c>
      <c r="BF145" s="318">
        <v>0</v>
      </c>
      <c r="BG145" s="319">
        <f t="shared" si="115"/>
        <v>0</v>
      </c>
      <c r="BH145" s="318">
        <v>0</v>
      </c>
      <c r="BI145" s="318">
        <v>0</v>
      </c>
      <c r="BJ145" s="318">
        <v>0</v>
      </c>
      <c r="BK145" s="319">
        <f t="shared" si="116"/>
        <v>0</v>
      </c>
      <c r="BL145" s="318">
        <v>0</v>
      </c>
      <c r="BM145" s="318">
        <v>0</v>
      </c>
      <c r="BN145" s="318">
        <v>180</v>
      </c>
      <c r="BO145" s="319">
        <f t="shared" si="117"/>
        <v>180</v>
      </c>
      <c r="BP145" s="318">
        <v>0</v>
      </c>
      <c r="BQ145" s="318">
        <v>0</v>
      </c>
      <c r="BR145" s="318">
        <v>0</v>
      </c>
      <c r="BS145" s="320">
        <f t="shared" si="118"/>
        <v>0</v>
      </c>
      <c r="BT145" s="321"/>
    </row>
    <row r="146" spans="1:72" s="330" customFormat="1" ht="15">
      <c r="A146" s="331" t="s">
        <v>453</v>
      </c>
      <c r="B146" s="446" t="s">
        <v>454</v>
      </c>
      <c r="C146" s="447" t="s">
        <v>455</v>
      </c>
      <c r="D146" s="448" t="s">
        <v>440</v>
      </c>
      <c r="E146" s="361" t="s">
        <v>234</v>
      </c>
      <c r="F146" s="325">
        <v>12</v>
      </c>
      <c r="G146" s="325">
        <v>56</v>
      </c>
      <c r="H146" s="450">
        <v>0.15</v>
      </c>
      <c r="I146" s="327">
        <f>F146*G146*H146*12</f>
        <v>1209.6</v>
      </c>
      <c r="J146" s="328">
        <v>12</v>
      </c>
      <c r="K146" s="328">
        <v>56</v>
      </c>
      <c r="L146" s="451">
        <v>0.15</v>
      </c>
      <c r="M146" s="327">
        <f>J146*K146*L146*12</f>
        <v>1209.6</v>
      </c>
      <c r="N146" s="452">
        <f t="shared" si="110"/>
        <v>2419.2</v>
      </c>
      <c r="O146" s="311">
        <f t="shared" si="72"/>
        <v>930.4615384615383</v>
      </c>
      <c r="P146" s="311">
        <f t="shared" si="73"/>
        <v>930.4615384615383</v>
      </c>
      <c r="Q146" s="311">
        <f t="shared" si="74"/>
        <v>1860.9230769230767</v>
      </c>
      <c r="R146" s="312">
        <f t="shared" si="111"/>
        <v>4373.68</v>
      </c>
      <c r="S146" s="312">
        <f t="shared" si="112"/>
        <v>-3164.0800000000004</v>
      </c>
      <c r="T146" s="313">
        <f t="shared" si="113"/>
        <v>3.615806878306879</v>
      </c>
      <c r="U146" s="314"/>
      <c r="V146" s="314"/>
      <c r="W146" s="314"/>
      <c r="X146" s="314"/>
      <c r="Y146" s="314"/>
      <c r="Z146" s="314"/>
      <c r="AA146" s="314"/>
      <c r="AB146" s="314"/>
      <c r="AC146" s="314"/>
      <c r="AD146" s="314"/>
      <c r="AE146" s="314"/>
      <c r="AF146" s="314"/>
      <c r="AG146" s="315">
        <f t="shared" si="114"/>
        <v>8627.71</v>
      </c>
      <c r="AH146" s="315">
        <f t="shared" si="75"/>
        <v>-6208.509999999999</v>
      </c>
      <c r="AI146" s="316">
        <f t="shared" si="76"/>
        <v>3.5663483796296296</v>
      </c>
      <c r="AJ146" s="317"/>
      <c r="AK146" s="318">
        <v>0</v>
      </c>
      <c r="AL146" s="318">
        <v>0</v>
      </c>
      <c r="AM146" s="318">
        <v>78.88</v>
      </c>
      <c r="AN146" s="318">
        <v>0</v>
      </c>
      <c r="AO146" s="319">
        <f t="shared" si="77"/>
        <v>78.88</v>
      </c>
      <c r="AP146" s="318">
        <v>271.71</v>
      </c>
      <c r="AQ146" s="318">
        <v>95.07</v>
      </c>
      <c r="AR146" s="318">
        <v>460.2</v>
      </c>
      <c r="AS146" s="319">
        <f t="shared" si="78"/>
        <v>826.98</v>
      </c>
      <c r="AT146" s="318">
        <v>437.29</v>
      </c>
      <c r="AU146" s="318">
        <v>604.93</v>
      </c>
      <c r="AV146" s="318">
        <v>559.71</v>
      </c>
      <c r="AW146" s="319">
        <f t="shared" si="79"/>
        <v>1601.93</v>
      </c>
      <c r="AX146" s="318">
        <v>1587.57</v>
      </c>
      <c r="AY146" s="318">
        <v>6.1</v>
      </c>
      <c r="AZ146" s="318">
        <v>152.57</v>
      </c>
      <c r="BA146" s="320">
        <f t="shared" si="80"/>
        <v>1746.2399999999998</v>
      </c>
      <c r="BB146" s="321"/>
      <c r="BC146" s="318">
        <v>7.01</v>
      </c>
      <c r="BD146" s="318">
        <v>689.37</v>
      </c>
      <c r="BE146" s="318">
        <v>1020.59</v>
      </c>
      <c r="BF146" s="318">
        <v>0</v>
      </c>
      <c r="BG146" s="319">
        <f t="shared" si="115"/>
        <v>1716.97</v>
      </c>
      <c r="BH146" s="318">
        <v>387.7</v>
      </c>
      <c r="BI146" s="318">
        <v>709.62</v>
      </c>
      <c r="BJ146" s="318">
        <v>441.59</v>
      </c>
      <c r="BK146" s="319">
        <f t="shared" si="116"/>
        <v>1538.9099999999999</v>
      </c>
      <c r="BL146" s="318">
        <v>13.13</v>
      </c>
      <c r="BM146" s="318">
        <v>682.12</v>
      </c>
      <c r="BN146" s="318">
        <v>422.55</v>
      </c>
      <c r="BO146" s="319">
        <f t="shared" si="117"/>
        <v>1117.8</v>
      </c>
      <c r="BP146" s="318">
        <v>0</v>
      </c>
      <c r="BQ146" s="318">
        <v>0</v>
      </c>
      <c r="BR146" s="318">
        <v>0</v>
      </c>
      <c r="BS146" s="320">
        <f t="shared" si="118"/>
        <v>0</v>
      </c>
      <c r="BT146" s="321"/>
    </row>
    <row r="147" spans="1:72" s="330" customFormat="1" ht="15">
      <c r="A147" s="331" t="s">
        <v>456</v>
      </c>
      <c r="B147" s="446" t="s">
        <v>457</v>
      </c>
      <c r="C147" s="447" t="s">
        <v>458</v>
      </c>
      <c r="D147" s="448" t="s">
        <v>440</v>
      </c>
      <c r="E147" s="361" t="s">
        <v>234</v>
      </c>
      <c r="F147" s="325">
        <v>12</v>
      </c>
      <c r="G147" s="325">
        <v>83</v>
      </c>
      <c r="H147" s="450">
        <v>0.15</v>
      </c>
      <c r="I147" s="327">
        <f>(F147*G147*H147)*12</f>
        <v>1792.8000000000002</v>
      </c>
      <c r="J147" s="328">
        <v>12</v>
      </c>
      <c r="K147" s="328">
        <v>83</v>
      </c>
      <c r="L147" s="451">
        <v>0.15</v>
      </c>
      <c r="M147" s="327">
        <f>(J147*K147*L147)*12</f>
        <v>1792.8000000000002</v>
      </c>
      <c r="N147" s="452">
        <f t="shared" si="110"/>
        <v>3585.6000000000004</v>
      </c>
      <c r="O147" s="311">
        <f t="shared" si="72"/>
        <v>1379.076923076923</v>
      </c>
      <c r="P147" s="311">
        <f t="shared" si="73"/>
        <v>1379.076923076923</v>
      </c>
      <c r="Q147" s="311">
        <f t="shared" si="74"/>
        <v>2758.153846153846</v>
      </c>
      <c r="R147" s="312">
        <f t="shared" si="111"/>
        <v>986.12</v>
      </c>
      <c r="S147" s="312">
        <f t="shared" si="112"/>
        <v>806.6800000000002</v>
      </c>
      <c r="T147" s="313">
        <f t="shared" si="113"/>
        <v>0.5500446229361892</v>
      </c>
      <c r="U147" s="314"/>
      <c r="V147" s="314"/>
      <c r="W147" s="314"/>
      <c r="X147" s="314"/>
      <c r="Y147" s="314"/>
      <c r="Z147" s="314"/>
      <c r="AA147" s="314"/>
      <c r="AB147" s="314"/>
      <c r="AC147" s="314"/>
      <c r="AD147" s="314"/>
      <c r="AE147" s="314"/>
      <c r="AF147" s="314"/>
      <c r="AG147" s="315">
        <f t="shared" si="114"/>
        <v>3028.66</v>
      </c>
      <c r="AH147" s="315">
        <f t="shared" si="75"/>
        <v>556.9400000000005</v>
      </c>
      <c r="AI147" s="316">
        <f t="shared" si="76"/>
        <v>0.844673136992414</v>
      </c>
      <c r="AJ147" s="317"/>
      <c r="AK147" s="318">
        <v>0</v>
      </c>
      <c r="AL147" s="318">
        <v>452.6</v>
      </c>
      <c r="AM147" s="318">
        <v>180</v>
      </c>
      <c r="AN147" s="318">
        <v>0</v>
      </c>
      <c r="AO147" s="319">
        <f t="shared" si="77"/>
        <v>632.6</v>
      </c>
      <c r="AP147" s="318">
        <v>93</v>
      </c>
      <c r="AQ147" s="318">
        <v>188.51</v>
      </c>
      <c r="AR147" s="318">
        <v>0</v>
      </c>
      <c r="AS147" s="319">
        <f t="shared" si="78"/>
        <v>281.51</v>
      </c>
      <c r="AT147" s="318">
        <v>0</v>
      </c>
      <c r="AU147" s="318">
        <v>0</v>
      </c>
      <c r="AV147" s="318">
        <v>285.46</v>
      </c>
      <c r="AW147" s="319">
        <f t="shared" si="79"/>
        <v>285.46</v>
      </c>
      <c r="AX147" s="318">
        <v>0</v>
      </c>
      <c r="AY147" s="318">
        <v>842.97</v>
      </c>
      <c r="AZ147" s="318">
        <v>0</v>
      </c>
      <c r="BA147" s="320">
        <f t="shared" si="80"/>
        <v>842.97</v>
      </c>
      <c r="BB147" s="321"/>
      <c r="BC147" s="318">
        <v>0</v>
      </c>
      <c r="BD147" s="318">
        <v>0</v>
      </c>
      <c r="BE147" s="318">
        <v>0</v>
      </c>
      <c r="BF147" s="318">
        <v>0</v>
      </c>
      <c r="BG147" s="319">
        <f t="shared" si="115"/>
        <v>0</v>
      </c>
      <c r="BH147" s="318">
        <v>0</v>
      </c>
      <c r="BI147" s="318">
        <v>83.71</v>
      </c>
      <c r="BJ147" s="318">
        <v>0</v>
      </c>
      <c r="BK147" s="319">
        <f t="shared" si="116"/>
        <v>83.71</v>
      </c>
      <c r="BL147" s="318">
        <v>0</v>
      </c>
      <c r="BM147" s="318">
        <v>0</v>
      </c>
      <c r="BN147" s="318">
        <v>902.41</v>
      </c>
      <c r="BO147" s="319">
        <f t="shared" si="117"/>
        <v>902.41</v>
      </c>
      <c r="BP147" s="318">
        <v>0</v>
      </c>
      <c r="BQ147" s="318">
        <v>0</v>
      </c>
      <c r="BR147" s="318">
        <v>0</v>
      </c>
      <c r="BS147" s="320">
        <f t="shared" si="118"/>
        <v>0</v>
      </c>
      <c r="BT147" s="321"/>
    </row>
    <row r="148" spans="1:72" s="330" customFormat="1" ht="15">
      <c r="A148" s="331" t="s">
        <v>459</v>
      </c>
      <c r="B148" s="446" t="s">
        <v>460</v>
      </c>
      <c r="C148" s="447" t="s">
        <v>461</v>
      </c>
      <c r="D148" s="448" t="s">
        <v>440</v>
      </c>
      <c r="E148" s="361" t="s">
        <v>234</v>
      </c>
      <c r="F148" s="325">
        <v>1</v>
      </c>
      <c r="G148" s="325">
        <v>1500</v>
      </c>
      <c r="H148" s="450">
        <v>0.15</v>
      </c>
      <c r="I148" s="327">
        <f>(F148*G148*H148)</f>
        <v>225</v>
      </c>
      <c r="J148" s="328">
        <v>1</v>
      </c>
      <c r="K148" s="328">
        <v>1500</v>
      </c>
      <c r="L148" s="451">
        <v>0.15</v>
      </c>
      <c r="M148" s="327">
        <f>(J148*K148*L148)</f>
        <v>225</v>
      </c>
      <c r="N148" s="452">
        <f t="shared" si="110"/>
        <v>450</v>
      </c>
      <c r="O148" s="311">
        <f t="shared" si="72"/>
        <v>173.07692307692307</v>
      </c>
      <c r="P148" s="311">
        <f t="shared" si="73"/>
        <v>173.07692307692307</v>
      </c>
      <c r="Q148" s="311">
        <f t="shared" si="74"/>
        <v>346.15384615384613</v>
      </c>
      <c r="R148" s="312">
        <f t="shared" si="111"/>
        <v>137.62</v>
      </c>
      <c r="S148" s="312">
        <f t="shared" si="112"/>
        <v>87.38</v>
      </c>
      <c r="T148" s="313">
        <f t="shared" si="113"/>
        <v>0.6116444444444444</v>
      </c>
      <c r="U148" s="314"/>
      <c r="V148" s="314"/>
      <c r="W148" s="314"/>
      <c r="X148" s="314"/>
      <c r="Y148" s="314"/>
      <c r="Z148" s="314"/>
      <c r="AA148" s="314"/>
      <c r="AB148" s="314"/>
      <c r="AC148" s="314"/>
      <c r="AD148" s="314"/>
      <c r="AE148" s="314"/>
      <c r="AF148" s="314"/>
      <c r="AG148" s="315">
        <f t="shared" si="114"/>
        <v>287.63</v>
      </c>
      <c r="AH148" s="315">
        <f t="shared" si="75"/>
        <v>162.37</v>
      </c>
      <c r="AI148" s="316">
        <f t="shared" si="76"/>
        <v>0.6391777777777777</v>
      </c>
      <c r="AJ148" s="317"/>
      <c r="AK148" s="318">
        <v>0</v>
      </c>
      <c r="AL148" s="318">
        <v>0</v>
      </c>
      <c r="AM148" s="318">
        <v>0</v>
      </c>
      <c r="AN148" s="318">
        <v>0</v>
      </c>
      <c r="AO148" s="319">
        <f t="shared" si="77"/>
        <v>0</v>
      </c>
      <c r="AP148" s="318">
        <v>50</v>
      </c>
      <c r="AQ148" s="318">
        <v>50.01</v>
      </c>
      <c r="AR148" s="318">
        <v>50</v>
      </c>
      <c r="AS148" s="319">
        <f t="shared" si="78"/>
        <v>150.01</v>
      </c>
      <c r="AT148" s="318">
        <v>0</v>
      </c>
      <c r="AU148" s="318">
        <v>0</v>
      </c>
      <c r="AV148" s="318">
        <v>0</v>
      </c>
      <c r="AW148" s="319">
        <f t="shared" si="79"/>
        <v>0</v>
      </c>
      <c r="AX148" s="318">
        <v>0</v>
      </c>
      <c r="AY148" s="318">
        <v>0</v>
      </c>
      <c r="AZ148" s="318">
        <v>0</v>
      </c>
      <c r="BA148" s="320">
        <f t="shared" si="80"/>
        <v>0</v>
      </c>
      <c r="BB148" s="321"/>
      <c r="BC148" s="318">
        <v>18.63</v>
      </c>
      <c r="BD148" s="318">
        <v>0</v>
      </c>
      <c r="BE148" s="318">
        <v>0</v>
      </c>
      <c r="BF148" s="318">
        <v>0</v>
      </c>
      <c r="BG148" s="319">
        <f t="shared" si="115"/>
        <v>18.63</v>
      </c>
      <c r="BH148" s="318">
        <v>0</v>
      </c>
      <c r="BI148" s="318">
        <v>118.99</v>
      </c>
      <c r="BJ148" s="318">
        <v>0</v>
      </c>
      <c r="BK148" s="319">
        <f t="shared" si="116"/>
        <v>118.99</v>
      </c>
      <c r="BL148" s="318">
        <v>0</v>
      </c>
      <c r="BM148" s="318">
        <v>0</v>
      </c>
      <c r="BN148" s="318">
        <v>0</v>
      </c>
      <c r="BO148" s="319">
        <f t="shared" si="117"/>
        <v>0</v>
      </c>
      <c r="BP148" s="318">
        <v>0</v>
      </c>
      <c r="BQ148" s="318">
        <v>0</v>
      </c>
      <c r="BR148" s="318">
        <v>0</v>
      </c>
      <c r="BS148" s="320">
        <f t="shared" si="118"/>
        <v>0</v>
      </c>
      <c r="BT148" s="321"/>
    </row>
    <row r="149" spans="1:72" s="330" customFormat="1" ht="15">
      <c r="A149" s="331" t="s">
        <v>462</v>
      </c>
      <c r="B149" s="446" t="s">
        <v>463</v>
      </c>
      <c r="C149" s="447" t="s">
        <v>464</v>
      </c>
      <c r="D149" s="448" t="s">
        <v>440</v>
      </c>
      <c r="E149" s="361" t="s">
        <v>234</v>
      </c>
      <c r="F149" s="325">
        <v>3</v>
      </c>
      <c r="G149" s="325">
        <v>1675</v>
      </c>
      <c r="H149" s="450">
        <v>0.13</v>
      </c>
      <c r="I149" s="327">
        <f>(F149*G149*H149)*12</f>
        <v>7839</v>
      </c>
      <c r="J149" s="328">
        <v>3</v>
      </c>
      <c r="K149" s="328">
        <v>1675</v>
      </c>
      <c r="L149" s="451">
        <v>0.13</v>
      </c>
      <c r="M149" s="327">
        <f>(J149*K149*L149)*12</f>
        <v>7839</v>
      </c>
      <c r="N149" s="452">
        <f t="shared" si="110"/>
        <v>15678</v>
      </c>
      <c r="O149" s="311">
        <f t="shared" si="72"/>
        <v>6030</v>
      </c>
      <c r="P149" s="311">
        <f t="shared" si="73"/>
        <v>6030</v>
      </c>
      <c r="Q149" s="311">
        <f t="shared" si="74"/>
        <v>12060</v>
      </c>
      <c r="R149" s="312">
        <f t="shared" si="111"/>
        <v>2996.8100000000004</v>
      </c>
      <c r="S149" s="312">
        <f t="shared" si="112"/>
        <v>4842.19</v>
      </c>
      <c r="T149" s="313">
        <f t="shared" si="113"/>
        <v>0.38229493557851774</v>
      </c>
      <c r="U149" s="314"/>
      <c r="V149" s="314"/>
      <c r="W149" s="314"/>
      <c r="X149" s="314"/>
      <c r="Y149" s="314"/>
      <c r="Z149" s="314"/>
      <c r="AA149" s="314"/>
      <c r="AB149" s="314"/>
      <c r="AC149" s="314"/>
      <c r="AD149" s="314"/>
      <c r="AE149" s="314"/>
      <c r="AF149" s="314"/>
      <c r="AG149" s="315">
        <f t="shared" si="114"/>
        <v>9183.070000000002</v>
      </c>
      <c r="AH149" s="315">
        <f t="shared" si="75"/>
        <v>6494.9299999999985</v>
      </c>
      <c r="AI149" s="316">
        <f t="shared" si="76"/>
        <v>0.5857296849087895</v>
      </c>
      <c r="AJ149" s="317"/>
      <c r="AK149" s="318">
        <v>0</v>
      </c>
      <c r="AL149" s="318">
        <v>452.54</v>
      </c>
      <c r="AM149" s="318">
        <v>344.8</v>
      </c>
      <c r="AN149" s="318">
        <v>0</v>
      </c>
      <c r="AO149" s="319">
        <f t="shared" si="77"/>
        <v>797.34</v>
      </c>
      <c r="AP149" s="318">
        <v>371.25</v>
      </c>
      <c r="AQ149" s="318">
        <v>7.7</v>
      </c>
      <c r="AR149" s="318">
        <v>628.75</v>
      </c>
      <c r="AS149" s="319">
        <f t="shared" si="78"/>
        <v>1007.7</v>
      </c>
      <c r="AT149" s="318">
        <v>2874.73</v>
      </c>
      <c r="AU149" s="318">
        <v>208.88</v>
      </c>
      <c r="AV149" s="318">
        <v>716.85</v>
      </c>
      <c r="AW149" s="319">
        <f t="shared" si="79"/>
        <v>3800.46</v>
      </c>
      <c r="AX149" s="318">
        <v>350.57</v>
      </c>
      <c r="AY149" s="318">
        <v>6</v>
      </c>
      <c r="AZ149" s="318">
        <v>224.19</v>
      </c>
      <c r="BA149" s="320">
        <f t="shared" si="80"/>
        <v>580.76</v>
      </c>
      <c r="BB149" s="321"/>
      <c r="BC149" s="318">
        <v>122.97</v>
      </c>
      <c r="BD149" s="318">
        <v>1290.8</v>
      </c>
      <c r="BE149" s="318">
        <v>-137.1</v>
      </c>
      <c r="BF149" s="318">
        <v>-442.28</v>
      </c>
      <c r="BG149" s="319">
        <f t="shared" si="115"/>
        <v>834.3900000000001</v>
      </c>
      <c r="BH149" s="318">
        <v>1371.7</v>
      </c>
      <c r="BI149" s="318">
        <v>212.81</v>
      </c>
      <c r="BJ149" s="318">
        <v>284.99</v>
      </c>
      <c r="BK149" s="319">
        <f t="shared" si="116"/>
        <v>1869.5</v>
      </c>
      <c r="BL149" s="318">
        <v>-110.94</v>
      </c>
      <c r="BM149" s="318">
        <v>494.18</v>
      </c>
      <c r="BN149" s="318">
        <v>-90.32</v>
      </c>
      <c r="BO149" s="319">
        <f t="shared" si="117"/>
        <v>292.92</v>
      </c>
      <c r="BP149" s="318">
        <v>0</v>
      </c>
      <c r="BQ149" s="318">
        <v>0</v>
      </c>
      <c r="BR149" s="318">
        <v>0</v>
      </c>
      <c r="BS149" s="320">
        <f t="shared" si="118"/>
        <v>0</v>
      </c>
      <c r="BT149" s="321"/>
    </row>
    <row r="150" spans="1:72" s="330" customFormat="1" ht="24">
      <c r="A150" s="331" t="s">
        <v>465</v>
      </c>
      <c r="B150" s="446" t="s">
        <v>466</v>
      </c>
      <c r="C150" s="447" t="s">
        <v>467</v>
      </c>
      <c r="D150" s="448" t="s">
        <v>440</v>
      </c>
      <c r="E150" s="361" t="s">
        <v>234</v>
      </c>
      <c r="F150" s="325">
        <v>3</v>
      </c>
      <c r="G150" s="325">
        <v>6100</v>
      </c>
      <c r="H150" s="450">
        <v>0.11</v>
      </c>
      <c r="I150" s="327">
        <f>(F150*G150*H150)*1</f>
        <v>2013</v>
      </c>
      <c r="J150" s="328">
        <v>3</v>
      </c>
      <c r="K150" s="328">
        <v>6100</v>
      </c>
      <c r="L150" s="451">
        <v>0.11</v>
      </c>
      <c r="M150" s="327">
        <f>(J150*K150*L150)*1</f>
        <v>2013</v>
      </c>
      <c r="N150" s="452">
        <f t="shared" si="110"/>
        <v>4026</v>
      </c>
      <c r="O150" s="311">
        <f t="shared" si="72"/>
        <v>1548.4615384615383</v>
      </c>
      <c r="P150" s="311">
        <f t="shared" si="73"/>
        <v>1548.4615384615383</v>
      </c>
      <c r="Q150" s="311">
        <f t="shared" si="74"/>
        <v>3096.9230769230767</v>
      </c>
      <c r="R150" s="312">
        <f t="shared" si="111"/>
        <v>752.55</v>
      </c>
      <c r="S150" s="312">
        <f t="shared" si="112"/>
        <v>1260.45</v>
      </c>
      <c r="T150" s="313">
        <f t="shared" si="113"/>
        <v>0.3738450074515648</v>
      </c>
      <c r="U150" s="314"/>
      <c r="V150" s="314"/>
      <c r="W150" s="314"/>
      <c r="X150" s="314"/>
      <c r="Y150" s="314"/>
      <c r="Z150" s="314"/>
      <c r="AA150" s="314"/>
      <c r="AB150" s="314"/>
      <c r="AC150" s="314"/>
      <c r="AD150" s="314"/>
      <c r="AE150" s="314"/>
      <c r="AF150" s="314"/>
      <c r="AG150" s="315">
        <f t="shared" si="114"/>
        <v>3835.16</v>
      </c>
      <c r="AH150" s="315">
        <f t="shared" si="75"/>
        <v>190.84000000000015</v>
      </c>
      <c r="AI150" s="316">
        <f t="shared" si="76"/>
        <v>0.9525981122702434</v>
      </c>
      <c r="AJ150" s="317"/>
      <c r="AK150" s="318">
        <v>0</v>
      </c>
      <c r="AL150" s="318">
        <v>186</v>
      </c>
      <c r="AM150" s="318">
        <v>0</v>
      </c>
      <c r="AN150" s="318">
        <v>0</v>
      </c>
      <c r="AO150" s="319">
        <f t="shared" si="77"/>
        <v>186</v>
      </c>
      <c r="AP150" s="318">
        <v>1011.99</v>
      </c>
      <c r="AQ150" s="318">
        <v>0</v>
      </c>
      <c r="AR150" s="318">
        <v>94.34</v>
      </c>
      <c r="AS150" s="319">
        <f t="shared" si="78"/>
        <v>1106.33</v>
      </c>
      <c r="AT150" s="318">
        <v>440.89</v>
      </c>
      <c r="AU150" s="318">
        <v>-46.86</v>
      </c>
      <c r="AV150" s="318">
        <v>475.01</v>
      </c>
      <c r="AW150" s="319">
        <f t="shared" si="79"/>
        <v>869.04</v>
      </c>
      <c r="AX150" s="318">
        <v>921.24</v>
      </c>
      <c r="AY150" s="318">
        <v>0</v>
      </c>
      <c r="AZ150" s="318">
        <v>0</v>
      </c>
      <c r="BA150" s="320">
        <f t="shared" si="80"/>
        <v>921.24</v>
      </c>
      <c r="BB150" s="321"/>
      <c r="BC150" s="318">
        <v>0</v>
      </c>
      <c r="BD150" s="318">
        <v>0</v>
      </c>
      <c r="BE150" s="318">
        <v>0</v>
      </c>
      <c r="BF150" s="318">
        <v>0</v>
      </c>
      <c r="BG150" s="319">
        <f t="shared" si="115"/>
        <v>0</v>
      </c>
      <c r="BH150" s="318">
        <v>0</v>
      </c>
      <c r="BI150" s="318">
        <v>292.24</v>
      </c>
      <c r="BJ150" s="318">
        <v>193.73</v>
      </c>
      <c r="BK150" s="319">
        <f t="shared" si="116"/>
        <v>485.97</v>
      </c>
      <c r="BL150" s="318">
        <v>26.98</v>
      </c>
      <c r="BM150" s="318">
        <v>153.78</v>
      </c>
      <c r="BN150" s="318">
        <v>85.82</v>
      </c>
      <c r="BO150" s="319">
        <f t="shared" si="117"/>
        <v>266.58</v>
      </c>
      <c r="BP150" s="318">
        <v>0</v>
      </c>
      <c r="BQ150" s="318">
        <v>0</v>
      </c>
      <c r="BR150" s="318">
        <v>0</v>
      </c>
      <c r="BS150" s="320">
        <f t="shared" si="118"/>
        <v>0</v>
      </c>
      <c r="BT150" s="321"/>
    </row>
    <row r="151" spans="1:72" s="330" customFormat="1" ht="15">
      <c r="A151" s="331" t="s">
        <v>468</v>
      </c>
      <c r="B151" s="446" t="s">
        <v>469</v>
      </c>
      <c r="C151" s="447" t="s">
        <v>470</v>
      </c>
      <c r="D151" s="448" t="s">
        <v>440</v>
      </c>
      <c r="E151" s="482" t="s">
        <v>234</v>
      </c>
      <c r="F151" s="325">
        <v>1</v>
      </c>
      <c r="G151" s="325">
        <v>856</v>
      </c>
      <c r="H151" s="450">
        <v>1</v>
      </c>
      <c r="I151" s="327">
        <f>(F151*G151*H151)*1</f>
        <v>856</v>
      </c>
      <c r="J151" s="328">
        <v>1</v>
      </c>
      <c r="K151" s="328">
        <v>1000</v>
      </c>
      <c r="L151" s="451">
        <v>1</v>
      </c>
      <c r="M151" s="327">
        <v>1000</v>
      </c>
      <c r="N151" s="452">
        <f t="shared" si="110"/>
        <v>1856</v>
      </c>
      <c r="O151" s="311">
        <f t="shared" si="72"/>
        <v>658.4615384615385</v>
      </c>
      <c r="P151" s="311">
        <f t="shared" si="73"/>
        <v>769.2307692307692</v>
      </c>
      <c r="Q151" s="311">
        <f t="shared" si="74"/>
        <v>1427.6923076923076</v>
      </c>
      <c r="R151" s="312">
        <f t="shared" si="111"/>
        <v>1052.79</v>
      </c>
      <c r="S151" s="312">
        <f t="shared" si="112"/>
        <v>-52.789999999999964</v>
      </c>
      <c r="T151" s="313">
        <f t="shared" si="113"/>
        <v>1.05279</v>
      </c>
      <c r="U151" s="314"/>
      <c r="V151" s="314"/>
      <c r="W151" s="314"/>
      <c r="X151" s="314"/>
      <c r="Y151" s="314"/>
      <c r="Z151" s="314"/>
      <c r="AA151" s="314"/>
      <c r="AB151" s="314"/>
      <c r="AC151" s="314"/>
      <c r="AD151" s="314"/>
      <c r="AE151" s="314"/>
      <c r="AF151" s="314"/>
      <c r="AG151" s="315">
        <f t="shared" si="114"/>
        <v>1821.9499999999998</v>
      </c>
      <c r="AH151" s="315">
        <f t="shared" si="75"/>
        <v>34.05000000000018</v>
      </c>
      <c r="AI151" s="316">
        <f t="shared" si="76"/>
        <v>0.9816540948275861</v>
      </c>
      <c r="AJ151" s="317"/>
      <c r="AK151" s="318">
        <v>0</v>
      </c>
      <c r="AL151" s="318">
        <v>14.99</v>
      </c>
      <c r="AM151" s="318">
        <v>207.49</v>
      </c>
      <c r="AN151" s="318">
        <v>0</v>
      </c>
      <c r="AO151" s="319">
        <f t="shared" si="77"/>
        <v>222.48000000000002</v>
      </c>
      <c r="AP151" s="318">
        <v>138.5</v>
      </c>
      <c r="AQ151" s="318">
        <v>0</v>
      </c>
      <c r="AR151" s="318">
        <v>50</v>
      </c>
      <c r="AS151" s="319">
        <f t="shared" si="78"/>
        <v>188.5</v>
      </c>
      <c r="AT151" s="318">
        <v>94.5</v>
      </c>
      <c r="AU151" s="318">
        <v>0</v>
      </c>
      <c r="AV151" s="318">
        <v>87.3</v>
      </c>
      <c r="AW151" s="319">
        <f t="shared" si="79"/>
        <v>181.8</v>
      </c>
      <c r="AX151" s="318">
        <v>106.8</v>
      </c>
      <c r="AY151" s="318">
        <v>22.56</v>
      </c>
      <c r="AZ151" s="318">
        <v>47.02</v>
      </c>
      <c r="BA151" s="320">
        <f t="shared" si="80"/>
        <v>176.38</v>
      </c>
      <c r="BB151" s="321"/>
      <c r="BC151" s="318">
        <v>96.25</v>
      </c>
      <c r="BD151" s="318">
        <v>31.88</v>
      </c>
      <c r="BE151" s="318">
        <v>40.82</v>
      </c>
      <c r="BF151" s="318">
        <v>0</v>
      </c>
      <c r="BG151" s="319">
        <f t="shared" si="115"/>
        <v>168.95</v>
      </c>
      <c r="BH151" s="318">
        <v>112.7</v>
      </c>
      <c r="BI151" s="318">
        <v>147.69</v>
      </c>
      <c r="BJ151" s="318">
        <v>59.28</v>
      </c>
      <c r="BK151" s="319">
        <f t="shared" si="116"/>
        <v>319.66999999999996</v>
      </c>
      <c r="BL151" s="318">
        <v>423.37</v>
      </c>
      <c r="BM151" s="318">
        <v>43.05</v>
      </c>
      <c r="BN151" s="318">
        <v>97.75</v>
      </c>
      <c r="BO151" s="319">
        <f t="shared" si="117"/>
        <v>564.1700000000001</v>
      </c>
      <c r="BP151" s="318">
        <v>0</v>
      </c>
      <c r="BQ151" s="318">
        <v>0</v>
      </c>
      <c r="BR151" s="318">
        <v>0</v>
      </c>
      <c r="BS151" s="320">
        <f t="shared" si="118"/>
        <v>0</v>
      </c>
      <c r="BT151" s="321"/>
    </row>
    <row r="152" spans="1:72" s="330" customFormat="1" ht="15">
      <c r="A152" s="331" t="s">
        <v>471</v>
      </c>
      <c r="B152" s="446" t="s">
        <v>472</v>
      </c>
      <c r="C152" s="447" t="s">
        <v>473</v>
      </c>
      <c r="D152" s="448" t="s">
        <v>440</v>
      </c>
      <c r="E152" s="482" t="s">
        <v>234</v>
      </c>
      <c r="F152" s="325">
        <v>1</v>
      </c>
      <c r="G152" s="325">
        <v>1149</v>
      </c>
      <c r="H152" s="450">
        <v>0.3</v>
      </c>
      <c r="I152" s="327">
        <f>G152*H152*12</f>
        <v>4136.4</v>
      </c>
      <c r="J152" s="328">
        <v>1</v>
      </c>
      <c r="K152" s="328">
        <v>1149</v>
      </c>
      <c r="L152" s="451">
        <v>0.3</v>
      </c>
      <c r="M152" s="327">
        <f>K152*L152*12</f>
        <v>4136.4</v>
      </c>
      <c r="N152" s="452">
        <f t="shared" si="110"/>
        <v>8272.8</v>
      </c>
      <c r="O152" s="311">
        <f t="shared" si="72"/>
        <v>3181.8461538461534</v>
      </c>
      <c r="P152" s="311">
        <f t="shared" si="73"/>
        <v>3181.8461538461534</v>
      </c>
      <c r="Q152" s="311">
        <f t="shared" si="74"/>
        <v>6363.692307692307</v>
      </c>
      <c r="R152" s="312">
        <f t="shared" si="111"/>
        <v>91.99</v>
      </c>
      <c r="S152" s="312">
        <f t="shared" si="112"/>
        <v>4044.41</v>
      </c>
      <c r="T152" s="313">
        <f t="shared" si="113"/>
        <v>0.022239145150372307</v>
      </c>
      <c r="U152" s="314"/>
      <c r="V152" s="314"/>
      <c r="W152" s="314"/>
      <c r="X152" s="314"/>
      <c r="Y152" s="314"/>
      <c r="Z152" s="314"/>
      <c r="AA152" s="314"/>
      <c r="AB152" s="314"/>
      <c r="AC152" s="314"/>
      <c r="AD152" s="314"/>
      <c r="AE152" s="314"/>
      <c r="AF152" s="314"/>
      <c r="AG152" s="315">
        <f t="shared" si="114"/>
        <v>2275.22</v>
      </c>
      <c r="AH152" s="315">
        <f t="shared" si="75"/>
        <v>5997.58</v>
      </c>
      <c r="AI152" s="316">
        <f t="shared" si="76"/>
        <v>0.275024175611643</v>
      </c>
      <c r="AJ152" s="317"/>
      <c r="AK152" s="318">
        <v>0</v>
      </c>
      <c r="AL152" s="318">
        <v>542.21</v>
      </c>
      <c r="AM152" s="318">
        <v>0</v>
      </c>
      <c r="AN152" s="318">
        <v>0</v>
      </c>
      <c r="AO152" s="319">
        <f t="shared" si="77"/>
        <v>542.21</v>
      </c>
      <c r="AP152" s="318">
        <v>115.18</v>
      </c>
      <c r="AQ152" s="318">
        <v>102.28</v>
      </c>
      <c r="AR152" s="318">
        <v>184.41</v>
      </c>
      <c r="AS152" s="319">
        <f t="shared" si="78"/>
        <v>401.87</v>
      </c>
      <c r="AT152" s="318">
        <v>104.5</v>
      </c>
      <c r="AU152" s="318">
        <v>141.15</v>
      </c>
      <c r="AV152" s="318">
        <v>746</v>
      </c>
      <c r="AW152" s="319">
        <f t="shared" si="79"/>
        <v>991.65</v>
      </c>
      <c r="AX152" s="318">
        <v>71.24</v>
      </c>
      <c r="AY152" s="318">
        <v>176.26</v>
      </c>
      <c r="AZ152" s="318">
        <v>0</v>
      </c>
      <c r="BA152" s="320">
        <f t="shared" si="80"/>
        <v>247.5</v>
      </c>
      <c r="BB152" s="321"/>
      <c r="BC152" s="318">
        <v>0</v>
      </c>
      <c r="BD152" s="318">
        <v>0</v>
      </c>
      <c r="BE152" s="318">
        <v>0</v>
      </c>
      <c r="BF152" s="318">
        <v>0</v>
      </c>
      <c r="BG152" s="319">
        <f t="shared" si="115"/>
        <v>0</v>
      </c>
      <c r="BH152" s="318">
        <v>0</v>
      </c>
      <c r="BI152" s="318">
        <v>0</v>
      </c>
      <c r="BJ152" s="318">
        <v>8</v>
      </c>
      <c r="BK152" s="319">
        <f t="shared" si="116"/>
        <v>8</v>
      </c>
      <c r="BL152" s="318">
        <v>83.99</v>
      </c>
      <c r="BM152" s="318">
        <v>0</v>
      </c>
      <c r="BN152" s="318">
        <v>0</v>
      </c>
      <c r="BO152" s="319">
        <f t="shared" si="117"/>
        <v>83.99</v>
      </c>
      <c r="BP152" s="318">
        <v>0</v>
      </c>
      <c r="BQ152" s="318">
        <v>0</v>
      </c>
      <c r="BR152" s="318">
        <v>0</v>
      </c>
      <c r="BS152" s="320">
        <f t="shared" si="118"/>
        <v>0</v>
      </c>
      <c r="BT152" s="321"/>
    </row>
    <row r="153" spans="1:72" ht="15">
      <c r="A153" s="331" t="s">
        <v>474</v>
      </c>
      <c r="B153" s="446" t="s">
        <v>475</v>
      </c>
      <c r="C153" s="447" t="s">
        <v>476</v>
      </c>
      <c r="D153" s="448" t="s">
        <v>440</v>
      </c>
      <c r="E153" s="482" t="s">
        <v>234</v>
      </c>
      <c r="F153" s="325">
        <v>1</v>
      </c>
      <c r="G153" s="325">
        <v>3125</v>
      </c>
      <c r="H153" s="450">
        <v>0.15</v>
      </c>
      <c r="I153" s="327">
        <f>F153*G153*H153*12</f>
        <v>5625</v>
      </c>
      <c r="J153" s="328">
        <v>1</v>
      </c>
      <c r="K153" s="328">
        <v>3125</v>
      </c>
      <c r="L153" s="451">
        <v>0.15</v>
      </c>
      <c r="M153" s="327">
        <f>J153*K153*L153*12</f>
        <v>5625</v>
      </c>
      <c r="N153" s="452">
        <f t="shared" si="110"/>
        <v>11250</v>
      </c>
      <c r="O153" s="311">
        <f t="shared" si="72"/>
        <v>4326.923076923077</v>
      </c>
      <c r="P153" s="311">
        <f t="shared" si="73"/>
        <v>4326.923076923077</v>
      </c>
      <c r="Q153" s="311">
        <f t="shared" si="74"/>
        <v>8653.846153846154</v>
      </c>
      <c r="R153" s="312">
        <f t="shared" si="111"/>
        <v>6325.71</v>
      </c>
      <c r="S153" s="312">
        <f t="shared" si="112"/>
        <v>-700.71</v>
      </c>
      <c r="T153" s="313">
        <f t="shared" si="113"/>
        <v>1.1245706666666666</v>
      </c>
      <c r="U153" s="314"/>
      <c r="V153" s="314"/>
      <c r="W153" s="314"/>
      <c r="X153" s="314"/>
      <c r="Y153" s="314"/>
      <c r="Z153" s="314"/>
      <c r="AA153" s="314"/>
      <c r="AB153" s="314"/>
      <c r="AC153" s="314"/>
      <c r="AD153" s="314"/>
      <c r="AE153" s="314"/>
      <c r="AF153" s="314"/>
      <c r="AG153" s="315">
        <f t="shared" si="114"/>
        <v>11863.29</v>
      </c>
      <c r="AH153" s="315">
        <f t="shared" si="75"/>
        <v>-613.2900000000009</v>
      </c>
      <c r="AI153" s="316">
        <f t="shared" si="76"/>
        <v>1.0545146666666667</v>
      </c>
      <c r="AJ153" s="317"/>
      <c r="AK153" s="318">
        <v>0</v>
      </c>
      <c r="AL153" s="318">
        <v>0</v>
      </c>
      <c r="AM153" s="318">
        <v>0</v>
      </c>
      <c r="AN153" s="318">
        <v>0</v>
      </c>
      <c r="AO153" s="319">
        <f t="shared" si="77"/>
        <v>0</v>
      </c>
      <c r="AP153" s="318">
        <v>0</v>
      </c>
      <c r="AQ153" s="318">
        <v>0</v>
      </c>
      <c r="AR153" s="318">
        <v>0</v>
      </c>
      <c r="AS153" s="319">
        <f t="shared" si="78"/>
        <v>0</v>
      </c>
      <c r="AT153" s="318">
        <v>2156.18</v>
      </c>
      <c r="AU153" s="318">
        <v>2812.5</v>
      </c>
      <c r="AV153" s="318">
        <v>0</v>
      </c>
      <c r="AW153" s="319">
        <f t="shared" si="79"/>
        <v>4968.68</v>
      </c>
      <c r="AX153" s="318">
        <v>0</v>
      </c>
      <c r="AY153" s="318">
        <v>0</v>
      </c>
      <c r="AZ153" s="318">
        <v>568.9</v>
      </c>
      <c r="BA153" s="320">
        <f t="shared" si="80"/>
        <v>568.9</v>
      </c>
      <c r="BB153" s="321"/>
      <c r="BC153" s="318">
        <v>0</v>
      </c>
      <c r="BD153" s="318">
        <v>0</v>
      </c>
      <c r="BE153" s="318">
        <v>5472</v>
      </c>
      <c r="BF153" s="318">
        <v>0</v>
      </c>
      <c r="BG153" s="319">
        <f t="shared" si="115"/>
        <v>5472</v>
      </c>
      <c r="BH153" s="318">
        <v>843.59</v>
      </c>
      <c r="BI153" s="318">
        <v>0</v>
      </c>
      <c r="BJ153" s="318">
        <v>0</v>
      </c>
      <c r="BK153" s="319">
        <f t="shared" si="116"/>
        <v>843.59</v>
      </c>
      <c r="BL153" s="318">
        <v>10.12</v>
      </c>
      <c r="BM153" s="318">
        <v>0</v>
      </c>
      <c r="BN153" s="318">
        <v>0</v>
      </c>
      <c r="BO153" s="319">
        <f t="shared" si="117"/>
        <v>10.12</v>
      </c>
      <c r="BP153" s="318">
        <v>0</v>
      </c>
      <c r="BQ153" s="318">
        <v>0</v>
      </c>
      <c r="BR153" s="318">
        <v>0</v>
      </c>
      <c r="BS153" s="320">
        <f t="shared" si="118"/>
        <v>0</v>
      </c>
      <c r="BT153" s="321"/>
    </row>
    <row r="154" spans="1:72" ht="15">
      <c r="A154" s="331" t="s">
        <v>477</v>
      </c>
      <c r="B154" s="446" t="s">
        <v>478</v>
      </c>
      <c r="C154" s="447" t="s">
        <v>479</v>
      </c>
      <c r="D154" s="448" t="s">
        <v>440</v>
      </c>
      <c r="E154" s="482" t="s">
        <v>234</v>
      </c>
      <c r="F154" s="325">
        <v>1</v>
      </c>
      <c r="G154" s="325">
        <v>750</v>
      </c>
      <c r="H154" s="450">
        <v>0.15</v>
      </c>
      <c r="I154" s="327">
        <f>(F154*G154*H154)*12</f>
        <v>1350</v>
      </c>
      <c r="J154" s="328">
        <v>1</v>
      </c>
      <c r="K154" s="328">
        <v>750</v>
      </c>
      <c r="L154" s="451">
        <v>0.15</v>
      </c>
      <c r="M154" s="327">
        <f>(J154*K154*L154)*12</f>
        <v>1350</v>
      </c>
      <c r="N154" s="452">
        <f t="shared" si="110"/>
        <v>2700</v>
      </c>
      <c r="O154" s="311">
        <f t="shared" si="72"/>
        <v>1038.4615384615383</v>
      </c>
      <c r="P154" s="311">
        <f t="shared" si="73"/>
        <v>1038.4615384615383</v>
      </c>
      <c r="Q154" s="311">
        <f t="shared" si="74"/>
        <v>2076.9230769230767</v>
      </c>
      <c r="R154" s="312">
        <f t="shared" si="111"/>
        <v>42</v>
      </c>
      <c r="S154" s="312">
        <f t="shared" si="112"/>
        <v>1308</v>
      </c>
      <c r="T154" s="313">
        <f t="shared" si="113"/>
        <v>0.03111111111111111</v>
      </c>
      <c r="U154" s="314"/>
      <c r="V154" s="314"/>
      <c r="W154" s="314"/>
      <c r="X154" s="314"/>
      <c r="Y154" s="314"/>
      <c r="Z154" s="314"/>
      <c r="AA154" s="314"/>
      <c r="AB154" s="314"/>
      <c r="AC154" s="314"/>
      <c r="AD154" s="314"/>
      <c r="AE154" s="314"/>
      <c r="AF154" s="314"/>
      <c r="AG154" s="315">
        <f t="shared" si="114"/>
        <v>487.16999999999996</v>
      </c>
      <c r="AH154" s="315">
        <f t="shared" si="75"/>
        <v>2212.83</v>
      </c>
      <c r="AI154" s="316">
        <f t="shared" si="76"/>
        <v>0.1804333333333333</v>
      </c>
      <c r="AJ154" s="317"/>
      <c r="AK154" s="318">
        <v>0</v>
      </c>
      <c r="AL154" s="318">
        <v>37</v>
      </c>
      <c r="AM154" s="318">
        <v>26.69</v>
      </c>
      <c r="AN154" s="318">
        <v>0</v>
      </c>
      <c r="AO154" s="319">
        <f t="shared" si="77"/>
        <v>63.69</v>
      </c>
      <c r="AP154" s="318">
        <v>100</v>
      </c>
      <c r="AQ154" s="318">
        <v>91.5</v>
      </c>
      <c r="AR154" s="318">
        <v>8</v>
      </c>
      <c r="AS154" s="319">
        <f t="shared" si="78"/>
        <v>199.5</v>
      </c>
      <c r="AT154" s="318">
        <v>19.2</v>
      </c>
      <c r="AU154" s="318">
        <v>0</v>
      </c>
      <c r="AV154" s="318">
        <v>0</v>
      </c>
      <c r="AW154" s="319">
        <f t="shared" si="79"/>
        <v>19.2</v>
      </c>
      <c r="AX154" s="318">
        <v>0</v>
      </c>
      <c r="AY154" s="318">
        <v>63.6</v>
      </c>
      <c r="AZ154" s="318">
        <v>99.18</v>
      </c>
      <c r="BA154" s="320">
        <f t="shared" si="80"/>
        <v>162.78</v>
      </c>
      <c r="BB154" s="321"/>
      <c r="BC154" s="318">
        <v>0</v>
      </c>
      <c r="BD154" s="318">
        <v>0</v>
      </c>
      <c r="BE154" s="318">
        <v>0</v>
      </c>
      <c r="BF154" s="318">
        <v>0</v>
      </c>
      <c r="BG154" s="319">
        <f t="shared" si="115"/>
        <v>0</v>
      </c>
      <c r="BH154" s="318">
        <v>0</v>
      </c>
      <c r="BI154" s="318">
        <v>0</v>
      </c>
      <c r="BJ154" s="318">
        <v>42</v>
      </c>
      <c r="BK154" s="319">
        <f t="shared" si="116"/>
        <v>42</v>
      </c>
      <c r="BL154" s="318">
        <v>0</v>
      </c>
      <c r="BM154" s="318">
        <v>0</v>
      </c>
      <c r="BN154" s="318">
        <v>0</v>
      </c>
      <c r="BO154" s="319">
        <f t="shared" si="117"/>
        <v>0</v>
      </c>
      <c r="BP154" s="318">
        <v>0</v>
      </c>
      <c r="BQ154" s="318">
        <v>0</v>
      </c>
      <c r="BR154" s="318">
        <v>0</v>
      </c>
      <c r="BS154" s="320">
        <f t="shared" si="118"/>
        <v>0</v>
      </c>
      <c r="BT154" s="321"/>
    </row>
    <row r="155" spans="1:72" s="330" customFormat="1" ht="15">
      <c r="A155" s="331" t="s">
        <v>480</v>
      </c>
      <c r="B155" s="446" t="s">
        <v>481</v>
      </c>
      <c r="C155" s="447" t="s">
        <v>482</v>
      </c>
      <c r="D155" s="448" t="s">
        <v>440</v>
      </c>
      <c r="E155" s="482" t="s">
        <v>234</v>
      </c>
      <c r="F155" s="325">
        <v>1</v>
      </c>
      <c r="G155" s="325">
        <v>518</v>
      </c>
      <c r="H155" s="450">
        <v>0.3</v>
      </c>
      <c r="I155" s="327">
        <f>(F155*G155*H155)*12</f>
        <v>1864.8000000000002</v>
      </c>
      <c r="J155" s="328">
        <v>1</v>
      </c>
      <c r="K155" s="328">
        <v>518</v>
      </c>
      <c r="L155" s="451">
        <v>0.3</v>
      </c>
      <c r="M155" s="327">
        <f>(J155*K155*L155)*12</f>
        <v>1864.8000000000002</v>
      </c>
      <c r="N155" s="452">
        <f t="shared" si="110"/>
        <v>3729.6000000000004</v>
      </c>
      <c r="O155" s="311">
        <f t="shared" si="72"/>
        <v>1434.4615384615386</v>
      </c>
      <c r="P155" s="311">
        <f t="shared" si="73"/>
        <v>1434.4615384615386</v>
      </c>
      <c r="Q155" s="311">
        <f t="shared" si="74"/>
        <v>2868.923076923077</v>
      </c>
      <c r="R155" s="312">
        <f t="shared" si="111"/>
        <v>1525.59</v>
      </c>
      <c r="S155" s="312">
        <f t="shared" si="112"/>
        <v>339.21000000000026</v>
      </c>
      <c r="T155" s="313">
        <f t="shared" si="113"/>
        <v>0.8180984555984555</v>
      </c>
      <c r="U155" s="314"/>
      <c r="V155" s="314"/>
      <c r="W155" s="314"/>
      <c r="X155" s="314"/>
      <c r="Y155" s="314"/>
      <c r="Z155" s="314"/>
      <c r="AA155" s="314"/>
      <c r="AB155" s="314"/>
      <c r="AC155" s="314"/>
      <c r="AD155" s="314"/>
      <c r="AE155" s="314"/>
      <c r="AF155" s="314"/>
      <c r="AG155" s="315">
        <f t="shared" si="114"/>
        <v>5833.99</v>
      </c>
      <c r="AH155" s="315">
        <f t="shared" si="75"/>
        <v>-2104.3899999999994</v>
      </c>
      <c r="AI155" s="316">
        <f t="shared" si="76"/>
        <v>1.5642401329901328</v>
      </c>
      <c r="AJ155" s="317"/>
      <c r="AK155" s="318">
        <v>0</v>
      </c>
      <c r="AL155" s="318">
        <v>261.01</v>
      </c>
      <c r="AM155" s="318">
        <v>0</v>
      </c>
      <c r="AN155" s="318">
        <v>0</v>
      </c>
      <c r="AO155" s="319">
        <f t="shared" si="77"/>
        <v>261.01</v>
      </c>
      <c r="AP155" s="318">
        <v>1072.91</v>
      </c>
      <c r="AQ155" s="318">
        <v>46.61</v>
      </c>
      <c r="AR155" s="318">
        <v>959.06</v>
      </c>
      <c r="AS155" s="319">
        <f t="shared" si="78"/>
        <v>2078.58</v>
      </c>
      <c r="AT155" s="318">
        <v>32.4</v>
      </c>
      <c r="AU155" s="318">
        <v>814.31</v>
      </c>
      <c r="AV155" s="318">
        <v>0</v>
      </c>
      <c r="AW155" s="319">
        <f t="shared" si="79"/>
        <v>846.7099999999999</v>
      </c>
      <c r="AX155" s="318">
        <v>742.14</v>
      </c>
      <c r="AY155" s="318">
        <v>209.96</v>
      </c>
      <c r="AZ155" s="318">
        <v>170</v>
      </c>
      <c r="BA155" s="320">
        <f t="shared" si="80"/>
        <v>1122.1</v>
      </c>
      <c r="BB155" s="321"/>
      <c r="BC155" s="318">
        <v>170</v>
      </c>
      <c r="BD155" s="318">
        <v>89.99</v>
      </c>
      <c r="BE155" s="318">
        <v>420.57</v>
      </c>
      <c r="BF155" s="318">
        <v>0</v>
      </c>
      <c r="BG155" s="319">
        <f t="shared" si="115"/>
        <v>680.56</v>
      </c>
      <c r="BH155" s="318">
        <v>177.49</v>
      </c>
      <c r="BI155" s="318">
        <v>219.06</v>
      </c>
      <c r="BJ155" s="318">
        <v>181.22</v>
      </c>
      <c r="BK155" s="319">
        <f t="shared" si="116"/>
        <v>577.77</v>
      </c>
      <c r="BL155" s="318">
        <v>0</v>
      </c>
      <c r="BM155" s="318">
        <v>177.26</v>
      </c>
      <c r="BN155" s="318">
        <v>90</v>
      </c>
      <c r="BO155" s="319">
        <f t="shared" si="117"/>
        <v>267.26</v>
      </c>
      <c r="BP155" s="318">
        <v>0</v>
      </c>
      <c r="BQ155" s="318">
        <v>0</v>
      </c>
      <c r="BR155" s="318">
        <v>0</v>
      </c>
      <c r="BS155" s="320">
        <f t="shared" si="118"/>
        <v>0</v>
      </c>
      <c r="BT155" s="321"/>
    </row>
    <row r="156" spans="1:72" ht="15">
      <c r="A156" s="331" t="s">
        <v>483</v>
      </c>
      <c r="B156" s="446" t="s">
        <v>484</v>
      </c>
      <c r="C156" s="447" t="s">
        <v>485</v>
      </c>
      <c r="D156" s="448" t="s">
        <v>440</v>
      </c>
      <c r="E156" s="482" t="s">
        <v>234</v>
      </c>
      <c r="F156" s="325">
        <v>1</v>
      </c>
      <c r="G156" s="325">
        <v>6093</v>
      </c>
      <c r="H156" s="450">
        <v>0.14</v>
      </c>
      <c r="I156" s="327">
        <f>(F156*G156*H156)*12</f>
        <v>10236.240000000002</v>
      </c>
      <c r="J156" s="328">
        <v>1</v>
      </c>
      <c r="K156" s="328">
        <v>6093</v>
      </c>
      <c r="L156" s="451">
        <v>0.14</v>
      </c>
      <c r="M156" s="327">
        <f>(J156*K156*L156)*12</f>
        <v>10236.240000000002</v>
      </c>
      <c r="N156" s="452">
        <f t="shared" si="110"/>
        <v>20472.480000000003</v>
      </c>
      <c r="O156" s="311">
        <f t="shared" si="72"/>
        <v>7874.030769230771</v>
      </c>
      <c r="P156" s="311">
        <f t="shared" si="73"/>
        <v>7874.030769230771</v>
      </c>
      <c r="Q156" s="311">
        <f t="shared" si="74"/>
        <v>15748.061538461541</v>
      </c>
      <c r="R156" s="312">
        <f t="shared" si="111"/>
        <v>3308.52</v>
      </c>
      <c r="S156" s="312">
        <f t="shared" si="112"/>
        <v>6927.720000000001</v>
      </c>
      <c r="T156" s="313">
        <f t="shared" si="113"/>
        <v>0.32321633724883353</v>
      </c>
      <c r="U156" s="314"/>
      <c r="V156" s="314"/>
      <c r="W156" s="314"/>
      <c r="X156" s="314"/>
      <c r="Y156" s="314"/>
      <c r="Z156" s="314"/>
      <c r="AA156" s="314"/>
      <c r="AB156" s="314"/>
      <c r="AC156" s="314"/>
      <c r="AD156" s="314"/>
      <c r="AE156" s="314"/>
      <c r="AF156" s="314"/>
      <c r="AG156" s="315">
        <f t="shared" si="114"/>
        <v>12739.319999999998</v>
      </c>
      <c r="AH156" s="315">
        <f t="shared" si="75"/>
        <v>7733.160000000005</v>
      </c>
      <c r="AI156" s="316">
        <f t="shared" si="76"/>
        <v>0.6222655975240907</v>
      </c>
      <c r="AJ156" s="317"/>
      <c r="AK156" s="318">
        <v>1060</v>
      </c>
      <c r="AL156" s="318">
        <v>204</v>
      </c>
      <c r="AM156" s="318">
        <v>631.18</v>
      </c>
      <c r="AN156" s="318">
        <v>0</v>
      </c>
      <c r="AO156" s="319">
        <f t="shared" si="77"/>
        <v>1895.1799999999998</v>
      </c>
      <c r="AP156" s="318">
        <v>494.39</v>
      </c>
      <c r="AQ156" s="318">
        <v>204</v>
      </c>
      <c r="AR156" s="318">
        <v>496.8</v>
      </c>
      <c r="AS156" s="319">
        <f t="shared" si="78"/>
        <v>1195.19</v>
      </c>
      <c r="AT156" s="318">
        <v>911.6</v>
      </c>
      <c r="AU156" s="318">
        <v>491.99</v>
      </c>
      <c r="AV156" s="318">
        <v>726.03</v>
      </c>
      <c r="AW156" s="319">
        <f t="shared" si="79"/>
        <v>2129.62</v>
      </c>
      <c r="AX156" s="318">
        <v>2700.62</v>
      </c>
      <c r="AY156" s="318">
        <v>407.71</v>
      </c>
      <c r="AZ156" s="318">
        <v>1102.48</v>
      </c>
      <c r="BA156" s="320">
        <f t="shared" si="80"/>
        <v>4210.8099999999995</v>
      </c>
      <c r="BB156" s="321"/>
      <c r="BC156" s="318">
        <v>0</v>
      </c>
      <c r="BD156" s="318">
        <v>854.65</v>
      </c>
      <c r="BE156" s="318">
        <v>307.01</v>
      </c>
      <c r="BF156" s="318">
        <v>0</v>
      </c>
      <c r="BG156" s="319">
        <f t="shared" si="115"/>
        <v>1161.6599999999999</v>
      </c>
      <c r="BH156" s="318">
        <v>182.87</v>
      </c>
      <c r="BI156" s="318">
        <v>786.73</v>
      </c>
      <c r="BJ156" s="318">
        <v>516.88</v>
      </c>
      <c r="BK156" s="319">
        <f t="shared" si="116"/>
        <v>1486.48</v>
      </c>
      <c r="BL156" s="318">
        <v>470</v>
      </c>
      <c r="BM156" s="318">
        <v>190.38</v>
      </c>
      <c r="BN156" s="318">
        <v>0</v>
      </c>
      <c r="BO156" s="319">
        <f t="shared" si="117"/>
        <v>660.38</v>
      </c>
      <c r="BP156" s="318">
        <v>0</v>
      </c>
      <c r="BQ156" s="318">
        <v>0</v>
      </c>
      <c r="BR156" s="318">
        <v>0</v>
      </c>
      <c r="BS156" s="320">
        <f t="shared" si="118"/>
        <v>0</v>
      </c>
      <c r="BT156" s="321"/>
    </row>
    <row r="157" spans="1:72" ht="15">
      <c r="A157" s="331" t="s">
        <v>486</v>
      </c>
      <c r="B157" s="446" t="s">
        <v>487</v>
      </c>
      <c r="C157" s="447" t="s">
        <v>488</v>
      </c>
      <c r="D157" s="448" t="s">
        <v>440</v>
      </c>
      <c r="E157" s="482" t="s">
        <v>234</v>
      </c>
      <c r="F157" s="325">
        <v>1</v>
      </c>
      <c r="G157" s="325">
        <v>750</v>
      </c>
      <c r="H157" s="450">
        <v>0.3</v>
      </c>
      <c r="I157" s="327">
        <f>(F157*G157*H157)*12</f>
        <v>2700</v>
      </c>
      <c r="J157" s="328">
        <v>1</v>
      </c>
      <c r="K157" s="328">
        <v>750</v>
      </c>
      <c r="L157" s="451">
        <v>0.3</v>
      </c>
      <c r="M157" s="327">
        <f>(J157*K157*L157)*12</f>
        <v>2700</v>
      </c>
      <c r="N157" s="452">
        <f t="shared" si="110"/>
        <v>5400</v>
      </c>
      <c r="O157" s="311">
        <f>I157/$C$4</f>
        <v>2076.9230769230767</v>
      </c>
      <c r="P157" s="311">
        <f>M157/$C$4</f>
        <v>2076.9230769230767</v>
      </c>
      <c r="Q157" s="311">
        <f>O157+P157</f>
        <v>4153.846153846153</v>
      </c>
      <c r="R157" s="312">
        <f t="shared" si="111"/>
        <v>2166.7200000000003</v>
      </c>
      <c r="S157" s="312">
        <f t="shared" si="112"/>
        <v>533.2799999999997</v>
      </c>
      <c r="T157" s="313">
        <f t="shared" si="113"/>
        <v>0.802488888888889</v>
      </c>
      <c r="U157" s="314"/>
      <c r="V157" s="314"/>
      <c r="W157" s="314"/>
      <c r="X157" s="314"/>
      <c r="Y157" s="314"/>
      <c r="Z157" s="314"/>
      <c r="AA157" s="314"/>
      <c r="AB157" s="314"/>
      <c r="AC157" s="314"/>
      <c r="AD157" s="314"/>
      <c r="AE157" s="314"/>
      <c r="AF157" s="314"/>
      <c r="AG157" s="315">
        <f t="shared" si="114"/>
        <v>4759.870000000001</v>
      </c>
      <c r="AH157" s="315">
        <f>N157-AG157</f>
        <v>640.1299999999992</v>
      </c>
      <c r="AI157" s="316">
        <f aca="true" t="shared" si="119" ref="AI157:AI164">AG157/N157</f>
        <v>0.8814574074074075</v>
      </c>
      <c r="AJ157" s="317"/>
      <c r="AK157" s="318">
        <v>0</v>
      </c>
      <c r="AL157" s="318">
        <v>124.99</v>
      </c>
      <c r="AM157" s="318">
        <v>50</v>
      </c>
      <c r="AN157" s="318">
        <v>0</v>
      </c>
      <c r="AO157" s="319">
        <f>SUM(AK157:AN157)</f>
        <v>174.99</v>
      </c>
      <c r="AP157" s="318">
        <v>100</v>
      </c>
      <c r="AQ157" s="318">
        <v>500</v>
      </c>
      <c r="AR157" s="318">
        <v>70</v>
      </c>
      <c r="AS157" s="319">
        <f>SUM(AP157:AR157)</f>
        <v>670</v>
      </c>
      <c r="AT157" s="318">
        <v>500</v>
      </c>
      <c r="AU157" s="318">
        <v>202.51</v>
      </c>
      <c r="AV157" s="318">
        <v>128</v>
      </c>
      <c r="AW157" s="319">
        <f>SUM(AT157:AV157)</f>
        <v>830.51</v>
      </c>
      <c r="AX157" s="318">
        <v>125</v>
      </c>
      <c r="AY157" s="318">
        <v>582.65</v>
      </c>
      <c r="AZ157" s="318">
        <v>210</v>
      </c>
      <c r="BA157" s="320">
        <f>SUM(AX157:AZ157)</f>
        <v>917.65</v>
      </c>
      <c r="BB157" s="321"/>
      <c r="BC157" s="318">
        <v>132.02</v>
      </c>
      <c r="BD157" s="318">
        <v>0</v>
      </c>
      <c r="BE157" s="318">
        <v>125</v>
      </c>
      <c r="BF157" s="318">
        <v>0</v>
      </c>
      <c r="BG157" s="319">
        <f t="shared" si="115"/>
        <v>257.02</v>
      </c>
      <c r="BH157" s="318">
        <v>0</v>
      </c>
      <c r="BI157" s="318">
        <v>300</v>
      </c>
      <c r="BJ157" s="318">
        <v>400.01</v>
      </c>
      <c r="BK157" s="319">
        <f t="shared" si="116"/>
        <v>700.01</v>
      </c>
      <c r="BL157" s="318">
        <v>248.61</v>
      </c>
      <c r="BM157" s="318">
        <v>200</v>
      </c>
      <c r="BN157" s="318">
        <v>761.08</v>
      </c>
      <c r="BO157" s="319">
        <f t="shared" si="117"/>
        <v>1209.69</v>
      </c>
      <c r="BP157" s="318">
        <v>0</v>
      </c>
      <c r="BQ157" s="318">
        <v>0</v>
      </c>
      <c r="BR157" s="318">
        <v>0</v>
      </c>
      <c r="BS157" s="320">
        <f t="shared" si="118"/>
        <v>0</v>
      </c>
      <c r="BT157" s="321"/>
    </row>
    <row r="158" spans="1:72" ht="15">
      <c r="A158" s="454"/>
      <c r="B158" s="446"/>
      <c r="C158" s="447"/>
      <c r="D158" s="448"/>
      <c r="E158" s="361"/>
      <c r="F158" s="325"/>
      <c r="G158" s="325"/>
      <c r="H158" s="450"/>
      <c r="I158" s="327"/>
      <c r="J158" s="328"/>
      <c r="K158" s="328"/>
      <c r="L158" s="451"/>
      <c r="M158" s="327"/>
      <c r="N158" s="452"/>
      <c r="O158" s="452"/>
      <c r="P158" s="452"/>
      <c r="Q158" s="452"/>
      <c r="R158" s="452"/>
      <c r="S158" s="452"/>
      <c r="T158" s="452"/>
      <c r="U158" s="452"/>
      <c r="V158" s="452"/>
      <c r="W158" s="452"/>
      <c r="X158" s="452"/>
      <c r="Y158" s="452"/>
      <c r="Z158" s="452"/>
      <c r="AA158" s="452"/>
      <c r="AB158" s="452"/>
      <c r="AC158" s="452"/>
      <c r="AD158" s="452"/>
      <c r="AE158" s="452"/>
      <c r="AF158" s="452"/>
      <c r="AG158" s="452"/>
      <c r="AH158" s="452"/>
      <c r="AI158" s="452"/>
      <c r="AJ158" s="452"/>
      <c r="AK158" s="452"/>
      <c r="AL158" s="452"/>
      <c r="AM158" s="452"/>
      <c r="AN158" s="452"/>
      <c r="AO158" s="452"/>
      <c r="AP158" s="452"/>
      <c r="AQ158" s="452"/>
      <c r="AR158" s="452"/>
      <c r="AS158" s="452"/>
      <c r="AT158" s="452"/>
      <c r="AU158" s="452"/>
      <c r="AV158" s="452"/>
      <c r="AW158" s="452"/>
      <c r="AX158" s="452"/>
      <c r="AY158" s="452"/>
      <c r="AZ158" s="452"/>
      <c r="BA158" s="452"/>
      <c r="BB158" s="321"/>
      <c r="BC158" s="452"/>
      <c r="BD158" s="452"/>
      <c r="BE158" s="452"/>
      <c r="BF158" s="452"/>
      <c r="BG158" s="452"/>
      <c r="BH158" s="452"/>
      <c r="BI158" s="452"/>
      <c r="BJ158" s="452"/>
      <c r="BK158" s="452"/>
      <c r="BL158" s="452"/>
      <c r="BM158" s="452"/>
      <c r="BN158" s="452"/>
      <c r="BO158" s="452"/>
      <c r="BP158" s="452"/>
      <c r="BQ158" s="452"/>
      <c r="BR158" s="452"/>
      <c r="BS158" s="452"/>
      <c r="BT158" s="321"/>
    </row>
    <row r="159" spans="1:72" ht="15">
      <c r="A159" s="454"/>
      <c r="B159" s="474" t="s">
        <v>489</v>
      </c>
      <c r="C159" s="475" t="s">
        <v>489</v>
      </c>
      <c r="D159" s="476"/>
      <c r="E159" s="476"/>
      <c r="F159" s="474"/>
      <c r="G159" s="564"/>
      <c r="H159" s="564"/>
      <c r="I159" s="477">
        <f>SUM(I142:I158)</f>
        <v>59947.84</v>
      </c>
      <c r="J159" s="477"/>
      <c r="K159" s="477"/>
      <c r="L159" s="477"/>
      <c r="M159" s="477">
        <f>SUM(M142:M158)</f>
        <v>58387.84</v>
      </c>
      <c r="N159" s="477">
        <f>SUM(N142:N158)</f>
        <v>118335.68</v>
      </c>
      <c r="O159" s="477">
        <f aca="true" t="shared" si="120" ref="O159:BA159">SUM(O142:O158)</f>
        <v>46113.723076923074</v>
      </c>
      <c r="P159" s="477">
        <f t="shared" si="120"/>
        <v>44913.723076923074</v>
      </c>
      <c r="Q159" s="477">
        <f t="shared" si="120"/>
        <v>91027.44615384615</v>
      </c>
      <c r="R159" s="477">
        <f t="shared" si="120"/>
        <v>37277.22</v>
      </c>
      <c r="S159" s="477">
        <f t="shared" si="120"/>
        <v>21110.620000000003</v>
      </c>
      <c r="T159" s="478">
        <f aca="true" t="shared" si="121" ref="T159:T164">R159/I159</f>
        <v>0.621827575438915</v>
      </c>
      <c r="U159" s="477">
        <f t="shared" si="120"/>
        <v>0</v>
      </c>
      <c r="V159" s="477">
        <f t="shared" si="120"/>
        <v>0</v>
      </c>
      <c r="W159" s="477">
        <f t="shared" si="120"/>
        <v>0</v>
      </c>
      <c r="X159" s="477">
        <f t="shared" si="120"/>
        <v>0</v>
      </c>
      <c r="Y159" s="477">
        <f t="shared" si="120"/>
        <v>0</v>
      </c>
      <c r="Z159" s="477">
        <f t="shared" si="120"/>
        <v>0</v>
      </c>
      <c r="AA159" s="477">
        <f t="shared" si="120"/>
        <v>0</v>
      </c>
      <c r="AB159" s="477">
        <f t="shared" si="120"/>
        <v>0</v>
      </c>
      <c r="AC159" s="477">
        <f t="shared" si="120"/>
        <v>0</v>
      </c>
      <c r="AD159" s="477">
        <f t="shared" si="120"/>
        <v>0</v>
      </c>
      <c r="AE159" s="477">
        <f t="shared" si="120"/>
        <v>0</v>
      </c>
      <c r="AF159" s="477">
        <f t="shared" si="120"/>
        <v>0</v>
      </c>
      <c r="AG159" s="477">
        <f t="shared" si="120"/>
        <v>90162.46999999999</v>
      </c>
      <c r="AH159" s="477">
        <f t="shared" si="120"/>
        <v>28173.21</v>
      </c>
      <c r="AI159" s="478">
        <f t="shared" si="119"/>
        <v>0.7619212565474758</v>
      </c>
      <c r="AJ159" s="477"/>
      <c r="AK159" s="477">
        <f>SUM(AK142:AK158)</f>
        <v>1060</v>
      </c>
      <c r="AL159" s="477">
        <f t="shared" si="120"/>
        <v>3412.5899999999992</v>
      </c>
      <c r="AM159" s="477">
        <f t="shared" si="120"/>
        <v>3491.12</v>
      </c>
      <c r="AN159" s="477">
        <f t="shared" si="120"/>
        <v>-1446.8</v>
      </c>
      <c r="AO159" s="477">
        <f t="shared" si="120"/>
        <v>6516.91</v>
      </c>
      <c r="AP159" s="477">
        <f t="shared" si="120"/>
        <v>6308.450000000001</v>
      </c>
      <c r="AQ159" s="477">
        <f t="shared" si="120"/>
        <v>2059.2599999999998</v>
      </c>
      <c r="AR159" s="477">
        <f t="shared" si="120"/>
        <v>4150.960000000001</v>
      </c>
      <c r="AS159" s="477">
        <f t="shared" si="120"/>
        <v>12518.67</v>
      </c>
      <c r="AT159" s="477">
        <f t="shared" si="120"/>
        <v>5899.99</v>
      </c>
      <c r="AU159" s="477">
        <f t="shared" si="120"/>
        <v>6610.52</v>
      </c>
      <c r="AV159" s="477">
        <f t="shared" si="120"/>
        <v>6947.280000000001</v>
      </c>
      <c r="AW159" s="477">
        <f t="shared" si="120"/>
        <v>19457.789999999997</v>
      </c>
      <c r="AX159" s="477">
        <f t="shared" si="120"/>
        <v>7366.120000000001</v>
      </c>
      <c r="AY159" s="477">
        <f t="shared" si="120"/>
        <v>2851.31</v>
      </c>
      <c r="AZ159" s="477">
        <f t="shared" si="120"/>
        <v>4174.45</v>
      </c>
      <c r="BA159" s="477">
        <f t="shared" si="120"/>
        <v>14391.88</v>
      </c>
      <c r="BB159" s="321"/>
      <c r="BC159" s="477">
        <f>SUM(BC142:BC158)</f>
        <v>2641.27</v>
      </c>
      <c r="BD159" s="477">
        <f aca="true" t="shared" si="122" ref="BD159:BS159">SUM(BD142:BD158)</f>
        <v>4397.179999999999</v>
      </c>
      <c r="BE159" s="477">
        <f t="shared" si="122"/>
        <v>8864.17</v>
      </c>
      <c r="BF159" s="477">
        <f t="shared" si="122"/>
        <v>-1355.12</v>
      </c>
      <c r="BG159" s="477">
        <f t="shared" si="122"/>
        <v>14547.500000000002</v>
      </c>
      <c r="BH159" s="477">
        <f t="shared" si="122"/>
        <v>6371.94</v>
      </c>
      <c r="BI159" s="477">
        <f t="shared" si="122"/>
        <v>3515.93</v>
      </c>
      <c r="BJ159" s="477">
        <f t="shared" si="122"/>
        <v>3233.25</v>
      </c>
      <c r="BK159" s="477">
        <f t="shared" si="122"/>
        <v>13121.12</v>
      </c>
      <c r="BL159" s="477">
        <f t="shared" si="122"/>
        <v>1873.3199999999997</v>
      </c>
      <c r="BM159" s="477">
        <f t="shared" si="122"/>
        <v>3895.5</v>
      </c>
      <c r="BN159" s="477">
        <f t="shared" si="122"/>
        <v>3839.7799999999997</v>
      </c>
      <c r="BO159" s="477">
        <f t="shared" si="122"/>
        <v>9608.6</v>
      </c>
      <c r="BP159" s="477">
        <f t="shared" si="122"/>
        <v>0</v>
      </c>
      <c r="BQ159" s="477">
        <f t="shared" si="122"/>
        <v>0</v>
      </c>
      <c r="BR159" s="477">
        <f t="shared" si="122"/>
        <v>0</v>
      </c>
      <c r="BS159" s="477">
        <f t="shared" si="122"/>
        <v>0</v>
      </c>
      <c r="BT159" s="321"/>
    </row>
    <row r="160" spans="1:72" ht="15">
      <c r="A160" s="454"/>
      <c r="B160" s="485" t="s">
        <v>490</v>
      </c>
      <c r="C160" s="486" t="s">
        <v>490</v>
      </c>
      <c r="D160" s="460"/>
      <c r="E160" s="461"/>
      <c r="F160" s="458"/>
      <c r="G160" s="458"/>
      <c r="H160" s="458"/>
      <c r="I160" s="462">
        <f>I159+I140+I136+I132+I128+I125+I121</f>
        <v>311283.08</v>
      </c>
      <c r="J160" s="462"/>
      <c r="K160" s="462"/>
      <c r="L160" s="462"/>
      <c r="M160" s="462">
        <f>M159+M140+M136+M132+M128+M125+M121</f>
        <v>337910.14540000004</v>
      </c>
      <c r="N160" s="462">
        <f>N159+N140+N136+N132+N128+N125+N121</f>
        <v>649193.2254</v>
      </c>
      <c r="O160" s="462">
        <f aca="true" t="shared" si="123" ref="O160:BA160">O159+O140+O136+O132+O128+O125+O121</f>
        <v>240002.36923076923</v>
      </c>
      <c r="P160" s="462">
        <f t="shared" si="123"/>
        <v>262330.8810769231</v>
      </c>
      <c r="Q160" s="462">
        <f t="shared" si="123"/>
        <v>499933.25030769233</v>
      </c>
      <c r="R160" s="462">
        <f t="shared" si="123"/>
        <v>240800.71999999997</v>
      </c>
      <c r="S160" s="462">
        <f t="shared" si="123"/>
        <v>97109.42540000001</v>
      </c>
      <c r="T160" s="463">
        <f t="shared" si="121"/>
        <v>0.7735747153362783</v>
      </c>
      <c r="U160" s="462" t="e">
        <f t="shared" si="123"/>
        <v>#DIV/0!</v>
      </c>
      <c r="V160" s="462" t="e">
        <f t="shared" si="123"/>
        <v>#DIV/0!</v>
      </c>
      <c r="W160" s="462" t="e">
        <f t="shared" si="123"/>
        <v>#DIV/0!</v>
      </c>
      <c r="X160" s="462" t="e">
        <f t="shared" si="123"/>
        <v>#DIV/0!</v>
      </c>
      <c r="Y160" s="462" t="e">
        <f t="shared" si="123"/>
        <v>#DIV/0!</v>
      </c>
      <c r="Z160" s="462" t="e">
        <f t="shared" si="123"/>
        <v>#DIV/0!</v>
      </c>
      <c r="AA160" s="462" t="e">
        <f t="shared" si="123"/>
        <v>#DIV/0!</v>
      </c>
      <c r="AB160" s="462" t="e">
        <f t="shared" si="123"/>
        <v>#DIV/0!</v>
      </c>
      <c r="AC160" s="462" t="e">
        <f t="shared" si="123"/>
        <v>#DIV/0!</v>
      </c>
      <c r="AD160" s="462" t="e">
        <f t="shared" si="123"/>
        <v>#DIV/0!</v>
      </c>
      <c r="AE160" s="462" t="e">
        <f t="shared" si="123"/>
        <v>#DIV/0!</v>
      </c>
      <c r="AF160" s="462" t="e">
        <f t="shared" si="123"/>
        <v>#DIV/0!</v>
      </c>
      <c r="AG160" s="462">
        <f t="shared" si="123"/>
        <v>464219.35</v>
      </c>
      <c r="AH160" s="462">
        <f t="shared" si="123"/>
        <v>184973.8754</v>
      </c>
      <c r="AI160" s="463">
        <f t="shared" si="119"/>
        <v>0.7150711557625568</v>
      </c>
      <c r="AJ160" s="462"/>
      <c r="AK160" s="462">
        <f t="shared" si="123"/>
        <v>2089.77</v>
      </c>
      <c r="AL160" s="462">
        <f t="shared" si="123"/>
        <v>5648.339999999999</v>
      </c>
      <c r="AM160" s="462">
        <f t="shared" si="123"/>
        <v>12335.399999999998</v>
      </c>
      <c r="AN160" s="462">
        <f t="shared" si="123"/>
        <v>-1446.8</v>
      </c>
      <c r="AO160" s="462">
        <f t="shared" si="123"/>
        <v>18626.710000000003</v>
      </c>
      <c r="AP160" s="462">
        <f t="shared" si="123"/>
        <v>12651.55</v>
      </c>
      <c r="AQ160" s="462">
        <f t="shared" si="123"/>
        <v>11347.61</v>
      </c>
      <c r="AR160" s="462">
        <f t="shared" si="123"/>
        <v>11710.95</v>
      </c>
      <c r="AS160" s="462">
        <f t="shared" si="123"/>
        <v>35710.11</v>
      </c>
      <c r="AT160" s="462">
        <f t="shared" si="123"/>
        <v>13463.900000000001</v>
      </c>
      <c r="AU160" s="462">
        <f t="shared" si="123"/>
        <v>46750.57000000001</v>
      </c>
      <c r="AV160" s="462">
        <f t="shared" si="123"/>
        <v>14447.580000000002</v>
      </c>
      <c r="AW160" s="462">
        <f t="shared" si="123"/>
        <v>74662.05</v>
      </c>
      <c r="AX160" s="462">
        <f t="shared" si="123"/>
        <v>20458.600000000002</v>
      </c>
      <c r="AY160" s="462">
        <f t="shared" si="123"/>
        <v>9851.869999999999</v>
      </c>
      <c r="AZ160" s="462">
        <f t="shared" si="123"/>
        <v>64109.28999999999</v>
      </c>
      <c r="BA160" s="462">
        <f t="shared" si="123"/>
        <v>94419.76000000001</v>
      </c>
      <c r="BB160" s="321"/>
      <c r="BC160" s="462">
        <f aca="true" t="shared" si="124" ref="BC160:BS160">BC159+BC140+BC136+BC132+BC128+BC125+BC121</f>
        <v>41515.54</v>
      </c>
      <c r="BD160" s="462">
        <f t="shared" si="124"/>
        <v>11250.689999999999</v>
      </c>
      <c r="BE160" s="462">
        <f t="shared" si="124"/>
        <v>37212.67999999999</v>
      </c>
      <c r="BF160" s="462">
        <f t="shared" si="124"/>
        <v>-1355.12</v>
      </c>
      <c r="BG160" s="462">
        <f t="shared" si="124"/>
        <v>88623.79000000001</v>
      </c>
      <c r="BH160" s="462">
        <f t="shared" si="124"/>
        <v>51381.79</v>
      </c>
      <c r="BI160" s="462">
        <f t="shared" si="124"/>
        <v>9904.57</v>
      </c>
      <c r="BJ160" s="462">
        <f t="shared" si="124"/>
        <v>11910.87</v>
      </c>
      <c r="BK160" s="462">
        <f t="shared" si="124"/>
        <v>73197.23000000001</v>
      </c>
      <c r="BL160" s="462">
        <f t="shared" si="124"/>
        <v>25296.53</v>
      </c>
      <c r="BM160" s="462">
        <f t="shared" si="124"/>
        <v>40175.87</v>
      </c>
      <c r="BN160" s="462">
        <f t="shared" si="124"/>
        <v>13507.3</v>
      </c>
      <c r="BO160" s="462">
        <f t="shared" si="124"/>
        <v>78979.7</v>
      </c>
      <c r="BP160" s="462">
        <f t="shared" si="124"/>
        <v>0</v>
      </c>
      <c r="BQ160" s="462">
        <f t="shared" si="124"/>
        <v>0</v>
      </c>
      <c r="BR160" s="462">
        <f t="shared" si="124"/>
        <v>0</v>
      </c>
      <c r="BS160" s="462">
        <f t="shared" si="124"/>
        <v>0</v>
      </c>
      <c r="BT160" s="321"/>
    </row>
    <row r="161" spans="1:72" s="289" customFormat="1" ht="15">
      <c r="A161" s="487">
        <v>300</v>
      </c>
      <c r="B161" s="446"/>
      <c r="C161" s="447" t="s">
        <v>491</v>
      </c>
      <c r="D161" s="448"/>
      <c r="E161" s="482" t="s">
        <v>234</v>
      </c>
      <c r="F161" s="325">
        <v>1</v>
      </c>
      <c r="G161" s="325"/>
      <c r="H161" s="450"/>
      <c r="I161" s="327"/>
      <c r="J161" s="328"/>
      <c r="K161" s="328"/>
      <c r="L161" s="451"/>
      <c r="M161" s="327"/>
      <c r="N161" s="452"/>
      <c r="O161" s="311">
        <f>I161/$C$4</f>
        <v>0</v>
      </c>
      <c r="P161" s="311">
        <f>M161/$C$4</f>
        <v>0</v>
      </c>
      <c r="Q161" s="311">
        <f>O161+P161</f>
        <v>0</v>
      </c>
      <c r="R161" s="312">
        <f>BG161+BK161+BO161+BS161</f>
        <v>137906.57</v>
      </c>
      <c r="S161" s="312">
        <f>M161-R161</f>
        <v>-137906.57</v>
      </c>
      <c r="T161" s="313" t="e">
        <f>R161/M161</f>
        <v>#DIV/0!</v>
      </c>
      <c r="U161" s="314"/>
      <c r="V161" s="314"/>
      <c r="W161" s="314"/>
      <c r="X161" s="314"/>
      <c r="Y161" s="314"/>
      <c r="Z161" s="314"/>
      <c r="AA161" s="314"/>
      <c r="AB161" s="314"/>
      <c r="AC161" s="314"/>
      <c r="AD161" s="314"/>
      <c r="AE161" s="314"/>
      <c r="AF161" s="314"/>
      <c r="AG161" s="315">
        <f>AO161+AS161+AW161+BA161+BG161+BK161+BO161+BS161</f>
        <v>216888.25</v>
      </c>
      <c r="AH161" s="315">
        <f>N161-AG161</f>
        <v>-216888.25</v>
      </c>
      <c r="AI161" s="316" t="e">
        <f t="shared" si="119"/>
        <v>#DIV/0!</v>
      </c>
      <c r="AJ161" s="317"/>
      <c r="AK161" s="318">
        <v>0</v>
      </c>
      <c r="AL161" s="318">
        <v>0</v>
      </c>
      <c r="AM161" s="318">
        <v>0</v>
      </c>
      <c r="AN161" s="318">
        <v>0</v>
      </c>
      <c r="AO161" s="319">
        <f>SUM(AK161:AN161)</f>
        <v>0</v>
      </c>
      <c r="AP161" s="318">
        <v>81604</v>
      </c>
      <c r="AQ161" s="318">
        <v>0</v>
      </c>
      <c r="AR161" s="318">
        <v>0</v>
      </c>
      <c r="AS161" s="319">
        <f>SUM(AP161:AR161)</f>
        <v>81604</v>
      </c>
      <c r="AT161" s="318">
        <v>0</v>
      </c>
      <c r="AU161" s="318">
        <v>-58478.44</v>
      </c>
      <c r="AV161" s="318">
        <v>49552.36</v>
      </c>
      <c r="AW161" s="319">
        <f>SUM(AT161:AV161)</f>
        <v>-8926.080000000002</v>
      </c>
      <c r="AX161" s="318">
        <v>0</v>
      </c>
      <c r="AY161" s="318">
        <v>0</v>
      </c>
      <c r="AZ161" s="318">
        <v>6303.76</v>
      </c>
      <c r="BA161" s="320">
        <f>SUM(AX161:AZ161)</f>
        <v>6303.76</v>
      </c>
      <c r="BB161" s="321"/>
      <c r="BC161" s="318">
        <v>-9875.57</v>
      </c>
      <c r="BD161" s="318">
        <v>88230.38</v>
      </c>
      <c r="BE161" s="318">
        <v>-37604.46</v>
      </c>
      <c r="BF161" s="318">
        <v>0</v>
      </c>
      <c r="BG161" s="319">
        <f>SUM(BC161:BF161)</f>
        <v>40750.35</v>
      </c>
      <c r="BH161" s="318">
        <v>-34834.48</v>
      </c>
      <c r="BI161" s="318">
        <v>51715.26</v>
      </c>
      <c r="BJ161" s="318">
        <v>0</v>
      </c>
      <c r="BK161" s="319">
        <f>SUM(BH161:BJ161)</f>
        <v>16880.78</v>
      </c>
      <c r="BL161" s="318">
        <v>-32938.16</v>
      </c>
      <c r="BM161" s="318">
        <v>113213.6</v>
      </c>
      <c r="BN161" s="318">
        <v>0</v>
      </c>
      <c r="BO161" s="319">
        <f>SUM(BL161:BN161)</f>
        <v>80275.44</v>
      </c>
      <c r="BP161" s="318">
        <v>0</v>
      </c>
      <c r="BQ161" s="318">
        <v>0</v>
      </c>
      <c r="BR161" s="318">
        <v>0</v>
      </c>
      <c r="BS161" s="320">
        <f>SUM(BP161:BR161)</f>
        <v>0</v>
      </c>
      <c r="BT161" s="321"/>
    </row>
    <row r="162" spans="1:72" ht="15">
      <c r="A162" s="454"/>
      <c r="B162" s="488"/>
      <c r="C162" s="489" t="s">
        <v>492</v>
      </c>
      <c r="D162" s="490"/>
      <c r="E162" s="491"/>
      <c r="F162" s="492"/>
      <c r="G162" s="492"/>
      <c r="H162" s="492"/>
      <c r="I162" s="493">
        <f>I160+I106</f>
        <v>704884.6799999999</v>
      </c>
      <c r="J162" s="493"/>
      <c r="K162" s="493"/>
      <c r="L162" s="493"/>
      <c r="M162" s="494">
        <f>M160+M106</f>
        <v>1041993.0134</v>
      </c>
      <c r="N162" s="494">
        <f>N160+N161+N106</f>
        <v>1746877.6933999998</v>
      </c>
      <c r="O162" s="494">
        <f aca="true" t="shared" si="125" ref="O162:BA162">O160+O161+O106</f>
        <v>542772.8307692308</v>
      </c>
      <c r="P162" s="494">
        <f t="shared" si="125"/>
        <v>803933.0872307692</v>
      </c>
      <c r="Q162" s="494">
        <f t="shared" si="125"/>
        <v>1344305.918</v>
      </c>
      <c r="R162" s="494">
        <f t="shared" si="125"/>
        <v>673215.85</v>
      </c>
      <c r="S162" s="494">
        <f t="shared" si="125"/>
        <v>368777.1634</v>
      </c>
      <c r="T162" s="495">
        <f t="shared" si="121"/>
        <v>0.9550723247382821</v>
      </c>
      <c r="U162" s="494" t="e">
        <f t="shared" si="125"/>
        <v>#DIV/0!</v>
      </c>
      <c r="V162" s="494" t="e">
        <f t="shared" si="125"/>
        <v>#DIV/0!</v>
      </c>
      <c r="W162" s="494" t="e">
        <f t="shared" si="125"/>
        <v>#DIV/0!</v>
      </c>
      <c r="X162" s="494" t="e">
        <f t="shared" si="125"/>
        <v>#DIV/0!</v>
      </c>
      <c r="Y162" s="494" t="e">
        <f t="shared" si="125"/>
        <v>#DIV/0!</v>
      </c>
      <c r="Z162" s="494" t="e">
        <f t="shared" si="125"/>
        <v>#DIV/0!</v>
      </c>
      <c r="AA162" s="494" t="e">
        <f t="shared" si="125"/>
        <v>#DIV/0!</v>
      </c>
      <c r="AB162" s="494" t="e">
        <f t="shared" si="125"/>
        <v>#DIV/0!</v>
      </c>
      <c r="AC162" s="494" t="e">
        <f t="shared" si="125"/>
        <v>#DIV/0!</v>
      </c>
      <c r="AD162" s="494" t="e">
        <f t="shared" si="125"/>
        <v>#DIV/0!</v>
      </c>
      <c r="AE162" s="494" t="e">
        <f t="shared" si="125"/>
        <v>#DIV/0!</v>
      </c>
      <c r="AF162" s="494" t="e">
        <f t="shared" si="125"/>
        <v>#DIV/0!</v>
      </c>
      <c r="AG162" s="494">
        <f t="shared" si="125"/>
        <v>1180754.41</v>
      </c>
      <c r="AH162" s="494">
        <f t="shared" si="125"/>
        <v>566123.2834000001</v>
      </c>
      <c r="AI162" s="495">
        <f t="shared" si="119"/>
        <v>0.6759227703582743</v>
      </c>
      <c r="AJ162" s="494"/>
      <c r="AK162" s="494">
        <f t="shared" si="125"/>
        <v>2089.77</v>
      </c>
      <c r="AL162" s="494">
        <f t="shared" si="125"/>
        <v>7328.49</v>
      </c>
      <c r="AM162" s="494">
        <f t="shared" si="125"/>
        <v>19637.5</v>
      </c>
      <c r="AN162" s="494">
        <f t="shared" si="125"/>
        <v>-1446.8</v>
      </c>
      <c r="AO162" s="494">
        <f t="shared" si="125"/>
        <v>27608.960000000003</v>
      </c>
      <c r="AP162" s="494">
        <f t="shared" si="125"/>
        <v>100898.66</v>
      </c>
      <c r="AQ162" s="494">
        <f t="shared" si="125"/>
        <v>21870.67</v>
      </c>
      <c r="AR162" s="494">
        <f t="shared" si="125"/>
        <v>21532.82</v>
      </c>
      <c r="AS162" s="494">
        <f t="shared" si="125"/>
        <v>144302.15</v>
      </c>
      <c r="AT162" s="494">
        <f t="shared" si="125"/>
        <v>24792.47</v>
      </c>
      <c r="AU162" s="494">
        <f t="shared" si="125"/>
        <v>25805.880000000005</v>
      </c>
      <c r="AV162" s="494">
        <f t="shared" si="125"/>
        <v>71171</v>
      </c>
      <c r="AW162" s="494">
        <f t="shared" si="125"/>
        <v>121769.35</v>
      </c>
      <c r="AX162" s="494">
        <f t="shared" si="125"/>
        <v>27059.160000000003</v>
      </c>
      <c r="AY162" s="494">
        <f t="shared" si="125"/>
        <v>23011.79</v>
      </c>
      <c r="AZ162" s="494">
        <f t="shared" si="125"/>
        <v>163787.15</v>
      </c>
      <c r="BA162" s="494">
        <f t="shared" si="125"/>
        <v>213858.1</v>
      </c>
      <c r="BB162" s="321"/>
      <c r="BC162" s="494">
        <f aca="true" t="shared" si="126" ref="BC162:BS162">BC160+BC161+BC106</f>
        <v>50084.36</v>
      </c>
      <c r="BD162" s="494">
        <f t="shared" si="126"/>
        <v>144828.68</v>
      </c>
      <c r="BE162" s="494">
        <f t="shared" si="126"/>
        <v>45903.049999999996</v>
      </c>
      <c r="BF162" s="494">
        <f t="shared" si="126"/>
        <v>-1355.12</v>
      </c>
      <c r="BG162" s="494">
        <f t="shared" si="126"/>
        <v>239460.97000000003</v>
      </c>
      <c r="BH162" s="494">
        <f t="shared" si="126"/>
        <v>91723.40999999999</v>
      </c>
      <c r="BI162" s="494">
        <f t="shared" si="126"/>
        <v>73005.64</v>
      </c>
      <c r="BJ162" s="494">
        <f t="shared" si="126"/>
        <v>20962.130000000005</v>
      </c>
      <c r="BK162" s="494">
        <f t="shared" si="126"/>
        <v>185691.18</v>
      </c>
      <c r="BL162" s="494">
        <f t="shared" si="126"/>
        <v>50458.05999999998</v>
      </c>
      <c r="BM162" s="494">
        <f t="shared" si="126"/>
        <v>176447.08000000002</v>
      </c>
      <c r="BN162" s="494">
        <f t="shared" si="126"/>
        <v>21158.559999999998</v>
      </c>
      <c r="BO162" s="494">
        <f t="shared" si="126"/>
        <v>248063.7</v>
      </c>
      <c r="BP162" s="494">
        <f t="shared" si="126"/>
        <v>0</v>
      </c>
      <c r="BQ162" s="494">
        <f t="shared" si="126"/>
        <v>0</v>
      </c>
      <c r="BR162" s="494">
        <f t="shared" si="126"/>
        <v>0</v>
      </c>
      <c r="BS162" s="494">
        <f t="shared" si="126"/>
        <v>0</v>
      </c>
      <c r="BT162" s="321"/>
    </row>
    <row r="163" spans="1:72" ht="15">
      <c r="A163" s="331" t="s">
        <v>493</v>
      </c>
      <c r="B163" s="496" t="s">
        <v>494</v>
      </c>
      <c r="C163" s="497" t="s">
        <v>494</v>
      </c>
      <c r="D163" s="498" t="s">
        <v>494</v>
      </c>
      <c r="E163" s="499" t="s">
        <v>234</v>
      </c>
      <c r="F163" s="500"/>
      <c r="G163" s="500"/>
      <c r="H163" s="500"/>
      <c r="I163" s="501">
        <f>I162*0.07</f>
        <v>49341.9276</v>
      </c>
      <c r="J163" s="501"/>
      <c r="K163" s="501"/>
      <c r="L163" s="501"/>
      <c r="M163" s="502">
        <f>M162*0.07</f>
        <v>72939.510938</v>
      </c>
      <c r="N163" s="452">
        <f>I163+M163</f>
        <v>122281.43853800002</v>
      </c>
      <c r="O163" s="311">
        <f>I163/$C$4</f>
        <v>37955.32892307692</v>
      </c>
      <c r="P163" s="311">
        <f>M163/$C$4</f>
        <v>56107.31610615385</v>
      </c>
      <c r="Q163" s="311">
        <f>O163+P163</f>
        <v>94062.64502923077</v>
      </c>
      <c r="R163" s="312">
        <f>BG163+BK163+BO163+BS163</f>
        <v>55419.14</v>
      </c>
      <c r="S163" s="312">
        <f>M163-R163</f>
        <v>17520.370938000007</v>
      </c>
      <c r="T163" s="313">
        <f>R163/M163</f>
        <v>0.7597958813722694</v>
      </c>
      <c r="U163" s="314"/>
      <c r="V163" s="314"/>
      <c r="W163" s="314"/>
      <c r="X163" s="314"/>
      <c r="Y163" s="314"/>
      <c r="Z163" s="314"/>
      <c r="AA163" s="314"/>
      <c r="AB163" s="314"/>
      <c r="AC163" s="314"/>
      <c r="AD163" s="314"/>
      <c r="AE163" s="314"/>
      <c r="AF163" s="314"/>
      <c r="AG163" s="315">
        <f>AO163+AS163+AW163+BA163+BG163+BK163+BO163+BS163</f>
        <v>85424.78</v>
      </c>
      <c r="AH163" s="315">
        <f>N163-AG163</f>
        <v>36856.65853800002</v>
      </c>
      <c r="AI163" s="316">
        <f t="shared" si="119"/>
        <v>0.6985915525801858</v>
      </c>
      <c r="AJ163" s="317"/>
      <c r="AK163" s="318">
        <v>0</v>
      </c>
      <c r="AL163" s="318">
        <v>513</v>
      </c>
      <c r="AM163" s="318">
        <v>1374.63</v>
      </c>
      <c r="AN163" s="318">
        <v>0</v>
      </c>
      <c r="AO163" s="319">
        <f>SUM(AK163:AN163)</f>
        <v>1887.63</v>
      </c>
      <c r="AP163" s="318">
        <v>1249.36</v>
      </c>
      <c r="AQ163" s="318">
        <v>1531.04</v>
      </c>
      <c r="AR163" s="318">
        <v>1507.29</v>
      </c>
      <c r="AS163" s="319">
        <f>SUM(AP163:AR163)</f>
        <v>4287.69</v>
      </c>
      <c r="AT163" s="318">
        <v>1735.98</v>
      </c>
      <c r="AU163" s="318">
        <v>5899.9</v>
      </c>
      <c r="AV163" s="318">
        <v>1513.3</v>
      </c>
      <c r="AW163" s="319">
        <f>SUM(AT163:AV163)</f>
        <v>9149.179999999998</v>
      </c>
      <c r="AX163" s="318">
        <v>1897.44</v>
      </c>
      <c r="AY163" s="318">
        <v>1763.68</v>
      </c>
      <c r="AZ163" s="318">
        <v>11020.02</v>
      </c>
      <c r="BA163" s="320">
        <f>SUM(AX163:AZ163)</f>
        <v>14681.14</v>
      </c>
      <c r="BB163" s="321"/>
      <c r="BC163" s="318">
        <v>4197.2</v>
      </c>
      <c r="BD163" s="318">
        <v>3922.24</v>
      </c>
      <c r="BE163" s="318">
        <v>5845.52</v>
      </c>
      <c r="BF163" s="318">
        <v>0</v>
      </c>
      <c r="BG163" s="319">
        <f>SUM(BC163:BF163)</f>
        <v>13964.96</v>
      </c>
      <c r="BH163" s="318">
        <v>8764.2</v>
      </c>
      <c r="BI163" s="318">
        <v>5110.39</v>
      </c>
      <c r="BJ163" s="318">
        <v>1469.26</v>
      </c>
      <c r="BK163" s="319">
        <f>SUM(BH163:BJ163)</f>
        <v>15343.85</v>
      </c>
      <c r="BL163" s="318">
        <v>5831.73</v>
      </c>
      <c r="BM163" s="318">
        <v>20278.6</v>
      </c>
      <c r="BN163" s="318">
        <v>0</v>
      </c>
      <c r="BO163" s="319">
        <f>SUM(BL163:BN163)</f>
        <v>26110.329999999998</v>
      </c>
      <c r="BP163" s="318">
        <v>0</v>
      </c>
      <c r="BQ163" s="318">
        <v>0</v>
      </c>
      <c r="BR163" s="318">
        <v>0</v>
      </c>
      <c r="BS163" s="320">
        <f>SUM(BP163:BR163)</f>
        <v>0</v>
      </c>
      <c r="BT163" s="321"/>
    </row>
    <row r="164" spans="1:72" ht="15.75" thickBot="1">
      <c r="A164" s="503"/>
      <c r="B164" s="504" t="s">
        <v>495</v>
      </c>
      <c r="C164" s="505" t="s">
        <v>495</v>
      </c>
      <c r="D164" s="506"/>
      <c r="E164" s="507"/>
      <c r="F164" s="508"/>
      <c r="G164" s="508"/>
      <c r="H164" s="508"/>
      <c r="I164" s="509">
        <f>I163+I162</f>
        <v>754226.6076</v>
      </c>
      <c r="J164" s="509"/>
      <c r="K164" s="509"/>
      <c r="L164" s="509"/>
      <c r="M164" s="510">
        <f>M163+M162</f>
        <v>1114932.524338</v>
      </c>
      <c r="N164" s="510">
        <f>N162+N163</f>
        <v>1869159.1319379997</v>
      </c>
      <c r="O164" s="510">
        <f aca="true" t="shared" si="127" ref="O164:BA164">O162+O163</f>
        <v>580728.1596923078</v>
      </c>
      <c r="P164" s="510">
        <f t="shared" si="127"/>
        <v>860040.4033369231</v>
      </c>
      <c r="Q164" s="510">
        <f t="shared" si="127"/>
        <v>1438368.5630292308</v>
      </c>
      <c r="R164" s="510">
        <f t="shared" si="127"/>
        <v>728634.99</v>
      </c>
      <c r="S164" s="510">
        <f t="shared" si="127"/>
        <v>386297.534338</v>
      </c>
      <c r="T164" s="511">
        <f t="shared" si="121"/>
        <v>0.9660690602239104</v>
      </c>
      <c r="U164" s="510" t="e">
        <f t="shared" si="127"/>
        <v>#DIV/0!</v>
      </c>
      <c r="V164" s="510" t="e">
        <f t="shared" si="127"/>
        <v>#DIV/0!</v>
      </c>
      <c r="W164" s="510" t="e">
        <f t="shared" si="127"/>
        <v>#DIV/0!</v>
      </c>
      <c r="X164" s="510" t="e">
        <f t="shared" si="127"/>
        <v>#DIV/0!</v>
      </c>
      <c r="Y164" s="510" t="e">
        <f t="shared" si="127"/>
        <v>#DIV/0!</v>
      </c>
      <c r="Z164" s="510" t="e">
        <f t="shared" si="127"/>
        <v>#DIV/0!</v>
      </c>
      <c r="AA164" s="510" t="e">
        <f t="shared" si="127"/>
        <v>#DIV/0!</v>
      </c>
      <c r="AB164" s="510" t="e">
        <f t="shared" si="127"/>
        <v>#DIV/0!</v>
      </c>
      <c r="AC164" s="510" t="e">
        <f t="shared" si="127"/>
        <v>#DIV/0!</v>
      </c>
      <c r="AD164" s="510" t="e">
        <f t="shared" si="127"/>
        <v>#DIV/0!</v>
      </c>
      <c r="AE164" s="510" t="e">
        <f t="shared" si="127"/>
        <v>#DIV/0!</v>
      </c>
      <c r="AF164" s="510" t="e">
        <f t="shared" si="127"/>
        <v>#DIV/0!</v>
      </c>
      <c r="AG164" s="510">
        <f t="shared" si="127"/>
        <v>1266179.19</v>
      </c>
      <c r="AH164" s="510">
        <f t="shared" si="127"/>
        <v>602979.941938</v>
      </c>
      <c r="AI164" s="511">
        <f t="shared" si="119"/>
        <v>0.6774057748026985</v>
      </c>
      <c r="AJ164" s="510"/>
      <c r="AK164" s="510">
        <f t="shared" si="127"/>
        <v>2089.77</v>
      </c>
      <c r="AL164" s="510">
        <f t="shared" si="127"/>
        <v>7841.49</v>
      </c>
      <c r="AM164" s="510">
        <f t="shared" si="127"/>
        <v>21012.13</v>
      </c>
      <c r="AN164" s="510">
        <f t="shared" si="127"/>
        <v>-1446.8</v>
      </c>
      <c r="AO164" s="510">
        <f t="shared" si="127"/>
        <v>29496.590000000004</v>
      </c>
      <c r="AP164" s="510">
        <f t="shared" si="127"/>
        <v>102148.02</v>
      </c>
      <c r="AQ164" s="510">
        <f t="shared" si="127"/>
        <v>23401.71</v>
      </c>
      <c r="AR164" s="510">
        <f t="shared" si="127"/>
        <v>23040.11</v>
      </c>
      <c r="AS164" s="510">
        <f t="shared" si="127"/>
        <v>148589.84</v>
      </c>
      <c r="AT164" s="510">
        <f t="shared" si="127"/>
        <v>26528.45</v>
      </c>
      <c r="AU164" s="510">
        <f t="shared" si="127"/>
        <v>31705.780000000006</v>
      </c>
      <c r="AV164" s="510">
        <f t="shared" si="127"/>
        <v>72684.3</v>
      </c>
      <c r="AW164" s="510">
        <f t="shared" si="127"/>
        <v>130918.53</v>
      </c>
      <c r="AX164" s="510">
        <f t="shared" si="127"/>
        <v>28956.600000000002</v>
      </c>
      <c r="AY164" s="510">
        <f t="shared" si="127"/>
        <v>24775.47</v>
      </c>
      <c r="AZ164" s="510">
        <f t="shared" si="127"/>
        <v>174807.16999999998</v>
      </c>
      <c r="BA164" s="510">
        <f t="shared" si="127"/>
        <v>228539.24</v>
      </c>
      <c r="BB164" s="321"/>
      <c r="BC164" s="510">
        <f aca="true" t="shared" si="128" ref="BC164:BS164">BC162+BC163</f>
        <v>54281.56</v>
      </c>
      <c r="BD164" s="510">
        <f t="shared" si="128"/>
        <v>148750.91999999998</v>
      </c>
      <c r="BE164" s="510">
        <f t="shared" si="128"/>
        <v>51748.56999999999</v>
      </c>
      <c r="BF164" s="510">
        <f t="shared" si="128"/>
        <v>-1355.12</v>
      </c>
      <c r="BG164" s="510">
        <f t="shared" si="128"/>
        <v>253425.93000000002</v>
      </c>
      <c r="BH164" s="510">
        <f t="shared" si="128"/>
        <v>100487.60999999999</v>
      </c>
      <c r="BI164" s="510">
        <f t="shared" si="128"/>
        <v>78116.03</v>
      </c>
      <c r="BJ164" s="510">
        <f t="shared" si="128"/>
        <v>22431.390000000003</v>
      </c>
      <c r="BK164" s="510">
        <f t="shared" si="128"/>
        <v>201035.03</v>
      </c>
      <c r="BL164" s="510">
        <f t="shared" si="128"/>
        <v>56289.78999999998</v>
      </c>
      <c r="BM164" s="510">
        <f t="shared" si="128"/>
        <v>196725.68000000002</v>
      </c>
      <c r="BN164" s="510">
        <f t="shared" si="128"/>
        <v>21158.559999999998</v>
      </c>
      <c r="BO164" s="510">
        <f t="shared" si="128"/>
        <v>274174.03</v>
      </c>
      <c r="BP164" s="510">
        <f t="shared" si="128"/>
        <v>0</v>
      </c>
      <c r="BQ164" s="510">
        <f t="shared" si="128"/>
        <v>0</v>
      </c>
      <c r="BR164" s="510">
        <f t="shared" si="128"/>
        <v>0</v>
      </c>
      <c r="BS164" s="510">
        <f t="shared" si="128"/>
        <v>0</v>
      </c>
      <c r="BT164" s="321"/>
    </row>
  </sheetData>
  <sheetProtection/>
  <mergeCells count="20">
    <mergeCell ref="C17:C19"/>
    <mergeCell ref="R22:T22"/>
    <mergeCell ref="U22:X22"/>
    <mergeCell ref="Y22:AB22"/>
    <mergeCell ref="AC22:AF22"/>
    <mergeCell ref="AG22:AI22"/>
    <mergeCell ref="AK23:AX23"/>
    <mergeCell ref="AY23:BA23"/>
    <mergeCell ref="BC23:BP23"/>
    <mergeCell ref="BQ23:BS23"/>
    <mergeCell ref="B28:B39"/>
    <mergeCell ref="B41:B45"/>
    <mergeCell ref="G140:H140"/>
    <mergeCell ref="G159:H159"/>
    <mergeCell ref="B47:B49"/>
    <mergeCell ref="B53:B58"/>
    <mergeCell ref="B60:B64"/>
    <mergeCell ref="B66:B67"/>
    <mergeCell ref="B71:B86"/>
    <mergeCell ref="G125:H125"/>
  </mergeCells>
  <dataValidations count="690">
    <dataValidation errorStyle="information" type="textLength" allowBlank="1" showInputMessage="1" showErrorMessage="1" error="XLBVal:2=0&#13;&#10;" sqref="BN163 BN156 BM152:BN152 BM153 BL145:BM145 BL154:BL155 BJ148 BF161 BH157 BH154:BI154 BH152:BI152 BH150 BH147:BH148 BH145:BI145 BD157 BC156">
      <formula1>0</formula1>
      <formula2>300</formula2>
    </dataValidation>
    <dataValidation errorStyle="information" type="textLength" allowBlank="1" showInputMessage="1" showErrorMessage="1" error="XLBVal:6=761.08&#13;&#10;" sqref="BN157">
      <formula1>0</formula1>
      <formula2>300</formula2>
    </dataValidation>
    <dataValidation errorStyle="information" type="textLength" allowBlank="1" showInputMessage="1" error="XLBVal:6=90&#13;&#10;" sqref="BN155">
      <formula1>0</formula1>
      <formula2>300</formula2>
    </dataValidation>
    <dataValidation errorStyle="information" type="textLength" allowBlank="1" showInputMessage="1" showErrorMessage="1" error="XLBVal:6=97.75&#13;&#10;" sqref="BN151">
      <formula1>0</formula1>
      <formula2>300</formula2>
    </dataValidation>
    <dataValidation errorStyle="information" type="textLength" allowBlank="1" showInputMessage="1" showErrorMessage="1" error="XLBVal:6=85.82&#13;&#10;" sqref="BN150">
      <formula1>0</formula1>
      <formula2>300</formula2>
    </dataValidation>
    <dataValidation errorStyle="information" type="textLength" allowBlank="1" showInputMessage="1" showErrorMessage="1" error="XLBVal:6=-90.32&#13;&#10;" sqref="BN149">
      <formula1>0</formula1>
      <formula2>300</formula2>
    </dataValidation>
    <dataValidation errorStyle="information" type="textLength" allowBlank="1" showInputMessage="1" showErrorMessage="1" error="XLBVal:6=902.41&#13;&#10;" sqref="BN147">
      <formula1>0</formula1>
      <formula2>300</formula2>
    </dataValidation>
    <dataValidation errorStyle="information" type="textLength" allowBlank="1" showInputMessage="1" showErrorMessage="1" error="XLBVal:6=422.55&#13;&#10;" sqref="BN146">
      <formula1>0</formula1>
      <formula2>300</formula2>
    </dataValidation>
    <dataValidation errorStyle="information" type="textLength" allowBlank="1" showInputMessage="1" showErrorMessage="1" error="XLBVal:6=180&#13;&#10;" sqref="BN145">
      <formula1>0</formula1>
      <formula2>300</formula2>
    </dataValidation>
    <dataValidation errorStyle="information" type="textLength" allowBlank="1" showInputMessage="1" showErrorMessage="1" error="XLBVal:6=569.2&#13;&#10;" sqref="BN144">
      <formula1>0</formula1>
      <formula2>300</formula2>
    </dataValidation>
    <dataValidation errorStyle="information" type="textLength" allowBlank="1" showInputMessage="1" showErrorMessage="1" error="XLBVal:6=356.55&#13;&#10;" sqref="BN143">
      <formula1>0</formula1>
      <formula2>300</formula2>
    </dataValidation>
    <dataValidation errorStyle="information" type="textLength" allowBlank="1" showInputMessage="1" showErrorMessage="1" error="XLBVal:6=464.74&#13;&#10;" sqref="BN142">
      <formula1>0</formula1>
      <formula2>300</formula2>
    </dataValidation>
    <dataValidation errorStyle="information" type="textLength" allowBlank="1" showInputMessage="1" error="XLBVal:6=3593.48&#13;&#10;" sqref="BN134">
      <formula1>0</formula1>
      <formula2>300</formula2>
    </dataValidation>
    <dataValidation errorStyle="information" type="textLength" allowBlank="1" showInputMessage="1" error="XLBVal:6=1192&#13;&#10;" sqref="BN119">
      <formula1>0</formula1>
      <formula2>300</formula2>
    </dataValidation>
    <dataValidation errorStyle="information" type="textLength" allowBlank="1" showInputMessage="1" error="XLBVal:6=138.68&#13;&#10;" sqref="BN118">
      <formula1>0</formula1>
      <formula2>300</formula2>
    </dataValidation>
    <dataValidation errorStyle="information" type="textLength" allowBlank="1" showInputMessage="1" error="XLBVal:6=487.41&#13;&#10;" sqref="BN117">
      <formula1>0</formula1>
      <formula2>300</formula2>
    </dataValidation>
    <dataValidation errorStyle="information" type="textLength" allowBlank="1" showInputMessage="1" error="XLBVal:6=63.1&#13;&#10;" sqref="BN116">
      <formula1>0</formula1>
      <formula2>300</formula2>
    </dataValidation>
    <dataValidation errorStyle="information" type="textLength" allowBlank="1" showInputMessage="1" error="XLBVal:6=63.7&#13;&#10;" sqref="BN115">
      <formula1>0</formula1>
      <formula2>300</formula2>
    </dataValidation>
    <dataValidation errorStyle="information" type="textLength" allowBlank="1" showInputMessage="1" error="XLBVal:6=1352.27&#13;&#10;" sqref="BN114">
      <formula1>0</formula1>
      <formula2>300</formula2>
    </dataValidation>
    <dataValidation errorStyle="information" type="textLength" allowBlank="1" showInputMessage="1" error="XLBVal:6=140.91&#13;&#10;" sqref="BN113">
      <formula1>0</formula1>
      <formula2>300</formula2>
    </dataValidation>
    <dataValidation errorStyle="information" type="textLength" allowBlank="1" showInputMessage="1" error="XLBVal:6=95.93&#13;&#10;" sqref="BN112">
      <formula1>0</formula1>
      <formula2>300</formula2>
    </dataValidation>
    <dataValidation errorStyle="information" type="textLength" allowBlank="1" showInputMessage="1" error="XLBVal:6=674.53&#13;&#10;" sqref="BN111">
      <formula1>0</formula1>
      <formula2>300</formula2>
    </dataValidation>
    <dataValidation errorStyle="information" type="textLength" allowBlank="1" showInputMessage="1" error="XLBVal:6=1865.51&#13;&#10;" sqref="BN102 BN109">
      <formula1>0</formula1>
      <formula2>300</formula2>
    </dataValidation>
    <dataValidation errorStyle="information" type="textLength" allowBlank="1" showInputMessage="1" error="XLBVal:6=2568.08&#13;&#10;" sqref="BN101">
      <formula1>0</formula1>
      <formula2>300</formula2>
    </dataValidation>
    <dataValidation errorStyle="information" type="textLength" allowBlank="1" showInputMessage="1" error="XLBVal:6=424.4&#13;&#10;" sqref="BN99">
      <formula1>0</formula1>
      <formula2>300</formula2>
    </dataValidation>
    <dataValidation errorStyle="information" type="textLength" allowBlank="1" showInputMessage="1" error="XLBVal:6=17.51&#13;&#10;" sqref="BN96">
      <formula1>0</formula1>
      <formula2>300</formula2>
    </dataValidation>
    <dataValidation errorStyle="information" type="textLength" allowBlank="1" showInputMessage="1" error="XLBVal:6=1862.46&#13;&#10;" sqref="BN94">
      <formula1>0</formula1>
      <formula2>300</formula2>
    </dataValidation>
    <dataValidation errorStyle="information" type="textLength" allowBlank="1" showInputMessage="1" error="XLBVal:6=12.8&#13;&#10;" sqref="BN85">
      <formula1>0</formula1>
      <formula2>300</formula2>
    </dataValidation>
    <dataValidation errorStyle="information" type="textLength" allowBlank="1" showInputMessage="1" error="XLBVal:6=411&#13;&#10;" sqref="BN38">
      <formula1>0</formula1>
      <formula2>300</formula2>
    </dataValidation>
    <dataValidation errorStyle="information" type="textLength" allowBlank="1" showInputMessage="1" error="XLBVal:6=482&#13;&#10;" sqref="BN34">
      <formula1>0</formula1>
      <formula2>300</formula2>
    </dataValidation>
    <dataValidation errorStyle="information" type="textLength" allowBlank="1" showInputMessage="1" showErrorMessage="1" error="XLBVal:6=20278.6&#13;&#10;" sqref="BM163">
      <formula1>0</formula1>
      <formula2>300</formula2>
    </dataValidation>
    <dataValidation errorStyle="information" type="textLength" allowBlank="1" showInputMessage="1" showErrorMessage="1" error="XLBVal:6=113213.6&#13;&#10;" sqref="BM161">
      <formula1>0</formula1>
      <formula2>300</formula2>
    </dataValidation>
    <dataValidation errorStyle="information" type="textLength" allowBlank="1" showInputMessage="1" showErrorMessage="1" error="XLBVal:6=200&#13;&#10;" sqref="BM157">
      <formula1>0</formula1>
      <formula2>300</formula2>
    </dataValidation>
    <dataValidation errorStyle="information" type="textLength" allowBlank="1" showInputMessage="1" showErrorMessage="1" error="XLBVal:6=190.38&#13;&#10;" sqref="BM156">
      <formula1>0</formula1>
      <formula2>300</formula2>
    </dataValidation>
    <dataValidation errorStyle="information" type="textLength" allowBlank="1" showInputMessage="1" showErrorMessage="1" error="XLBVal:6=177.26&#13;&#10;" sqref="BM155">
      <formula1>0</formula1>
      <formula2>300</formula2>
    </dataValidation>
    <dataValidation errorStyle="information" type="textLength" allowBlank="1" showInputMessage="1" error="XLBVal:6=43.05&#13;&#10;" sqref="BM151">
      <formula1>0</formula1>
      <formula2>300</formula2>
    </dataValidation>
    <dataValidation errorStyle="information" type="textLength" allowBlank="1" showInputMessage="1" showErrorMessage="1" error="XLBVal:6=153.78&#13;&#10;" sqref="BM150">
      <formula1>0</formula1>
      <formula2>300</formula2>
    </dataValidation>
    <dataValidation errorStyle="information" type="textLength" allowBlank="1" showInputMessage="1" showErrorMessage="1" error="XLBVal:6=494.18&#13;&#10;" sqref="BM149">
      <formula1>0</formula1>
      <formula2>300</formula2>
    </dataValidation>
    <dataValidation errorStyle="information" type="textLength" allowBlank="1" showInputMessage="1" showErrorMessage="1" error="XLBVal:6=682.12&#13;&#10;" sqref="BM146">
      <formula1>0</formula1>
      <formula2>300</formula2>
    </dataValidation>
    <dataValidation errorStyle="information" type="textLength" allowBlank="1" showInputMessage="1" showErrorMessage="1" error="XLBVal:6=95&#13;&#10;" sqref="BM144">
      <formula1>0</formula1>
      <formula2>300</formula2>
    </dataValidation>
    <dataValidation errorStyle="information" type="textLength" allowBlank="1" showInputMessage="1" showErrorMessage="1" error="XLBVal:6=295.17&#13;&#10;" sqref="BM143">
      <formula1>0</formula1>
      <formula2>300</formula2>
    </dataValidation>
    <dataValidation errorStyle="information" type="textLength" allowBlank="1" showInputMessage="1" showErrorMessage="1" error="XLBVal:6=1564.56&#13;&#10;" sqref="BM142">
      <formula1>0</formula1>
      <formula2>300</formula2>
    </dataValidation>
    <dataValidation errorStyle="information" type="textLength" allowBlank="1" showInputMessage="1" error="XLBVal:6=28944.11&#13;&#10;" sqref="BM138">
      <formula1>0</formula1>
      <formula2>300</formula2>
    </dataValidation>
    <dataValidation errorStyle="information" type="textLength" allowBlank="1" showInputMessage="1" error="XLBVal:6=1219.03&#13;&#10;" sqref="BM134">
      <formula1>0</formula1>
      <formula2>300</formula2>
    </dataValidation>
    <dataValidation errorStyle="information" type="textLength" allowBlank="1" showInputMessage="1" error="XLBVal:6=30&#13;&#10;" sqref="BM127">
      <formula1>0</formula1>
      <formula2>300</formula2>
    </dataValidation>
    <dataValidation errorStyle="information" type="textLength" allowBlank="1" showInputMessage="1" error="XLBVal:6=710.67&#13;&#10;" sqref="BM120">
      <formula1>0</formula1>
      <formula2>300</formula2>
    </dataValidation>
    <dataValidation errorStyle="information" type="textLength" allowBlank="1" showInputMessage="1" error="XLBVal:6=7.56&#13;&#10;" sqref="BM119">
      <formula1>0</formula1>
      <formula2>300</formula2>
    </dataValidation>
    <dataValidation errorStyle="information" type="textLength" allowBlank="1" showInputMessage="1" error="XLBVal:6=725.8&#13;&#10;" sqref="BM118">
      <formula1>0</formula1>
      <formula2>300</formula2>
    </dataValidation>
    <dataValidation errorStyle="information" type="textLength" allowBlank="1" showInputMessage="1" error="XLBVal:6=525.42&#13;&#10;" sqref="BM117">
      <formula1>0</formula1>
      <formula2>300</formula2>
    </dataValidation>
    <dataValidation errorStyle="information" type="textLength" allowBlank="1" showInputMessage="1" error="XLBVal:6=150.84&#13;&#10;" sqref="BM116">
      <formula1>0</formula1>
      <formula2>300</formula2>
    </dataValidation>
    <dataValidation errorStyle="information" type="textLength" allowBlank="1" showInputMessage="1" error="XLBVal:6=125.81&#13;&#10;" sqref="BM115">
      <formula1>0</formula1>
      <formula2>300</formula2>
    </dataValidation>
    <dataValidation errorStyle="information" type="textLength" allowBlank="1" showInputMessage="1" error="XLBVal:6=1329.41&#13;&#10;" sqref="BM114">
      <formula1>0</formula1>
      <formula2>300</formula2>
    </dataValidation>
    <dataValidation errorStyle="information" type="textLength" allowBlank="1" showInputMessage="1" error="XLBVal:6=140.92&#13;&#10;" sqref="BM113">
      <formula1>0</formula1>
      <formula2>300</formula2>
    </dataValidation>
    <dataValidation errorStyle="information" type="textLength" allowBlank="1" showInputMessage="1" error="XLBVal:6=283.23&#13;&#10;" sqref="BM112">
      <formula1>0</formula1>
      <formula2>300</formula2>
    </dataValidation>
    <dataValidation errorStyle="information" type="textLength" allowBlank="1" showInputMessage="1" error="XLBVal:6=224.08&#13;&#10;" sqref="BM110">
      <formula1>0</formula1>
      <formula2>300</formula2>
    </dataValidation>
    <dataValidation errorStyle="information" type="textLength" allowBlank="1" showInputMessage="1" error="XLBVal:6=1863.49&#13;&#10;" sqref="BM102 BM109">
      <formula1>0</formula1>
      <formula2>300</formula2>
    </dataValidation>
    <dataValidation errorStyle="information" type="textLength" allowBlank="1" showInputMessage="1" error="XLBVal:6=2560.08&#13;&#10;" sqref="BM101">
      <formula1>0</formula1>
      <formula2>300</formula2>
    </dataValidation>
    <dataValidation errorStyle="information" type="textLength" allowBlank="1" showInputMessage="1" error="XLBVal:6=2646.96&#13;&#10;" sqref="BM100">
      <formula1>0</formula1>
      <formula2>300</formula2>
    </dataValidation>
    <dataValidation errorStyle="information" type="textLength" allowBlank="1" showInputMessage="1" error="XLBVal:6=703.34&#13;&#10;" sqref="BM99">
      <formula1>0</formula1>
      <formula2>300</formula2>
    </dataValidation>
    <dataValidation errorStyle="information" type="textLength" allowBlank="1" showInputMessage="1" error="XLBVal:6=672&#13;&#10;" sqref="BM94">
      <formula1>0</formula1>
      <formula2>300</formula2>
    </dataValidation>
    <dataValidation errorStyle="information" type="textLength" allowBlank="1" showInputMessage="1" error="XLBVal:6=5082.74&#13;&#10;" sqref="BM78">
      <formula1>0</formula1>
      <formula2>300</formula2>
    </dataValidation>
    <dataValidation errorStyle="information" type="textLength" allowBlank="1" showInputMessage="1" error="XLBVal:6=990.69&#13;&#10;" sqref="BM71">
      <formula1>0</formula1>
      <formula2>300</formula2>
    </dataValidation>
    <dataValidation errorStyle="information" type="textLength" allowBlank="1" showInputMessage="1" error="XLBVal:6=522.99&#13;&#10;" sqref="BM64">
      <formula1>0</formula1>
      <formula2>300</formula2>
    </dataValidation>
    <dataValidation errorStyle="information" type="textLength" allowBlank="1" showInputMessage="1" error="XLBVal:6=5816.18&#13;&#10;" sqref="BM47">
      <formula1>0</formula1>
      <formula2>300</formula2>
    </dataValidation>
    <dataValidation errorStyle="information" type="textLength" allowBlank="1" showInputMessage="1" error="XLBVal:6=284.14&#13;&#10;" sqref="BM38">
      <formula1>0</formula1>
      <formula2>300</formula2>
    </dataValidation>
    <dataValidation errorStyle="information" type="textLength" allowBlank="1" showInputMessage="1" error="XLBVal:6=1915&#13;&#10;" sqref="BM29">
      <formula1>0</formula1>
      <formula2>300</formula2>
    </dataValidation>
    <dataValidation errorStyle="information" type="textLength" allowBlank="1" showInputMessage="1" showErrorMessage="1" error="XLBVal:6=5831.73&#13;&#10;" sqref="BL163">
      <formula1>0</formula1>
      <formula2>300</formula2>
    </dataValidation>
    <dataValidation errorStyle="information" type="textLength" allowBlank="1" showInputMessage="1" error="XLBVal:6=-32938.16&#13;&#10;" sqref="BL161">
      <formula1>0</formula1>
      <formula2>300</formula2>
    </dataValidation>
    <dataValidation errorStyle="information" type="textLength" allowBlank="1" showInputMessage="1" showErrorMessage="1" error="XLBVal:6=248.61&#13;&#10;" sqref="BL157">
      <formula1>0</formula1>
      <formula2>300</formula2>
    </dataValidation>
    <dataValidation errorStyle="information" type="textLength" allowBlank="1" showInputMessage="1" showErrorMessage="1" error="XLBVal:6=470&#13;&#10;" sqref="BL156">
      <formula1>0</formula1>
      <formula2>300</formula2>
    </dataValidation>
    <dataValidation errorStyle="information" type="textLength" allowBlank="1" showInputMessage="1" showErrorMessage="1" error="XLBVal:6=10.12&#13;&#10;" sqref="BL153">
      <formula1>0</formula1>
      <formula2>300</formula2>
    </dataValidation>
    <dataValidation errorStyle="information" type="textLength" allowBlank="1" showInputMessage="1" showErrorMessage="1" error="XLBVal:6=83.99&#13;&#10;" sqref="BL152">
      <formula1>0</formula1>
      <formula2>300</formula2>
    </dataValidation>
    <dataValidation errorStyle="information" type="textLength" allowBlank="1" showInputMessage="1" showErrorMessage="1" error="XLBVal:6=423.37&#13;&#10;" sqref="BL151">
      <formula1>0</formula1>
      <formula2>300</formula2>
    </dataValidation>
    <dataValidation errorStyle="information" type="textLength" allowBlank="1" showInputMessage="1" showErrorMessage="1" error="XLBVal:6=26.98&#13;&#10;" sqref="BL150">
      <formula1>0</formula1>
      <formula2>300</formula2>
    </dataValidation>
    <dataValidation errorStyle="information" type="textLength" allowBlank="1" showInputMessage="1" showErrorMessage="1" error="XLBVal:6=-110.94&#13;&#10;" sqref="BL149">
      <formula1>0</formula1>
      <formula2>300</formula2>
    </dataValidation>
    <dataValidation errorStyle="information" type="textLength" allowBlank="1" showInputMessage="1" showErrorMessage="1" error="XLBVal:6=13.13&#13;&#10;" sqref="BL146">
      <formula1>0</formula1>
      <formula2>300</formula2>
    </dataValidation>
    <dataValidation errorStyle="information" type="textLength" allowBlank="1" showInputMessage="1" showErrorMessage="1" error="XLBVal:6=7.98&#13;&#10;" sqref="BL144">
      <formula1>0</formula1>
      <formula2>300</formula2>
    </dataValidation>
    <dataValidation errorStyle="information" type="textLength" allowBlank="1" showInputMessage="1" showErrorMessage="1" error="XLBVal:6=173.95&#13;&#10;" sqref="BL143">
      <formula1>0</formula1>
      <formula2>300</formula2>
    </dataValidation>
    <dataValidation errorStyle="information" type="textLength" allowBlank="1" showInputMessage="1" showErrorMessage="1" error="XLBVal:6=526.13&#13;&#10;" sqref="BL142">
      <formula1>0</formula1>
      <formula2>300</formula2>
    </dataValidation>
    <dataValidation errorStyle="information" type="textLength" allowBlank="1" showInputMessage="1" error="XLBVal:6=16828.9&#13;&#10;" sqref="BL139">
      <formula1>0</formula1>
      <formula2>300</formula2>
    </dataValidation>
    <dataValidation errorStyle="information" type="textLength" allowBlank="1" showInputMessage="1" error="XLBVal:6=262.59&#13;&#10;" sqref="BL134">
      <formula1>0</formula1>
      <formula2>300</formula2>
    </dataValidation>
    <dataValidation errorStyle="information" type="textLength" allowBlank="1" showInputMessage="1" error="XLBVal:6=666.53&#13;&#10;" sqref="BL120">
      <formula1>0</formula1>
      <formula2>300</formula2>
    </dataValidation>
    <dataValidation errorStyle="information" type="textLength" allowBlank="1" showInputMessage="1" error="XLBVal:6=1344.45&#13;&#10;" sqref="BL119">
      <formula1>0</formula1>
      <formula2>300</formula2>
    </dataValidation>
    <dataValidation errorStyle="information" type="textLength" allowBlank="1" showInputMessage="1" error="XLBVal:6=837.86&#13;&#10;" sqref="BL118">
      <formula1>0</formula1>
      <formula2>300</formula2>
    </dataValidation>
    <dataValidation errorStyle="information" type="textLength" allowBlank="1" showInputMessage="1" error="XLBVal:6=367.05&#13;&#10;" sqref="BL117">
      <formula1>0</formula1>
      <formula2>300</formula2>
    </dataValidation>
    <dataValidation errorStyle="information" type="textLength" allowBlank="1" showInputMessage="1" error="XLBVal:6=40.77&#13;&#10;" sqref="BL116">
      <formula1>0</formula1>
      <formula2>300</formula2>
    </dataValidation>
    <dataValidation errorStyle="information" type="textLength" allowBlank="1" showInputMessage="1" error="XLBVal:6=113.42&#13;&#10;" sqref="BL115">
      <formula1>0</formula1>
      <formula2>300</formula2>
    </dataValidation>
    <dataValidation errorStyle="information" type="textLength" allowBlank="1" showInputMessage="1" error="XLBVal:6=944.18&#13;&#10;" sqref="BL114">
      <formula1>0</formula1>
      <formula2>300</formula2>
    </dataValidation>
    <dataValidation errorStyle="information" type="textLength" allowBlank="1" showInputMessage="1" error="XLBVal:6=135.59&#13;&#10;" sqref="BL113">
      <formula1>0</formula1>
      <formula2>300</formula2>
    </dataValidation>
    <dataValidation errorStyle="information" type="textLength" allowBlank="1" showInputMessage="1" error="XLBVal:6=123&#13;&#10;" sqref="BL112">
      <formula1>0</formula1>
      <formula2>300</formula2>
    </dataValidation>
    <dataValidation errorStyle="information" type="textLength" allowBlank="1" showInputMessage="1" error="XLBVal:6=158.74&#13;&#10;" sqref="BL110">
      <formula1>0</formula1>
      <formula2>300</formula2>
    </dataValidation>
    <dataValidation errorStyle="information" type="textLength" allowBlank="1" showInputMessage="1" error="XLBVal:6=1600.13&#13;&#10;" sqref="BL109">
      <formula1>0</formula1>
      <formula2>300</formula2>
    </dataValidation>
    <dataValidation errorStyle="information" type="textLength" allowBlank="1" showInputMessage="1" error="XLBVal:6=1664.13&#13;&#10;" sqref="BL102">
      <formula1>0</formula1>
      <formula2>300</formula2>
    </dataValidation>
    <dataValidation errorStyle="information" type="textLength" allowBlank="1" showInputMessage="1" error="XLBVal:6=2682.9&#13;&#10;" sqref="BL101">
      <formula1>0</formula1>
      <formula2>300</formula2>
    </dataValidation>
    <dataValidation errorStyle="information" type="textLength" allowBlank="1" showInputMessage="1" error="XLBVal:6=2517.52&#13;&#10;" sqref="BL100">
      <formula1>0</formula1>
      <formula2>300</formula2>
    </dataValidation>
    <dataValidation errorStyle="information" type="textLength" allowBlank="1" showInputMessage="1" error="XLBVal:6=768.02&#13;&#10;" sqref="BL99">
      <formula1>0</formula1>
      <formula2>300</formula2>
    </dataValidation>
    <dataValidation errorStyle="information" type="textLength" allowBlank="1" showInputMessage="1" error="XLBVal:6=999.99&#13;&#10;" sqref="BL98">
      <formula1>0</formula1>
      <formula2>300</formula2>
    </dataValidation>
    <dataValidation errorStyle="information" type="textLength" allowBlank="1" showInputMessage="1" error="XLBVal:6=-136&#13;&#10;" sqref="BL97">
      <formula1>0</formula1>
      <formula2>300</formula2>
    </dataValidation>
    <dataValidation errorStyle="information" type="textLength" allowBlank="1" showInputMessage="1" error="XLBVal:6=48&#13;&#10;" sqref="BL94">
      <formula1>0</formula1>
      <formula2>300</formula2>
    </dataValidation>
    <dataValidation errorStyle="information" type="textLength" allowBlank="1" showInputMessage="1" error="XLBVal:6=1128.95&#13;&#10;" sqref="BL58">
      <formula1>0</formula1>
      <formula2>300</formula2>
    </dataValidation>
    <dataValidation errorStyle="information" type="textLength" allowBlank="1" showInputMessage="1" error="XLBVal:6=2022.6&#13;&#10;" sqref="BL57">
      <formula1>0</formula1>
      <formula2>300</formula2>
    </dataValidation>
    <dataValidation errorStyle="information" type="textLength" allowBlank="1" showInputMessage="1" error="XLBVal:6=40044.81&#13;&#10;" sqref="BL56">
      <formula1>0</formula1>
      <formula2>300</formula2>
    </dataValidation>
    <dataValidation errorStyle="information" type="textLength" allowBlank="1" showInputMessage="1" error="XLBVal:6=6358.77&#13;&#10;" sqref="BL42">
      <formula1>0</formula1>
      <formula2>300</formula2>
    </dataValidation>
    <dataValidation errorStyle="information" type="textLength" allowBlank="1" showInputMessage="1" error="XLBVal:6=493.04&#13;&#10;" sqref="BJ120">
      <formula1>0</formula1>
      <formula2>300</formula2>
    </dataValidation>
    <dataValidation errorStyle="information" type="textLength" allowBlank="1" showInputMessage="1" showErrorMessage="1" error="XLBVal:6=1469.26&#13;&#10;" sqref="BJ163">
      <formula1>0</formula1>
      <formula2>300</formula2>
    </dataValidation>
    <dataValidation errorStyle="information" type="textLength" allowBlank="1" showInputMessage="1" showErrorMessage="1" error="XLBVal:6=400.01&#13;&#10;" sqref="BJ157">
      <formula1>0</formula1>
      <formula2>300</formula2>
    </dataValidation>
    <dataValidation errorStyle="information" type="textLength" allowBlank="1" showInputMessage="1" showErrorMessage="1" error="XLBVal:6=516.88&#13;&#10;" sqref="BJ156">
      <formula1>0</formula1>
      <formula2>300</formula2>
    </dataValidation>
    <dataValidation errorStyle="information" type="textLength" allowBlank="1" showInputMessage="1" showErrorMessage="1" error="XLBVal:6=181.22&#13;&#10;" sqref="BJ155">
      <formula1>0</formula1>
      <formula2>300</formula2>
    </dataValidation>
    <dataValidation errorStyle="information" type="textLength" allowBlank="1" showInputMessage="1" showErrorMessage="1" error="XLBVal:6=42&#13;&#10;" sqref="BJ154">
      <formula1>0</formula1>
      <formula2>300</formula2>
    </dataValidation>
    <dataValidation errorStyle="information" type="textLength" allowBlank="1" showInputMessage="1" showErrorMessage="1" error="XLBVal:6=8&#13;&#10;" sqref="BJ152">
      <formula1>0</formula1>
      <formula2>300</formula2>
    </dataValidation>
    <dataValidation errorStyle="information" type="textLength" allowBlank="1" showInputMessage="1" showErrorMessage="1" error="XLBVal:6=59.28&#13;&#10;" sqref="BJ151">
      <formula1>0</formula1>
      <formula2>300</formula2>
    </dataValidation>
    <dataValidation errorStyle="information" type="textLength" allowBlank="1" showInputMessage="1" showErrorMessage="1" error="XLBVal:6=193.73&#13;&#10;" sqref="BJ150">
      <formula1>0</formula1>
      <formula2>300</formula2>
    </dataValidation>
    <dataValidation errorStyle="information" type="textLength" allowBlank="1" showInputMessage="1" showErrorMessage="1" error="XLBVal:6=284.99&#13;&#10;" sqref="BJ149">
      <formula1>0</formula1>
      <formula2>300</formula2>
    </dataValidation>
    <dataValidation errorStyle="information" type="textLength" allowBlank="1" showInputMessage="1" showErrorMessage="1" error="XLBVal:6=441.59&#13;&#10;" sqref="BJ146">
      <formula1>0</formula1>
      <formula2>300</formula2>
    </dataValidation>
    <dataValidation errorStyle="information" type="textLength" allowBlank="1" showInputMessage="1" showErrorMessage="1" error="XLBVal:6=320&#13;&#10;" sqref="BJ144">
      <formula1>0</formula1>
      <formula2>300</formula2>
    </dataValidation>
    <dataValidation errorStyle="information" type="textLength" allowBlank="1" showInputMessage="1" showErrorMessage="1" error="XLBVal:6=311.95&#13;&#10;" sqref="BJ143">
      <formula1>0</formula1>
      <formula2>300</formula2>
    </dataValidation>
    <dataValidation errorStyle="information" type="textLength" allowBlank="1" showInputMessage="1" showErrorMessage="1" error="XLBVal:6=473.6&#13;&#10;" sqref="BJ142">
      <formula1>0</formula1>
      <formula2>300</formula2>
    </dataValidation>
    <dataValidation errorStyle="information" type="textLength" allowBlank="1" showInputMessage="1" error="XLBVal:6=820.35&#13;&#10;" sqref="BJ134">
      <formula1>0</formula1>
      <formula2>300</formula2>
    </dataValidation>
    <dataValidation errorStyle="information" type="textLength" allowBlank="1" showInputMessage="1" error="XLBVal:6=4085.54&#13;&#10;" sqref="BJ119">
      <formula1>0</formula1>
      <formula2>300</formula2>
    </dataValidation>
    <dataValidation errorStyle="information" type="textLength" allowBlank="1" showInputMessage="1" error="XLBVal:6=419.34&#13;&#10;" sqref="BJ118">
      <formula1>0</formula1>
      <formula2>300</formula2>
    </dataValidation>
    <dataValidation errorStyle="information" type="textLength" allowBlank="1" showInputMessage="1" error="XLBVal:6=341.26&#13;&#10;" sqref="BJ117">
      <formula1>0</formula1>
      <formula2>300</formula2>
    </dataValidation>
    <dataValidation errorStyle="information" type="textLength" allowBlank="1" showInputMessage="1" error="XLBVal:6=88.86&#13;&#10;" sqref="BJ115">
      <formula1>0</formula1>
      <formula2>300</formula2>
    </dataValidation>
    <dataValidation errorStyle="information" type="textLength" allowBlank="1" showInputMessage="1" error="XLBVal:6=868.81&#13;&#10;" sqref="BJ114">
      <formula1>0</formula1>
      <formula2>300</formula2>
    </dataValidation>
    <dataValidation errorStyle="information" type="textLength" allowBlank="1" showInputMessage="1" error="XLBVal:6=133.19&#13;&#10;" sqref="BJ113">
      <formula1>0</formula1>
      <formula2>300</formula2>
    </dataValidation>
    <dataValidation errorStyle="information" type="textLength" allowBlank="1" showInputMessage="1" error="XLBVal:6=137.1&#13;&#10;" sqref="BJ112">
      <formula1>0</formula1>
      <formula2>300</formula2>
    </dataValidation>
    <dataValidation errorStyle="information" type="textLength" allowBlank="1" showInputMessage="1" error="XLBVal:6=-672.25&#13;&#10;" sqref="BJ111">
      <formula1>0</formula1>
      <formula2>300</formula2>
    </dataValidation>
    <dataValidation errorStyle="information" type="textLength" allowBlank="1" showInputMessage="1" error="XLBVal:6=154.54&#13;&#10;" sqref="BJ110">
      <formula1>0</formula1>
      <formula2>300</formula2>
    </dataValidation>
    <dataValidation errorStyle="information" type="textLength" allowBlank="1" showInputMessage="1" error="XLBVal:6=1726.13&#13;&#10;" sqref="BJ109">
      <formula1>0</formula1>
      <formula2>300</formula2>
    </dataValidation>
    <dataValidation errorStyle="information" type="textLength" allowBlank="1" showInputMessage="1" error="XLBVal:6=1662.13&#13;&#10;" sqref="BJ102">
      <formula1>0</formula1>
      <formula2>300</formula2>
    </dataValidation>
    <dataValidation errorStyle="information" type="textLength" allowBlank="1" showInputMessage="1" error="XLBVal:6=2418.54&#13;&#10;" sqref="BJ100">
      <formula1>0</formula1>
      <formula2>300</formula2>
    </dataValidation>
    <dataValidation errorStyle="information" type="textLength" allowBlank="1" showInputMessage="1" error="XLBVal:6=741.05&#13;&#10;" sqref="BJ99">
      <formula1>0</formula1>
      <formula2>300</formula2>
    </dataValidation>
    <dataValidation errorStyle="information" type="textLength" allowBlank="1" showInputMessage="1" error="XLBVal:6=2645&#13;&#10;" sqref="BJ97">
      <formula1>0</formula1>
      <formula2>300</formula2>
    </dataValidation>
    <dataValidation errorStyle="information" type="textLength" allowBlank="1" showInputMessage="1" error="XLBVal:6=490&#13;&#10;" sqref="BJ94">
      <formula1>0</formula1>
      <formula2>300</formula2>
    </dataValidation>
    <dataValidation errorStyle="information" type="textLength" allowBlank="1" showInputMessage="1" error="XLBVal:6=506.01&#13;&#10;" sqref="BJ56">
      <formula1>0</formula1>
      <formula2>300</formula2>
    </dataValidation>
    <dataValidation errorStyle="information" type="textLength" allowBlank="1" showInputMessage="1" error="XLBVal:6=-1983.58&#13;&#10;" sqref="BJ38">
      <formula1>0</formula1>
      <formula2>300</formula2>
    </dataValidation>
    <dataValidation errorStyle="information" type="textLength" allowBlank="1" showInputMessage="1" showErrorMessage="1" error="XLBVal:6=5110.39&#13;&#10;" sqref="BI163">
      <formula1>0</formula1>
      <formula2>300</formula2>
    </dataValidation>
    <dataValidation errorStyle="information" type="textLength" allowBlank="1" showInputMessage="1" showErrorMessage="1" error="XLBVal:6=8764.2&#13;&#10;" sqref="BH163">
      <formula1>0</formula1>
      <formula2>300</formula2>
    </dataValidation>
    <dataValidation errorStyle="information" type="textLength" allowBlank="1" showInputMessage="1" error="XLBVal:6=51715.26&#13;&#10;" sqref="BI161">
      <formula1>0</formula1>
      <formula2>300</formula2>
    </dataValidation>
    <dataValidation errorStyle="information" type="textLength" allowBlank="1" showInputMessage="1" showErrorMessage="1" error="XLBVal:6=-34834.48&#13;&#10;" sqref="BH161">
      <formula1>0</formula1>
      <formula2>300</formula2>
    </dataValidation>
    <dataValidation errorStyle="information" type="textLength" allowBlank="1" showInputMessage="1" showErrorMessage="1" error="XLBVal:6=300&#13;&#10;" sqref="BI157">
      <formula1>0</formula1>
      <formula2>300</formula2>
    </dataValidation>
    <dataValidation errorStyle="information" type="textLength" allowBlank="1" showInputMessage="1" showErrorMessage="1" error="XLBVal:6=786.73&#13;&#10;" sqref="BI156">
      <formula1>0</formula1>
      <formula2>300</formula2>
    </dataValidation>
    <dataValidation errorStyle="information" type="textLength" allowBlank="1" showInputMessage="1" showErrorMessage="1" error="XLBVal:6=182.87&#13;&#10;" sqref="BH156">
      <formula1>0</formula1>
      <formula2>300</formula2>
    </dataValidation>
    <dataValidation errorStyle="information" type="textLength" allowBlank="1" showInputMessage="1" showErrorMessage="1" error="XLBVal:6=219.06&#13;&#10;" sqref="BI155">
      <formula1>0</formula1>
      <formula2>300</formula2>
    </dataValidation>
    <dataValidation errorStyle="information" type="textLength" allowBlank="1" showInputMessage="1" showErrorMessage="1" error="XLBVal:6=177.49&#13;&#10;" sqref="BH155">
      <formula1>0</formula1>
      <formula2>300</formula2>
    </dataValidation>
    <dataValidation errorStyle="information" type="textLength" allowBlank="1" showInputMessage="1" error="XLBVal:6=843.59&#13;&#10;" sqref="BH153">
      <formula1>0</formula1>
      <formula2>300</formula2>
    </dataValidation>
    <dataValidation errorStyle="information" type="textLength" allowBlank="1" showInputMessage="1" error="XLBVal:6=147.69&#13;&#10;" sqref="BI151">
      <formula1>0</formula1>
      <formula2>300</formula2>
    </dataValidation>
    <dataValidation errorStyle="information" type="textLength" allowBlank="1" showInputMessage="1" showErrorMessage="1" error="XLBVal:6=112.7&#13;&#10;" sqref="BH151">
      <formula1>0</formula1>
      <formula2>300</formula2>
    </dataValidation>
    <dataValidation errorStyle="information" type="textLength" allowBlank="1" showInputMessage="1" error="XLBVal:6=292.24&#13;&#10;" sqref="BI150">
      <formula1>0</formula1>
      <formula2>300</formula2>
    </dataValidation>
    <dataValidation errorStyle="information" type="textLength" allowBlank="1" showInputMessage="1" showErrorMessage="1" error="XLBVal:6=212.81&#13;&#10;" sqref="BI149">
      <formula1>0</formula1>
      <formula2>300</formula2>
    </dataValidation>
    <dataValidation errorStyle="information" type="textLength" allowBlank="1" showInputMessage="1" showErrorMessage="1" error="XLBVal:6=1371.7&#13;&#10;" sqref="BH149">
      <formula1>0</formula1>
      <formula2>300</formula2>
    </dataValidation>
    <dataValidation errorStyle="information" type="textLength" allowBlank="1" showInputMessage="1" showErrorMessage="1" error="XLBVal:6=118.99&#13;&#10;" sqref="BI148">
      <formula1>0</formula1>
      <formula2>300</formula2>
    </dataValidation>
    <dataValidation errorStyle="information" type="textLength" allowBlank="1" showInputMessage="1" showErrorMessage="1" error="XLBVal:6=83.71&#13;&#10;" sqref="BI147">
      <formula1>0</formula1>
      <formula2>300</formula2>
    </dataValidation>
    <dataValidation errorStyle="information" type="textLength" allowBlank="1" showInputMessage="1" showErrorMessage="1" error="XLBVal:6=709.62&#13;&#10;" sqref="BI146">
      <formula1>0</formula1>
      <formula2>300</formula2>
    </dataValidation>
    <dataValidation errorStyle="information" type="textLength" allowBlank="1" showInputMessage="1" showErrorMessage="1" error="XLBVal:6=387.7&#13;&#10;" sqref="BH146">
      <formula1>0</formula1>
      <formula2>300</formula2>
    </dataValidation>
    <dataValidation errorStyle="information" type="textLength" allowBlank="1" showInputMessage="1" showErrorMessage="1" error="XLBVal:6=53&#13;&#10;" sqref="BI144">
      <formula1>0</formula1>
      <formula2>300</formula2>
    </dataValidation>
    <dataValidation errorStyle="information" type="textLength" allowBlank="1" showInputMessage="1" error="XLBVal:6=2596.83&#13;&#10;" sqref="BH144">
      <formula1>0</formula1>
      <formula2>300</formula2>
    </dataValidation>
    <dataValidation errorStyle="information" type="textLength" allowBlank="1" showInputMessage="1" error="XLBVal:6=258.77&#13;&#10;" sqref="BI143">
      <formula1>0</formula1>
      <formula2>300</formula2>
    </dataValidation>
    <dataValidation errorStyle="information" type="textLength" allowBlank="1" showInputMessage="1" showErrorMessage="1" error="XLBVal:6=244.07&#13;&#10;" sqref="BH143">
      <formula1>0</formula1>
      <formula2>300</formula2>
    </dataValidation>
    <dataValidation errorStyle="information" type="textLength" allowBlank="1" showInputMessage="1" showErrorMessage="1" error="XLBVal:6=333.31&#13;&#10;" sqref="BI142">
      <formula1>0</formula1>
      <formula2>300</formula2>
    </dataValidation>
    <dataValidation errorStyle="information" type="textLength" allowBlank="1" showInputMessage="1" showErrorMessage="1" error="XLBVal:6=454.99&#13;&#10;" sqref="BH142">
      <formula1>0</formula1>
      <formula2>300</formula2>
    </dataValidation>
    <dataValidation errorStyle="information" type="textLength" allowBlank="1" showInputMessage="1" error="XLBVal:6=-442.28&#13;&#10;" sqref="BF149">
      <formula1>0</formula1>
      <formula2>300</formula2>
    </dataValidation>
    <dataValidation errorStyle="information" type="textLength" allowBlank="1" showInputMessage="1" error="XLBVal:6=-912.84&#13;&#10;" sqref="BF144">
      <formula1>0</formula1>
      <formula2>300</formula2>
    </dataValidation>
    <dataValidation errorStyle="information" type="textLength" allowBlank="1" showInputMessage="1" error="XLBVal:6=37545.75&#13;&#10;" sqref="BH138">
      <formula1>0</formula1>
      <formula2>300</formula2>
    </dataValidation>
    <dataValidation errorStyle="information" type="textLength" allowBlank="1" showInputMessage="1" error="XLBVal:6=1154.09&#13;&#10;" sqref="BI134">
      <formula1>0</formula1>
      <formula2>300</formula2>
    </dataValidation>
    <dataValidation errorStyle="information" type="textLength" allowBlank="1" showInputMessage="1" error="XLBVal:6=433.99&#13;&#10;" sqref="BH134">
      <formula1>0</formula1>
      <formula2>300</formula2>
    </dataValidation>
    <dataValidation errorStyle="information" type="textLength" allowBlank="1" showInputMessage="1" error="XLBVal:6=882.33&#13;&#10;" sqref="BI120">
      <formula1>0</formula1>
      <formula2>300</formula2>
    </dataValidation>
    <dataValidation errorStyle="information" type="textLength" allowBlank="1" showInputMessage="1" error="XLBVal:6=663.86&#13;&#10;" sqref="BH120">
      <formula1>0</formula1>
      <formula2>300</formula2>
    </dataValidation>
    <dataValidation errorStyle="information" type="textLength" allowBlank="1" showInputMessage="1" error="XLBVal:6=204.1&#13;&#10;" sqref="BI119">
      <formula1>0</formula1>
      <formula2>300</formula2>
    </dataValidation>
    <dataValidation errorStyle="information" type="textLength" allowBlank="1" showInputMessage="1" error="XLBVal:6=965.6&#13;&#10;" sqref="BH119">
      <formula1>0</formula1>
      <formula2>300</formula2>
    </dataValidation>
    <dataValidation errorStyle="information" type="textLength" allowBlank="1" showInputMessage="1" error="XLBVal:6=570.44&#13;&#10;" sqref="BI118">
      <formula1>0</formula1>
      <formula2>300</formula2>
    </dataValidation>
    <dataValidation errorStyle="information" type="textLength" allowBlank="1" showInputMessage="1" error="XLBVal:6=542.91&#13;&#10;" sqref="BH118">
      <formula1>0</formula1>
      <formula2>300</formula2>
    </dataValidation>
    <dataValidation errorStyle="information" type="textLength" allowBlank="1" showInputMessage="1" error="XLBVal:6=49.91&#13;&#10;" sqref="BI117">
      <formula1>0</formula1>
      <formula2>300</formula2>
    </dataValidation>
    <dataValidation errorStyle="information" type="textLength" allowBlank="1" showInputMessage="1" error="XLBVal:6=221.96&#13;&#10;" sqref="BH117">
      <formula1>0</formula1>
      <formula2>300</formula2>
    </dataValidation>
    <dataValidation errorStyle="information" type="textLength" allowBlank="1" showInputMessage="1" error="XLBVal:6=81.71&#13;&#10;" sqref="BI116:BJ116">
      <formula1>0</formula1>
      <formula2>300</formula2>
    </dataValidation>
    <dataValidation errorStyle="information" type="textLength" allowBlank="1" showInputMessage="1" error="XLBVal:6=403.78&#13;&#10;" sqref="BH116">
      <formula1>0</formula1>
      <formula2>300</formula2>
    </dataValidation>
    <dataValidation errorStyle="information" type="textLength" allowBlank="1" showInputMessage="1" error="XLBVal:6=98.74&#13;&#10;" sqref="BI115">
      <formula1>0</formula1>
      <formula2>300</formula2>
    </dataValidation>
    <dataValidation errorStyle="information" type="textLength" allowBlank="1" showInputMessage="1" error="XLBVal:6=69.85&#13;&#10;" sqref="BH115">
      <formula1>0</formula1>
      <formula2>300</formula2>
    </dataValidation>
    <dataValidation errorStyle="information" type="textLength" allowBlank="1" showInputMessage="1" error="XLBVal:6=667.82&#13;&#10;" sqref="BI114">
      <formula1>0</formula1>
      <formula2>300</formula2>
    </dataValidation>
    <dataValidation errorStyle="information" type="textLength" allowBlank="1" showInputMessage="1" error="XLBVal:6=645.27&#13;&#10;" sqref="BH114">
      <formula1>0</formula1>
      <formula2>300</formula2>
    </dataValidation>
    <dataValidation errorStyle="information" type="textLength" allowBlank="1" showInputMessage="1" error="XLBVal:6=136.79&#13;&#10;" sqref="BI113">
      <formula1>0</formula1>
      <formula2>300</formula2>
    </dataValidation>
    <dataValidation errorStyle="information" type="textLength" allowBlank="1" showInputMessage="1" error="XLBVal:6=172.79&#13;&#10;" sqref="BH113">
      <formula1>0</formula1>
      <formula2>300</formula2>
    </dataValidation>
    <dataValidation errorStyle="information" type="textLength" allowBlank="1" showInputMessage="1" error="XLBVal:6=161.63&#13;&#10;" sqref="BI112">
      <formula1>0</formula1>
      <formula2>300</formula2>
    </dataValidation>
    <dataValidation errorStyle="information" type="textLength" allowBlank="1" showInputMessage="1" error="XLBVal:6=201.41&#13;&#10;" sqref="BH112">
      <formula1>0</formula1>
      <formula2>300</formula2>
    </dataValidation>
    <dataValidation errorStyle="information" type="textLength" allowBlank="1" showInputMessage="1" error="XLBVal:6=482.17&#13;&#10;" sqref="BI111">
      <formula1>0</formula1>
      <formula2>300</formula2>
    </dataValidation>
    <dataValidation errorStyle="information" type="textLength" allowBlank="1" showInputMessage="1" error="XLBVal:6=286.44&#13;&#10;" sqref="BH111">
      <formula1>0</formula1>
      <formula2>300</formula2>
    </dataValidation>
    <dataValidation errorStyle="information" type="textLength" allowBlank="1" showInputMessage="1" error="XLBVal:6=220.78&#13;&#10;" sqref="BI110">
      <formula1>0</formula1>
      <formula2>300</formula2>
    </dataValidation>
    <dataValidation errorStyle="information" type="textLength" allowBlank="1" showInputMessage="1" error="XLBVal:6=1198.09&#13;&#10;" sqref="BH110">
      <formula1>0</formula1>
      <formula2>300</formula2>
    </dataValidation>
    <dataValidation errorStyle="information" type="textLength" allowBlank="1" showInputMessage="1" error="XLBVal:6=1678.13&#13;&#10;" sqref="BI109">
      <formula1>0</formula1>
      <formula2>300</formula2>
    </dataValidation>
    <dataValidation errorStyle="information" type="textLength" allowBlank="1" showInputMessage="1" error="XLBVal:6=1672.13&#13;&#10;" sqref="BI102">
      <formula1>0</formula1>
      <formula2>300</formula2>
    </dataValidation>
    <dataValidation errorStyle="information" type="textLength" allowBlank="1" showInputMessage="1" error="XLBVal:6=1658.15&#13;&#10;" sqref="BH102 BH109">
      <formula1>0</formula1>
      <formula2>300</formula2>
    </dataValidation>
    <dataValidation errorStyle="information" type="textLength" allowBlank="1" showInputMessage="1" error="XLBVal:6=2572.11&#13;&#10;" sqref="BI101:BJ101">
      <formula1>0</formula1>
      <formula2>300</formula2>
    </dataValidation>
    <dataValidation errorStyle="information" type="textLength" allowBlank="1" showInputMessage="1" error="XLBVal:6=2516.11&#13;&#10;" sqref="BH101">
      <formula1>0</formula1>
      <formula2>300</formula2>
    </dataValidation>
    <dataValidation errorStyle="information" type="textLength" allowBlank="1" showInputMessage="1" error="XLBVal:6=2245.93&#13;&#10;" sqref="BI100">
      <formula1>0</formula1>
      <formula2>300</formula2>
    </dataValidation>
    <dataValidation errorStyle="information" type="textLength" allowBlank="1" showInputMessage="1" error="XLBVal:6=2224.95&#13;&#10;" sqref="BH100">
      <formula1>0</formula1>
      <formula2>300</formula2>
    </dataValidation>
    <dataValidation errorStyle="information" type="textLength" allowBlank="1" showInputMessage="1" error="XLBVal:6=808.42&#13;&#10;" sqref="BI99">
      <formula1>0</formula1>
      <formula2>300</formula2>
    </dataValidation>
    <dataValidation errorStyle="information" type="textLength" allowBlank="1" showInputMessage="1" error="XLBVal:6=985.16&#13;&#10;" sqref="BH99">
      <formula1>0</formula1>
      <formula2>300</formula2>
    </dataValidation>
    <dataValidation errorStyle="information" type="textLength" allowBlank="1" showInputMessage="1" error="XLBVal:6=75&#13;&#10;" sqref="BH97">
      <formula1>0</formula1>
      <formula2>300</formula2>
    </dataValidation>
    <dataValidation errorStyle="information" type="textLength" allowBlank="1" showInputMessage="1" error="XLBVal:6=1062.68&#13;&#10;" sqref="BI94">
      <formula1>0</formula1>
      <formula2>300</formula2>
    </dataValidation>
    <dataValidation errorStyle="information" type="textLength" allowBlank="1" showInputMessage="1" error="XLBVal:6=444.98&#13;&#10;" sqref="BI92">
      <formula1>0</formula1>
      <formula2>300</formula2>
    </dataValidation>
    <dataValidation errorStyle="information" type="textLength" allowBlank="1" showInputMessage="1" error="XLBVal:6=4780.77&#13;&#10;" sqref="BH88">
      <formula1>0</formula1>
      <formula2>300</formula2>
    </dataValidation>
    <dataValidation errorStyle="information" type="textLength" allowBlank="1" showInputMessage="1" error="XLBVal:6=2175.14&#13;&#10;" sqref="BH78">
      <formula1>0</formula1>
      <formula2>300</formula2>
    </dataValidation>
    <dataValidation errorStyle="information" type="textLength" allowBlank="1" showInputMessage="1" error="XLBVal:6=3780.11&#13;&#10;" sqref="BH71">
      <formula1>0</formula1>
      <formula2>300</formula2>
    </dataValidation>
    <dataValidation errorStyle="information" type="textLength" allowBlank="1" showInputMessage="1" error="XLBVal:6=24.34&#13;&#10;" sqref="BH64">
      <formula1>0</formula1>
      <formula2>300</formula2>
    </dataValidation>
    <dataValidation errorStyle="information" type="textLength" allowBlank="1" showInputMessage="1" error="XLBVal:6=40289.74&#13;&#10;" sqref="BH60">
      <formula1>0</formula1>
      <formula2>300</formula2>
    </dataValidation>
    <dataValidation errorStyle="information" type="textLength" allowBlank="1" showInputMessage="1" error="XLBVal:6=5491.7&#13;&#10;" sqref="BH48">
      <formula1>0</formula1>
      <formula2>300</formula2>
    </dataValidation>
    <dataValidation errorStyle="information" type="textLength" allowBlank="1" showInputMessage="1" error="XLBVal:6=11074.93&#13;&#10;" sqref="BH47">
      <formula1>0</formula1>
      <formula2>300</formula2>
    </dataValidation>
    <dataValidation errorStyle="information" type="textLength" allowBlank="1" showInputMessage="1" error="XLBVal:6=1983.58&#13;&#10;" sqref="BI38">
      <formula1>0</formula1>
      <formula2>300</formula2>
    </dataValidation>
    <dataValidation errorStyle="information" type="textLength" allowBlank="1" showInputMessage="1" error="XLBVal:6=595.98&#13;&#10;" sqref="BI32">
      <formula1>0</formula1>
      <formula2>300</formula2>
    </dataValidation>
    <dataValidation errorStyle="information" type="textLength" allowBlank="1" showInputMessage="1" showErrorMessage="1" error="XLBVal:6=5845.52&#13;&#10;" sqref="BE163">
      <formula1>0</formula1>
      <formula2>300</formula2>
    </dataValidation>
    <dataValidation errorStyle="information" type="textLength" allowBlank="1" showInputMessage="1" showErrorMessage="1" error="XLBVal:6=-37604.46&#13;&#10;" sqref="BE161">
      <formula1>0</formula1>
      <formula2>300</formula2>
    </dataValidation>
    <dataValidation errorStyle="information" type="textLength" allowBlank="1" showInputMessage="1" showErrorMessage="1" error="XLBVal:6=125&#13;&#10;" sqref="BE157">
      <formula1>0</formula1>
      <formula2>300</formula2>
    </dataValidation>
    <dataValidation errorStyle="information" type="textLength" allowBlank="1" showInputMessage="1" error="XLBVal:6=307.01&#13;&#10;" sqref="BE156">
      <formula1>0</formula1>
      <formula2>300</formula2>
    </dataValidation>
    <dataValidation errorStyle="information" type="textLength" allowBlank="1" showInputMessage="1" error="XLBVal:6=420.57&#13;&#10;" sqref="BE155">
      <formula1>0</formula1>
      <formula2>300</formula2>
    </dataValidation>
    <dataValidation errorStyle="information" type="textLength" allowBlank="1" showInputMessage="1" error="XLBVal:6=5472&#13;&#10;" sqref="BE153">
      <formula1>0</formula1>
      <formula2>300</formula2>
    </dataValidation>
    <dataValidation errorStyle="information" type="textLength" allowBlank="1" showInputMessage="1" error="XLBVal:6=40.82&#13;&#10;" sqref="BE151">
      <formula1>0</formula1>
      <formula2>300</formula2>
    </dataValidation>
    <dataValidation errorStyle="information" type="textLength" allowBlank="1" showInputMessage="1" error="XLBVal:6=-137.1&#13;&#10;" sqref="BE149">
      <formula1>0</formula1>
      <formula2>300</formula2>
    </dataValidation>
    <dataValidation errorStyle="information" type="textLength" allowBlank="1" showInputMessage="1" error="XLBVal:6=1020.59&#13;&#10;" sqref="BE146">
      <formula1>0</formula1>
      <formula2>300</formula2>
    </dataValidation>
    <dataValidation errorStyle="information" type="textLength" allowBlank="1" showInputMessage="1" error="XLBVal:6=397.95&#13;&#10;" sqref="BE144">
      <formula1>0</formula1>
      <formula2>300</formula2>
    </dataValidation>
    <dataValidation errorStyle="information" type="textLength" allowBlank="1" showInputMessage="1" error="XLBVal:6=431.58&#13;&#10;" sqref="BE143">
      <formula1>0</formula1>
      <formula2>300</formula2>
    </dataValidation>
    <dataValidation errorStyle="information" type="textLength" allowBlank="1" showInputMessage="1" error="XLBVal:6=785.75&#13;&#10;" sqref="BE142">
      <formula1>0</formula1>
      <formula2>300</formula2>
    </dataValidation>
    <dataValidation errorStyle="information" type="textLength" allowBlank="1" showInputMessage="1" error="XLBVal:6=17794.96&#13;&#10;" sqref="BE139">
      <formula1>0</formula1>
      <formula2>300</formula2>
    </dataValidation>
    <dataValidation errorStyle="information" type="textLength" allowBlank="1" showInputMessage="1" error="XLBVal:6=386.01&#13;&#10;" sqref="BE134">
      <formula1>0</formula1>
      <formula2>300</formula2>
    </dataValidation>
    <dataValidation errorStyle="information" type="textLength" allowBlank="1" showInputMessage="1" error="XLBVal:6=845.1&#13;&#10;" sqref="BE120">
      <formula1>0</formula1>
      <formula2>300</formula2>
    </dataValidation>
    <dataValidation errorStyle="information" type="textLength" allowBlank="1" showInputMessage="1" error="XLBVal:6=415.24&#13;&#10;" sqref="BE119">
      <formula1>0</formula1>
      <formula2>300</formula2>
    </dataValidation>
    <dataValidation errorStyle="information" type="textLength" allowBlank="1" showInputMessage="1" error="XLBVal:6=543.03&#13;&#10;" sqref="BE118">
      <formula1>0</formula1>
      <formula2>300</formula2>
    </dataValidation>
    <dataValidation errorStyle="information" type="textLength" allowBlank="1" showInputMessage="1" error="XLBVal:6=217.71&#13;&#10;" sqref="BE117">
      <formula1>0</formula1>
      <formula2>300</formula2>
    </dataValidation>
    <dataValidation errorStyle="information" type="textLength" allowBlank="1" showInputMessage="1" error="XLBVal:6=781.94&#13;&#10;" sqref="BE116">
      <formula1>0</formula1>
      <formula2>300</formula2>
    </dataValidation>
    <dataValidation errorStyle="information" type="textLength" allowBlank="1" showInputMessage="1" error="XLBVal:6=154.1&#13;&#10;" sqref="BE115">
      <formula1>0</formula1>
      <formula2>300</formula2>
    </dataValidation>
    <dataValidation errorStyle="information" type="textLength" allowBlank="1" showInputMessage="1" error="XLBVal:6=862.05&#13;&#10;" sqref="BE114">
      <formula1>0</formula1>
      <formula2>300</formula2>
    </dataValidation>
    <dataValidation errorStyle="information" type="textLength" allowBlank="1" showInputMessage="1" error="XLBVal:6=216.51&#13;&#10;" sqref="BE113">
      <formula1>0</formula1>
      <formula2>300</formula2>
    </dataValidation>
    <dataValidation errorStyle="information" type="textLength" allowBlank="1" showInputMessage="1" error="XLBVal:6=753.6&#13;&#10;" sqref="BE112">
      <formula1>0</formula1>
      <formula2>300</formula2>
    </dataValidation>
    <dataValidation errorStyle="information" type="textLength" allowBlank="1" showInputMessage="1" error="XLBVal:6=953.05&#13;&#10;" sqref="BE111">
      <formula1>0</formula1>
      <formula2>300</formula2>
    </dataValidation>
    <dataValidation errorStyle="information" type="textLength" allowBlank="1" showInputMessage="1" error="XLBVal:6=1245.73&#13;&#10;" sqref="BE110">
      <formula1>0</formula1>
      <formula2>300</formula2>
    </dataValidation>
    <dataValidation errorStyle="information" type="textLength" allowBlank="1" showInputMessage="1" error="XLBVal:6=3179.48&#13;&#10;" sqref="BE102 BE109">
      <formula1>0</formula1>
      <formula2>300</formula2>
    </dataValidation>
    <dataValidation errorStyle="information" type="textLength" allowBlank="1" showInputMessage="1" error="XLBVal:6=4841.84&#13;&#10;" sqref="BE101">
      <formula1>0</formula1>
      <formula2>300</formula2>
    </dataValidation>
    <dataValidation errorStyle="information" type="textLength" allowBlank="1" showInputMessage="1" error="XLBVal:6=531.28&#13;&#10;" sqref="BE100">
      <formula1>0</formula1>
      <formula2>300</formula2>
    </dataValidation>
    <dataValidation errorStyle="information" type="textLength" allowBlank="1" showInputMessage="1" error="XLBVal:6=2216.84&#13;&#10;" sqref="BE99">
      <formula1>0</formula1>
      <formula2>300</formula2>
    </dataValidation>
    <dataValidation errorStyle="information" type="textLength" allowBlank="1" showInputMessage="1" error="XLBVal:6=287.99&#13;&#10;" sqref="BE97">
      <formula1>0</formula1>
      <formula2>300</formula2>
    </dataValidation>
    <dataValidation errorStyle="information" type="textLength" allowBlank="1" showInputMessage="1" error="XLBVal:6=2955.87&#13;&#10;" sqref="BE94">
      <formula1>0</formula1>
      <formula2>300</formula2>
    </dataValidation>
    <dataValidation errorStyle="information" type="textLength" allowBlank="1" showInputMessage="1" error="XLBVal:6=4048.03&#13;&#10;" sqref="BE92">
      <formula1>0</formula1>
      <formula2>300</formula2>
    </dataValidation>
    <dataValidation errorStyle="information" type="textLength" allowBlank="1" showInputMessage="1" error="XLBVal:6=4128&#13;&#10;" sqref="BE61">
      <formula1>0</formula1>
      <formula2>300</formula2>
    </dataValidation>
    <dataValidation errorStyle="information" type="textLength" allowBlank="1" showInputMessage="1" error="XLBVal:6=15877.84&#13;&#10;" sqref="BE42">
      <formula1>0</formula1>
      <formula2>300</formula2>
    </dataValidation>
    <dataValidation errorStyle="information" type="textLength" allowBlank="1" showInputMessage="1" error="XLBVal:6=3931.66&#13;&#10;" sqref="BE41">
      <formula1>0</formula1>
      <formula2>300</formula2>
    </dataValidation>
    <dataValidation errorStyle="information" type="textLength" allowBlank="1" showInputMessage="1" error="XLBVal:6=3266&#13;&#10;" sqref="BE34">
      <formula1>0</formula1>
      <formula2>300</formula2>
    </dataValidation>
    <dataValidation errorStyle="information" type="textLength" allowBlank="1" showInputMessage="1" error="XLBVal:6=1030&#13;&#10;" sqref="BE33">
      <formula1>0</formula1>
      <formula2>300</formula2>
    </dataValidation>
    <dataValidation errorStyle="information" type="textLength" allowBlank="1" showInputMessage="1" showErrorMessage="1" error="XLBVal:6=3922.24&#13;&#10;" sqref="BD163">
      <formula1>0</formula1>
      <formula2>300</formula2>
    </dataValidation>
    <dataValidation errorStyle="information" type="textLength" allowBlank="1" showInputMessage="1" showErrorMessage="1" error="XLBVal:6=88230.38&#13;&#10;" sqref="BD161">
      <formula1>0</formula1>
      <formula2>300</formula2>
    </dataValidation>
    <dataValidation errorStyle="information" type="textLength" allowBlank="1" showInputMessage="1" showErrorMessage="1" error="XLBVal:6=854.65&#13;&#10;" sqref="BD156">
      <formula1>0</formula1>
      <formula2>300</formula2>
    </dataValidation>
    <dataValidation errorStyle="information" type="textLength" allowBlank="1" showInputMessage="1" showErrorMessage="1" error="XLBVal:6=89.99&#13;&#10;" sqref="BD155">
      <formula1>0</formula1>
      <formula2>300</formula2>
    </dataValidation>
    <dataValidation errorStyle="information" type="textLength" allowBlank="1" showInputMessage="1" error="XLBVal:6=31.88&#13;&#10;" sqref="BD151">
      <formula1>0</formula1>
      <formula2>300</formula2>
    </dataValidation>
    <dataValidation errorStyle="information" type="textLength" allowBlank="1" showInputMessage="1" error="XLBVal:6=1290.8&#13;&#10;" sqref="BD149">
      <formula1>0</formula1>
      <formula2>300</formula2>
    </dataValidation>
    <dataValidation errorStyle="information" type="textLength" allowBlank="1" showInputMessage="1" error="XLBVal:6=689.37&#13;&#10;" sqref="BD146">
      <formula1>0</formula1>
      <formula2>300</formula2>
    </dataValidation>
    <dataValidation errorStyle="information" type="textLength" allowBlank="1" showInputMessage="1" error="XLBVal:6=17.01&#13;&#10;" sqref="BD144">
      <formula1>0</formula1>
      <formula2>300</formula2>
    </dataValidation>
    <dataValidation errorStyle="information" type="textLength" allowBlank="1" showInputMessage="1" error="XLBVal:6=201.6&#13;&#10;" sqref="BD143">
      <formula1>0</formula1>
      <formula2>300</formula2>
    </dataValidation>
    <dataValidation errorStyle="information" type="textLength" allowBlank="1" showInputMessage="1" error="XLBVal:6=1221.88&#13;&#10;" sqref="BD142">
      <formula1>0</formula1>
      <formula2>300</formula2>
    </dataValidation>
    <dataValidation errorStyle="information" type="textLength" allowBlank="1" showInputMessage="1" error="XLBVal:6=1247.5&#13;&#10;" sqref="BD134">
      <formula1>0</formula1>
      <formula2>300</formula2>
    </dataValidation>
    <dataValidation errorStyle="information" type="textLength" allowBlank="1" showInputMessage="1" error="XLBVal:6=830.8&#13;&#10;" sqref="BD120">
      <formula1>0</formula1>
      <formula2>300</formula2>
    </dataValidation>
    <dataValidation errorStyle="information" type="textLength" allowBlank="1" showInputMessage="1" error="XLBVal:6=466.51&#13;&#10;" sqref="BD119">
      <formula1>0</formula1>
      <formula2>300</formula2>
    </dataValidation>
    <dataValidation errorStyle="information" type="textLength" allowBlank="1" showInputMessage="1" error="XLBVal:6=533.84&#13;&#10;" sqref="BD118">
      <formula1>0</formula1>
      <formula2>300</formula2>
    </dataValidation>
    <dataValidation errorStyle="information" type="textLength" allowBlank="1" showInputMessage="1" error="XLBVal:6=112.12&#13;&#10;" sqref="BD117">
      <formula1>0</formula1>
      <formula2>300</formula2>
    </dataValidation>
    <dataValidation errorStyle="information" type="textLength" allowBlank="1" showInputMessage="1" error="XLBVal:6=394.78&#13;&#10;" sqref="BD116">
      <formula1>0</formula1>
      <formula2>300</formula2>
    </dataValidation>
    <dataValidation errorStyle="information" type="textLength" allowBlank="1" showInputMessage="1" error="XLBVal:6=72.01&#13;&#10;" sqref="BD115">
      <formula1>0</formula1>
      <formula2>300</formula2>
    </dataValidation>
    <dataValidation errorStyle="information" type="textLength" allowBlank="1" showInputMessage="1" error="XLBVal:6=264.65&#13;&#10;" sqref="BD114">
      <formula1>0</formula1>
      <formula2>300</formula2>
    </dataValidation>
    <dataValidation errorStyle="information" type="textLength" allowBlank="1" showInputMessage="1" error="XLBVal:6=173.66&#13;&#10;" sqref="BD113">
      <formula1>0</formula1>
      <formula2>300</formula2>
    </dataValidation>
    <dataValidation errorStyle="information" type="textLength" allowBlank="1" showInputMessage="1" error="XLBVal:6=216.95&#13;&#10;" sqref="BD112">
      <formula1>0</formula1>
      <formula2>300</formula2>
    </dataValidation>
    <dataValidation errorStyle="information" type="textLength" allowBlank="1" showInputMessage="1" error="XLBVal:6=273.7&#13;&#10;" sqref="BD111">
      <formula1>0</formula1>
      <formula2>300</formula2>
    </dataValidation>
    <dataValidation errorStyle="information" type="textLength" allowBlank="1" showInputMessage="1" error="XLBVal:6=643.26&#13;&#10;" sqref="BD110">
      <formula1>0</formula1>
      <formula2>300</formula2>
    </dataValidation>
    <dataValidation errorStyle="information" type="textLength" allowBlank="1" showInputMessage="1" error="XLBVal:6=1623.73&#13;&#10;" sqref="BD102 BD109">
      <formula1>0</formula1>
      <formula2>300</formula2>
    </dataValidation>
    <dataValidation errorStyle="information" type="textLength" allowBlank="1" showInputMessage="1" error="XLBVal:6=1497.2&#13;&#10;" sqref="BD100">
      <formula1>0</formula1>
      <formula2>300</formula2>
    </dataValidation>
    <dataValidation errorStyle="information" type="textLength" allowBlank="1" showInputMessage="1" error="XLBVal:6=1154.65&#13;&#10;" sqref="BD99">
      <formula1>0</formula1>
      <formula2>300</formula2>
    </dataValidation>
    <dataValidation errorStyle="information" type="textLength" allowBlank="1" showInputMessage="1" error="XLBVal:6=17657.04&#13;&#10;" sqref="BD98">
      <formula1>0</formula1>
      <formula2>300</formula2>
    </dataValidation>
    <dataValidation errorStyle="information" type="textLength" allowBlank="1" showInputMessage="1" error="XLBVal:6=2945.96&#13;&#10;" sqref="BD94">
      <formula1>0</formula1>
      <formula2>300</formula2>
    </dataValidation>
    <dataValidation errorStyle="information" type="textLength" allowBlank="1" showInputMessage="1" error="XLBVal:6=1545.99&#13;&#10;" sqref="BD78">
      <formula1>0</formula1>
      <formula2>300</formula2>
    </dataValidation>
    <dataValidation errorStyle="information" type="textLength" allowBlank="1" showInputMessage="1" error="XLBVal:6=171.15&#13;&#10;" sqref="BD64">
      <formula1>0</formula1>
      <formula2>300</formula2>
    </dataValidation>
    <dataValidation errorStyle="information" type="textLength" allowBlank="1" showInputMessage="1" error="XLBVal:6=2222&#13;&#10;" sqref="BD61">
      <formula1>0</formula1>
      <formula2>300</formula2>
    </dataValidation>
    <dataValidation errorStyle="information" type="textLength" allowBlank="1" showInputMessage="1" error="XLBVal:6=9551.98&#13;&#10;" sqref="BD34">
      <formula1>0</formula1>
      <formula2>300</formula2>
    </dataValidation>
    <dataValidation errorStyle="information" type="textLength" allowBlank="1" showInputMessage="1" error="XLBVal:6=3587&#13;&#10;" sqref="BD33">
      <formula1>0</formula1>
      <formula2>300</formula2>
    </dataValidation>
    <dataValidation errorStyle="information" type="textLength" allowBlank="1" showInputMessage="1" error="XLBVal:6=4197.2&#13;&#10;" sqref="BC163">
      <formula1>0</formula1>
      <formula2>300</formula2>
    </dataValidation>
    <dataValidation errorStyle="information" type="textLength" allowBlank="1" showInputMessage="1" error="XLBVal:6=-9875.57&#13;&#10;" sqref="BC161">
      <formula1>0</formula1>
      <formula2>300</formula2>
    </dataValidation>
    <dataValidation errorStyle="information" type="textLength" allowBlank="1" showInputMessage="1" error="XLBVal:6=11020.02&#13;&#10;" sqref="AZ163">
      <formula1>0</formula1>
      <formula2>300</formula2>
    </dataValidation>
    <dataValidation errorStyle="information" type="textLength" allowBlank="1" showInputMessage="1" error="XLBVal:6=6303.76&#13;&#10;" sqref="AZ161">
      <formula1>0</formula1>
      <formula2>300</formula2>
    </dataValidation>
    <dataValidation errorStyle="information" type="textLength" allowBlank="1" showInputMessage="1" error="XLBVal:6=132.02&#13;&#10;" sqref="BC157">
      <formula1>0</formula1>
      <formula2>300</formula2>
    </dataValidation>
    <dataValidation errorStyle="information" type="textLength" allowBlank="1" showInputMessage="1" error="XLBVal:6=96.25&#13;&#10;" sqref="BC151">
      <formula1>0</formula1>
      <formula2>300</formula2>
    </dataValidation>
    <dataValidation errorStyle="information" type="textLength" allowBlank="1" showInputMessage="1" error="XLBVal:6=122.97&#13;&#10;" sqref="BC149">
      <formula1>0</formula1>
      <formula2>300</formula2>
    </dataValidation>
    <dataValidation errorStyle="information" type="textLength" allowBlank="1" showInputMessage="1" error="XLBVal:6=18.63&#13;&#10;" sqref="BC148">
      <formula1>0</formula1>
      <formula2>300</formula2>
    </dataValidation>
    <dataValidation errorStyle="information" type="textLength" allowBlank="1" showInputMessage="1" error="XLBVal:6=7.01&#13;&#10;" sqref="BC146">
      <formula1>0</formula1>
      <formula2>300</formula2>
    </dataValidation>
    <dataValidation errorStyle="information" type="textLength" allowBlank="1" showInputMessage="1" error="XLBVal:6=1243.33&#13;&#10;" sqref="BC144">
      <formula1>0</formula1>
      <formula2>300</formula2>
    </dataValidation>
    <dataValidation errorStyle="information" type="textLength" allowBlank="1" showInputMessage="1" error="XLBVal:6=283.49&#13;&#10;" sqref="BC143">
      <formula1>0</formula1>
      <formula2>300</formula2>
    </dataValidation>
    <dataValidation errorStyle="information" type="textLength" allowBlank="1" showInputMessage="1" error="XLBVal:6=567.57&#13;&#10;" sqref="BC142">
      <formula1>0</formula1>
      <formula2>300</formula2>
    </dataValidation>
    <dataValidation errorStyle="information" type="textLength" allowBlank="1" showInputMessage="1" error="XLBVal:6=210&#13;&#10;" sqref="AZ157">
      <formula1>0</formula1>
      <formula2>300</formula2>
    </dataValidation>
    <dataValidation errorStyle="information" type="textLength" allowBlank="1" showInputMessage="1" error="XLBVal:6=1102.48&#13;&#10;" sqref="AZ156">
      <formula1>0</formula1>
      <formula2>300</formula2>
    </dataValidation>
    <dataValidation errorStyle="information" type="textLength" allowBlank="1" showInputMessage="1" error="XLBVal:6=170&#13;&#10;" sqref="AZ155 BC155">
      <formula1>0</formula1>
      <formula2>300</formula2>
    </dataValidation>
    <dataValidation errorStyle="information" type="textLength" allowBlank="1" showInputMessage="1" error="XLBVal:6=99.18&#13;&#10;" sqref="AZ154">
      <formula1>0</formula1>
      <formula2>300</formula2>
    </dataValidation>
    <dataValidation errorStyle="information" type="textLength" allowBlank="1" showInputMessage="1" error="XLBVal:6=568.9&#13;&#10;" sqref="AZ153">
      <formula1>0</formula1>
      <formula2>300</formula2>
    </dataValidation>
    <dataValidation errorStyle="information" type="textLength" allowBlank="1" showInputMessage="1" error="XLBVal:6=47.02&#13;&#10;" sqref="AZ151">
      <formula1>0</formula1>
      <formula2>300</formula2>
    </dataValidation>
    <dataValidation errorStyle="information" type="textLength" allowBlank="1" showInputMessage="1" error="XLBVal:6=224.19&#13;&#10;" sqref="AZ149">
      <formula1>0</formula1>
      <formula2>300</formula2>
    </dataValidation>
    <dataValidation errorStyle="information" type="textLength" allowBlank="1" showInputMessage="1" error="XLBVal:6=152.57&#13;&#10;" sqref="AZ146">
      <formula1>0</formula1>
      <formula2>300</formula2>
    </dataValidation>
    <dataValidation errorStyle="information" type="textLength" allowBlank="1" showInputMessage="1" error="XLBVal:6=150&#13;&#10;" sqref="AZ145">
      <formula1>0</formula1>
      <formula2>300</formula2>
    </dataValidation>
    <dataValidation errorStyle="information" type="textLength" allowBlank="1" showInputMessage="1" error="XLBVal:6=682&#13;&#10;" sqref="AZ144">
      <formula1>0</formula1>
      <formula2>300</formula2>
    </dataValidation>
    <dataValidation errorStyle="information" type="textLength" allowBlank="1" showInputMessage="1" error="XLBVal:6=330.4&#13;&#10;" sqref="AZ143">
      <formula1>0</formula1>
      <formula2>300</formula2>
    </dataValidation>
    <dataValidation errorStyle="information" type="textLength" allowBlank="1" showInputMessage="1" error="XLBVal:6=437.71&#13;&#10;" sqref="AZ142">
      <formula1>0</formula1>
      <formula2>300</formula2>
    </dataValidation>
    <dataValidation errorStyle="information" type="textLength" allowBlank="1" showInputMessage="1" error="XLBVal:6=32295.2&#13;&#10;" sqref="BC138">
      <formula1>0</formula1>
      <formula2>300</formula2>
    </dataValidation>
    <dataValidation errorStyle="information" type="textLength" allowBlank="1" showInputMessage="1" error="XLBVal:6=5983.68&#13;&#10;" sqref="AZ139">
      <formula1>0</formula1>
      <formula2>300</formula2>
    </dataValidation>
    <dataValidation errorStyle="information" type="textLength" allowBlank="1" showInputMessage="1" error="XLBVal:6=45940.38&#13;&#10;" sqref="AZ138">
      <formula1>0</formula1>
      <formula2>300</formula2>
    </dataValidation>
    <dataValidation errorStyle="information" type="textLength" allowBlank="1" showInputMessage="1" error="XLBVal:6=420.6&#13;&#10;" sqref="BC134">
      <formula1>0</formula1>
      <formula2>300</formula2>
    </dataValidation>
    <dataValidation errorStyle="information" type="textLength" allowBlank="1" showInputMessage="1" error="XLBVal:6=117.2&#13;&#10;" sqref="AZ134">
      <formula1>0</formula1>
      <formula2>300</formula2>
    </dataValidation>
    <dataValidation errorStyle="information" type="textLength" allowBlank="1" showInputMessage="1" error="XLBVal:6=900&#13;&#10;" sqref="AZ127 BD92">
      <formula1>0</formula1>
      <formula2>300</formula2>
    </dataValidation>
    <dataValidation errorStyle="information" type="textLength" allowBlank="1" showInputMessage="1" error="XLBVal:6=598.75&#13;&#10;" sqref="BC120">
      <formula1>0</formula1>
      <formula2>300</formula2>
    </dataValidation>
    <dataValidation errorStyle="information" type="textLength" allowBlank="1" showInputMessage="1" error="XLBVal:6=2061.78&#13;&#10;" sqref="BC119">
      <formula1>0</formula1>
      <formula2>300</formula2>
    </dataValidation>
    <dataValidation errorStyle="information" type="textLength" allowBlank="1" showInputMessage="1" error="XLBVal:6=669.88&#13;&#10;" sqref="BC118">
      <formula1>0</formula1>
      <formula2>300</formula2>
    </dataValidation>
    <dataValidation errorStyle="information" type="textLength" allowBlank="1" showInputMessage="1" error="XLBVal:6=13.44&#13;&#10;" sqref="BC117">
      <formula1>0</formula1>
      <formula2>300</formula2>
    </dataValidation>
    <dataValidation errorStyle="information" type="textLength" allowBlank="1" showInputMessage="1" error="XLBVal:6=9.59&#13;&#10;" sqref="BC115">
      <formula1>0</formula1>
      <formula2>300</formula2>
    </dataValidation>
    <dataValidation errorStyle="information" type="textLength" allowBlank="1" showInputMessage="1" error="XLBVal:6=144.8&#13;&#10;" sqref="BC114">
      <formula1>0</formula1>
      <formula2>300</formula2>
    </dataValidation>
    <dataValidation errorStyle="information" type="textLength" allowBlank="1" showInputMessage="1" error="XLBVal:6=88.31&#13;&#10;" sqref="BC113">
      <formula1>0</formula1>
      <formula2>300</formula2>
    </dataValidation>
    <dataValidation errorStyle="information" type="textLength" allowBlank="1" showInputMessage="1" error="XLBVal:6=262.22&#13;&#10;" sqref="BC112">
      <formula1>0</formula1>
      <formula2>300</formula2>
    </dataValidation>
    <dataValidation errorStyle="information" type="textLength" allowBlank="1" showInputMessage="1" error="XLBVal:6=584.36&#13;&#10;" sqref="BC111">
      <formula1>0</formula1>
      <formula2>300</formula2>
    </dataValidation>
    <dataValidation errorStyle="information" type="textLength" allowBlank="1" showInputMessage="1" error="XLBVal:6=105.88&#13;&#10;" sqref="BC110">
      <formula1>0</formula1>
      <formula2>300</formula2>
    </dataValidation>
    <dataValidation errorStyle="information" type="textLength" allowBlank="1" showInputMessage="1" error="XLBVal:6=2018.25&#13;&#10;" sqref="AZ120">
      <formula1>0</formula1>
      <formula2>300</formula2>
    </dataValidation>
    <dataValidation errorStyle="information" type="textLength" allowBlank="1" showInputMessage="1" error="XLBVal:6=1471.54&#13;&#10;" sqref="AZ119">
      <formula1>0</formula1>
      <formula2>300</formula2>
    </dataValidation>
    <dataValidation errorStyle="information" type="textLength" allowBlank="1" showInputMessage="1" error="XLBVal:6=1086.15&#13;&#10;" sqref="AZ118">
      <formula1>0</formula1>
      <formula2>300</formula2>
    </dataValidation>
    <dataValidation errorStyle="information" type="textLength" allowBlank="1" showInputMessage="1" error="XLBVal:6=133.15&#13;&#10;" sqref="AZ117">
      <formula1>0</formula1>
      <formula2>300</formula2>
    </dataValidation>
    <dataValidation errorStyle="information" type="textLength" allowBlank="1" showInputMessage="1" error="XLBVal:6=79.59&#13;&#10;" sqref="AZ116">
      <formula1>0</formula1>
      <formula2>300</formula2>
    </dataValidation>
    <dataValidation errorStyle="information" type="textLength" allowBlank="1" showInputMessage="1" error="XLBVal:6=105.61&#13;&#10;" sqref="AZ115">
      <formula1>0</formula1>
      <formula2>300</formula2>
    </dataValidation>
    <dataValidation errorStyle="information" type="textLength" allowBlank="1" showInputMessage="1" error="XLBVal:6=-424.98&#13;&#10;" sqref="AZ114">
      <formula1>0</formula1>
      <formula2>300</formula2>
    </dataValidation>
    <dataValidation errorStyle="information" type="textLength" allowBlank="1" showInputMessage="1" error="XLBVal:6=126.64&#13;&#10;" sqref="AZ113">
      <formula1>0</formula1>
      <formula2>300</formula2>
    </dataValidation>
    <dataValidation errorStyle="information" type="textLength" allowBlank="1" showInputMessage="1" error="XLBVal:6=203&#13;&#10;" sqref="AZ112">
      <formula1>0</formula1>
      <formula2>300</formula2>
    </dataValidation>
    <dataValidation errorStyle="information" type="textLength" allowBlank="1" showInputMessage="1" error="XLBVal:6=115.04&#13;&#10;" sqref="AZ111">
      <formula1>0</formula1>
      <formula2>300</formula2>
    </dataValidation>
    <dataValidation errorStyle="information" type="textLength" allowBlank="1" showInputMessage="1" error="XLBVal:6=1619.46&#13;&#10;" sqref="BC102 BC109">
      <formula1>0</formula1>
      <formula2>300</formula2>
    </dataValidation>
    <dataValidation errorStyle="information" type="textLength" allowBlank="1" showInputMessage="1" error="XLBVal:6=2479.48&#13;&#10;" sqref="BC101">
      <formula1>0</formula1>
      <formula2>300</formula2>
    </dataValidation>
    <dataValidation errorStyle="information" type="textLength" allowBlank="1" showInputMessage="1" error="XLBVal:6=747.57&#13;&#10;" sqref="BC100">
      <formula1>0</formula1>
      <formula2>300</formula2>
    </dataValidation>
    <dataValidation errorStyle="information" type="textLength" allowBlank="1" showInputMessage="1" error="XLBVal:6=956.77&#13;&#10;" sqref="BC99">
      <formula1>0</formula1>
      <formula2>300</formula2>
    </dataValidation>
    <dataValidation errorStyle="information" type="textLength" allowBlank="1" showInputMessage="1" error="XLBVal:6=1369.99&#13;&#10;" sqref="BC97">
      <formula1>0</formula1>
      <formula2>300</formula2>
    </dataValidation>
    <dataValidation errorStyle="information" type="textLength" allowBlank="1" showInputMessage="1" error="XLBVal:6=1328.03&#13;&#10;" sqref="BC94">
      <formula1>0</formula1>
      <formula2>300</formula2>
    </dataValidation>
    <dataValidation errorStyle="information" type="textLength" allowBlank="1" showInputMessage="1" error="XLBVal:6=1617.74&#13;&#10;" sqref="AZ102 AZ109">
      <formula1>0</formula1>
      <formula2>300</formula2>
    </dataValidation>
    <dataValidation errorStyle="information" type="textLength" allowBlank="1" showInputMessage="1" error="XLBVal:6=2791.33&#13;&#10;" sqref="AZ101">
      <formula1>0</formula1>
      <formula2>300</formula2>
    </dataValidation>
    <dataValidation errorStyle="information" type="textLength" allowBlank="1" showInputMessage="1" error="XLBVal:6=1646.95&#13;&#10;" sqref="AZ100">
      <formula1>0</formula1>
      <formula2>300</formula2>
    </dataValidation>
    <dataValidation errorStyle="information" type="textLength" allowBlank="1" showInputMessage="1" error="XLBVal:6=654.72&#13;&#10;" sqref="AZ99">
      <formula1>0</formula1>
      <formula2>300</formula2>
    </dataValidation>
    <dataValidation errorStyle="information" type="textLength" allowBlank="1" showInputMessage="1" error="XLBVal:6=3503.01&#13;&#10;" sqref="AZ96">
      <formula1>0</formula1>
      <formula2>300</formula2>
    </dataValidation>
    <dataValidation errorStyle="information" type="textLength" allowBlank="1" showInputMessage="1" error="XLBVal:6=2317.35&#13;&#10;" sqref="AZ95">
      <formula1>0</formula1>
      <formula2>300</formula2>
    </dataValidation>
    <dataValidation errorStyle="information" type="textLength" allowBlank="1" showInputMessage="1" error="XLBVal:6=1743.99&#13;&#10;" sqref="AZ94">
      <formula1>0</formula1>
      <formula2>300</formula2>
    </dataValidation>
    <dataValidation errorStyle="information" type="textLength" allowBlank="1" showInputMessage="1" error="XLBVal:6=7277.25&#13;&#10;" sqref="BC86">
      <formula1>0</formula1>
      <formula2>300</formula2>
    </dataValidation>
    <dataValidation errorStyle="information" type="textLength" allowBlank="1" showInputMessage="1" error="XLBVal:6=9.99&#13;&#10;" sqref="BC77">
      <formula1>0</formula1>
      <formula2>300</formula2>
    </dataValidation>
    <dataValidation errorStyle="information" type="textLength" allowBlank="1" showInputMessage="1" error="XLBVal:6=3527.85&#13;&#10;" sqref="AZ64">
      <formula1>0</formula1>
      <formula2>300</formula2>
    </dataValidation>
    <dataValidation errorStyle="information" type="textLength" allowBlank="1" showInputMessage="1" error="XLBVal:6=38593&#13;&#10;" sqref="AZ53">
      <formula1>0</formula1>
      <formula2>300</formula2>
    </dataValidation>
    <dataValidation errorStyle="information" type="textLength" allowBlank="1" showInputMessage="1" error="XLBVal:6=467.82&#13;&#10;" sqref="BC48">
      <formula1>0</formula1>
      <formula2>300</formula2>
    </dataValidation>
    <dataValidation errorStyle="information" type="textLength" allowBlank="1" showInputMessage="1" error="XLBVal:6=2188.03&#13;&#10;" sqref="BC34">
      <formula1>0</formula1>
      <formula2>300</formula2>
    </dataValidation>
    <dataValidation errorStyle="information" type="textLength" allowBlank="1" showInputMessage="1" error="XLBVal:6=-461.85&#13;&#10;" sqref="AZ49">
      <formula1>0</formula1>
      <formula2>300</formula2>
    </dataValidation>
    <dataValidation errorStyle="information" type="textLength" allowBlank="1" showInputMessage="1" error="XLBVal:6=599.81&#13;&#10;" sqref="AZ48">
      <formula1>0</formula1>
      <formula2>300</formula2>
    </dataValidation>
    <dataValidation errorStyle="information" type="textLength" allowBlank="1" showInputMessage="1" error="XLBVal:6=14605.23&#13;&#10;" sqref="AZ47">
      <formula1>0</formula1>
      <formula2>300</formula2>
    </dataValidation>
    <dataValidation errorStyle="information" type="textLength" allowBlank="1" showInputMessage="1" error="XLBVal:6=1950&#13;&#10;" sqref="AZ41">
      <formula1>0</formula1>
      <formula2>300</formula2>
    </dataValidation>
    <dataValidation errorStyle="information" type="textLength" allowBlank="1" showInputMessage="1" error="XLBVal:6=-930.99&#13;&#10;" sqref="AZ35">
      <formula1>0</formula1>
      <formula2>300</formula2>
    </dataValidation>
    <dataValidation errorStyle="information" type="textLength" allowBlank="1" showInputMessage="1" error="XLBVal:6=12458.96&#13;&#10;" sqref="AZ31">
      <formula1>0</formula1>
      <formula2>300</formula2>
    </dataValidation>
    <dataValidation errorStyle="information" type="textLength" allowBlank="1" showInputMessage="1" error="XLBVal:6=3642&#13;&#10;" sqref="AZ30">
      <formula1>0</formula1>
      <formula2>300</formula2>
    </dataValidation>
    <dataValidation errorStyle="information" type="textLength" allowBlank="1" showInputMessage="1" error="XLBVal:6=4084&#13;&#10;" sqref="AZ29">
      <formula1>0</formula1>
      <formula2>300</formula2>
    </dataValidation>
    <dataValidation errorStyle="information" type="textLength" allowBlank="1" showInputMessage="1" error="XLBVal:6=100.01&#13;&#10;" sqref="AZ28">
      <formula1>0</formula1>
      <formula2>300</formula2>
    </dataValidation>
    <dataValidation errorStyle="information" type="textLength" allowBlank="1" showInputMessage="1" error="XLBVal:6=1763.68&#13;&#10;" sqref="AY163">
      <formula1>0</formula1>
      <formula2>300</formula2>
    </dataValidation>
    <dataValidation errorStyle="information" type="textLength" allowBlank="1" showInputMessage="1" error="XLBVal:6=582.65&#13;&#10;" sqref="AY157">
      <formula1>0</formula1>
      <formula2>300</formula2>
    </dataValidation>
    <dataValidation errorStyle="information" type="textLength" allowBlank="1" showInputMessage="1" error="XLBVal:6=407.71&#13;&#10;" sqref="AY156">
      <formula1>0</formula1>
      <formula2>300</formula2>
    </dataValidation>
    <dataValidation errorStyle="information" type="textLength" allowBlank="1" showInputMessage="1" error="XLBVal:6=209.96&#13;&#10;" sqref="AY155">
      <formula1>0</formula1>
      <formula2>300</formula2>
    </dataValidation>
    <dataValidation errorStyle="information" type="textLength" allowBlank="1" showInputMessage="1" error="XLBVal:6=63.6&#13;&#10;" sqref="AY154">
      <formula1>0</formula1>
      <formula2>300</formula2>
    </dataValidation>
    <dataValidation errorStyle="information" type="textLength" allowBlank="1" showInputMessage="1" error="XLBVal:6=176.26&#13;&#10;" sqref="AY152">
      <formula1>0</formula1>
      <formula2>300</formula2>
    </dataValidation>
    <dataValidation errorStyle="information" type="textLength" allowBlank="1" showInputMessage="1" error="XLBVal:6=22.56&#13;&#10;" sqref="AY151">
      <formula1>0</formula1>
      <formula2>300</formula2>
    </dataValidation>
    <dataValidation errorStyle="information" type="textLength" allowBlank="1" showInputMessage="1" error="XLBVal:6=6&#13;&#10;" sqref="AY149">
      <formula1>0</formula1>
      <formula2>300</formula2>
    </dataValidation>
    <dataValidation errorStyle="information" type="textLength" allowBlank="1" showInputMessage="1" error="XLBVal:6=842.97&#13;&#10;" sqref="AY147">
      <formula1>0</formula1>
      <formula2>300</formula2>
    </dataValidation>
    <dataValidation errorStyle="information" type="textLength" allowBlank="1" showInputMessage="1" error="XLBVal:6=6.1&#13;&#10;" sqref="AY146">
      <formula1>0</formula1>
      <formula2>300</formula2>
    </dataValidation>
    <dataValidation errorStyle="information" type="textLength" allowBlank="1" showInputMessage="1" error="XLBVal:6=49&#13;&#10;" sqref="AY144">
      <formula1>0</formula1>
      <formula2>300</formula2>
    </dataValidation>
    <dataValidation errorStyle="information" type="textLength" allowBlank="1" showInputMessage="1" error="XLBVal:6=484.5&#13;&#10;" sqref="AY142">
      <formula1>0</formula1>
      <formula2>300</formula2>
    </dataValidation>
    <dataValidation errorStyle="information" type="textLength" allowBlank="1" showInputMessage="1" error="XLBVal:6=1363.93&#13;&#10;" sqref="AY134">
      <formula1>0</formula1>
      <formula2>300</formula2>
    </dataValidation>
    <dataValidation errorStyle="information" type="textLength" allowBlank="1" showInputMessage="1" error="XLBVal:6=472.44&#13;&#10;" sqref="AY120">
      <formula1>0</formula1>
      <formula2>300</formula2>
    </dataValidation>
    <dataValidation errorStyle="information" type="textLength" allowBlank="1" showInputMessage="1" error="XLBVal:6=986.54&#13;&#10;" sqref="AY119">
      <formula1>0</formula1>
      <formula2>300</formula2>
    </dataValidation>
    <dataValidation errorStyle="information" type="textLength" allowBlank="1" showInputMessage="1" error="XLBVal:6=933.11&#13;&#10;" sqref="AY118">
      <formula1>0</formula1>
      <formula2>300</formula2>
    </dataValidation>
    <dataValidation errorStyle="information" type="textLength" allowBlank="1" showInputMessage="1" error="XLBVal:6=225.92&#13;&#10;" sqref="AY117">
      <formula1>0</formula1>
      <formula2>300</formula2>
    </dataValidation>
    <dataValidation errorStyle="information" type="textLength" allowBlank="1" showInputMessage="1" error="XLBVal:6=102.96&#13;&#10;" sqref="AY115">
      <formula1>0</formula1>
      <formula2>300</formula2>
    </dataValidation>
    <dataValidation errorStyle="information" type="textLength" allowBlank="1" showInputMessage="1" error="XLBVal:6=939.02&#13;&#10;" sqref="AY114">
      <formula1>0</formula1>
      <formula2>300</formula2>
    </dataValidation>
    <dataValidation errorStyle="information" type="textLength" allowBlank="1" showInputMessage="1" error="XLBVal:6=176.04&#13;&#10;" sqref="AY113">
      <formula1>0</formula1>
      <formula2>300</formula2>
    </dataValidation>
    <dataValidation errorStyle="information" type="textLength" allowBlank="1" showInputMessage="1" error="XLBVal:6=136.14&#13;&#10;" sqref="AY112">
      <formula1>0</formula1>
      <formula2>300</formula2>
    </dataValidation>
    <dataValidation errorStyle="information" type="textLength" allowBlank="1" showInputMessage="1" error="XLBVal:6=46.73&#13;&#10;" sqref="AY111">
      <formula1>0</formula1>
      <formula2>300</formula2>
    </dataValidation>
    <dataValidation errorStyle="information" type="textLength" allowBlank="1" showInputMessage="1" error="XLBVal:6=1617.73&#13;&#10;" sqref="AY102 AY109">
      <formula1>0</formula1>
      <formula2>300</formula2>
    </dataValidation>
    <dataValidation errorStyle="information" type="textLength" allowBlank="1" showInputMessage="1" error="XLBVal:6=956.94&#13;&#10;" sqref="AY100">
      <formula1>0</formula1>
      <formula2>300</formula2>
    </dataValidation>
    <dataValidation errorStyle="information" type="textLength" allowBlank="1" showInputMessage="1" error="XLBVal:6=261.06&#13;&#10;" sqref="AY99">
      <formula1>0</formula1>
      <formula2>300</formula2>
    </dataValidation>
    <dataValidation errorStyle="information" type="textLength" allowBlank="1" showInputMessage="1" error="XLBVal:6=2629.03&#13;&#10;" sqref="AY96">
      <formula1>0</formula1>
      <formula2>300</formula2>
    </dataValidation>
    <dataValidation errorStyle="information" type="textLength" allowBlank="1" showInputMessage="1" error="XLBVal:6=1264.99&#13;&#10;" sqref="AY94">
      <formula1>0</formula1>
      <formula2>300</formula2>
    </dataValidation>
    <dataValidation errorStyle="information" type="textLength" allowBlank="1" showInputMessage="1" error="XLBVal:6=287.32&#13;&#10;" sqref="AY82">
      <formula1>0</formula1>
      <formula2>300</formula2>
    </dataValidation>
    <dataValidation errorStyle="information" type="textLength" allowBlank="1" showInputMessage="1" error="XLBVal:6=2715.98&#13;&#10;" sqref="AY53">
      <formula1>0</formula1>
      <formula2>300</formula2>
    </dataValidation>
    <dataValidation errorStyle="information" type="textLength" allowBlank="1" showInputMessage="1" error="XLBVal:6=59.98&#13;&#10;" sqref="AY47">
      <formula1>0</formula1>
      <formula2>300</formula2>
    </dataValidation>
    <dataValidation errorStyle="information" type="textLength" allowBlank="1" showInputMessage="1" error="XLBVal:6=879.97&#13;&#10;" sqref="AY29">
      <formula1>0</formula1>
      <formula2>300</formula2>
    </dataValidation>
    <dataValidation errorStyle="information" type="textLength" allowBlank="1" showInputMessage="1" error="XLBVal:6=1897.44&#13;&#10;" sqref="AX163">
      <formula1>0</formula1>
      <formula2>300</formula2>
    </dataValidation>
    <dataValidation errorStyle="information" type="textLength" allowBlank="1" showInputMessage="1" error="XLBVal:6=1513.3&#13;&#10;" sqref="AV163">
      <formula1>0</formula1>
      <formula2>300</formula2>
    </dataValidation>
    <dataValidation errorStyle="information" type="textLength" allowBlank="1" showInputMessage="1" error="XLBVal:6=5899.9&#13;&#10;" sqref="AU163">
      <formula1>0</formula1>
      <formula2>300</formula2>
    </dataValidation>
    <dataValidation errorStyle="information" type="textLength" allowBlank="1" showInputMessage="1" error="XLBVal:6=1735.98&#13;&#10;" sqref="AT163">
      <formula1>0</formula1>
      <formula2>300</formula2>
    </dataValidation>
    <dataValidation errorStyle="information" type="textLength" allowBlank="1" showInputMessage="1" error="XLBVal:6=1507.29&#13;&#10;" sqref="AR163">
      <formula1>0</formula1>
      <formula2>300</formula2>
    </dataValidation>
    <dataValidation errorStyle="information" type="textLength" allowBlank="1" showInputMessage="1" error="XLBVal:6=1531.04&#13;&#10;" sqref="AQ163">
      <formula1>0</formula1>
      <formula2>300</formula2>
    </dataValidation>
    <dataValidation errorStyle="information" type="textLength" allowBlank="1" showInputMessage="1" error="XLBVal:6=1249.36&#13;&#10;" sqref="AP163">
      <formula1>0</formula1>
      <formula2>300</formula2>
    </dataValidation>
    <dataValidation errorStyle="information" type="textLength" allowBlank="1" showInputMessage="1" error="XLBVal:6=1374.63&#13;&#10;" sqref="AM163">
      <formula1>0</formula1>
      <formula2>300</formula2>
    </dataValidation>
    <dataValidation errorStyle="information" type="textLength" allowBlank="1" showInputMessage="1" error="XLBVal:6=513&#13;&#10;" sqref="AL163">
      <formula1>0</formula1>
      <formula2>300</formula2>
    </dataValidation>
    <dataValidation errorStyle="information" type="textLength" allowBlank="1" showInputMessage="1" error="XLBVal:6=49552.36&#13;&#10;" sqref="AV161">
      <formula1>0</formula1>
      <formula2>300</formula2>
    </dataValidation>
    <dataValidation errorStyle="information" type="textLength" allowBlank="1" showInputMessage="1" error="XLBVal:6=-58478.44&#13;&#10;" sqref="AU161">
      <formula1>0</formula1>
      <formula2>300</formula2>
    </dataValidation>
    <dataValidation errorStyle="information" type="textLength" allowBlank="1" showInputMessage="1" error="XLBVal:6=81604&#13;&#10;" sqref="AP161">
      <formula1>0</formula1>
      <formula2>300</formula2>
    </dataValidation>
    <dataValidation errorStyle="information" type="textLength" allowBlank="1" showInputMessage="1" error="XLBVal:6=125&#13;&#10;" sqref="AX157">
      <formula1>0</formula1>
      <formula2>300</formula2>
    </dataValidation>
    <dataValidation errorStyle="information" type="textLength" allowBlank="1" showInputMessage="1" error="XLBVal:6=2700.62&#13;&#10;" sqref="AX156">
      <formula1>0</formula1>
      <formula2>300</formula2>
    </dataValidation>
    <dataValidation errorStyle="information" type="textLength" allowBlank="1" showInputMessage="1" error="XLBVal:6=742.14&#13;&#10;" sqref="AX155">
      <formula1>0</formula1>
      <formula2>300</formula2>
    </dataValidation>
    <dataValidation errorStyle="information" type="textLength" allowBlank="1" showInputMessage="1" error="XLBVal:6=71.24&#13;&#10;" sqref="AX152">
      <formula1>0</formula1>
      <formula2>300</formula2>
    </dataValidation>
    <dataValidation errorStyle="information" type="textLength" allowBlank="1" showInputMessage="1" error="XLBVal:6=106.8&#13;&#10;" sqref="AX151">
      <formula1>0</formula1>
      <formula2>300</formula2>
    </dataValidation>
    <dataValidation errorStyle="information" type="textLength" allowBlank="1" showInputMessage="1" error="XLBVal:6=921.24&#13;&#10;" sqref="AX150">
      <formula1>0</formula1>
      <formula2>300</formula2>
    </dataValidation>
    <dataValidation errorStyle="information" type="textLength" allowBlank="1" showInputMessage="1" error="XLBVal:6=350.57&#13;&#10;" sqref="AX149">
      <formula1>0</formula1>
      <formula2>300</formula2>
    </dataValidation>
    <dataValidation errorStyle="information" type="textLength" allowBlank="1" showInputMessage="1" error="XLBVal:6=1587.57&#13;&#10;" sqref="AX146">
      <formula1>0</formula1>
      <formula2>300</formula2>
    </dataValidation>
    <dataValidation errorStyle="information" type="textLength" allowBlank="1" showInputMessage="1" error="XLBVal:6=39.01&#13;&#10;" sqref="AX144">
      <formula1>0</formula1>
      <formula2>300</formula2>
    </dataValidation>
    <dataValidation errorStyle="information" type="textLength" allowBlank="1" showInputMessage="1" error="XLBVal:6=289.42&#13;&#10;" sqref="AX143">
      <formula1>0</formula1>
      <formula2>300</formula2>
    </dataValidation>
    <dataValidation errorStyle="information" type="textLength" allowBlank="1" showInputMessage="1" error="XLBVal:6=128&#13;&#10;" sqref="AV157">
      <formula1>0</formula1>
      <formula2>300</formula2>
    </dataValidation>
    <dataValidation errorStyle="information" type="textLength" allowBlank="1" showInputMessage="1" error="XLBVal:6=202.51&#13;&#10;" sqref="AU157">
      <formula1>0</formula1>
      <formula2>300</formula2>
    </dataValidation>
    <dataValidation errorStyle="information" type="textLength" allowBlank="1" showInputMessage="1" error="XLBVal:6=726.03&#13;&#10;" sqref="AV156">
      <formula1>0</formula1>
      <formula2>300</formula2>
    </dataValidation>
    <dataValidation errorStyle="information" type="textLength" allowBlank="1" showInputMessage="1" error="XLBVal:6=491.99&#13;&#10;" sqref="AU156">
      <formula1>0</formula1>
      <formula2>300</formula2>
    </dataValidation>
    <dataValidation errorStyle="information" type="textLength" allowBlank="1" showInputMessage="1" error="XLBVal:6=911.6&#13;&#10;" sqref="AT156">
      <formula1>0</formula1>
      <formula2>300</formula2>
    </dataValidation>
    <dataValidation errorStyle="information" type="textLength" allowBlank="1" showInputMessage="1" error="XLBVal:6=814.31&#13;&#10;" sqref="AU155">
      <formula1>0</formula1>
      <formula2>300</formula2>
    </dataValidation>
    <dataValidation errorStyle="information" type="textLength" allowBlank="1" showInputMessage="1" error="XLBVal:6=32.4&#13;&#10;" sqref="AT155">
      <formula1>0</formula1>
      <formula2>300</formula2>
    </dataValidation>
    <dataValidation errorStyle="information" type="textLength" allowBlank="1" showInputMessage="1" error="XLBVal:6=19.2&#13;&#10;" sqref="AT154">
      <formula1>0</formula1>
      <formula2>300</formula2>
    </dataValidation>
    <dataValidation errorStyle="information" type="textLength" allowBlank="1" showInputMessage="1" error="XLBVal:6=2812.5&#13;&#10;" sqref="AU153">
      <formula1>0</formula1>
      <formula2>300</formula2>
    </dataValidation>
    <dataValidation errorStyle="information" type="textLength" allowBlank="1" showInputMessage="1" error="XLBVal:6=2156.18&#13;&#10;" sqref="AT153">
      <formula1>0</formula1>
      <formula2>300</formula2>
    </dataValidation>
    <dataValidation errorStyle="information" type="textLength" allowBlank="1" showInputMessage="1" error="XLBVal:6=746&#13;&#10;" sqref="AV152">
      <formula1>0</formula1>
      <formula2>300</formula2>
    </dataValidation>
    <dataValidation errorStyle="information" type="textLength" allowBlank="1" showInputMessage="1" error="XLBVal:6=141.15&#13;&#10;" sqref="AU152">
      <formula1>0</formula1>
      <formula2>300</formula2>
    </dataValidation>
    <dataValidation errorStyle="information" type="textLength" allowBlank="1" showInputMessage="1" error="XLBVal:6=104.5&#13;&#10;" sqref="AT152">
      <formula1>0</formula1>
      <formula2>300</formula2>
    </dataValidation>
    <dataValidation errorStyle="information" type="textLength" allowBlank="1" showInputMessage="1" error="XLBVal:6=87.3&#13;&#10;" sqref="AV151">
      <formula1>0</formula1>
      <formula2>300</formula2>
    </dataValidation>
    <dataValidation errorStyle="information" type="textLength" allowBlank="1" showInputMessage="1" error="XLBVal:6=94.5&#13;&#10;" sqref="AT151">
      <formula1>0</formula1>
      <formula2>300</formula2>
    </dataValidation>
    <dataValidation errorStyle="information" type="textLength" allowBlank="1" showInputMessage="1" error="XLBVal:6=475.01&#13;&#10;" sqref="AV150">
      <formula1>0</formula1>
      <formula2>300</formula2>
    </dataValidation>
    <dataValidation errorStyle="information" type="textLength" allowBlank="1" showInputMessage="1" error="XLBVal:6=-46.86&#13;&#10;" sqref="AU150">
      <formula1>0</formula1>
      <formula2>300</formula2>
    </dataValidation>
    <dataValidation errorStyle="information" type="textLength" allowBlank="1" showInputMessage="1" error="XLBVal:6=440.89&#13;&#10;" sqref="AT150">
      <formula1>0</formula1>
      <formula2>300</formula2>
    </dataValidation>
    <dataValidation errorStyle="information" type="textLength" allowBlank="1" showInputMessage="1" error="XLBVal:6=716.85&#13;&#10;" sqref="AV149">
      <formula1>0</formula1>
      <formula2>300</formula2>
    </dataValidation>
    <dataValidation errorStyle="information" type="textLength" allowBlank="1" showInputMessage="1" error="XLBVal:6=208.88&#13;&#10;" sqref="AU149">
      <formula1>0</formula1>
      <formula2>300</formula2>
    </dataValidation>
    <dataValidation errorStyle="information" type="textLength" allowBlank="1" showInputMessage="1" error="XLBVal:6=2874.73&#13;&#10;" sqref="AT149">
      <formula1>0</formula1>
      <formula2>300</formula2>
    </dataValidation>
    <dataValidation errorStyle="information" type="textLength" allowBlank="1" showInputMessage="1" error="XLBVal:6=285.46&#13;&#10;" sqref="AV147">
      <formula1>0</formula1>
      <formula2>300</formula2>
    </dataValidation>
    <dataValidation errorStyle="information" type="textLength" allowBlank="1" showInputMessage="1" error="XLBVal:6=559.71&#13;&#10;" sqref="AV146">
      <formula1>0</formula1>
      <formula2>300</formula2>
    </dataValidation>
    <dataValidation errorStyle="information" type="textLength" allowBlank="1" showInputMessage="1" error="XLBVal:6=604.93&#13;&#10;" sqref="AU146">
      <formula1>0</formula1>
      <formula2>300</formula2>
    </dataValidation>
    <dataValidation errorStyle="information" type="textLength" allowBlank="1" showInputMessage="1" error="XLBVal:6=437.29&#13;&#10;" sqref="AT146">
      <formula1>0</formula1>
      <formula2>300</formula2>
    </dataValidation>
    <dataValidation errorStyle="information" type="textLength" allowBlank="1" showInputMessage="1" error="XLBVal:6=460.01&#13;&#10;" sqref="AV145">
      <formula1>0</formula1>
      <formula2>300</formula2>
    </dataValidation>
    <dataValidation errorStyle="information" type="textLength" allowBlank="1" showInputMessage="1" error="XLBVal:6=-2126.68&#13;&#10;" sqref="AT145">
      <formula1>0</formula1>
      <formula2>300</formula2>
    </dataValidation>
    <dataValidation errorStyle="information" type="textLength" allowBlank="1" showInputMessage="1" error="XLBVal:6=1849.49&#13;&#10;" sqref="AV144">
      <formula1>0</formula1>
      <formula2>300</formula2>
    </dataValidation>
    <dataValidation errorStyle="information" type="textLength" allowBlank="1" showInputMessage="1" error="XLBVal:6=434.51&#13;&#10;" sqref="AU144">
      <formula1>0</formula1>
      <formula2>300</formula2>
    </dataValidation>
    <dataValidation errorStyle="information" type="textLength" allowBlank="1" showInputMessage="1" error="XLBVal:6=225.94&#13;&#10;" sqref="AV143">
      <formula1>0</formula1>
      <formula2>300</formula2>
    </dataValidation>
    <dataValidation errorStyle="information" type="textLength" allowBlank="1" showInputMessage="1" error="XLBVal:6=283.15&#13;&#10;" sqref="AU143">
      <formula1>0</formula1>
      <formula2>300</formula2>
    </dataValidation>
    <dataValidation errorStyle="information" type="textLength" allowBlank="1" showInputMessage="1" error="XLBVal:6=235.8&#13;&#10;" sqref="AT143">
      <formula1>0</formula1>
      <formula2>300</formula2>
    </dataValidation>
    <dataValidation errorStyle="information" type="textLength" allowBlank="1" showInputMessage="1" error="XLBVal:6=500&#13;&#10;" sqref="AQ157 AT157">
      <formula1>0</formula1>
      <formula2>300</formula2>
    </dataValidation>
    <dataValidation errorStyle="information" type="textLength" allowBlank="1" showInputMessage="1" error="XLBVal:6=496.8&#13;&#10;" sqref="AR156">
      <formula1>0</formula1>
      <formula2>300</formula2>
    </dataValidation>
    <dataValidation errorStyle="information" type="textLength" allowBlank="1" showInputMessage="1" error="XLBVal:6=494.39&#13;&#10;" sqref="AP156">
      <formula1>0</formula1>
      <formula2>300</formula2>
    </dataValidation>
    <dataValidation errorStyle="information" type="textLength" allowBlank="1" showInputMessage="1" error="XLBVal:6=959.06&#13;&#10;" sqref="AR155">
      <formula1>0</formula1>
      <formula2>300</formula2>
    </dataValidation>
    <dataValidation errorStyle="information" type="textLength" allowBlank="1" showInputMessage="1" error="XLBVal:6=46.61&#13;&#10;" sqref="AQ155">
      <formula1>0</formula1>
      <formula2>300</formula2>
    </dataValidation>
    <dataValidation errorStyle="information" type="textLength" allowBlank="1" showInputMessage="1" error="XLBVal:6=1072.91&#13;&#10;" sqref="AP155">
      <formula1>0</formula1>
      <formula2>300</formula2>
    </dataValidation>
    <dataValidation errorStyle="information" type="textLength" allowBlank="1" showInputMessage="1" error="XLBVal:6=8&#13;&#10;" sqref="AR154">
      <formula1>0</formula1>
      <formula2>300</formula2>
    </dataValidation>
    <dataValidation errorStyle="information" type="textLength" allowBlank="1" showInputMessage="1" error="XLBVal:6=91.5&#13;&#10;" sqref="AQ154">
      <formula1>0</formula1>
      <formula2>300</formula2>
    </dataValidation>
    <dataValidation errorStyle="information" type="textLength" allowBlank="1" showInputMessage="1" error="XLBVal:6=100&#13;&#10;" sqref="AP154 AP157 BH95">
      <formula1>0</formula1>
      <formula2>300</formula2>
    </dataValidation>
    <dataValidation errorStyle="information" type="textLength" allowBlank="1" showInputMessage="1" error="XLBVal:6=184.41&#13;&#10;" sqref="AR152">
      <formula1>0</formula1>
      <formula2>300</formula2>
    </dataValidation>
    <dataValidation errorStyle="information" type="textLength" allowBlank="1" showInputMessage="1" error="XLBVal:6=102.28&#13;&#10;" sqref="AQ152">
      <formula1>0</formula1>
      <formula2>300</formula2>
    </dataValidation>
    <dataValidation errorStyle="information" type="textLength" allowBlank="1" showInputMessage="1" error="XLBVal:6=115.18&#13;&#10;" sqref="AP152">
      <formula1>0</formula1>
      <formula2>300</formula2>
    </dataValidation>
    <dataValidation errorStyle="information" type="textLength" allowBlank="1" showInputMessage="1" error="XLBVal:6=138.5&#13;&#10;" sqref="AP151">
      <formula1>0</formula1>
      <formula2>300</formula2>
    </dataValidation>
    <dataValidation errorStyle="information" type="textLength" allowBlank="1" showInputMessage="1" error="XLBVal:6=94.34&#13;&#10;" sqref="AR150">
      <formula1>0</formula1>
      <formula2>300</formula2>
    </dataValidation>
    <dataValidation errorStyle="information" type="textLength" allowBlank="1" showInputMessage="1" error="XLBVal:6=1011.99&#13;&#10;" sqref="AP150">
      <formula1>0</formula1>
      <formula2>300</formula2>
    </dataValidation>
    <dataValidation errorStyle="information" type="textLength" allowBlank="1" showInputMessage="1" error="XLBVal:6=628.75&#13;&#10;" sqref="AR149">
      <formula1>0</formula1>
      <formula2>300</formula2>
    </dataValidation>
    <dataValidation errorStyle="information" type="textLength" allowBlank="1" showInputMessage="1" error="XLBVal:6=7.7&#13;&#10;" sqref="AQ149">
      <formula1>0</formula1>
      <formula2>300</formula2>
    </dataValidation>
    <dataValidation errorStyle="information" type="textLength" allowBlank="1" showInputMessage="1" error="XLBVal:6=371.25&#13;&#10;" sqref="AP149">
      <formula1>0</formula1>
      <formula2>300</formula2>
    </dataValidation>
    <dataValidation errorStyle="information" type="textLength" allowBlank="1" showInputMessage="1" error="XLBVal:6=50.01&#13;&#10;" sqref="AQ148">
      <formula1>0</formula1>
      <formula2>300</formula2>
    </dataValidation>
    <dataValidation errorStyle="information" type="textLength" allowBlank="1" showInputMessage="1" error="XLBVal:6=188.51&#13;&#10;" sqref="AQ147">
      <formula1>0</formula1>
      <formula2>300</formula2>
    </dataValidation>
    <dataValidation errorStyle="information" type="textLength" allowBlank="1" showInputMessage="1" error="XLBVal:6=93&#13;&#10;" sqref="AP147">
      <formula1>0</formula1>
      <formula2>300</formula2>
    </dataValidation>
    <dataValidation errorStyle="information" type="textLength" allowBlank="1" showInputMessage="1" error="XLBVal:6=460.2&#13;&#10;" sqref="AR146">
      <formula1>0</formula1>
      <formula2>300</formula2>
    </dataValidation>
    <dataValidation errorStyle="information" type="textLength" allowBlank="1" showInputMessage="1" error="XLBVal:6=95.07&#13;&#10;" sqref="AQ146">
      <formula1>0</formula1>
      <formula2>300</formula2>
    </dataValidation>
    <dataValidation errorStyle="information" type="textLength" allowBlank="1" showInputMessage="1" error="XLBVal:6=271.71&#13;&#10;" sqref="AP146">
      <formula1>0</formula1>
      <formula2>300</formula2>
    </dataValidation>
    <dataValidation errorStyle="information" type="textLength" allowBlank="1" showInputMessage="1" error="XLBVal:6=421.95&#13;&#10;" sqref="AQ145">
      <formula1>0</formula1>
      <formula2>300</formula2>
    </dataValidation>
    <dataValidation errorStyle="information" type="textLength" allowBlank="1" showInputMessage="1" error="XLBVal:6=1479.8&#13;&#10;" sqref="AP145">
      <formula1>0</formula1>
      <formula2>300</formula2>
    </dataValidation>
    <dataValidation errorStyle="information" type="textLength" allowBlank="1" showInputMessage="1" error="XLBVal:6=447.01&#13;&#10;" sqref="AR144">
      <formula1>0</formula1>
      <formula2>300</formula2>
    </dataValidation>
    <dataValidation errorStyle="information" type="textLength" allowBlank="1" showInputMessage="1" error="XLBVal:6=10&#13;&#10;" sqref="AQ144 AT144">
      <formula1>0</formula1>
      <formula2>300</formula2>
    </dataValidation>
    <dataValidation errorStyle="information" type="textLength" allowBlank="1" showInputMessage="1" error="XLBVal:6=360.15&#13;&#10;" sqref="AR143">
      <formula1>0</formula1>
      <formula2>300</formula2>
    </dataValidation>
    <dataValidation errorStyle="information" type="textLength" allowBlank="1" showInputMessage="1" error="XLBVal:6=330.58&#13;&#10;" sqref="AP143">
      <formula1>0</formula1>
      <formula2>300</formula2>
    </dataValidation>
    <dataValidation errorStyle="information" type="textLength" allowBlank="1" showInputMessage="1" error="XLBVal:6=50&#13;&#10;" sqref="AM157 AP148 AR148 AR151">
      <formula1>0</formula1>
      <formula2>300</formula2>
    </dataValidation>
    <dataValidation errorStyle="information" type="textLength" allowBlank="1" showInputMessage="1" error="XLBVal:6=124.99&#13;&#10;" sqref="AL157">
      <formula1>0</formula1>
      <formula2>300</formula2>
    </dataValidation>
    <dataValidation errorStyle="information" type="textLength" allowBlank="1" showInputMessage="1" error="XLBVal:6=631.18&#13;&#10;" sqref="AM156">
      <formula1>0</formula1>
      <formula2>300</formula2>
    </dataValidation>
    <dataValidation errorStyle="information" type="textLength" allowBlank="1" showInputMessage="1" error="XLBVal:6=204&#13;&#10;" sqref="AL156 AQ156">
      <formula1>0</formula1>
      <formula2>300</formula2>
    </dataValidation>
    <dataValidation errorStyle="information" type="textLength" allowBlank="1" showInputMessage="1" error="XLBVal:6=1060&#13;&#10;" sqref="AK156">
      <formula1>0</formula1>
      <formula2>300</formula2>
    </dataValidation>
    <dataValidation errorStyle="information" type="textLength" allowBlank="1" showInputMessage="1" error="XLBVal:6=261.01&#13;&#10;" sqref="AL155">
      <formula1>0</formula1>
      <formula2>300</formula2>
    </dataValidation>
    <dataValidation errorStyle="information" type="textLength" allowBlank="1" showInputMessage="1" error="XLBVal:6=26.69&#13;&#10;" sqref="AM154">
      <formula1>0</formula1>
      <formula2>300</formula2>
    </dataValidation>
    <dataValidation errorStyle="information" type="textLength" allowBlank="1" showInputMessage="1" error="XLBVal:6=37&#13;&#10;" sqref="AL154">
      <formula1>0</formula1>
      <formula2>300</formula2>
    </dataValidation>
    <dataValidation errorStyle="information" type="textLength" allowBlank="1" showInputMessage="1" error="XLBVal:6=542.21&#13;&#10;" sqref="AL152">
      <formula1>0</formula1>
      <formula2>300</formula2>
    </dataValidation>
    <dataValidation errorStyle="information" type="textLength" allowBlank="1" showInputMessage="1" error="XLBVal:6=207.49&#13;&#10;" sqref="AM151">
      <formula1>0</formula1>
      <formula2>300</formula2>
    </dataValidation>
    <dataValidation errorStyle="information" type="textLength" allowBlank="1" showInputMessage="1" error="XLBVal:6=14.99&#13;&#10;" sqref="AL151">
      <formula1>0</formula1>
      <formula2>300</formula2>
    </dataValidation>
    <dataValidation errorStyle="information" type="textLength" allowBlank="1" showInputMessage="1" error="XLBVal:6=186&#13;&#10;" sqref="AL150">
      <formula1>0</formula1>
      <formula2>300</formula2>
    </dataValidation>
    <dataValidation errorStyle="information" type="textLength" allowBlank="1" showInputMessage="1" error="XLBVal:6=344.8&#13;&#10;" sqref="AM149">
      <formula1>0</formula1>
      <formula2>300</formula2>
    </dataValidation>
    <dataValidation errorStyle="information" type="textLength" allowBlank="1" showInputMessage="1" error="XLBVal:6=452.54&#13;&#10;" sqref="AL149">
      <formula1>0</formula1>
      <formula2>300</formula2>
    </dataValidation>
    <dataValidation errorStyle="information" type="textLength" allowBlank="1" showInputMessage="1" error="XLBVal:6=180&#13;&#10;" sqref="AM147 AU145">
      <formula1>0</formula1>
      <formula2>300</formula2>
    </dataValidation>
    <dataValidation errorStyle="information" type="textLength" allowBlank="1" showInputMessage="1" error="XLBVal:6=452.6&#13;&#10;" sqref="AL147">
      <formula1>0</formula1>
      <formula2>300</formula2>
    </dataValidation>
    <dataValidation errorStyle="information" type="textLength" allowBlank="1" showInputMessage="1" error="XLBVal:6=78.88&#13;&#10;" sqref="AM146">
      <formula1>0</formula1>
      <formula2>300</formula2>
    </dataValidation>
    <dataValidation errorStyle="information" type="textLength" allowBlank="1" showInputMessage="1" error="XLBVal:6=1884.23&#13;&#10;" sqref="AM145">
      <formula1>0</formula1>
      <formula2>300</formula2>
    </dataValidation>
    <dataValidation errorStyle="information" type="textLength" allowBlank="1" showInputMessage="1" error="XLBVal:6=318&#13;&#10;" sqref="AL145">
      <formula1>0</formula1>
      <formula2>300</formula2>
    </dataValidation>
    <dataValidation errorStyle="information" type="textLength" allowBlank="1" showInputMessage="1" error="XLBVal:6=11.99&#13;&#10;" sqref="AM144">
      <formula1>0</formula1>
      <formula2>300</formula2>
    </dataValidation>
    <dataValidation errorStyle="information" type="textLength" allowBlank="1" showInputMessage="1" error="XLBVal:6=204.01&#13;&#10;" sqref="AL144">
      <formula1>0</formula1>
      <formula2>300</formula2>
    </dataValidation>
    <dataValidation errorStyle="information" type="textLength" allowBlank="1" showInputMessage="1" error="XLBVal:6=446.32&#13;&#10;" sqref="AL143">
      <formula1>0</formula1>
      <formula2>300</formula2>
    </dataValidation>
    <dataValidation errorStyle="information" type="textLength" allowBlank="1" showInputMessage="1" error="XLBVal:6=432.51&#13;&#10;" sqref="AX142">
      <formula1>0</formula1>
      <formula2>300</formula2>
    </dataValidation>
    <dataValidation errorStyle="information" type="textLength" allowBlank="1" showInputMessage="1" error="XLBVal:6=687.48&#13;&#10;" sqref="AV142">
      <formula1>0</formula1>
      <formula2>300</formula2>
    </dataValidation>
    <dataValidation errorStyle="information" type="textLength" allowBlank="1" showInputMessage="1" error="XLBVal:6=483.45&#13;&#10;" sqref="AU142">
      <formula1>0</formula1>
      <formula2>300</formula2>
    </dataValidation>
    <dataValidation errorStyle="information" type="textLength" allowBlank="1" showInputMessage="1" error="XLBVal:6=209.58&#13;&#10;" sqref="AT142">
      <formula1>0</formula1>
      <formula2>300</formula2>
    </dataValidation>
    <dataValidation errorStyle="information" type="textLength" allowBlank="1" showInputMessage="1" error="XLBVal:6=342.24&#13;&#10;" sqref="AR142">
      <formula1>0</formula1>
      <formula2>300</formula2>
    </dataValidation>
    <dataValidation errorStyle="information" type="textLength" allowBlank="1" showInputMessage="1" error="XLBVal:6=341.63&#13;&#10;" sqref="AQ142">
      <formula1>0</formula1>
      <formula2>300</formula2>
    </dataValidation>
    <dataValidation errorStyle="information" type="textLength" allowBlank="1" showInputMessage="1" error="XLBVal:6=679.14&#13;&#10;" sqref="AP142">
      <formula1>0</formula1>
      <formula2>300</formula2>
    </dataValidation>
    <dataValidation errorStyle="information" type="textLength" allowBlank="1" showInputMessage="1" error="XLBVal:6=75.86&#13;&#10;" sqref="AM142">
      <formula1>0</formula1>
      <formula2>300</formula2>
    </dataValidation>
    <dataValidation errorStyle="information" type="textLength" allowBlank="1" showInputMessage="1" error="XLBVal:6=168.92&#13;&#10;" sqref="AL142">
      <formula1>0</formula1>
      <formula2>300</formula2>
    </dataValidation>
    <dataValidation errorStyle="information" type="textLength" allowBlank="1" showInputMessage="1" error="XLBVal:6=33715.3&#13;&#10;" sqref="AU138">
      <formula1>0</formula1>
      <formula2>300</formula2>
    </dataValidation>
    <dataValidation errorStyle="information" type="textLength" allowBlank="1" showInputMessage="1" error="XLBVal:6=1926.01&#13;&#10;" sqref="AX134">
      <formula1>0</formula1>
      <formula2>300</formula2>
    </dataValidation>
    <dataValidation errorStyle="information" type="textLength" allowBlank="1" showInputMessage="1" error="XLBVal:6=152.5&#13;&#10;" sqref="AV135">
      <formula1>0</formula1>
      <formula2>300</formula2>
    </dataValidation>
    <dataValidation errorStyle="information" type="textLength" allowBlank="1" showInputMessage="1" error="XLBVal:6=1.91&#13;&#10;" sqref="AU135">
      <formula1>0</formula1>
      <formula2>300</formula2>
    </dataValidation>
    <dataValidation errorStyle="information" type="textLength" allowBlank="1" showInputMessage="1" error="XLBVal:6=342.5&#13;&#10;" sqref="AV134">
      <formula1>0</formula1>
      <formula2>300</formula2>
    </dataValidation>
    <dataValidation errorStyle="information" type="textLength" allowBlank="1" showInputMessage="1" error="XLBVal:6=210.99&#13;&#10;" sqref="AU134">
      <formula1>0</formula1>
      <formula2>300</formula2>
    </dataValidation>
    <dataValidation errorStyle="information" type="textLength" allowBlank="1" showInputMessage="1" error="XLBVal:6=301.99&#13;&#10;" sqref="AT134">
      <formula1>0</formula1>
      <formula2>300</formula2>
    </dataValidation>
    <dataValidation errorStyle="information" type="textLength" allowBlank="1" showInputMessage="1" error="XLBVal:6=339.99&#13;&#10;" sqref="AR134">
      <formula1>0</formula1>
      <formula2>300</formula2>
    </dataValidation>
    <dataValidation errorStyle="information" type="textLength" allowBlank="1" showInputMessage="1" error="XLBVal:6=245.51&#13;&#10;" sqref="AQ134">
      <formula1>0</formula1>
      <formula2>300</formula2>
    </dataValidation>
    <dataValidation errorStyle="information" type="textLength" allowBlank="1" showInputMessage="1" error="XLBVal:6=175.98&#13;&#10;" sqref="AP134">
      <formula1>0</formula1>
      <formula2>300</formula2>
    </dataValidation>
    <dataValidation errorStyle="information" type="textLength" allowBlank="1" showInputMessage="1" error="XLBVal:6=70&#13;&#10;" sqref="AX127 AR157">
      <formula1>0</formula1>
      <formula2>300</formula2>
    </dataValidation>
    <dataValidation errorStyle="information" type="textLength" allowBlank="1" showInputMessage="1" error="XLBVal:6=756.86&#13;&#10;" sqref="AX120">
      <formula1>0</formula1>
      <formula2>300</formula2>
    </dataValidation>
    <dataValidation errorStyle="information" type="textLength" allowBlank="1" showInputMessage="1" error="XLBVal:6=1012.6&#13;&#10;" sqref="AX119">
      <formula1>0</formula1>
      <formula2>300</formula2>
    </dataValidation>
    <dataValidation errorStyle="information" type="textLength" allowBlank="1" showInputMessage="1" error="XLBVal:6=1034.15&#13;&#10;" sqref="AX118">
      <formula1>0</formula1>
      <formula2>300</formula2>
    </dataValidation>
    <dataValidation errorStyle="information" type="textLength" allowBlank="1" showInputMessage="1" error="XLBVal:6=312.74&#13;&#10;" sqref="AX117">
      <formula1>0</formula1>
      <formula2>300</formula2>
    </dataValidation>
    <dataValidation errorStyle="information" type="textLength" allowBlank="1" showInputMessage="1" error="XLBVal:6=193.01&#13;&#10;" sqref="AX116">
      <formula1>0</formula1>
      <formula2>300</formula2>
    </dataValidation>
    <dataValidation errorStyle="information" type="textLength" allowBlank="1" showInputMessage="1" error="XLBVal:6=257.53&#13;&#10;" sqref="AX115">
      <formula1>0</formula1>
      <formula2>300</formula2>
    </dataValidation>
    <dataValidation errorStyle="information" type="textLength" allowBlank="1" showInputMessage="1" error="XLBVal:6=1386.88&#13;&#10;" sqref="AX114">
      <formula1>0</formula1>
      <formula2>300</formula2>
    </dataValidation>
    <dataValidation errorStyle="information" type="textLength" allowBlank="1" showInputMessage="1" error="XLBVal:6=532.09&#13;&#10;" sqref="AX113">
      <formula1>0</formula1>
      <formula2>300</formula2>
    </dataValidation>
    <dataValidation errorStyle="information" type="textLength" allowBlank="1" showInputMessage="1" error="XLBVal:6=696.53&#13;&#10;" sqref="AX112">
      <formula1>0</formula1>
      <formula2>300</formula2>
    </dataValidation>
    <dataValidation errorStyle="information" type="textLength" allowBlank="1" showInputMessage="1" error="XLBVal:6=1287.38&#13;&#10;" sqref="AX111">
      <formula1>0</formula1>
      <formula2>300</formula2>
    </dataValidation>
    <dataValidation errorStyle="information" type="textLength" allowBlank="1" showInputMessage="1" error="XLBVal:6=2012.97&#13;&#10;" sqref="AX110">
      <formula1>0</formula1>
      <formula2>300</formula2>
    </dataValidation>
    <dataValidation errorStyle="information" type="textLength" allowBlank="1" showInputMessage="1" error="XLBVal:6=985.8&#13;&#10;" sqref="AT127">
      <formula1>0</formula1>
      <formula2>300</formula2>
    </dataValidation>
    <dataValidation errorStyle="information" type="textLength" allowBlank="1" showInputMessage="1" error="XLBVal:6=576.12&#13;&#10;" sqref="AV120">
      <formula1>0</formula1>
      <formula2>300</formula2>
    </dataValidation>
    <dataValidation errorStyle="information" type="textLength" allowBlank="1" showInputMessage="1" error="XLBVal:6=692.76&#13;&#10;" sqref="AU120">
      <formula1>0</formula1>
      <formula2>300</formula2>
    </dataValidation>
    <dataValidation errorStyle="information" type="textLength" allowBlank="1" showInputMessage="1" error="XLBVal:6=784.91&#13;&#10;" sqref="AT120">
      <formula1>0</formula1>
      <formula2>300</formula2>
    </dataValidation>
    <dataValidation errorStyle="information" type="textLength" allowBlank="1" showInputMessage="1" error="XLBVal:6=863.27&#13;&#10;" sqref="AV119">
      <formula1>0</formula1>
      <formula2>300</formula2>
    </dataValidation>
    <dataValidation errorStyle="information" type="textLength" allowBlank="1" showInputMessage="1" error="XLBVal:6=964.37&#13;&#10;" sqref="AU119">
      <formula1>0</formula1>
      <formula2>300</formula2>
    </dataValidation>
    <dataValidation errorStyle="information" type="textLength" allowBlank="1" showInputMessage="1" error="XLBVal:6=549.94&#13;&#10;" sqref="AT119">
      <formula1>0</formula1>
      <formula2>300</formula2>
    </dataValidation>
    <dataValidation errorStyle="information" type="textLength" allowBlank="1" showInputMessage="1" error="XLBVal:6=1998.46&#13;&#10;" sqref="AV118">
      <formula1>0</formula1>
      <formula2>300</formula2>
    </dataValidation>
    <dataValidation errorStyle="information" type="textLength" allowBlank="1" showInputMessage="1" error="XLBVal:6=1088.67&#13;&#10;" sqref="AU118">
      <formula1>0</formula1>
      <formula2>300</formula2>
    </dataValidation>
    <dataValidation errorStyle="information" type="textLength" allowBlank="1" showInputMessage="1" error="XLBVal:6=1360.19&#13;&#10;" sqref="AT118">
      <formula1>0</formula1>
      <formula2>300</formula2>
    </dataValidation>
    <dataValidation errorStyle="information" type="textLength" allowBlank="1" showInputMessage="1" error="XLBVal:6=232.59&#13;&#10;" sqref="AV117">
      <formula1>0</formula1>
      <formula2>300</formula2>
    </dataValidation>
    <dataValidation errorStyle="information" type="textLength" allowBlank="1" showInputMessage="1" error="XLBVal:6=215.78&#13;&#10;" sqref="AT117:AU117">
      <formula1>0</formula1>
      <formula2>300</formula2>
    </dataValidation>
    <dataValidation errorStyle="information" type="textLength" allowBlank="1" showInputMessage="1" error="XLBVal:6=68.39&#13;&#10;" sqref="AV115">
      <formula1>0</formula1>
      <formula2>300</formula2>
    </dataValidation>
    <dataValidation errorStyle="information" type="textLength" allowBlank="1" showInputMessage="1" error="XLBVal:6=70.8&#13;&#10;" sqref="AU115">
      <formula1>0</formula1>
      <formula2>300</formula2>
    </dataValidation>
    <dataValidation errorStyle="information" type="textLength" allowBlank="1" showInputMessage="1" error="XLBVal:6=80.92&#13;&#10;" sqref="AT115">
      <formula1>0</formula1>
      <formula2>300</formula2>
    </dataValidation>
    <dataValidation errorStyle="information" type="textLength" allowBlank="1" showInputMessage="1" error="XLBVal:6=639.24&#13;&#10;" sqref="AV114">
      <formula1>0</formula1>
      <formula2>300</formula2>
    </dataValidation>
    <dataValidation errorStyle="information" type="textLength" allowBlank="1" showInputMessage="1" error="XLBVal:6=575.09&#13;&#10;" sqref="AU114">
      <formula1>0</formula1>
      <formula2>300</formula2>
    </dataValidation>
    <dataValidation errorStyle="information" type="textLength" allowBlank="1" showInputMessage="1" error="XLBVal:6=573.51&#13;&#10;" sqref="AT114">
      <formula1>0</formula1>
      <formula2>300</formula2>
    </dataValidation>
    <dataValidation errorStyle="information" type="textLength" allowBlank="1" showInputMessage="1" error="XLBVal:6=130.85&#13;&#10;" sqref="AV113">
      <formula1>0</formula1>
      <formula2>300</formula2>
    </dataValidation>
    <dataValidation errorStyle="information" type="textLength" allowBlank="1" showInputMessage="1" error="XLBVal:6=128.45&#13;&#10;" sqref="AU113">
      <formula1>0</formula1>
      <formula2>300</formula2>
    </dataValidation>
    <dataValidation errorStyle="information" type="textLength" allowBlank="1" showInputMessage="1" error="XLBVal:6=149.65&#13;&#10;" sqref="AT113">
      <formula1>0</formula1>
      <formula2>300</formula2>
    </dataValidation>
    <dataValidation errorStyle="information" type="textLength" allowBlank="1" showInputMessage="1" error="XLBVal:6=202.78&#13;&#10;" sqref="AV112">
      <formula1>0</formula1>
      <formula2>300</formula2>
    </dataValidation>
    <dataValidation errorStyle="information" type="textLength" allowBlank="1" showInputMessage="1" error="XLBVal:6=197.53&#13;&#10;" sqref="AU112">
      <formula1>0</formula1>
      <formula2>300</formula2>
    </dataValidation>
    <dataValidation errorStyle="information" type="textLength" allowBlank="1" showInputMessage="1" error="XLBVal:6=223.18&#13;&#10;" sqref="AT112">
      <formula1>0</formula1>
      <formula2>300</formula2>
    </dataValidation>
    <dataValidation errorStyle="information" type="textLength" allowBlank="1" showInputMessage="1" error="XLBVal:6=350.51&#13;&#10;" sqref="AV111">
      <formula1>0</formula1>
      <formula2>300</formula2>
    </dataValidation>
    <dataValidation errorStyle="information" type="textLength" allowBlank="1" showInputMessage="1" error="XLBVal:6=349.91&#13;&#10;" sqref="AU111">
      <formula1>0</formula1>
      <formula2>300</formula2>
    </dataValidation>
    <dataValidation errorStyle="information" type="textLength" allowBlank="1" showInputMessage="1" error="XLBVal:6=397.25&#13;&#10;" sqref="AT111">
      <formula1>0</formula1>
      <formula2>300</formula2>
    </dataValidation>
    <dataValidation errorStyle="information" type="textLength" allowBlank="1" showInputMessage="1" error="XLBVal:6=321.06&#13;&#10;" sqref="AV110">
      <formula1>0</formula1>
      <formula2>300</formula2>
    </dataValidation>
    <dataValidation errorStyle="information" type="textLength" allowBlank="1" showInputMessage="1" error="XLBVal:6=320.44&#13;&#10;" sqref="AU110">
      <formula1>0</formula1>
      <formula2>300</formula2>
    </dataValidation>
    <dataValidation errorStyle="information" type="textLength" allowBlank="1" showInputMessage="1" error="XLBVal:6=321.03&#13;&#10;" sqref="AT110">
      <formula1>0</formula1>
      <formula2>300</formula2>
    </dataValidation>
    <dataValidation errorStyle="information" type="textLength" allowBlank="1" showInputMessage="1" error="XLBVal:6=411.58&#13;&#10;" sqref="AQ127">
      <formula1>0</formula1>
      <formula2>300</formula2>
    </dataValidation>
    <dataValidation errorStyle="information" type="textLength" allowBlank="1" showInputMessage="1" error="XLBVal:6=639.49&#13;&#10;" sqref="AR120">
      <formula1>0</formula1>
      <formula2>300</formula2>
    </dataValidation>
    <dataValidation errorStyle="information" type="textLength" allowBlank="1" showInputMessage="1" error="XLBVal:6=860.32&#13;&#10;" sqref="AQ120">
      <formula1>0</formula1>
      <formula2>300</formula2>
    </dataValidation>
    <dataValidation errorStyle="information" type="textLength" allowBlank="1" showInputMessage="1" error="XLBVal:6=531.38&#13;&#10;" sqref="AP120">
      <formula1>0</formula1>
      <formula2>300</formula2>
    </dataValidation>
    <dataValidation errorStyle="information" type="textLength" allowBlank="1" showInputMessage="1" error="XLBVal:6=109.43&#13;&#10;" sqref="AR119">
      <formula1>0</formula1>
      <formula2>300</formula2>
    </dataValidation>
    <dataValidation errorStyle="information" type="textLength" allowBlank="1" showInputMessage="1" error="XLBVal:6=2397.61&#13;&#10;" sqref="AQ119">
      <formula1>0</formula1>
      <formula2>300</formula2>
    </dataValidation>
    <dataValidation errorStyle="information" type="textLength" allowBlank="1" showInputMessage="1" error="XLBVal:6=756.53&#13;&#10;" sqref="AP119">
      <formula1>0</formula1>
      <formula2>300</formula2>
    </dataValidation>
    <dataValidation errorStyle="information" type="textLength" allowBlank="1" showInputMessage="1" error="XLBVal:6=897.58&#13;&#10;" sqref="AR118">
      <formula1>0</formula1>
      <formula2>300</formula2>
    </dataValidation>
    <dataValidation errorStyle="information" type="textLength" allowBlank="1" showInputMessage="1" error="XLBVal:6=721.87&#13;&#10;" sqref="AQ118">
      <formula1>0</formula1>
      <formula2>300</formula2>
    </dataValidation>
    <dataValidation errorStyle="information" type="textLength" allowBlank="1" showInputMessage="1" error="XLBVal:6=0.3&#13;&#10;" sqref="AP118">
      <formula1>0</formula1>
      <formula2>300</formula2>
    </dataValidation>
    <dataValidation errorStyle="information" type="textLength" allowBlank="1" showInputMessage="1" error="XLBVal:6=235.47&#13;&#10;" sqref="AR117">
      <formula1>0</formula1>
      <formula2>300</formula2>
    </dataValidation>
    <dataValidation errorStyle="information" type="textLength" allowBlank="1" showInputMessage="1" error="XLBVal:6=235.57&#13;&#10;" sqref="AQ117">
      <formula1>0</formula1>
      <formula2>300</formula2>
    </dataValidation>
    <dataValidation errorStyle="information" type="textLength" allowBlank="1" showInputMessage="1" error="XLBVal:6=181.12&#13;&#10;" sqref="AP117">
      <formula1>0</formula1>
      <formula2>300</formula2>
    </dataValidation>
    <dataValidation errorStyle="information" type="textLength" allowBlank="1" showInputMessage="1" error="XLBVal:6=1967.87&#13;&#10;" sqref="AR116">
      <formula1>0</formula1>
      <formula2>300</formula2>
    </dataValidation>
    <dataValidation errorStyle="information" type="textLength" allowBlank="1" showInputMessage="1" error="XLBVal:6=394.36&#13;&#10;" sqref="AQ116">
      <formula1>0</formula1>
      <formula2>300</formula2>
    </dataValidation>
    <dataValidation errorStyle="information" type="textLength" allowBlank="1" showInputMessage="1" error="XLBVal:6=986.94&#13;&#10;" sqref="AP116">
      <formula1>0</formula1>
      <formula2>300</formula2>
    </dataValidation>
    <dataValidation errorStyle="information" type="textLength" allowBlank="1" showInputMessage="1" error="XLBVal:6=82.92&#13;&#10;" sqref="AR115">
      <formula1>0</formula1>
      <formula2>300</formula2>
    </dataValidation>
    <dataValidation errorStyle="information" type="textLength" allowBlank="1" showInputMessage="1" error="XLBVal:6=97.56&#13;&#10;" sqref="AQ115">
      <formula1>0</formula1>
      <formula2>300</formula2>
    </dataValidation>
    <dataValidation errorStyle="information" type="textLength" allowBlank="1" showInputMessage="1" error="XLBVal:6=22.99&#13;&#10;" sqref="AP115">
      <formula1>0</formula1>
      <formula2>300</formula2>
    </dataValidation>
    <dataValidation errorStyle="information" type="textLength" allowBlank="1" showInputMessage="1" error="XLBVal:6=739.48&#13;&#10;" sqref="AR114">
      <formula1>0</formula1>
      <formula2>300</formula2>
    </dataValidation>
    <dataValidation errorStyle="information" type="textLength" allowBlank="1" showInputMessage="1" error="XLBVal:6=610.78&#13;&#10;" sqref="AQ114">
      <formula1>0</formula1>
      <formula2>300</formula2>
    </dataValidation>
    <dataValidation errorStyle="information" type="textLength" allowBlank="1" showInputMessage="1" error="XLBVal:6=443.8&#13;&#10;" sqref="AP114">
      <formula1>0</formula1>
      <formula2>300</formula2>
    </dataValidation>
    <dataValidation errorStyle="information" type="textLength" allowBlank="1" showInputMessage="1" error="XLBVal:6=11.47&#13;&#10;" sqref="AR113">
      <formula1>0</formula1>
      <formula2>300</formula2>
    </dataValidation>
    <dataValidation errorStyle="information" type="textLength" allowBlank="1" showInputMessage="1" error="XLBVal:6=145.37&#13;&#10;" sqref="AQ113">
      <formula1>0</formula1>
      <formula2>300</formula2>
    </dataValidation>
    <dataValidation errorStyle="information" type="textLength" allowBlank="1" showInputMessage="1" error="XLBVal:6=213.77&#13;&#10;" sqref="AP113">
      <formula1>0</formula1>
      <formula2>300</formula2>
    </dataValidation>
    <dataValidation errorStyle="information" type="textLength" allowBlank="1" showInputMessage="1" error="XLBVal:6=226.55&#13;&#10;" sqref="AR112">
      <formula1>0</formula1>
      <formula2>300</formula2>
    </dataValidation>
    <dataValidation errorStyle="information" type="textLength" allowBlank="1" showInputMessage="1" error="XLBVal:6=224.53&#13;&#10;" sqref="AQ112">
      <formula1>0</formula1>
      <formula2>300</formula2>
    </dataValidation>
    <dataValidation errorStyle="information" type="textLength" allowBlank="1" showInputMessage="1" error="XLBVal:6=262.56&#13;&#10;" sqref="AP112">
      <formula1>0</formula1>
      <formula2>300</formula2>
    </dataValidation>
    <dataValidation errorStyle="information" type="textLength" allowBlank="1" showInputMessage="1" error="XLBVal:6=395.19&#13;&#10;" sqref="AR111">
      <formula1>0</formula1>
      <formula2>300</formula2>
    </dataValidation>
    <dataValidation errorStyle="information" type="textLength" allowBlank="1" showInputMessage="1" error="XLBVal:6=397.92&#13;&#10;" sqref="AQ111">
      <formula1>0</formula1>
      <formula2>300</formula2>
    </dataValidation>
    <dataValidation errorStyle="information" type="textLength" allowBlank="1" showInputMessage="1" error="XLBVal:6=348.08&#13;&#10;" sqref="AP111">
      <formula1>0</formula1>
      <formula2>300</formula2>
    </dataValidation>
    <dataValidation errorStyle="information" type="textLength" allowBlank="1" showInputMessage="1" error="XLBVal:6=290.81&#13;&#10;" sqref="AR110">
      <formula1>0</formula1>
      <formula2>300</formula2>
    </dataValidation>
    <dataValidation errorStyle="information" type="textLength" allowBlank="1" showInputMessage="1" error="XLBVal:6=321.63&#13;&#10;" sqref="AQ110">
      <formula1>0</formula1>
      <formula2>300</formula2>
    </dataValidation>
    <dataValidation errorStyle="information" type="textLength" allowBlank="1" showInputMessage="1" error="XLBVal:6=555.92&#13;&#10;" sqref="AP110">
      <formula1>0</formula1>
      <formula2>300</formula2>
    </dataValidation>
    <dataValidation errorStyle="information" type="textLength" allowBlank="1" showInputMessage="1" error="XLBVal:6=2223.74&#13;&#10;" sqref="AQ109">
      <formula1>0</formula1>
      <formula2>300</formula2>
    </dataValidation>
    <dataValidation errorStyle="information" type="textLength" allowBlank="1" showInputMessage="1" error="XLBVal:6=1863.73&#13;&#10;" sqref="AP109">
      <formula1>0</formula1>
      <formula2>300</formula2>
    </dataValidation>
    <dataValidation errorStyle="information" type="textLength" allowBlank="1" showInputMessage="1" error="XLBVal:6=752.63&#13;&#10;" sqref="AM120">
      <formula1>0</formula1>
      <formula2>300</formula2>
    </dataValidation>
    <dataValidation errorStyle="information" type="textLength" allowBlank="1" showInputMessage="1" error="XLBVal:6=525.12&#13;&#10;" sqref="AL120">
      <formula1>0</formula1>
      <formula2>300</formula2>
    </dataValidation>
    <dataValidation errorStyle="information" type="textLength" allowBlank="1" showInputMessage="1" error="XLBVal:6=753.53&#13;&#10;" sqref="AM119">
      <formula1>0</formula1>
      <formula2>300</formula2>
    </dataValidation>
    <dataValidation errorStyle="information" type="textLength" allowBlank="1" showInputMessage="1" error="XLBVal:6=1000.17&#13;&#10;" sqref="AM118">
      <formula1>0</formula1>
      <formula2>300</formula2>
    </dataValidation>
    <dataValidation errorStyle="information" type="textLength" allowBlank="1" showInputMessage="1" error="XLBVal:6=42.94&#13;&#10;" sqref="AL118">
      <formula1>0</formula1>
      <formula2>300</formula2>
    </dataValidation>
    <dataValidation errorStyle="information" type="textLength" allowBlank="1" showInputMessage="1" error="XLBVal:6=366.02&#13;&#10;" sqref="AM117">
      <formula1>0</formula1>
      <formula2>300</formula2>
    </dataValidation>
    <dataValidation errorStyle="information" type="textLength" allowBlank="1" showInputMessage="1" error="XLBVal:6=195.04&#13;&#10;" sqref="AL117">
      <formula1>0</formula1>
      <formula2>300</formula2>
    </dataValidation>
    <dataValidation errorStyle="information" type="textLength" allowBlank="1" showInputMessage="1" error="XLBVal:6=235.39&#13;&#10;" sqref="AK117">
      <formula1>0</formula1>
      <formula2>300</formula2>
    </dataValidation>
    <dataValidation errorStyle="information" type="textLength" allowBlank="1" showInputMessage="1" error="XLBVal:6=1523.53&#13;&#10;" sqref="AM116">
      <formula1>0</formula1>
      <formula2>300</formula2>
    </dataValidation>
    <dataValidation errorStyle="information" type="textLength" allowBlank="1" showInputMessage="1" error="XLBVal:6=385.25&#13;&#10;" sqref="AL116">
      <formula1>0</formula1>
      <formula2>300</formula2>
    </dataValidation>
    <dataValidation errorStyle="information" type="textLength" allowBlank="1" showInputMessage="1" error="XLBVal:6=385.24&#13;&#10;" sqref="AK116">
      <formula1>0</formula1>
      <formula2>300</formula2>
    </dataValidation>
    <dataValidation errorStyle="information" type="textLength" allowBlank="1" showInputMessage="1" error="XLBVal:6=213.26&#13;&#10;" sqref="AM115">
      <formula1>0</formula1>
      <formula2>300</formula2>
    </dataValidation>
    <dataValidation errorStyle="information" type="textLength" allowBlank="1" showInputMessage="1" error="XLBVal:6=40.61&#13;&#10;" sqref="AL115">
      <formula1>0</formula1>
      <formula2>300</formula2>
    </dataValidation>
    <dataValidation errorStyle="information" type="textLength" allowBlank="1" showInputMessage="1" error="XLBVal:6=457.27&#13;&#10;" sqref="AM114">
      <formula1>0</formula1>
      <formula2>300</formula2>
    </dataValidation>
    <dataValidation errorStyle="information" type="textLength" allowBlank="1" showInputMessage="1" error="XLBVal:6=211.08&#13;&#10;" sqref="AL114">
      <formula1>0</formula1>
      <formula2>300</formula2>
    </dataValidation>
    <dataValidation errorStyle="information" type="textLength" allowBlank="1" showInputMessage="1" error="XLBVal:6=7.5&#13;&#10;" sqref="AL113 BN55">
      <formula1>0</formula1>
      <formula2>300</formula2>
    </dataValidation>
    <dataValidation errorStyle="information" type="textLength" allowBlank="1" showInputMessage="1" error="XLBVal:6=917.53&#13;&#10;" sqref="AM112">
      <formula1>0</formula1>
      <formula2>300</formula2>
    </dataValidation>
    <dataValidation errorStyle="information" type="textLength" allowBlank="1" showInputMessage="1" error="XLBVal:6=104.23&#13;&#10;" sqref="AL112">
      <formula1>0</formula1>
      <formula2>300</formula2>
    </dataValidation>
    <dataValidation errorStyle="information" type="textLength" allowBlank="1" showInputMessage="1" error="XLBVal:6=666.8&#13;&#10;" sqref="AM111">
      <formula1>0</formula1>
      <formula2>300</formula2>
    </dataValidation>
    <dataValidation errorStyle="information" type="textLength" allowBlank="1" showInputMessage="1" error="XLBVal:6=396.74&#13;&#10;" sqref="AL111">
      <formula1>0</formula1>
      <formula2>300</formula2>
    </dataValidation>
    <dataValidation errorStyle="information" type="textLength" allowBlank="1" showInputMessage="1" error="XLBVal:6=444.12&#13;&#10;" sqref="AM110">
      <formula1>0</formula1>
      <formula2>300</formula2>
    </dataValidation>
    <dataValidation errorStyle="information" type="textLength" allowBlank="1" showInputMessage="1" error="XLBVal:6=327.24&#13;&#10;" sqref="AL110">
      <formula1>0</formula1>
      <formula2>300</formula2>
    </dataValidation>
    <dataValidation errorStyle="information" type="textLength" allowBlank="1" showInputMessage="1" error="XLBVal:6=409.14&#13;&#10;" sqref="AK110">
      <formula1>0</formula1>
      <formula2>300</formula2>
    </dataValidation>
    <dataValidation errorStyle="information" type="textLength" allowBlank="1" showInputMessage="1" error="XLBVal:6=1613.73&#13;&#10;" sqref="AX102 AX109">
      <formula1>0</formula1>
      <formula2>300</formula2>
    </dataValidation>
    <dataValidation errorStyle="information" type="textLength" allowBlank="1" showInputMessage="1" error="XLBVal:6=2480.91&#13;&#10;" sqref="AX101">
      <formula1>0</formula1>
      <formula2>300</formula2>
    </dataValidation>
    <dataValidation errorStyle="information" type="textLength" allowBlank="1" showInputMessage="1" error="XLBVal:6=982.73&#13;&#10;" sqref="AX100">
      <formula1>0</formula1>
      <formula2>300</formula2>
    </dataValidation>
    <dataValidation errorStyle="information" type="textLength" allowBlank="1" showInputMessage="1" error="XLBVal:6=260.27&#13;&#10;" sqref="AX99">
      <formula1>0</formula1>
      <formula2>300</formula2>
    </dataValidation>
    <dataValidation errorStyle="information" type="textLength" allowBlank="1" showInputMessage="1" error="XLBVal:6=92&#13;&#10;" sqref="AX94">
      <formula1>0</formula1>
      <formula2>300</formula2>
    </dataValidation>
    <dataValidation errorStyle="information" type="textLength" allowBlank="1" showInputMessage="1" error="XLBVal:6=546.4&#13;&#10;" sqref="AX92">
      <formula1>0</formula1>
      <formula2>300</formula2>
    </dataValidation>
    <dataValidation errorStyle="information" type="textLength" allowBlank="1" showInputMessage="1" error="XLBVal:6=1622.03&#13;&#10;" sqref="AV102 AV109">
      <formula1>0</formula1>
      <formula2>300</formula2>
    </dataValidation>
    <dataValidation errorStyle="information" type="textLength" allowBlank="1" showInputMessage="1" error="XLBVal:6=1608.05&#13;&#10;" sqref="AU102 AU109">
      <formula1>0</formula1>
      <formula2>300</formula2>
    </dataValidation>
    <dataValidation errorStyle="information" type="textLength" allowBlank="1" showInputMessage="1" error="XLBVal:6=1619.76&#13;&#10;" sqref="AT102 AT109">
      <formula1>0</formula1>
      <formula2>300</formula2>
    </dataValidation>
    <dataValidation errorStyle="information" type="textLength" allowBlank="1" showInputMessage="1" error="XLBVal:6=2486.92&#13;&#10;" sqref="AV101 AY101">
      <formula1>0</formula1>
      <formula2>300</formula2>
    </dataValidation>
    <dataValidation errorStyle="information" type="textLength" allowBlank="1" showInputMessage="1" error="XLBVal:6=2454.91&#13;&#10;" sqref="AU101">
      <formula1>0</formula1>
      <formula2>300</formula2>
    </dataValidation>
    <dataValidation errorStyle="information" type="textLength" allowBlank="1" showInputMessage="1" error="XLBVal:6=2486.9&#13;&#10;" sqref="AT101">
      <formula1>0</formula1>
      <formula2>300</formula2>
    </dataValidation>
    <dataValidation errorStyle="information" type="textLength" allowBlank="1" showInputMessage="1" error="XLBVal:6=786.36&#13;&#10;" sqref="AT100">
      <formula1>0</formula1>
      <formula2>300</formula2>
    </dataValidation>
    <dataValidation errorStyle="information" type="textLength" allowBlank="1" showInputMessage="1" error="XLBVal:6=771.26&#13;&#10;" sqref="AV99">
      <formula1>0</formula1>
      <formula2>300</formula2>
    </dataValidation>
    <dataValidation errorStyle="information" type="textLength" allowBlank="1" showInputMessage="1" error="XLBVal:6=780.85&#13;&#10;" sqref="AU99">
      <formula1>0</formula1>
      <formula2>300</formula2>
    </dataValidation>
    <dataValidation errorStyle="information" type="textLength" allowBlank="1" showInputMessage="1" error="XLBVal:6=783.25&#13;&#10;" sqref="AT99">
      <formula1>0</formula1>
      <formula2>300</formula2>
    </dataValidation>
    <dataValidation errorStyle="information" type="textLength" allowBlank="1" showInputMessage="1" error="XLBVal:6=1837&#13;&#10;" sqref="AT96">
      <formula1>0</formula1>
      <formula2>300</formula2>
    </dataValidation>
    <dataValidation errorStyle="information" type="textLength" allowBlank="1" showInputMessage="1" error="XLBVal:6=25&#13;&#10;" sqref="AV95">
      <formula1>0</formula1>
      <formula2>300</formula2>
    </dataValidation>
    <dataValidation errorStyle="information" type="textLength" allowBlank="1" showInputMessage="1" error="XLBVal:6=470&#13;&#10;" sqref="AU95">
      <formula1>0</formula1>
      <formula2>300</formula2>
    </dataValidation>
    <dataValidation errorStyle="information" type="textLength" allowBlank="1" showInputMessage="1" error="XLBVal:6=873.01&#13;&#10;" sqref="AV94">
      <formula1>0</formula1>
      <formula2>300</formula2>
    </dataValidation>
    <dataValidation errorStyle="information" type="textLength" allowBlank="1" showInputMessage="1" error="XLBVal:6=359&#13;&#10;" sqref="AU94">
      <formula1>0</formula1>
      <formula2>300</formula2>
    </dataValidation>
    <dataValidation errorStyle="information" type="textLength" allowBlank="1" showInputMessage="1" error="XLBVal:6=458.5&#13;&#10;" sqref="AT94">
      <formula1>0</formula1>
      <formula2>300</formula2>
    </dataValidation>
    <dataValidation errorStyle="information" type="textLength" allowBlank="1" showInputMessage="1" error="XLBVal:6=5411.81&#13;&#10;" sqref="AU92">
      <formula1>0</formula1>
      <formula2>300</formula2>
    </dataValidation>
    <dataValidation errorStyle="information" type="textLength" allowBlank="1" showInputMessage="1" error="XLBVal:6=3356.8&#13;&#10;" sqref="AT92">
      <formula1>0</formula1>
      <formula2>300</formula2>
    </dataValidation>
    <dataValidation errorStyle="information" type="textLength" allowBlank="1" showInputMessage="1" error="XLBVal:6=1623.74&#13;&#10;" sqref="AR102 AR109">
      <formula1>0</formula1>
      <formula2>300</formula2>
    </dataValidation>
    <dataValidation errorStyle="information" type="textLength" allowBlank="1" showInputMessage="1" error="XLBVal:6=2148.74&#13;&#10;" sqref="AQ102">
      <formula1>0</formula1>
      <formula2>300</formula2>
    </dataValidation>
    <dataValidation errorStyle="information" type="textLength" allowBlank="1" showInputMessage="1" error="XLBVal:6=2013.73&#13;&#10;" sqref="AP102">
      <formula1>0</formula1>
      <formula2>300</formula2>
    </dataValidation>
    <dataValidation errorStyle="information" type="textLength" allowBlank="1" showInputMessage="1" error="XLBVal:6=2475.81&#13;&#10;" sqref="AR101">
      <formula1>0</formula1>
      <formula2>300</formula2>
    </dataValidation>
    <dataValidation errorStyle="information" type="textLength" allowBlank="1" showInputMessage="1" error="XLBVal:6=2490.91&#13;&#10;" sqref="AQ101 BD101">
      <formula1>0</formula1>
      <formula2>300</formula2>
    </dataValidation>
    <dataValidation errorStyle="information" type="textLength" allowBlank="1" showInputMessage="1" error="XLBVal:6=2486.02&#13;&#10;" sqref="AP101">
      <formula1>0</formula1>
      <formula2>300</formula2>
    </dataValidation>
    <dataValidation errorStyle="information" type="textLength" allowBlank="1" showInputMessage="1" error="XLBVal:6=779.22&#13;&#10;" sqref="AR100">
      <formula1>0</formula1>
      <formula2>300</formula2>
    </dataValidation>
    <dataValidation errorStyle="information" type="textLength" allowBlank="1" showInputMessage="1" error="XLBVal:6=1701.32&#13;&#10;" sqref="AQ100">
      <formula1>0</formula1>
      <formula2>300</formula2>
    </dataValidation>
    <dataValidation errorStyle="information" type="textLength" allowBlank="1" showInputMessage="1" error="XLBVal:6=1551.25&#13;&#10;" sqref="AP100">
      <formula1>0</formula1>
      <formula2>300</formula2>
    </dataValidation>
    <dataValidation errorStyle="information" type="textLength" allowBlank="1" showInputMessage="1" error="XLBVal:6=785.66&#13;&#10;" sqref="AR99">
      <formula1>0</formula1>
      <formula2>300</formula2>
    </dataValidation>
    <dataValidation errorStyle="information" type="textLength" allowBlank="1" showInputMessage="1" error="XLBVal:6=861.1&#13;&#10;" sqref="AQ99">
      <formula1>0</formula1>
      <formula2>300</formula2>
    </dataValidation>
    <dataValidation errorStyle="information" type="textLength" allowBlank="1" showInputMessage="1" error="XLBVal:6=416.6&#13;&#10;" sqref="AP99">
      <formula1>0</formula1>
      <formula2>300</formula2>
    </dataValidation>
    <dataValidation errorStyle="information" type="textLength" allowBlank="1" showInputMessage="1" error="XLBVal:6=2029&#13;&#10;" sqref="AQ96">
      <formula1>0</formula1>
      <formula2>300</formula2>
    </dataValidation>
    <dataValidation errorStyle="information" type="textLength" allowBlank="1" showInputMessage="1" error="XLBVal:6=175.51&#13;&#10;" sqref="AP96">
      <formula1>0</formula1>
      <formula2>300</formula2>
    </dataValidation>
    <dataValidation errorStyle="information" type="textLength" allowBlank="1" showInputMessage="1" error="XLBVal:6=17.4&#13;&#10;" sqref="AR95">
      <formula1>0</formula1>
      <formula2>300</formula2>
    </dataValidation>
    <dataValidation errorStyle="information" type="textLength" allowBlank="1" showInputMessage="1" error="XLBVal:6=917.97&#13;&#10;" sqref="AR94">
      <formula1>0</formula1>
      <formula2>300</formula2>
    </dataValidation>
    <dataValidation errorStyle="information" type="textLength" allowBlank="1" showInputMessage="1" error="XLBVal:6=1207&#13;&#10;" sqref="AQ94">
      <formula1>0</formula1>
      <formula2>300</formula2>
    </dataValidation>
    <dataValidation errorStyle="information" type="textLength" allowBlank="1" showInputMessage="1" error="XLBVal:6=3222.07&#13;&#10;" sqref="AR92">
      <formula1>0</formula1>
      <formula2>300</formula2>
    </dataValidation>
    <dataValidation errorStyle="information" type="textLength" allowBlank="1" showInputMessage="1" error="XLBVal:6=84.99&#13;&#10;" sqref="AQ92">
      <formula1>0</formula1>
      <formula2>300</formula2>
    </dataValidation>
    <dataValidation errorStyle="information" type="textLength" allowBlank="1" showInputMessage="1" error="XLBVal:6=1749.42&#13;&#10;" sqref="AM102 AM109">
      <formula1>0</formula1>
      <formula2>300</formula2>
    </dataValidation>
    <dataValidation errorStyle="information" type="textLength" allowBlank="1" showInputMessage="1" error="XLBVal:6=2587.29&#13;&#10;" sqref="AM101">
      <formula1>0</formula1>
      <formula2>300</formula2>
    </dataValidation>
    <dataValidation errorStyle="information" type="textLength" allowBlank="1" showInputMessage="1" error="XLBVal:6=2988.8&#13;&#10;" sqref="AM100">
      <formula1>0</formula1>
      <formula2>300</formula2>
    </dataValidation>
    <dataValidation errorStyle="information" type="textLength" allowBlank="1" showInputMessage="1" error="XLBVal:6=834.74&#13;&#10;" sqref="AL100">
      <formula1>0</formula1>
      <formula2>300</formula2>
    </dataValidation>
    <dataValidation errorStyle="information" type="textLength" allowBlank="1" showInputMessage="1" error="XLBVal:6=57&#13;&#10;" sqref="AL96">
      <formula1>0</formula1>
      <formula2>300</formula2>
    </dataValidation>
    <dataValidation errorStyle="information" type="textLength" allowBlank="1" showInputMessage="1" error="XLBVal:6=475&#13;&#10;" sqref="AM94">
      <formula1>0</formula1>
      <formula2>300</formula2>
    </dataValidation>
    <dataValidation errorStyle="information" type="textLength" allowBlank="1" showInputMessage="1" error="XLBVal:6=290&#13;&#10;" sqref="AL94">
      <formula1>0</formula1>
      <formula2>300</formula2>
    </dataValidation>
    <dataValidation errorStyle="information" type="textLength" allowBlank="1" showInputMessage="1" error="XLBVal:6=-1446.8&#13;&#10;" sqref="AN145">
      <formula1>0</formula1>
      <formula2>300</formula2>
    </dataValidation>
    <dataValidation errorStyle="information" type="textLength" allowBlank="1" showInputMessage="1" error="XLBVal:6=8465.18&#13;&#10;" sqref="AU86">
      <formula1>0</formula1>
      <formula2>300</formula2>
    </dataValidation>
    <dataValidation errorStyle="information" type="textLength" allowBlank="1" showInputMessage="1" error="XLBVal:6=-498.41&#13;&#10;" sqref="AM72">
      <formula1>0</formula1>
      <formula2>300</formula2>
    </dataValidation>
    <dataValidation errorStyle="information" type="textLength" allowBlank="1" showInputMessage="1" error="XLBVal:6=498.41&#13;&#10;" sqref="AL72">
      <formula1>0</formula1>
      <formula2>300</formula2>
    </dataValidation>
    <dataValidation errorStyle="information" type="textLength" allowBlank="1" showInputMessage="1" error="XLBVal:6=15345.16&#13;&#10;" sqref="AU64">
      <formula1>0</formula1>
      <formula2>300</formula2>
    </dataValidation>
    <dataValidation errorStyle="information" type="textLength" allowBlank="1" showInputMessage="1" error="XLBVal:6=213.5&#13;&#10;" sqref="AX53">
      <formula1>0</formula1>
      <formula2>300</formula2>
    </dataValidation>
    <dataValidation errorStyle="information" type="textLength" allowBlank="1" showInputMessage="1" error="XLBVal:6=461.85&#13;&#10;" sqref="AV49 AZ135">
      <formula1>0</formula1>
      <formula2>300</formula2>
    </dataValidation>
    <dataValidation errorStyle="information" type="textLength" allowBlank="1" showInputMessage="1" error="XLBVal:6=411.02&#13;&#10;" sqref="AX28">
      <formula1>0</formula1>
      <formula2>300</formula2>
    </dataValidation>
    <dataValidation errorStyle="information" type="textLength" allowBlank="1" showInputMessage="1" error="XLBVal:6=930.99&#13;&#10;" sqref="AV35 AZ33">
      <formula1>0</formula1>
      <formula2>300</formula2>
    </dataValidation>
    <dataValidation errorStyle="information" type="textLength" allowBlank="1" showInputMessage="1" error="XLBVal:6=1686&#13;&#10;" sqref="AU35">
      <formula1>0</formula1>
      <formula2>300</formula2>
    </dataValidation>
    <dataValidation errorStyle="information" type="textLength" allowBlank="1" showInputMessage="1" error="XLBVal:6=952.79&#13;&#10;" sqref="AU31">
      <formula1>0</formula1>
      <formula2>300</formula2>
    </dataValidation>
    <dataValidation errorStyle="information" type="textLength" allowBlank="1" showInputMessage="1" error="XLBVal:2=0&#13;&#10;" sqref="AX153:AX154 AQ161:AR161 AK161:AN161 AK28:AN39 AT161 AP28:AR39 AP41:AR45 AZ36:AZ39 AK41:AN45 AT41:AV45 AX29:AX39 AP47:AR49 AY30:AY39 AK47:AN49 AK53:AN58 AT53:AV58 AP53:AR58 AV47:AV48 AX54:AZ58 AK60:AN64 AP60:AR64 AP66:AR67 AX66:AZ67 AK66:AN67 AT66:AV67 AP71:AR86 AU60:AU63 AK88:AN88 AT88:AV88 AP88:AR88 AX88:AZ88 AU71:AU85 AM95:AM99 AX93 AU96:AV98 AX95:AX98 AY83:AY86 AR127 AY153 AT116:AV116 AT135 AK134:AN135 AV148 AP138:AR139 AK138:AN139 AX135:AY135 AK157 AV153:AV155 AU139 BP157:BQ157 AK163 AN163 AX147:AX148 AT28:AT39 AU36:AV39 AU28:AU30 AU32:AU34 AV28:AV34 AY97:AZ98 AT47:AU49 AY48:AY49 AT60:AT64 AV60:AV64 AK71:AK86 AL73:AM86 AN71:AN86 AL71:AM71 AT71:AT86 AV71:AV86 AK92:AK102 AN92:AN102 AL101:AL102 AL92:AM93 AL95 AL97:AL99 AR96:AR98 AP97:AQ98 AQ93:AR93 AP92:AP95 AQ95 AU100:AV100 AT93:AU93 AV92:AV93 AT95 AT97:AT98 AK127:AN127 AK109:AL109 AM113 AK111:AK115 AL119 AK118:AK120 AN109:AN120 AP127 AU127:AV127 AP135:AR135 AY116 AT138:AT139 AV138:AV139 AM155 AU151">
      <formula1>0</formula1>
      <formula2>300</formula2>
    </dataValidation>
    <dataValidation errorStyle="information" type="textLength" allowBlank="1" showInputMessage="1" error="XLBVal:2=0&#13;&#10;" sqref="AK142:AK155 AN146:AN157 AP153:AR153 AU154 AM143 AN142:AN144 AL146 AL148:AM148 AM150 AL153 AM152:AM153 AQ143 AP144 AR145 AR147 AQ150:AQ151 AT147:AU148 AY28 AX47:AX49 AZ42:AZ45 BP47:BR49 AX71:AX86 AZ71:AZ86 AY71:AY81 AY92:AZ93 AY95 AY110:AZ110 BP127:BR127 BM28 AY143 AX145:AY145 AY148 AY150:AZ150 AX161:AY161 BP153:BP154 BI153:BJ153 AX41:AY45 BL138 BC135:BE135 BH41:BJ45 BP41:BR45 BC35:BE39 BN110 BI39:BJ39 BC53:BF58 BL43:BL45 BN47:BN49 BP60:BR64 BH49 BH66:BJ67 BP66:BR67 BC66:BF67 BL66:BN67 BH61:BH63 BM60:BM63 BC88:BF88 BL88:BN88 BH79:BH86 BP88:BR88 BL47:BL49 BD60:BE60 BN71:BN84 BP92:BR102 BP134:BR135 BQ153 BL127 BN148 BP138:BR139 AX138:AY139 BC139 BM139 BP161:BR161 BN161 BF163 BP147:BP148 BL28:BL39 BL60:BL64 BM30:BM35 BM39:BN39 BL53:BL55 BN60:BN64 BD62:BD63 BF71:BF86 BD71:BE72 BL71:BL86 BN56:BN58 BF92:BF102 BD73:BD77 BD79:BD86 BC95:BE96 BE62:BE64 BJ53:BJ55 BH92:BH94 BI93:BJ93 BI71:BJ86 BI95:BJ95 BM36:BN37 BL95:BN95 BC127:BF127 BC41:BD45">
      <formula1>0</formula1>
      <formula2>300</formula2>
    </dataValidation>
    <dataValidation errorStyle="information" type="textLength" allowBlank="1" showInputMessage="1" error="XLBVal:2=0&#13;&#10;" sqref="BD154:BE154 BD138:BD139 BF109:BF120 BH127:BJ127 BM53:BM58 BH135:BJ135 BN138:BN139 BD152:BE152 AZ152 BF142:BF143 BM154 BP145:BQ145 BF138:BF139 BH139 BC150:BE150 BD148:BE148 BD153 AZ147:AZ148 BF150:BF157 BF145:BF148 BJ145 BJ147 BI138:BJ139 BL147:BM148 BP28:BR39 BP71:BR86 BR163 BP109:BR120 BR142:BR157 BQ143 BQ148 BQ150 AZ32 AZ34 BC152:BC154 BC28:BC33 BN35 BD47:BF49 BC47 BC49 AX60:AY64 AZ60:AZ63 BP53:BR58 BM48:BM49 BC71:BC76 BC78:BC85 BM79:BM86 BC92:BC93 BD93:BE93 BC98 BE98 BD97 BF60:BF64 BI88:BJ88 BJ92 BH72:BH77 BJ57:BJ58 BH96:BJ96 BH98 BI97:BI98 BJ98 BI60:BJ64 BI47:BJ49 BI33:BI37 BI28:BI31 BH53:BI58 BJ161 BH28:BH39 BJ28:BJ37 BL92:BN93 BN86 BL96 BM72:BM77 BN97:BN98 BL41 BM41:BN45 BN100 BM96:BM98 BN28:BN33 BN53:BN54 BE73:BE86 BF41:BF45 BD28:BE32 BE43:BE45 BF28:BF39 BC60:BC64 BF134:BF135 BC145:BE145 BC116 BC147:BE147 BL135:BN135 BN127 BL111:BM111 BE138 AY127 BN120 BN153:BN154">
      <formula1>0</formula1>
      <formula2>300</formula2>
    </dataValidation>
    <dataValidation allowBlank="1" showErrorMessage="1" sqref="A53:A64 A71:A88 A66:A67 B66 C29:C51 A28:A45 E100:N100 D104:BA105 C26 B28 B40:B41 C76:C77 B50:B51 B53 B87:C88 A91:C109 A47:A51 B47 B59:B60 C79:C85 B71 A151:C159 B111:C121 A161:C161 A111:A150 B123:C150 C89:C90 E60:N60 B65:C65 C66:C69 C71:C74 C53:C64 BC104:BS105"/>
    <dataValidation allowBlank="1" showInputMessage="1" showErrorMessage="1" promptTitle="Budget Holder" prompt="Name of the International Alert Budget Holder that holds the budget for this project.&#10;Please do NOT delete this row!" sqref="C9"/>
    <dataValidation allowBlank="1" showInputMessage="1" showErrorMessage="1" promptTitle="Currency Rate (from table)" prompt="Please do not change the rate here!&#10;&#10;Please fill in the countervalue of GBP 1 with an accuracy of up to 5 digits in the table to the extreme right (Starting at column IO)&#10;&#10;Please do not delete this row or any row below row 30!" sqref="C4"/>
    <dataValidation allowBlank="1" showInputMessage="1" showErrorMessage="1" promptTitle="Project Period" prompt="Don't change this cell.... it is done automatically for you when you change the Project Period at the top of the sheet." sqref="V25:X25 Z25:AB25 AD25:AF25 AH25:AI25 S25:T25"/>
    <dataValidation allowBlank="1" showInputMessage="1" showErrorMessage="1" promptTitle="Exchange Rate, Source and Policy" prompt="IA uses reliable sources, such as oanda.com and xe.com to base its exchange rates on.&#10;IA also takes into account factors such as the volatility of the currency exchange rate (against the GBP) over past periods with a duration comparable to the proposed." sqref="A4:B4"/>
    <dataValidation allowBlank="1" showInputMessage="1" showErrorMessage="1" promptTitle="Base Currency" prompt="Please do not change Base Currency&#10;Do NOT delete this row!" sqref="C2:C3"/>
    <dataValidation allowBlank="1" showInputMessage="1" showErrorMessage="1" promptTitle="Name Donor" prompt="Please fill in the name of the donor/funder.&#10;Do NOT delete this row or any other rows above row 30!" sqref="C1"/>
    <dataValidation type="decimal" allowBlank="1" showInputMessage="1" showErrorMessage="1" promptTitle="General Overheads Contribution" prompt="Please fill in the General contribution to overheads as a percentage of the total budget -before overheads-&#10;Do NOT delete this row!" sqref="C13">
      <formula1>0.05</formula1>
      <formula2>0.4</formula2>
    </dataValidation>
    <dataValidation operator="greaterThan" allowBlank="1" showInputMessage="1" showErrorMessage="1" promptTitle="Project Period" prompt="Please enter the project's implementation period into this cell.&#10;Please use the format MMM-YY-MMM-YY&#10;Do NOT delete this row!" sqref="C11"/>
    <dataValidation allowBlank="1" showInputMessage="1" showErrorMessage="1" promptTitle="Project Title" prompt="Name of the International Alert Project that is proposed to the donor with this budget.&#10;Please do NOT delete this row!" sqref="C10"/>
    <dataValidation allowBlank="1" showInputMessage="1" showErrorMessage="1" promptTitle="Programme Manager" prompt="Name of the International Alert Programme manager that implements this project.&#10;Please do NOT delete this row!" sqref="C8"/>
    <dataValidation allowBlank="1" showInputMessage="1" showErrorMessage="1" promptTitle="International Alert Programme" prompt="Please fill in the name of the International Alert Programme that carries out the project.&#10;Please do NOT delete the row!" sqref="C7"/>
    <dataValidation allowBlank="1" showInputMessage="1" showErrorMessage="1" promptTitle="Fund Code International Alert" prompt="Please fill in the allocated Fund Code after the project has been funded.&#10;During the application process this row can be grouped and collapsed.&#10;Please do NOT delete the row!" sqref="C6"/>
    <dataValidation allowBlank="1" showInputMessage="1" showErrorMessage="1" promptTitle="Project Code Funder" prompt="Usually allocated by the funder as part of the grant contract.&#10;During the application process this row can usually be grouped and collapsed.&#10;Please do NOT delete the row!" sqref="C5"/>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L62"/>
  <sheetViews>
    <sheetView tabSelected="1" zoomScale="66" zoomScaleNormal="66" zoomScalePageLayoutView="0" workbookViewId="0" topLeftCell="A1">
      <pane xSplit="11" ySplit="9" topLeftCell="AO13" activePane="bottomRight" state="frozen"/>
      <selection pane="topLeft" activeCell="A1" sqref="A1"/>
      <selection pane="topRight" activeCell="G1" sqref="G1"/>
      <selection pane="bottomLeft" activeCell="A6" sqref="A6"/>
      <selection pane="bottomRight" activeCell="BJ60" sqref="BJ60"/>
    </sheetView>
  </sheetViews>
  <sheetFormatPr defaultColWidth="11.421875" defaultRowHeight="15"/>
  <cols>
    <col min="1" max="2" width="13.57421875" style="0" customWidth="1"/>
    <col min="3" max="3" width="53.00390625" style="0" customWidth="1"/>
    <col min="4" max="4" width="35.7109375" style="0" bestFit="1" customWidth="1"/>
    <col min="5" max="5" width="11.421875" style="0" customWidth="1"/>
    <col min="6" max="7" width="9.8515625" style="0" customWidth="1"/>
    <col min="8" max="8" width="6.57421875" style="1" bestFit="1" customWidth="1"/>
    <col min="9" max="11" width="7.7109375" style="1" customWidth="1"/>
    <col min="12" max="17" width="3.7109375" style="1" customWidth="1"/>
    <col min="18" max="19" width="3.57421875" style="1" customWidth="1"/>
    <col min="20" max="23" width="3.57421875" style="0" customWidth="1"/>
    <col min="24" max="25" width="4.7109375" style="0" customWidth="1"/>
    <col min="26" max="27" width="3.57421875" style="0" customWidth="1"/>
    <col min="28" max="29" width="3.57421875" style="1" customWidth="1"/>
    <col min="30" max="35" width="3.7109375" style="1" customWidth="1"/>
    <col min="36" max="36" width="4.140625" style="1" customWidth="1"/>
    <col min="37" max="37" width="4.00390625" style="1" customWidth="1"/>
    <col min="38" max="38" width="3.57421875" style="1" customWidth="1"/>
    <col min="39" max="41" width="3.7109375" style="1" customWidth="1"/>
    <col min="42" max="43" width="3.57421875" style="1" customWidth="1"/>
    <col min="44" max="51" width="3.57421875" style="0" customWidth="1"/>
    <col min="52" max="53" width="3.57421875" style="1" customWidth="1"/>
    <col min="54" max="65" width="3.7109375" style="1" customWidth="1"/>
    <col min="66" max="66" width="45.140625" style="13" customWidth="1"/>
    <col min="67" max="245" width="11.421875" style="13" customWidth="1"/>
  </cols>
  <sheetData>
    <row r="1" spans="1:65" ht="30" customHeight="1">
      <c r="A1" s="85" t="s">
        <v>24</v>
      </c>
      <c r="B1" s="86"/>
      <c r="C1" s="90" t="s">
        <v>49</v>
      </c>
      <c r="D1" s="87"/>
      <c r="E1" s="87"/>
      <c r="F1" s="87"/>
      <c r="G1" s="87"/>
      <c r="H1" s="88"/>
      <c r="I1" s="88"/>
      <c r="J1" s="88"/>
      <c r="K1" s="88"/>
      <c r="L1" s="88"/>
      <c r="M1" s="88"/>
      <c r="N1" s="88"/>
      <c r="O1" s="88"/>
      <c r="P1" s="88"/>
      <c r="Q1" s="88"/>
      <c r="R1" s="88"/>
      <c r="S1" s="88"/>
      <c r="T1" s="89"/>
      <c r="U1" s="89"/>
      <c r="V1" s="89"/>
      <c r="W1" s="89"/>
      <c r="X1" s="89"/>
      <c r="Y1" s="89"/>
      <c r="Z1" s="89"/>
      <c r="AA1" s="89"/>
      <c r="AB1" s="88"/>
      <c r="AC1" s="88"/>
      <c r="AD1" s="88"/>
      <c r="AE1" s="88"/>
      <c r="AF1" s="14"/>
      <c r="AG1" s="14"/>
      <c r="AH1" s="14"/>
      <c r="AI1" s="14"/>
      <c r="AJ1" s="14"/>
      <c r="AK1" s="14"/>
      <c r="AL1" s="88"/>
      <c r="AM1" s="88"/>
      <c r="AN1" s="88"/>
      <c r="AO1" s="88"/>
      <c r="AP1" s="88"/>
      <c r="AQ1" s="88"/>
      <c r="AR1" s="89"/>
      <c r="AS1" s="89"/>
      <c r="AT1" s="89"/>
      <c r="AU1" s="89"/>
      <c r="AV1" s="89"/>
      <c r="AW1" s="89"/>
      <c r="AX1" s="89"/>
      <c r="AY1" s="89"/>
      <c r="AZ1" s="88"/>
      <c r="BA1" s="88"/>
      <c r="BB1" s="88"/>
      <c r="BC1" s="88"/>
      <c r="BD1" s="14"/>
      <c r="BE1" s="14"/>
      <c r="BF1" s="14"/>
      <c r="BG1" s="14"/>
      <c r="BH1" s="88"/>
      <c r="BI1" s="88"/>
      <c r="BJ1" s="14"/>
      <c r="BK1" s="14"/>
      <c r="BL1" s="14"/>
      <c r="BM1" s="14"/>
    </row>
    <row r="2" spans="1:65" ht="30" customHeight="1">
      <c r="A2" s="85" t="s">
        <v>23</v>
      </c>
      <c r="B2" s="86"/>
      <c r="C2" s="150" t="s">
        <v>56</v>
      </c>
      <c r="D2" s="87"/>
      <c r="E2" s="87"/>
      <c r="F2" s="87"/>
      <c r="G2" s="87"/>
      <c r="H2" s="88"/>
      <c r="I2" s="88"/>
      <c r="J2" s="88"/>
      <c r="K2" s="88"/>
      <c r="L2" s="88"/>
      <c r="M2" s="88"/>
      <c r="N2" s="88"/>
      <c r="O2" s="88"/>
      <c r="P2" s="88"/>
      <c r="Q2" s="88"/>
      <c r="R2" s="88"/>
      <c r="S2" s="88"/>
      <c r="T2" s="89"/>
      <c r="U2" s="89"/>
      <c r="V2" s="89"/>
      <c r="W2" s="89"/>
      <c r="X2" s="89"/>
      <c r="Y2" s="89"/>
      <c r="Z2" s="89"/>
      <c r="AA2" s="89"/>
      <c r="AB2" s="88"/>
      <c r="AC2" s="88"/>
      <c r="AD2" s="88"/>
      <c r="AE2" s="88"/>
      <c r="AF2" s="14"/>
      <c r="AG2" s="14"/>
      <c r="AH2" s="14"/>
      <c r="AI2" s="14"/>
      <c r="AJ2" s="14"/>
      <c r="AK2" s="14"/>
      <c r="AL2" s="88"/>
      <c r="AM2" s="88"/>
      <c r="AN2" s="88"/>
      <c r="AO2" s="88"/>
      <c r="AP2" s="88"/>
      <c r="AQ2" s="88"/>
      <c r="AR2" s="89"/>
      <c r="AS2" s="89"/>
      <c r="AT2" s="89"/>
      <c r="AU2" s="89"/>
      <c r="AV2" s="89"/>
      <c r="AW2" s="89"/>
      <c r="AX2" s="89"/>
      <c r="AY2" s="89"/>
      <c r="AZ2" s="88"/>
      <c r="BA2" s="88"/>
      <c r="BB2" s="88"/>
      <c r="BC2" s="88"/>
      <c r="BD2" s="14"/>
      <c r="BE2" s="14"/>
      <c r="BF2" s="14"/>
      <c r="BG2" s="14"/>
      <c r="BH2" s="88"/>
      <c r="BI2" s="88"/>
      <c r="BJ2" s="14"/>
      <c r="BK2" s="14"/>
      <c r="BL2" s="14"/>
      <c r="BM2" s="14"/>
    </row>
    <row r="3" spans="1:65" ht="30" customHeight="1">
      <c r="A3" s="85" t="s">
        <v>22</v>
      </c>
      <c r="B3" s="86"/>
      <c r="C3" s="91" t="s">
        <v>54</v>
      </c>
      <c r="D3" s="87"/>
      <c r="E3" s="87"/>
      <c r="F3" s="87"/>
      <c r="G3" s="87"/>
      <c r="H3" s="88"/>
      <c r="I3" s="88"/>
      <c r="J3" s="88"/>
      <c r="K3" s="88"/>
      <c r="L3" s="88"/>
      <c r="M3" s="88"/>
      <c r="N3" s="88"/>
      <c r="O3" s="88"/>
      <c r="P3" s="88"/>
      <c r="Q3" s="88"/>
      <c r="R3" s="88"/>
      <c r="S3" s="88"/>
      <c r="T3" s="89"/>
      <c r="U3" s="89"/>
      <c r="V3" s="89"/>
      <c r="W3" s="89"/>
      <c r="X3" s="89"/>
      <c r="Y3" s="89"/>
      <c r="Z3" s="89"/>
      <c r="AA3" s="89"/>
      <c r="AB3" s="88"/>
      <c r="AC3" s="88"/>
      <c r="AD3" s="88"/>
      <c r="AE3" s="88"/>
      <c r="AF3" s="14"/>
      <c r="AG3" s="14"/>
      <c r="AH3" s="14"/>
      <c r="AI3" s="14"/>
      <c r="AJ3" s="14"/>
      <c r="AK3" s="14"/>
      <c r="AL3" s="88"/>
      <c r="AM3" s="88"/>
      <c r="AN3" s="88"/>
      <c r="AO3" s="88"/>
      <c r="AP3" s="88"/>
      <c r="AQ3" s="88"/>
      <c r="AR3" s="89"/>
      <c r="AS3" s="89"/>
      <c r="AT3" s="89"/>
      <c r="AU3" s="89"/>
      <c r="AV3" s="89"/>
      <c r="AW3" s="89"/>
      <c r="AX3" s="89"/>
      <c r="AY3" s="89"/>
      <c r="AZ3" s="88"/>
      <c r="BA3" s="88"/>
      <c r="BB3" s="88"/>
      <c r="BC3" s="88"/>
      <c r="BD3" s="14"/>
      <c r="BE3" s="14"/>
      <c r="BF3" s="14"/>
      <c r="BG3" s="14"/>
      <c r="BH3" s="88"/>
      <c r="BI3" s="88"/>
      <c r="BJ3" s="14"/>
      <c r="BK3" s="14"/>
      <c r="BL3" s="14"/>
      <c r="BM3" s="14"/>
    </row>
    <row r="4" spans="1:65" ht="30" customHeight="1">
      <c r="A4" s="85" t="s">
        <v>21</v>
      </c>
      <c r="B4" s="86"/>
      <c r="C4" s="91" t="s">
        <v>55</v>
      </c>
      <c r="D4" s="87"/>
      <c r="E4" s="87"/>
      <c r="F4" s="87"/>
      <c r="G4" s="87"/>
      <c r="H4" s="88"/>
      <c r="I4" s="88"/>
      <c r="J4" s="88"/>
      <c r="K4" s="88"/>
      <c r="L4" s="88"/>
      <c r="M4" s="88"/>
      <c r="N4" s="88"/>
      <c r="O4" s="88"/>
      <c r="P4" s="88"/>
      <c r="Q4" s="88"/>
      <c r="R4" s="88"/>
      <c r="S4" s="88"/>
      <c r="T4" s="89"/>
      <c r="U4" s="89"/>
      <c r="V4" s="89"/>
      <c r="W4" s="89"/>
      <c r="X4" s="89"/>
      <c r="Y4" s="89"/>
      <c r="Z4" s="89"/>
      <c r="AA4" s="89"/>
      <c r="AB4" s="88"/>
      <c r="AC4" s="88"/>
      <c r="AD4" s="88"/>
      <c r="AE4" s="88"/>
      <c r="AF4" s="14"/>
      <c r="AG4" s="14"/>
      <c r="AH4" s="14"/>
      <c r="AI4" s="14"/>
      <c r="AJ4" s="14"/>
      <c r="AK4" s="14"/>
      <c r="AL4" s="88"/>
      <c r="AM4" s="88"/>
      <c r="AN4" s="88"/>
      <c r="AO4" s="88"/>
      <c r="AP4" s="88"/>
      <c r="AQ4" s="88"/>
      <c r="AR4" s="89"/>
      <c r="AS4" s="89"/>
      <c r="AT4" s="89"/>
      <c r="AU4" s="89"/>
      <c r="AV4" s="89"/>
      <c r="AW4" s="89"/>
      <c r="AX4" s="89"/>
      <c r="AY4" s="89"/>
      <c r="AZ4" s="88"/>
      <c r="BA4" s="88"/>
      <c r="BB4" s="88"/>
      <c r="BC4" s="88"/>
      <c r="BD4" s="14"/>
      <c r="BE4" s="14"/>
      <c r="BF4" s="14"/>
      <c r="BG4" s="14"/>
      <c r="BH4" s="88"/>
      <c r="BI4" s="88"/>
      <c r="BJ4" s="14"/>
      <c r="BK4" s="14"/>
      <c r="BL4" s="14"/>
      <c r="BM4" s="14"/>
    </row>
    <row r="5" spans="1:65" ht="30" customHeight="1">
      <c r="A5" s="85" t="s">
        <v>20</v>
      </c>
      <c r="B5" s="86"/>
      <c r="C5" s="92" t="s">
        <v>496</v>
      </c>
      <c r="D5" s="87"/>
      <c r="E5" s="87"/>
      <c r="F5" s="87"/>
      <c r="G5" s="87"/>
      <c r="H5" s="88"/>
      <c r="I5" s="88"/>
      <c r="J5" s="88"/>
      <c r="K5" s="88"/>
      <c r="L5" s="88"/>
      <c r="M5" s="88"/>
      <c r="N5" s="88"/>
      <c r="O5" s="88"/>
      <c r="P5" s="88"/>
      <c r="Q5" s="88"/>
      <c r="R5" s="88"/>
      <c r="S5" s="88"/>
      <c r="T5" s="89"/>
      <c r="U5" s="89"/>
      <c r="V5" s="89"/>
      <c r="W5" s="89"/>
      <c r="X5" s="89"/>
      <c r="Y5" s="89"/>
      <c r="Z5" s="89"/>
      <c r="AA5" s="89"/>
      <c r="AB5" s="88"/>
      <c r="AC5" s="88"/>
      <c r="AD5" s="88"/>
      <c r="AE5" s="88"/>
      <c r="AF5" s="14"/>
      <c r="AG5" s="14"/>
      <c r="AH5" s="14"/>
      <c r="AI5" s="14"/>
      <c r="AJ5" s="14"/>
      <c r="AK5" s="14"/>
      <c r="AL5" s="88"/>
      <c r="AM5" s="88"/>
      <c r="AN5" s="88"/>
      <c r="AO5" s="88"/>
      <c r="AP5" s="88"/>
      <c r="AQ5" s="88"/>
      <c r="AR5" s="89"/>
      <c r="AS5" s="89"/>
      <c r="AT5" s="89"/>
      <c r="AU5" s="89"/>
      <c r="AV5" s="89"/>
      <c r="AW5" s="89"/>
      <c r="AX5" s="89"/>
      <c r="AY5" s="89"/>
      <c r="AZ5" s="88"/>
      <c r="BA5" s="88"/>
      <c r="BB5" s="88"/>
      <c r="BC5" s="88"/>
      <c r="BD5" s="14"/>
      <c r="BE5" s="14"/>
      <c r="BF5" s="14"/>
      <c r="BG5" s="14"/>
      <c r="BH5" s="88"/>
      <c r="BI5" s="88"/>
      <c r="BJ5" s="14"/>
      <c r="BK5" s="14"/>
      <c r="BL5" s="14"/>
      <c r="BM5" s="14"/>
    </row>
    <row r="6" spans="1:65" ht="30" customHeight="1" thickBot="1">
      <c r="A6" s="85" t="s">
        <v>19</v>
      </c>
      <c r="B6" s="86"/>
      <c r="C6" s="90" t="s">
        <v>57</v>
      </c>
      <c r="D6" s="87"/>
      <c r="E6" s="87"/>
      <c r="F6" s="87"/>
      <c r="G6" s="87"/>
      <c r="H6" s="88"/>
      <c r="I6" s="88"/>
      <c r="J6" s="88"/>
      <c r="K6" s="88"/>
      <c r="L6" s="88"/>
      <c r="M6" s="88"/>
      <c r="N6" s="88"/>
      <c r="O6" s="88"/>
      <c r="P6" s="88"/>
      <c r="Q6" s="88"/>
      <c r="R6" s="88"/>
      <c r="S6" s="88"/>
      <c r="T6" s="89"/>
      <c r="U6" s="89"/>
      <c r="V6" s="89"/>
      <c r="W6" s="89"/>
      <c r="X6" s="89"/>
      <c r="Y6" s="89"/>
      <c r="Z6" s="89"/>
      <c r="AA6" s="89"/>
      <c r="AB6" s="88"/>
      <c r="AC6" s="88"/>
      <c r="AD6" s="88"/>
      <c r="AE6" s="88"/>
      <c r="AF6" s="14"/>
      <c r="AG6" s="14"/>
      <c r="AH6" s="14"/>
      <c r="AI6" s="14"/>
      <c r="AJ6" s="14"/>
      <c r="AK6" s="14"/>
      <c r="AL6" s="88"/>
      <c r="AM6" s="88"/>
      <c r="AN6" s="88"/>
      <c r="AO6" s="88"/>
      <c r="AP6" s="88"/>
      <c r="AQ6" s="88"/>
      <c r="AR6" s="89"/>
      <c r="AS6" s="89"/>
      <c r="AT6" s="89"/>
      <c r="AU6" s="89"/>
      <c r="AV6" s="89"/>
      <c r="AW6" s="89"/>
      <c r="AX6" s="89"/>
      <c r="AY6" s="89"/>
      <c r="AZ6" s="88"/>
      <c r="BA6" s="88"/>
      <c r="BB6" s="88"/>
      <c r="BC6" s="88"/>
      <c r="BD6" s="14"/>
      <c r="BE6" s="14"/>
      <c r="BF6" s="14"/>
      <c r="BG6" s="14"/>
      <c r="BH6" s="88"/>
      <c r="BI6" s="88"/>
      <c r="BJ6" s="14"/>
      <c r="BK6" s="14"/>
      <c r="BL6" s="14"/>
      <c r="BM6" s="14"/>
    </row>
    <row r="7" spans="1:65" ht="18.75" customHeight="1" thickBot="1">
      <c r="A7" s="529" t="s">
        <v>9</v>
      </c>
      <c r="B7" s="524" t="s">
        <v>8</v>
      </c>
      <c r="C7" s="524" t="s">
        <v>7</v>
      </c>
      <c r="D7" s="524" t="s">
        <v>35</v>
      </c>
      <c r="E7" s="524" t="s">
        <v>27</v>
      </c>
      <c r="F7" s="524" t="s">
        <v>33</v>
      </c>
      <c r="G7" s="524" t="s">
        <v>25</v>
      </c>
      <c r="H7" s="532" t="s">
        <v>10</v>
      </c>
      <c r="I7" s="533"/>
      <c r="J7" s="533"/>
      <c r="K7" s="533"/>
      <c r="L7" s="516">
        <v>2016</v>
      </c>
      <c r="M7" s="517"/>
      <c r="N7" s="517"/>
      <c r="O7" s="517"/>
      <c r="P7" s="517"/>
      <c r="Q7" s="518"/>
      <c r="R7" s="516">
        <v>2017</v>
      </c>
      <c r="S7" s="517"/>
      <c r="T7" s="517"/>
      <c r="U7" s="517"/>
      <c r="V7" s="517"/>
      <c r="W7" s="517"/>
      <c r="X7" s="517"/>
      <c r="Y7" s="517"/>
      <c r="Z7" s="517"/>
      <c r="AA7" s="517"/>
      <c r="AB7" s="517"/>
      <c r="AC7" s="517"/>
      <c r="AD7" s="517"/>
      <c r="AE7" s="517"/>
      <c r="AF7" s="517"/>
      <c r="AG7" s="517"/>
      <c r="AH7" s="517"/>
      <c r="AI7" s="517"/>
      <c r="AJ7" s="517"/>
      <c r="AK7" s="517"/>
      <c r="AL7" s="517"/>
      <c r="AM7" s="517"/>
      <c r="AN7" s="517"/>
      <c r="AO7" s="518"/>
      <c r="AP7" s="516">
        <v>2018</v>
      </c>
      <c r="AQ7" s="517"/>
      <c r="AR7" s="517"/>
      <c r="AS7" s="517"/>
      <c r="AT7" s="517"/>
      <c r="AU7" s="517"/>
      <c r="AV7" s="517"/>
      <c r="AW7" s="517"/>
      <c r="AX7" s="517"/>
      <c r="AY7" s="517"/>
      <c r="AZ7" s="517"/>
      <c r="BA7" s="517"/>
      <c r="BB7" s="517"/>
      <c r="BC7" s="517"/>
      <c r="BD7" s="517"/>
      <c r="BE7" s="517"/>
      <c r="BF7" s="517"/>
      <c r="BG7" s="517"/>
      <c r="BH7" s="517"/>
      <c r="BI7" s="517"/>
      <c r="BJ7" s="517"/>
      <c r="BK7" s="517"/>
      <c r="BL7" s="517"/>
      <c r="BM7" s="518"/>
    </row>
    <row r="8" spans="1:65" ht="24" customHeight="1" thickBot="1">
      <c r="A8" s="530"/>
      <c r="B8" s="525"/>
      <c r="C8" s="525"/>
      <c r="D8" s="525"/>
      <c r="E8" s="525"/>
      <c r="F8" s="525"/>
      <c r="G8" s="525"/>
      <c r="H8" s="534"/>
      <c r="I8" s="535"/>
      <c r="J8" s="535"/>
      <c r="K8" s="535"/>
      <c r="L8" s="527" t="s">
        <v>0</v>
      </c>
      <c r="M8" s="515"/>
      <c r="N8" s="515" t="s">
        <v>1</v>
      </c>
      <c r="O8" s="515"/>
      <c r="P8" s="515" t="s">
        <v>50</v>
      </c>
      <c r="Q8" s="528"/>
      <c r="R8" s="527" t="s">
        <v>2</v>
      </c>
      <c r="S8" s="515"/>
      <c r="T8" s="515" t="s">
        <v>15</v>
      </c>
      <c r="U8" s="515"/>
      <c r="V8" s="515" t="s">
        <v>16</v>
      </c>
      <c r="W8" s="515"/>
      <c r="X8" s="515" t="s">
        <v>17</v>
      </c>
      <c r="Y8" s="515"/>
      <c r="Z8" s="515" t="s">
        <v>11</v>
      </c>
      <c r="AA8" s="515"/>
      <c r="AB8" s="515" t="s">
        <v>12</v>
      </c>
      <c r="AC8" s="515"/>
      <c r="AD8" s="515" t="s">
        <v>13</v>
      </c>
      <c r="AE8" s="515"/>
      <c r="AF8" s="515" t="s">
        <v>14</v>
      </c>
      <c r="AG8" s="515"/>
      <c r="AH8" s="515" t="s">
        <v>3</v>
      </c>
      <c r="AI8" s="515"/>
      <c r="AJ8" s="523" t="s">
        <v>0</v>
      </c>
      <c r="AK8" s="521"/>
      <c r="AL8" s="521" t="s">
        <v>1</v>
      </c>
      <c r="AM8" s="521"/>
      <c r="AN8" s="521" t="s">
        <v>50</v>
      </c>
      <c r="AO8" s="522"/>
      <c r="AP8" s="520" t="s">
        <v>2</v>
      </c>
      <c r="AQ8" s="514"/>
      <c r="AR8" s="514" t="s">
        <v>15</v>
      </c>
      <c r="AS8" s="514"/>
      <c r="AT8" s="514" t="s">
        <v>16</v>
      </c>
      <c r="AU8" s="514"/>
      <c r="AV8" s="514" t="s">
        <v>17</v>
      </c>
      <c r="AW8" s="514"/>
      <c r="AX8" s="519" t="s">
        <v>11</v>
      </c>
      <c r="AY8" s="520"/>
      <c r="AZ8" s="514" t="s">
        <v>12</v>
      </c>
      <c r="BA8" s="514"/>
      <c r="BB8" s="514" t="s">
        <v>13</v>
      </c>
      <c r="BC8" s="514"/>
      <c r="BD8" s="515" t="s">
        <v>14</v>
      </c>
      <c r="BE8" s="515"/>
      <c r="BF8" s="515" t="s">
        <v>3</v>
      </c>
      <c r="BG8" s="515"/>
      <c r="BH8" s="514" t="s">
        <v>0</v>
      </c>
      <c r="BI8" s="514"/>
      <c r="BJ8" s="515" t="s">
        <v>1</v>
      </c>
      <c r="BK8" s="515"/>
      <c r="BL8" s="515" t="s">
        <v>50</v>
      </c>
      <c r="BM8" s="515"/>
    </row>
    <row r="9" spans="1:66" ht="54.75" customHeight="1" thickBot="1">
      <c r="A9" s="530"/>
      <c r="B9" s="525"/>
      <c r="C9" s="531"/>
      <c r="D9" s="525"/>
      <c r="E9" s="525"/>
      <c r="F9" s="526"/>
      <c r="G9" s="526"/>
      <c r="H9" s="60" t="s">
        <v>4</v>
      </c>
      <c r="I9" s="60" t="s">
        <v>5</v>
      </c>
      <c r="J9" s="202" t="s">
        <v>6</v>
      </c>
      <c r="K9" s="202" t="s">
        <v>26</v>
      </c>
      <c r="L9" s="105" t="s">
        <v>4</v>
      </c>
      <c r="M9" s="101" t="s">
        <v>18</v>
      </c>
      <c r="N9" s="100" t="s">
        <v>4</v>
      </c>
      <c r="O9" s="101" t="s">
        <v>18</v>
      </c>
      <c r="P9" s="100" t="s">
        <v>4</v>
      </c>
      <c r="Q9" s="106" t="s">
        <v>18</v>
      </c>
      <c r="R9" s="105" t="s">
        <v>4</v>
      </c>
      <c r="S9" s="101" t="s">
        <v>18</v>
      </c>
      <c r="T9" s="100" t="s">
        <v>4</v>
      </c>
      <c r="U9" s="101" t="s">
        <v>18</v>
      </c>
      <c r="V9" s="100" t="s">
        <v>4</v>
      </c>
      <c r="W9" s="101" t="s">
        <v>18</v>
      </c>
      <c r="X9" s="100" t="s">
        <v>4</v>
      </c>
      <c r="Y9" s="101" t="s">
        <v>18</v>
      </c>
      <c r="Z9" s="100" t="s">
        <v>4</v>
      </c>
      <c r="AA9" s="101" t="s">
        <v>18</v>
      </c>
      <c r="AB9" s="100" t="s">
        <v>4</v>
      </c>
      <c r="AC9" s="101" t="s">
        <v>18</v>
      </c>
      <c r="AD9" s="100" t="s">
        <v>4</v>
      </c>
      <c r="AE9" s="101" t="s">
        <v>18</v>
      </c>
      <c r="AF9" s="100" t="s">
        <v>4</v>
      </c>
      <c r="AG9" s="101" t="s">
        <v>18</v>
      </c>
      <c r="AH9" s="100" t="s">
        <v>4</v>
      </c>
      <c r="AI9" s="101" t="s">
        <v>18</v>
      </c>
      <c r="AJ9" s="151" t="s">
        <v>4</v>
      </c>
      <c r="AK9" s="117" t="s">
        <v>18</v>
      </c>
      <c r="AL9" s="116" t="s">
        <v>4</v>
      </c>
      <c r="AM9" s="117" t="s">
        <v>18</v>
      </c>
      <c r="AN9" s="116" t="s">
        <v>4</v>
      </c>
      <c r="AO9" s="115" t="s">
        <v>18</v>
      </c>
      <c r="AP9" s="155" t="s">
        <v>4</v>
      </c>
      <c r="AQ9" s="117" t="s">
        <v>18</v>
      </c>
      <c r="AR9" s="116" t="s">
        <v>4</v>
      </c>
      <c r="AS9" s="117" t="s">
        <v>18</v>
      </c>
      <c r="AT9" s="116" t="s">
        <v>4</v>
      </c>
      <c r="AU9" s="117" t="s">
        <v>18</v>
      </c>
      <c r="AV9" s="116" t="s">
        <v>4</v>
      </c>
      <c r="AW9" s="117" t="s">
        <v>18</v>
      </c>
      <c r="AX9" s="116" t="s">
        <v>4</v>
      </c>
      <c r="AY9" s="117" t="s">
        <v>18</v>
      </c>
      <c r="AZ9" s="116" t="s">
        <v>4</v>
      </c>
      <c r="BA9" s="117" t="s">
        <v>18</v>
      </c>
      <c r="BB9" s="116" t="s">
        <v>4</v>
      </c>
      <c r="BC9" s="117" t="s">
        <v>18</v>
      </c>
      <c r="BD9" s="116" t="s">
        <v>4</v>
      </c>
      <c r="BE9" s="117" t="s">
        <v>18</v>
      </c>
      <c r="BF9" s="116" t="s">
        <v>4</v>
      </c>
      <c r="BG9" s="115" t="s">
        <v>18</v>
      </c>
      <c r="BH9" s="116" t="s">
        <v>4</v>
      </c>
      <c r="BI9" s="117" t="s">
        <v>18</v>
      </c>
      <c r="BJ9" s="116" t="s">
        <v>4</v>
      </c>
      <c r="BK9" s="117" t="s">
        <v>18</v>
      </c>
      <c r="BL9" s="116" t="s">
        <v>4</v>
      </c>
      <c r="BM9" s="115" t="s">
        <v>18</v>
      </c>
      <c r="BN9" s="98" t="s">
        <v>36</v>
      </c>
    </row>
    <row r="10" spans="1:245" s="55" customFormat="1" ht="21" customHeight="1">
      <c r="A10" s="48" t="s">
        <v>58</v>
      </c>
      <c r="B10" s="49"/>
      <c r="C10" s="49"/>
      <c r="D10" s="49"/>
      <c r="E10" s="49"/>
      <c r="F10" s="49"/>
      <c r="G10" s="49"/>
      <c r="H10" s="49"/>
      <c r="I10" s="49"/>
      <c r="J10" s="49"/>
      <c r="K10" s="49"/>
      <c r="L10" s="107"/>
      <c r="M10" s="102"/>
      <c r="N10" s="102"/>
      <c r="O10" s="102"/>
      <c r="P10" s="102"/>
      <c r="Q10" s="108"/>
      <c r="R10" s="107"/>
      <c r="S10" s="102"/>
      <c r="T10" s="103"/>
      <c r="U10" s="103"/>
      <c r="V10" s="103"/>
      <c r="W10" s="103"/>
      <c r="X10" s="103"/>
      <c r="Y10" s="103"/>
      <c r="Z10" s="103"/>
      <c r="AA10" s="103"/>
      <c r="AB10" s="102"/>
      <c r="AC10" s="102"/>
      <c r="AD10" s="102"/>
      <c r="AE10" s="102"/>
      <c r="AF10" s="102"/>
      <c r="AG10" s="102"/>
      <c r="AH10" s="102"/>
      <c r="AI10" s="102"/>
      <c r="AJ10" s="152"/>
      <c r="AK10" s="102"/>
      <c r="AL10" s="102"/>
      <c r="AM10" s="102"/>
      <c r="AN10" s="102"/>
      <c r="AO10" s="108"/>
      <c r="AP10" s="152"/>
      <c r="AQ10" s="102"/>
      <c r="AR10" s="103"/>
      <c r="AS10" s="103"/>
      <c r="AT10" s="103"/>
      <c r="AU10" s="103"/>
      <c r="AV10" s="103"/>
      <c r="AW10" s="103"/>
      <c r="AX10" s="103"/>
      <c r="AY10" s="103"/>
      <c r="AZ10" s="102"/>
      <c r="BA10" s="102"/>
      <c r="BB10" s="102"/>
      <c r="BC10" s="102"/>
      <c r="BD10" s="102"/>
      <c r="BE10" s="102"/>
      <c r="BF10" s="102"/>
      <c r="BG10" s="108"/>
      <c r="BH10" s="102"/>
      <c r="BI10" s="102"/>
      <c r="BJ10" s="102"/>
      <c r="BK10" s="102"/>
      <c r="BL10" s="102"/>
      <c r="BM10" s="108"/>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row>
    <row r="11" spans="1:245" s="55" customFormat="1" ht="21" customHeight="1">
      <c r="A11" s="122" t="s">
        <v>59</v>
      </c>
      <c r="B11" s="123"/>
      <c r="C11" s="123"/>
      <c r="D11" s="123"/>
      <c r="E11" s="123"/>
      <c r="F11" s="124"/>
      <c r="G11" s="124"/>
      <c r="H11" s="124"/>
      <c r="I11" s="123"/>
      <c r="J11" s="123"/>
      <c r="K11" s="123"/>
      <c r="L11" s="125"/>
      <c r="M11" s="126"/>
      <c r="N11" s="126"/>
      <c r="O11" s="126"/>
      <c r="P11" s="126"/>
      <c r="Q11" s="128"/>
      <c r="R11" s="125"/>
      <c r="S11" s="126"/>
      <c r="T11" s="127"/>
      <c r="U11" s="127"/>
      <c r="V11" s="127"/>
      <c r="W11" s="127"/>
      <c r="X11" s="127"/>
      <c r="Y11" s="127"/>
      <c r="Z11" s="127"/>
      <c r="AA11" s="127"/>
      <c r="AB11" s="126"/>
      <c r="AC11" s="126"/>
      <c r="AD11" s="126"/>
      <c r="AE11" s="126"/>
      <c r="AF11" s="126"/>
      <c r="AG11" s="126"/>
      <c r="AH11" s="126"/>
      <c r="AI11" s="126"/>
      <c r="AJ11" s="153"/>
      <c r="AK11" s="126"/>
      <c r="AL11" s="126"/>
      <c r="AM11" s="126"/>
      <c r="AN11" s="126"/>
      <c r="AO11" s="128"/>
      <c r="AP11" s="153"/>
      <c r="AQ11" s="126"/>
      <c r="AR11" s="127"/>
      <c r="AS11" s="127"/>
      <c r="AT11" s="127"/>
      <c r="AU11" s="127"/>
      <c r="AV11" s="127"/>
      <c r="AW11" s="127"/>
      <c r="AX11" s="127"/>
      <c r="AY11" s="127"/>
      <c r="AZ11" s="126"/>
      <c r="BA11" s="126"/>
      <c r="BB11" s="126"/>
      <c r="BC11" s="126"/>
      <c r="BD11" s="126"/>
      <c r="BE11" s="126"/>
      <c r="BF11" s="126"/>
      <c r="BG11" s="128"/>
      <c r="BH11" s="126"/>
      <c r="BI11" s="126"/>
      <c r="BJ11" s="126"/>
      <c r="BK11" s="126"/>
      <c r="BL11" s="126"/>
      <c r="BM11" s="128"/>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row>
    <row r="12" spans="1:246" s="44" customFormat="1" ht="19.5" customHeight="1">
      <c r="A12" s="38" t="s">
        <v>60</v>
      </c>
      <c r="B12" s="39"/>
      <c r="C12" s="39"/>
      <c r="D12" s="39"/>
      <c r="E12" s="39"/>
      <c r="F12" s="40"/>
      <c r="G12" s="40"/>
      <c r="H12" s="40"/>
      <c r="I12" s="39"/>
      <c r="J12" s="39"/>
      <c r="K12" s="39"/>
      <c r="L12" s="109"/>
      <c r="M12" s="104"/>
      <c r="N12" s="104"/>
      <c r="O12" s="104"/>
      <c r="P12" s="104"/>
      <c r="Q12" s="110"/>
      <c r="R12" s="109"/>
      <c r="S12" s="104"/>
      <c r="T12" s="104"/>
      <c r="U12" s="104"/>
      <c r="V12" s="104"/>
      <c r="W12" s="104"/>
      <c r="X12" s="104"/>
      <c r="Y12" s="104"/>
      <c r="Z12" s="104"/>
      <c r="AA12" s="104"/>
      <c r="AB12" s="104"/>
      <c r="AC12" s="104"/>
      <c r="AD12" s="104"/>
      <c r="AE12" s="104"/>
      <c r="AF12" s="104"/>
      <c r="AG12" s="104"/>
      <c r="AH12" s="104"/>
      <c r="AI12" s="104"/>
      <c r="AJ12" s="41"/>
      <c r="AK12" s="104"/>
      <c r="AL12" s="104"/>
      <c r="AM12" s="104"/>
      <c r="AN12" s="104"/>
      <c r="AO12" s="110"/>
      <c r="AP12" s="41"/>
      <c r="AQ12" s="104"/>
      <c r="AR12" s="104"/>
      <c r="AS12" s="104"/>
      <c r="AT12" s="104"/>
      <c r="AU12" s="104"/>
      <c r="AV12" s="104"/>
      <c r="AW12" s="104"/>
      <c r="AX12" s="104"/>
      <c r="AY12" s="104"/>
      <c r="AZ12" s="104"/>
      <c r="BA12" s="104"/>
      <c r="BB12" s="104"/>
      <c r="BC12" s="104"/>
      <c r="BD12" s="104"/>
      <c r="BE12" s="104"/>
      <c r="BF12" s="104"/>
      <c r="BG12" s="110"/>
      <c r="BH12" s="104"/>
      <c r="BI12" s="104"/>
      <c r="BJ12" s="104"/>
      <c r="BK12" s="104"/>
      <c r="BL12" s="104"/>
      <c r="BM12" s="110"/>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3"/>
    </row>
    <row r="13" spans="1:245" s="55" customFormat="1" ht="21" customHeight="1">
      <c r="A13" s="122" t="s">
        <v>70</v>
      </c>
      <c r="B13" s="123"/>
      <c r="C13" s="123"/>
      <c r="D13" s="123"/>
      <c r="E13" s="123"/>
      <c r="F13" s="124"/>
      <c r="G13" s="124"/>
      <c r="H13" s="124"/>
      <c r="I13" s="123"/>
      <c r="J13" s="123"/>
      <c r="K13" s="123"/>
      <c r="L13" s="125"/>
      <c r="M13" s="126"/>
      <c r="N13" s="126"/>
      <c r="O13" s="126"/>
      <c r="P13" s="126"/>
      <c r="Q13" s="128"/>
      <c r="R13" s="125"/>
      <c r="S13" s="126"/>
      <c r="T13" s="127"/>
      <c r="U13" s="127"/>
      <c r="V13" s="127"/>
      <c r="W13" s="127"/>
      <c r="X13" s="127"/>
      <c r="Y13" s="127"/>
      <c r="Z13" s="127"/>
      <c r="AA13" s="127"/>
      <c r="AB13" s="126"/>
      <c r="AC13" s="126"/>
      <c r="AD13" s="126"/>
      <c r="AE13" s="126"/>
      <c r="AF13" s="126"/>
      <c r="AG13" s="126"/>
      <c r="AH13" s="126"/>
      <c r="AI13" s="126"/>
      <c r="AJ13" s="153"/>
      <c r="AK13" s="126"/>
      <c r="AL13" s="126"/>
      <c r="AM13" s="126"/>
      <c r="AN13" s="126"/>
      <c r="AO13" s="128"/>
      <c r="AP13" s="153"/>
      <c r="AQ13" s="126"/>
      <c r="AR13" s="127"/>
      <c r="AS13" s="127"/>
      <c r="AT13" s="127"/>
      <c r="AU13" s="127"/>
      <c r="AV13" s="127"/>
      <c r="AW13" s="127"/>
      <c r="AX13" s="127"/>
      <c r="AY13" s="127"/>
      <c r="AZ13" s="126"/>
      <c r="BA13" s="126"/>
      <c r="BB13" s="126"/>
      <c r="BC13" s="126"/>
      <c r="BD13" s="126"/>
      <c r="BE13" s="126"/>
      <c r="BF13" s="126"/>
      <c r="BG13" s="128"/>
      <c r="BH13" s="126"/>
      <c r="BI13" s="126"/>
      <c r="BJ13" s="126"/>
      <c r="BK13" s="126"/>
      <c r="BL13" s="126"/>
      <c r="BM13" s="128"/>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row>
    <row r="14" spans="1:245" s="34" customFormat="1" ht="78" customHeight="1">
      <c r="A14" s="82" t="s">
        <v>98</v>
      </c>
      <c r="B14" s="83" t="s">
        <v>61</v>
      </c>
      <c r="C14" s="84" t="s">
        <v>62</v>
      </c>
      <c r="D14" s="113" t="s">
        <v>111</v>
      </c>
      <c r="E14" s="36"/>
      <c r="F14" s="35"/>
      <c r="G14" s="119">
        <f>'T1'!I14+'T2'!I14+'T3'!I14+'T4'!I14</f>
        <v>0</v>
      </c>
      <c r="H14" s="45">
        <f>N14+P14+R14+T14+V14+X14+Z14+AB14+AD14+AF14+AH14+AJ14+AL14+AN14+AP14+AR14+AT14+AV14+AX14+AZ14+BB14+BD14+BF14+BH14+BJ14+BL14</f>
        <v>1</v>
      </c>
      <c r="I14" s="29">
        <f>O14+Q14+S14+U14+W14+Y14+AA14+AC14+AE14+AG14+AI14+AK14+AM14+AO14+AQ14+AS14+AU14+AW14+AY14+BA14+BC14+BE14+BG14+BI14+BK14+BM14</f>
        <v>1</v>
      </c>
      <c r="J14" s="120">
        <f aca="true" t="shared" si="0" ref="J14:J22">H14-I14</f>
        <v>0</v>
      </c>
      <c r="K14" s="121">
        <f aca="true" t="shared" si="1" ref="K14:K22">I14/H14</f>
        <v>1</v>
      </c>
      <c r="L14" s="112"/>
      <c r="M14" s="29">
        <f>'T1'!O14</f>
        <v>1</v>
      </c>
      <c r="N14" s="82"/>
      <c r="O14" s="29">
        <f>'T1'!Q14</f>
        <v>0</v>
      </c>
      <c r="P14" s="82"/>
      <c r="Q14" s="111">
        <f>'T1'!S14</f>
        <v>0</v>
      </c>
      <c r="R14" s="112"/>
      <c r="S14" s="29">
        <f>'T2'!O14</f>
        <v>0</v>
      </c>
      <c r="T14" s="82"/>
      <c r="U14" s="46">
        <f>'T2'!Q14</f>
        <v>0</v>
      </c>
      <c r="V14" s="82"/>
      <c r="W14" s="46">
        <f>'T2'!S14</f>
        <v>0</v>
      </c>
      <c r="X14" s="82"/>
      <c r="Y14" s="46">
        <f>'T3'!O14</f>
        <v>0</v>
      </c>
      <c r="Z14" s="82"/>
      <c r="AA14" s="46">
        <f>'T3'!Q14</f>
        <v>0</v>
      </c>
      <c r="AB14" s="82"/>
      <c r="AC14" s="29">
        <f>'T3'!S14</f>
        <v>0</v>
      </c>
      <c r="AD14" s="82"/>
      <c r="AE14" s="29">
        <f>'T4'!O14</f>
        <v>0</v>
      </c>
      <c r="AF14" s="82"/>
      <c r="AG14" s="29">
        <f>'T4'!Q14</f>
        <v>0</v>
      </c>
      <c r="AH14" s="82"/>
      <c r="AI14" s="29">
        <f>'T4'!S14</f>
        <v>0</v>
      </c>
      <c r="AJ14" s="154">
        <v>1</v>
      </c>
      <c r="AK14" s="29">
        <f>'T1'!O14</f>
        <v>1</v>
      </c>
      <c r="AL14" s="82"/>
      <c r="AM14" s="29">
        <f>'T5'!Q14</f>
        <v>0</v>
      </c>
      <c r="AN14" s="82"/>
      <c r="AO14" s="111">
        <f>'T5'!S14</f>
        <v>0</v>
      </c>
      <c r="AP14" s="154"/>
      <c r="AQ14" s="29">
        <f>'T6'!O14</f>
        <v>0</v>
      </c>
      <c r="AR14" s="82"/>
      <c r="AS14" s="46">
        <f>'T6'!Q14</f>
        <v>0</v>
      </c>
      <c r="AT14" s="82"/>
      <c r="AU14" s="46">
        <f>'T6'!S14</f>
        <v>0</v>
      </c>
      <c r="AV14" s="82"/>
      <c r="AW14" s="46">
        <f>'T7'!O14</f>
        <v>0</v>
      </c>
      <c r="AX14" s="82"/>
      <c r="AY14" s="46">
        <f>'T7'!Q14</f>
        <v>0</v>
      </c>
      <c r="AZ14" s="82"/>
      <c r="BA14" s="29">
        <f>'T7'!S14</f>
        <v>0</v>
      </c>
      <c r="BB14" s="82"/>
      <c r="BC14" s="29">
        <f>'T8'!O14</f>
        <v>0</v>
      </c>
      <c r="BD14" s="82"/>
      <c r="BE14" s="29">
        <f>'T8'!Q14</f>
        <v>0</v>
      </c>
      <c r="BF14" s="82"/>
      <c r="BG14" s="111">
        <f>'T8'!S14</f>
        <v>0</v>
      </c>
      <c r="BH14" s="82"/>
      <c r="BI14" s="29">
        <f>'T9'!O14</f>
        <v>0</v>
      </c>
      <c r="BJ14" s="82"/>
      <c r="BK14" s="29">
        <f>'T9'!Q14</f>
        <v>0</v>
      </c>
      <c r="BL14" s="82"/>
      <c r="BM14" s="111">
        <f>'T9'!S14</f>
        <v>0</v>
      </c>
      <c r="BN14" s="78"/>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row>
    <row r="15" spans="1:245" s="34" customFormat="1" ht="44.25" customHeight="1">
      <c r="A15" s="82" t="s">
        <v>98</v>
      </c>
      <c r="B15" s="83" t="s">
        <v>61</v>
      </c>
      <c r="C15" s="84" t="s">
        <v>63</v>
      </c>
      <c r="D15" s="114"/>
      <c r="E15" s="37"/>
      <c r="F15" s="32"/>
      <c r="G15" s="119">
        <f>'T1'!I15+'T2'!I15+'T3'!I15+'T4'!I15</f>
        <v>0</v>
      </c>
      <c r="H15" s="45">
        <f aca="true" t="shared" si="2" ref="H15:H22">N15+P15+R15+T15+V15+X15+Z15+AB15+AD15+AF15+AH15+AJ15+AL15+AN15+AP15+AR15+AT15+AV15+AX15+AZ15+BB15+BD15+BF15+BH15+BJ15+BL15</f>
        <v>32</v>
      </c>
      <c r="I15" s="29">
        <f aca="true" t="shared" si="3" ref="I15:I22">O15+Q15+S15+U15+W15+Y15+AA15+AC15+AE15+AG15+AI15+AK15+AM15+AO15+AQ15+AS15+AU15+AW15+AY15+BA15+BC15+BE15+BG15+BI15+BK15+BM15</f>
        <v>32</v>
      </c>
      <c r="J15" s="47">
        <f t="shared" si="0"/>
        <v>0</v>
      </c>
      <c r="K15" s="97">
        <f t="shared" si="1"/>
        <v>1</v>
      </c>
      <c r="L15" s="112"/>
      <c r="M15" s="29">
        <f>'T1'!O15</f>
        <v>32</v>
      </c>
      <c r="N15" s="82"/>
      <c r="O15" s="29">
        <f>'T1'!Q15</f>
        <v>0</v>
      </c>
      <c r="P15" s="82"/>
      <c r="Q15" s="111">
        <f>'T1'!S15</f>
        <v>0</v>
      </c>
      <c r="R15" s="112"/>
      <c r="S15" s="29">
        <f>'T2'!O15</f>
        <v>0</v>
      </c>
      <c r="T15" s="82"/>
      <c r="U15" s="46">
        <f>'T2'!Q15</f>
        <v>0</v>
      </c>
      <c r="V15" s="82"/>
      <c r="W15" s="46">
        <f>'T2'!S15</f>
        <v>0</v>
      </c>
      <c r="X15" s="82"/>
      <c r="Y15" s="46">
        <f>'T3'!O15</f>
        <v>0</v>
      </c>
      <c r="Z15" s="82"/>
      <c r="AA15" s="46">
        <f>'T3'!Q15</f>
        <v>0</v>
      </c>
      <c r="AB15" s="82"/>
      <c r="AC15" s="29">
        <f>'T3'!S15</f>
        <v>0</v>
      </c>
      <c r="AD15" s="82"/>
      <c r="AE15" s="29">
        <f>'T4'!O15</f>
        <v>0</v>
      </c>
      <c r="AF15" s="82"/>
      <c r="AG15" s="29">
        <f>'T4'!Q15</f>
        <v>0</v>
      </c>
      <c r="AH15" s="82"/>
      <c r="AI15" s="29">
        <f>'T4'!S15</f>
        <v>0</v>
      </c>
      <c r="AJ15" s="154">
        <v>32</v>
      </c>
      <c r="AK15" s="29">
        <f>'T1'!O15</f>
        <v>32</v>
      </c>
      <c r="AL15" s="82"/>
      <c r="AM15" s="29">
        <f>'T5'!Q15</f>
        <v>0</v>
      </c>
      <c r="AN15" s="82"/>
      <c r="AO15" s="111">
        <f>'T5'!S15</f>
        <v>0</v>
      </c>
      <c r="AP15" s="154"/>
      <c r="AQ15" s="29">
        <f>'T6'!O15</f>
        <v>0</v>
      </c>
      <c r="AR15" s="82"/>
      <c r="AS15" s="46">
        <f>'T6'!Q15</f>
        <v>0</v>
      </c>
      <c r="AT15" s="82"/>
      <c r="AU15" s="46">
        <f>'T6'!S15</f>
        <v>0</v>
      </c>
      <c r="AV15" s="82"/>
      <c r="AW15" s="46">
        <f>'T7'!O15</f>
        <v>0</v>
      </c>
      <c r="AX15" s="82"/>
      <c r="AY15" s="46">
        <f>'T7'!Q15</f>
        <v>0</v>
      </c>
      <c r="AZ15" s="82"/>
      <c r="BA15" s="29">
        <f>'T7'!S15</f>
        <v>0</v>
      </c>
      <c r="BB15" s="82"/>
      <c r="BC15" s="29">
        <f>'T8'!O15</f>
        <v>0</v>
      </c>
      <c r="BD15" s="82"/>
      <c r="BE15" s="29">
        <f>'T8'!Q15</f>
        <v>0</v>
      </c>
      <c r="BF15" s="82"/>
      <c r="BG15" s="111">
        <f>'T8'!S15</f>
        <v>0</v>
      </c>
      <c r="BH15" s="82"/>
      <c r="BI15" s="29">
        <f>'T9'!O15</f>
        <v>0</v>
      </c>
      <c r="BJ15" s="82"/>
      <c r="BK15" s="29">
        <f>'T9'!Q15</f>
        <v>0</v>
      </c>
      <c r="BL15" s="82"/>
      <c r="BM15" s="111">
        <f>'T9'!S15</f>
        <v>0</v>
      </c>
      <c r="BN15" s="78"/>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row>
    <row r="16" spans="1:245" s="34" customFormat="1" ht="52.5" customHeight="1">
      <c r="A16" s="82" t="s">
        <v>98</v>
      </c>
      <c r="B16" s="83" t="s">
        <v>61</v>
      </c>
      <c r="C16" s="84" t="s">
        <v>64</v>
      </c>
      <c r="D16" s="113" t="s">
        <v>112</v>
      </c>
      <c r="E16" s="37"/>
      <c r="F16" s="32"/>
      <c r="G16" s="119">
        <f>'T1'!I16+'T2'!I16+'T3'!I16+'T4'!I16</f>
        <v>0</v>
      </c>
      <c r="H16" s="45">
        <f t="shared" si="2"/>
        <v>1</v>
      </c>
      <c r="I16" s="29">
        <f t="shared" si="3"/>
        <v>1</v>
      </c>
      <c r="J16" s="47">
        <f t="shared" si="0"/>
        <v>0</v>
      </c>
      <c r="K16" s="97">
        <f t="shared" si="1"/>
        <v>1</v>
      </c>
      <c r="L16" s="112"/>
      <c r="M16" s="29">
        <f>'T1'!O16</f>
        <v>1</v>
      </c>
      <c r="N16" s="82"/>
      <c r="O16" s="29">
        <f>'T1'!Q16</f>
        <v>0</v>
      </c>
      <c r="P16" s="82"/>
      <c r="Q16" s="111">
        <f>'T1'!S16</f>
        <v>0</v>
      </c>
      <c r="R16" s="112"/>
      <c r="S16" s="29">
        <f>'T2'!O16</f>
        <v>0</v>
      </c>
      <c r="T16" s="82"/>
      <c r="U16" s="46">
        <f>'T2'!Q16</f>
        <v>0</v>
      </c>
      <c r="V16" s="82"/>
      <c r="W16" s="46">
        <f>'T2'!S16</f>
        <v>0</v>
      </c>
      <c r="X16" s="82"/>
      <c r="Y16" s="46">
        <f>'T3'!O16</f>
        <v>0</v>
      </c>
      <c r="Z16" s="82"/>
      <c r="AA16" s="46">
        <f>'T3'!Q16</f>
        <v>0</v>
      </c>
      <c r="AB16" s="82"/>
      <c r="AC16" s="29">
        <f>'T3'!S16</f>
        <v>0</v>
      </c>
      <c r="AD16" s="82"/>
      <c r="AE16" s="29">
        <f>'T4'!O16</f>
        <v>0</v>
      </c>
      <c r="AF16" s="82"/>
      <c r="AG16" s="29">
        <f>'T4'!Q16</f>
        <v>0</v>
      </c>
      <c r="AH16" s="82"/>
      <c r="AI16" s="29">
        <f>'T4'!S16</f>
        <v>0</v>
      </c>
      <c r="AJ16" s="154">
        <v>1</v>
      </c>
      <c r="AK16" s="29">
        <f>'T5'!O16</f>
        <v>1</v>
      </c>
      <c r="AL16" s="82"/>
      <c r="AM16" s="29">
        <f>'T5'!Q16</f>
        <v>0</v>
      </c>
      <c r="AN16" s="82"/>
      <c r="AO16" s="111">
        <f>'T5'!S16</f>
        <v>0</v>
      </c>
      <c r="AP16" s="154"/>
      <c r="AQ16" s="29">
        <f>'T6'!O16</f>
        <v>0</v>
      </c>
      <c r="AR16" s="82"/>
      <c r="AS16" s="46">
        <f>'T6'!Q16</f>
        <v>0</v>
      </c>
      <c r="AT16" s="82"/>
      <c r="AU16" s="46">
        <f>'T6'!S16</f>
        <v>0</v>
      </c>
      <c r="AV16" s="82"/>
      <c r="AW16" s="46">
        <f>'T7'!O16</f>
        <v>0</v>
      </c>
      <c r="AX16" s="82"/>
      <c r="AY16" s="46">
        <f>'T7'!Q16</f>
        <v>0</v>
      </c>
      <c r="AZ16" s="82"/>
      <c r="BA16" s="29">
        <f>'T7'!S16</f>
        <v>0</v>
      </c>
      <c r="BB16" s="82"/>
      <c r="BC16" s="29">
        <f>'T8'!O16</f>
        <v>0</v>
      </c>
      <c r="BD16" s="82"/>
      <c r="BE16" s="29">
        <f>'T8'!Q16</f>
        <v>0</v>
      </c>
      <c r="BF16" s="82"/>
      <c r="BG16" s="111">
        <f>'T8'!S16</f>
        <v>0</v>
      </c>
      <c r="BH16" s="82"/>
      <c r="BI16" s="29">
        <f>'T9'!O16</f>
        <v>0</v>
      </c>
      <c r="BJ16" s="82"/>
      <c r="BK16" s="29">
        <f>'T9'!Q16</f>
        <v>0</v>
      </c>
      <c r="BL16" s="82"/>
      <c r="BM16" s="111">
        <f>'T9'!S16</f>
        <v>0</v>
      </c>
      <c r="BN16" s="78"/>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row>
    <row r="17" spans="1:245" s="34" customFormat="1" ht="41.25" customHeight="1">
      <c r="A17" s="82" t="s">
        <v>98</v>
      </c>
      <c r="B17" s="83" t="s">
        <v>61</v>
      </c>
      <c r="C17" s="84" t="s">
        <v>65</v>
      </c>
      <c r="D17" s="113"/>
      <c r="E17" s="37"/>
      <c r="F17" s="32"/>
      <c r="G17" s="119">
        <f>'T1'!I17+'T2'!I17+'T3'!I17+'T4'!I17</f>
        <v>0</v>
      </c>
      <c r="H17" s="45">
        <f t="shared" si="2"/>
        <v>118</v>
      </c>
      <c r="I17" s="29">
        <f t="shared" si="3"/>
        <v>118</v>
      </c>
      <c r="J17" s="47">
        <f t="shared" si="0"/>
        <v>0</v>
      </c>
      <c r="K17" s="97">
        <f t="shared" si="1"/>
        <v>1</v>
      </c>
      <c r="L17" s="112"/>
      <c r="M17" s="29">
        <f>'T1'!O17</f>
        <v>120</v>
      </c>
      <c r="N17" s="82"/>
      <c r="O17" s="29">
        <f>'T1'!Q17</f>
        <v>0</v>
      </c>
      <c r="P17" s="82"/>
      <c r="Q17" s="111">
        <f>'T1'!S17</f>
        <v>0</v>
      </c>
      <c r="R17" s="112"/>
      <c r="S17" s="29">
        <f>'T2'!O17</f>
        <v>0</v>
      </c>
      <c r="T17" s="82"/>
      <c r="U17" s="46">
        <f>'T2'!Q17</f>
        <v>0</v>
      </c>
      <c r="V17" s="82"/>
      <c r="W17" s="46">
        <f>'T2'!S17</f>
        <v>0</v>
      </c>
      <c r="X17" s="82"/>
      <c r="Y17" s="46">
        <f>'T3'!O17</f>
        <v>0</v>
      </c>
      <c r="Z17" s="82"/>
      <c r="AA17" s="46">
        <f>'T3'!Q17</f>
        <v>0</v>
      </c>
      <c r="AB17" s="82"/>
      <c r="AC17" s="29">
        <f>'T3'!S17</f>
        <v>0</v>
      </c>
      <c r="AD17" s="82"/>
      <c r="AE17" s="29">
        <f>'T4'!O17</f>
        <v>0</v>
      </c>
      <c r="AF17" s="82"/>
      <c r="AG17" s="29">
        <f>'T4'!Q17</f>
        <v>0</v>
      </c>
      <c r="AH17" s="82"/>
      <c r="AI17" s="29">
        <f>'T4'!S17</f>
        <v>0</v>
      </c>
      <c r="AJ17" s="154">
        <v>118</v>
      </c>
      <c r="AK17" s="29">
        <f>'T5'!O17</f>
        <v>118</v>
      </c>
      <c r="AL17" s="82"/>
      <c r="AM17" s="29">
        <f>'T5'!Q17</f>
        <v>0</v>
      </c>
      <c r="AN17" s="82"/>
      <c r="AO17" s="111">
        <f>'T5'!S17</f>
        <v>0</v>
      </c>
      <c r="AP17" s="154"/>
      <c r="AQ17" s="29">
        <f>'T6'!O17</f>
        <v>0</v>
      </c>
      <c r="AR17" s="82"/>
      <c r="AS17" s="46">
        <f>'T6'!Q17</f>
        <v>0</v>
      </c>
      <c r="AT17" s="82"/>
      <c r="AU17" s="46">
        <f>'T6'!S17</f>
        <v>0</v>
      </c>
      <c r="AV17" s="82"/>
      <c r="AW17" s="46">
        <f>'T7'!O17</f>
        <v>0</v>
      </c>
      <c r="AX17" s="82"/>
      <c r="AY17" s="46">
        <f>'T7'!Q17</f>
        <v>0</v>
      </c>
      <c r="AZ17" s="82"/>
      <c r="BA17" s="29">
        <f>'T7'!S17</f>
        <v>0</v>
      </c>
      <c r="BB17" s="82"/>
      <c r="BC17" s="29">
        <f>'T8'!O17</f>
        <v>0</v>
      </c>
      <c r="BD17" s="82"/>
      <c r="BE17" s="29">
        <f>'T8'!Q17</f>
        <v>0</v>
      </c>
      <c r="BF17" s="82"/>
      <c r="BG17" s="111">
        <f>'T8'!S17</f>
        <v>0</v>
      </c>
      <c r="BH17" s="82"/>
      <c r="BI17" s="29">
        <f>'T9'!O17</f>
        <v>0</v>
      </c>
      <c r="BJ17" s="82"/>
      <c r="BK17" s="29">
        <f>'T9'!Q17</f>
        <v>0</v>
      </c>
      <c r="BL17" s="82"/>
      <c r="BM17" s="111">
        <f>'T9'!S17</f>
        <v>0</v>
      </c>
      <c r="BN17" s="78"/>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row>
    <row r="18" spans="1:245" s="34" customFormat="1" ht="44.25" customHeight="1">
      <c r="A18" s="82" t="s">
        <v>98</v>
      </c>
      <c r="B18" s="83" t="s">
        <v>61</v>
      </c>
      <c r="C18" s="84" t="s">
        <v>66</v>
      </c>
      <c r="D18" s="114"/>
      <c r="E18" s="37"/>
      <c r="F18" s="32"/>
      <c r="G18" s="119">
        <f>'T1'!I18+'T2'!I18+'T3'!I18+'T4'!I18</f>
        <v>0</v>
      </c>
      <c r="H18" s="45">
        <f t="shared" si="2"/>
        <v>5</v>
      </c>
      <c r="I18" s="29">
        <f t="shared" si="3"/>
        <v>5</v>
      </c>
      <c r="J18" s="47">
        <f t="shared" si="0"/>
        <v>0</v>
      </c>
      <c r="K18" s="97">
        <f t="shared" si="1"/>
        <v>1</v>
      </c>
      <c r="L18" s="112"/>
      <c r="M18" s="29">
        <f>'T1'!O18</f>
        <v>5</v>
      </c>
      <c r="N18" s="82"/>
      <c r="O18" s="29">
        <f>'T1'!Q18</f>
        <v>0</v>
      </c>
      <c r="P18" s="82"/>
      <c r="Q18" s="111">
        <f>'T1'!S18</f>
        <v>0</v>
      </c>
      <c r="R18" s="112"/>
      <c r="S18" s="29">
        <f>'T2'!O18</f>
        <v>0</v>
      </c>
      <c r="T18" s="82"/>
      <c r="U18" s="46">
        <f>'T2'!Q18</f>
        <v>0</v>
      </c>
      <c r="V18" s="82"/>
      <c r="W18" s="46">
        <f>'T2'!S18</f>
        <v>0</v>
      </c>
      <c r="X18" s="82"/>
      <c r="Y18" s="46">
        <f>'T3'!O18</f>
        <v>0</v>
      </c>
      <c r="Z18" s="82"/>
      <c r="AA18" s="46">
        <f>'T3'!Q18</f>
        <v>0</v>
      </c>
      <c r="AB18" s="82"/>
      <c r="AC18" s="29">
        <f>'T3'!S18</f>
        <v>0</v>
      </c>
      <c r="AD18" s="82"/>
      <c r="AE18" s="29">
        <f>'T4'!O18</f>
        <v>0</v>
      </c>
      <c r="AF18" s="82"/>
      <c r="AG18" s="29">
        <f>'T4'!Q18</f>
        <v>0</v>
      </c>
      <c r="AH18" s="82"/>
      <c r="AI18" s="29">
        <f>'T4'!S18</f>
        <v>0</v>
      </c>
      <c r="AJ18" s="154">
        <v>5</v>
      </c>
      <c r="AK18" s="29">
        <f>'T1'!O18</f>
        <v>5</v>
      </c>
      <c r="AL18" s="82"/>
      <c r="AM18" s="29">
        <f>'T5'!Q18</f>
        <v>0</v>
      </c>
      <c r="AN18" s="82"/>
      <c r="AO18" s="111">
        <f>'T5'!S18</f>
        <v>0</v>
      </c>
      <c r="AP18" s="154"/>
      <c r="AQ18" s="29">
        <f>'T6'!O18</f>
        <v>0</v>
      </c>
      <c r="AR18" s="82"/>
      <c r="AS18" s="46">
        <f>'T6'!Q18</f>
        <v>0</v>
      </c>
      <c r="AT18" s="82"/>
      <c r="AU18" s="46">
        <f>'T6'!S18</f>
        <v>0</v>
      </c>
      <c r="AV18" s="82"/>
      <c r="AW18" s="46">
        <f>'T7'!O18</f>
        <v>0</v>
      </c>
      <c r="AX18" s="82"/>
      <c r="AY18" s="46">
        <f>'T7'!Q18</f>
        <v>0</v>
      </c>
      <c r="AZ18" s="82"/>
      <c r="BA18" s="29">
        <f>'T7'!S18</f>
        <v>0</v>
      </c>
      <c r="BB18" s="82"/>
      <c r="BC18" s="29">
        <f>'T8'!O18</f>
        <v>0</v>
      </c>
      <c r="BD18" s="82"/>
      <c r="BE18" s="29">
        <f>'T8'!Q18</f>
        <v>0</v>
      </c>
      <c r="BF18" s="82"/>
      <c r="BG18" s="111">
        <f>'T8'!S18</f>
        <v>0</v>
      </c>
      <c r="BH18" s="82"/>
      <c r="BI18" s="29">
        <f>'T9'!O18</f>
        <v>0</v>
      </c>
      <c r="BJ18" s="82"/>
      <c r="BK18" s="29">
        <f>'T9'!Q18</f>
        <v>0</v>
      </c>
      <c r="BL18" s="82"/>
      <c r="BM18" s="111">
        <f>'T9'!S18</f>
        <v>0</v>
      </c>
      <c r="BN18" s="99"/>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row>
    <row r="19" spans="1:245" s="34" customFormat="1" ht="44.25" customHeight="1">
      <c r="A19" s="82" t="s">
        <v>98</v>
      </c>
      <c r="B19" s="83" t="s">
        <v>61</v>
      </c>
      <c r="C19" s="84" t="s">
        <v>67</v>
      </c>
      <c r="D19" s="114"/>
      <c r="E19" s="37"/>
      <c r="F19" s="32"/>
      <c r="G19" s="119">
        <f>'T1'!I30+'T2'!I30+'T3'!I30+'T4'!I30</f>
        <v>0</v>
      </c>
      <c r="H19" s="45">
        <f t="shared" si="2"/>
        <v>1</v>
      </c>
      <c r="I19" s="29">
        <f t="shared" si="3"/>
        <v>1</v>
      </c>
      <c r="J19" s="47">
        <f t="shared" si="0"/>
        <v>0</v>
      </c>
      <c r="K19" s="97">
        <f t="shared" si="1"/>
        <v>1</v>
      </c>
      <c r="L19" s="112"/>
      <c r="M19" s="29">
        <f>'T1'!O30</f>
        <v>0</v>
      </c>
      <c r="N19" s="82"/>
      <c r="O19" s="29">
        <f>'T1'!Q30</f>
        <v>0</v>
      </c>
      <c r="P19" s="82"/>
      <c r="Q19" s="111">
        <f>'T1'!S30</f>
        <v>0</v>
      </c>
      <c r="R19" s="112"/>
      <c r="S19" s="29">
        <f>'T2'!O30</f>
        <v>0</v>
      </c>
      <c r="T19" s="82"/>
      <c r="U19" s="46">
        <f>'T2'!Q31</f>
        <v>0</v>
      </c>
      <c r="V19" s="82"/>
      <c r="W19" s="46">
        <f>'T2'!S30</f>
        <v>0</v>
      </c>
      <c r="X19" s="82"/>
      <c r="Y19" s="46">
        <f>'T3'!O30</f>
        <v>0</v>
      </c>
      <c r="Z19" s="82"/>
      <c r="AA19" s="46">
        <f>'T3'!Q30</f>
        <v>0</v>
      </c>
      <c r="AB19" s="82"/>
      <c r="AC19" s="29">
        <f>'T3'!S30</f>
        <v>0</v>
      </c>
      <c r="AD19" s="82"/>
      <c r="AE19" s="29">
        <f>'T4'!O30</f>
        <v>0</v>
      </c>
      <c r="AF19" s="82"/>
      <c r="AG19" s="29">
        <f>'T4'!Q30</f>
        <v>0</v>
      </c>
      <c r="AH19" s="82"/>
      <c r="AI19" s="29">
        <f>'T4'!S30</f>
        <v>0</v>
      </c>
      <c r="AJ19" s="154">
        <v>1</v>
      </c>
      <c r="AK19" s="29">
        <f>'T1'!O19</f>
        <v>1</v>
      </c>
      <c r="AL19" s="82"/>
      <c r="AM19" s="29">
        <f>'T5'!Q30</f>
        <v>0</v>
      </c>
      <c r="AN19" s="82"/>
      <c r="AO19" s="111">
        <f>'T5'!S30</f>
        <v>0</v>
      </c>
      <c r="AP19" s="154"/>
      <c r="AQ19" s="29">
        <f>'T6'!O30</f>
        <v>0</v>
      </c>
      <c r="AR19" s="82"/>
      <c r="AS19" s="46">
        <f>'T6'!Q30</f>
        <v>0</v>
      </c>
      <c r="AT19" s="82"/>
      <c r="AU19" s="46">
        <f>'T6'!S30</f>
        <v>0</v>
      </c>
      <c r="AV19" s="82"/>
      <c r="AW19" s="46">
        <f>'T7'!O30</f>
        <v>0</v>
      </c>
      <c r="AX19" s="82"/>
      <c r="AY19" s="46">
        <f>'T7'!Q30</f>
        <v>0</v>
      </c>
      <c r="AZ19" s="82"/>
      <c r="BA19" s="29">
        <f>'T7'!S30</f>
        <v>0</v>
      </c>
      <c r="BB19" s="82"/>
      <c r="BC19" s="29">
        <f>'T8'!O30</f>
        <v>0</v>
      </c>
      <c r="BD19" s="82"/>
      <c r="BE19" s="29">
        <f>'T8'!Q30</f>
        <v>0</v>
      </c>
      <c r="BF19" s="82"/>
      <c r="BG19" s="111">
        <f>'T8'!S30</f>
        <v>0</v>
      </c>
      <c r="BH19" s="82"/>
      <c r="BI19" s="29">
        <f>'T9'!O19</f>
        <v>0</v>
      </c>
      <c r="BJ19" s="82"/>
      <c r="BK19" s="29">
        <f>'T9'!Q19</f>
        <v>0</v>
      </c>
      <c r="BL19" s="82"/>
      <c r="BM19" s="111">
        <f>'T9'!S19</f>
        <v>0</v>
      </c>
      <c r="BN19" s="99"/>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row>
    <row r="20" spans="1:245" s="34" customFormat="1" ht="44.25" customHeight="1">
      <c r="A20" s="82" t="s">
        <v>98</v>
      </c>
      <c r="B20" s="83" t="s">
        <v>61</v>
      </c>
      <c r="C20" s="84" t="s">
        <v>68</v>
      </c>
      <c r="D20" s="114" t="s">
        <v>113</v>
      </c>
      <c r="E20" s="37"/>
      <c r="F20" s="32"/>
      <c r="G20" s="119">
        <f>'T1'!I32+'T2'!I32+'T3'!I32+'T4'!I32</f>
        <v>0</v>
      </c>
      <c r="H20" s="45">
        <f t="shared" si="2"/>
        <v>1</v>
      </c>
      <c r="I20" s="29">
        <f t="shared" si="3"/>
        <v>1</v>
      </c>
      <c r="J20" s="47">
        <f t="shared" si="0"/>
        <v>0</v>
      </c>
      <c r="K20" s="97">
        <f t="shared" si="1"/>
        <v>1</v>
      </c>
      <c r="L20" s="112"/>
      <c r="M20" s="29">
        <f>'T1'!O32</f>
        <v>4</v>
      </c>
      <c r="N20" s="82"/>
      <c r="O20" s="29">
        <f>'T1'!Q32</f>
        <v>0</v>
      </c>
      <c r="P20" s="82"/>
      <c r="Q20" s="111">
        <f>'T1'!S32</f>
        <v>0</v>
      </c>
      <c r="R20" s="112"/>
      <c r="S20" s="29">
        <f>'T2'!O32</f>
        <v>0</v>
      </c>
      <c r="T20" s="82"/>
      <c r="U20" s="46">
        <f>'T2'!Q32</f>
        <v>0</v>
      </c>
      <c r="V20" s="82"/>
      <c r="W20" s="46">
        <f>'T2'!S32</f>
        <v>0</v>
      </c>
      <c r="X20" s="82"/>
      <c r="Y20" s="46">
        <v>0</v>
      </c>
      <c r="Z20" s="82"/>
      <c r="AA20" s="46">
        <f>'T3'!Q32</f>
        <v>0</v>
      </c>
      <c r="AB20" s="82"/>
      <c r="AC20" s="29">
        <v>0</v>
      </c>
      <c r="AD20" s="82"/>
      <c r="AE20" s="29">
        <f>'T4'!O32</f>
        <v>0</v>
      </c>
      <c r="AF20" s="82"/>
      <c r="AG20" s="29">
        <f>'T4'!Q32</f>
        <v>0</v>
      </c>
      <c r="AH20" s="82"/>
      <c r="AI20" s="29">
        <f>'T4'!S32</f>
        <v>0</v>
      </c>
      <c r="AJ20" s="154"/>
      <c r="AK20" s="29">
        <f>'T5'!O20</f>
        <v>0</v>
      </c>
      <c r="AL20" s="82">
        <v>1</v>
      </c>
      <c r="AM20" s="29">
        <f>'T5'!Q20</f>
        <v>1</v>
      </c>
      <c r="AN20" s="82"/>
      <c r="AO20" s="111">
        <f>'T5'!S32</f>
        <v>0</v>
      </c>
      <c r="AP20" s="154"/>
      <c r="AQ20" s="29">
        <f>'T6'!O32</f>
        <v>0</v>
      </c>
      <c r="AR20" s="82"/>
      <c r="AS20" s="46">
        <f>'T6'!Q32</f>
        <v>0</v>
      </c>
      <c r="AT20" s="82"/>
      <c r="AU20" s="46">
        <f>'T6'!S32</f>
        <v>0</v>
      </c>
      <c r="AV20" s="82"/>
      <c r="AW20" s="46">
        <f>'T7'!O32</f>
        <v>0</v>
      </c>
      <c r="AX20" s="82"/>
      <c r="AY20" s="46">
        <f>'T7'!Q32</f>
        <v>0</v>
      </c>
      <c r="AZ20" s="82"/>
      <c r="BA20" s="29">
        <f>'T7'!S32</f>
        <v>0</v>
      </c>
      <c r="BB20" s="82"/>
      <c r="BC20" s="29">
        <f>'T8'!O32</f>
        <v>0</v>
      </c>
      <c r="BD20" s="82"/>
      <c r="BE20" s="29">
        <f>'T8'!Q32</f>
        <v>0</v>
      </c>
      <c r="BF20" s="82"/>
      <c r="BG20" s="111">
        <f>'T8'!S32</f>
        <v>0</v>
      </c>
      <c r="BH20" s="82"/>
      <c r="BI20" s="29">
        <f>'T9'!O20</f>
        <v>0</v>
      </c>
      <c r="BJ20" s="82"/>
      <c r="BK20" s="29">
        <f>'T9'!Q20</f>
        <v>0</v>
      </c>
      <c r="BL20" s="82"/>
      <c r="BM20" s="111">
        <f>'T9'!S20</f>
        <v>0</v>
      </c>
      <c r="BN20" s="99"/>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row>
    <row r="21" spans="1:245" s="34" customFormat="1" ht="44.25" customHeight="1">
      <c r="A21" s="82" t="s">
        <v>98</v>
      </c>
      <c r="B21" s="83" t="s">
        <v>61</v>
      </c>
      <c r="C21" s="84" t="s">
        <v>99</v>
      </c>
      <c r="D21" s="114" t="s">
        <v>114</v>
      </c>
      <c r="E21" s="37"/>
      <c r="F21" s="32"/>
      <c r="G21" s="119">
        <f>'T1'!I33+'T2'!I33+'T3'!I33+'T4'!I33</f>
        <v>0</v>
      </c>
      <c r="H21" s="45">
        <f t="shared" si="2"/>
        <v>1</v>
      </c>
      <c r="I21" s="29">
        <f t="shared" si="3"/>
        <v>1</v>
      </c>
      <c r="J21" s="47">
        <f t="shared" si="0"/>
        <v>0</v>
      </c>
      <c r="K21" s="97">
        <f t="shared" si="1"/>
        <v>1</v>
      </c>
      <c r="L21" s="112"/>
      <c r="M21" s="29">
        <f>'T1'!O33</f>
        <v>0</v>
      </c>
      <c r="N21" s="82"/>
      <c r="O21" s="29">
        <f>'T1'!Q33</f>
        <v>0</v>
      </c>
      <c r="P21" s="82"/>
      <c r="Q21" s="111">
        <f>'T1'!S33</f>
        <v>0</v>
      </c>
      <c r="R21" s="112"/>
      <c r="S21" s="29">
        <f>'T2'!O33</f>
        <v>0</v>
      </c>
      <c r="T21" s="82"/>
      <c r="U21" s="46">
        <v>0</v>
      </c>
      <c r="V21" s="82"/>
      <c r="W21" s="46">
        <f>'T2'!S33</f>
        <v>0</v>
      </c>
      <c r="X21" s="82"/>
      <c r="Y21" s="46">
        <f>'T3'!O33</f>
        <v>0</v>
      </c>
      <c r="Z21" s="82"/>
      <c r="AA21" s="46">
        <f>'T3'!Q33</f>
        <v>0</v>
      </c>
      <c r="AB21" s="82"/>
      <c r="AC21" s="29">
        <f>'T3'!S33</f>
        <v>0</v>
      </c>
      <c r="AD21" s="82"/>
      <c r="AE21" s="29">
        <f>'T4'!O33</f>
        <v>0</v>
      </c>
      <c r="AF21" s="82"/>
      <c r="AG21" s="29">
        <f>'T4'!Q33</f>
        <v>0</v>
      </c>
      <c r="AH21" s="82"/>
      <c r="AI21" s="29">
        <f>'T4'!S33</f>
        <v>0</v>
      </c>
      <c r="AJ21" s="154"/>
      <c r="AK21" s="29">
        <f>'T1'!O21</f>
        <v>0</v>
      </c>
      <c r="AL21" s="82">
        <v>1</v>
      </c>
      <c r="AM21" s="29">
        <f>'T5'!Q21</f>
        <v>1</v>
      </c>
      <c r="AN21" s="82"/>
      <c r="AO21" s="111">
        <f>'T5'!S33</f>
        <v>0</v>
      </c>
      <c r="AP21" s="154"/>
      <c r="AQ21" s="29">
        <f>'T6'!O33</f>
        <v>0</v>
      </c>
      <c r="AR21" s="82"/>
      <c r="AS21" s="46">
        <f>'T6'!Q33</f>
        <v>0</v>
      </c>
      <c r="AT21" s="82"/>
      <c r="AU21" s="46">
        <f>'T6'!S33</f>
        <v>0</v>
      </c>
      <c r="AV21" s="82"/>
      <c r="AW21" s="46">
        <f>'T7'!O33</f>
        <v>0</v>
      </c>
      <c r="AX21" s="82"/>
      <c r="AY21" s="46">
        <f>'T7'!Q33</f>
        <v>0</v>
      </c>
      <c r="AZ21" s="82"/>
      <c r="BA21" s="29">
        <f>'T7'!S33</f>
        <v>0</v>
      </c>
      <c r="BB21" s="82"/>
      <c r="BC21" s="29">
        <f>'T8'!O33</f>
        <v>0</v>
      </c>
      <c r="BD21" s="82"/>
      <c r="BE21" s="29">
        <f>'T8'!Q33</f>
        <v>0</v>
      </c>
      <c r="BF21" s="82"/>
      <c r="BG21" s="111">
        <f>'T8'!S33</f>
        <v>0</v>
      </c>
      <c r="BH21" s="82"/>
      <c r="BI21" s="29">
        <f>'T9'!O21</f>
        <v>0</v>
      </c>
      <c r="BJ21" s="82"/>
      <c r="BK21" s="29">
        <f>'T9'!Q21</f>
        <v>0</v>
      </c>
      <c r="BL21" s="82"/>
      <c r="BM21" s="111">
        <f>'T9'!S21</f>
        <v>0</v>
      </c>
      <c r="BN21" s="99"/>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row>
    <row r="22" spans="1:245" s="34" customFormat="1" ht="44.25" customHeight="1">
      <c r="A22" s="82" t="s">
        <v>98</v>
      </c>
      <c r="B22" s="83" t="s">
        <v>61</v>
      </c>
      <c r="C22" s="84" t="s">
        <v>69</v>
      </c>
      <c r="D22" s="114"/>
      <c r="E22" s="37"/>
      <c r="F22" s="32"/>
      <c r="G22" s="119">
        <f>'T1'!I34+'T2'!I34+'T3'!I34+'T4'!I34</f>
        <v>0</v>
      </c>
      <c r="H22" s="45">
        <f t="shared" si="2"/>
        <v>1</v>
      </c>
      <c r="I22" s="29">
        <f t="shared" si="3"/>
        <v>0</v>
      </c>
      <c r="J22" s="47">
        <f t="shared" si="0"/>
        <v>1</v>
      </c>
      <c r="K22" s="97">
        <f t="shared" si="1"/>
        <v>0</v>
      </c>
      <c r="L22" s="112"/>
      <c r="M22" s="29">
        <f>'T1'!O34</f>
        <v>0</v>
      </c>
      <c r="N22" s="82"/>
      <c r="O22" s="29">
        <f>'T1'!Q34</f>
        <v>0</v>
      </c>
      <c r="P22" s="82"/>
      <c r="Q22" s="111">
        <f>'T1'!S34</f>
        <v>0</v>
      </c>
      <c r="R22" s="112"/>
      <c r="S22" s="29">
        <f>'T2'!O34</f>
        <v>0</v>
      </c>
      <c r="T22" s="82"/>
      <c r="U22" s="46">
        <v>0</v>
      </c>
      <c r="V22" s="82"/>
      <c r="W22" s="46">
        <f>'T2'!S34</f>
        <v>0</v>
      </c>
      <c r="X22" s="82"/>
      <c r="Y22" s="46">
        <f>'T3'!O34</f>
        <v>0</v>
      </c>
      <c r="Z22" s="82"/>
      <c r="AA22" s="46">
        <f>'T3'!Q34</f>
        <v>0</v>
      </c>
      <c r="AB22" s="82"/>
      <c r="AC22" s="29">
        <f>'T3'!S34</f>
        <v>0</v>
      </c>
      <c r="AD22" s="82"/>
      <c r="AE22" s="29">
        <f>'T4'!O34</f>
        <v>0</v>
      </c>
      <c r="AF22" s="82"/>
      <c r="AG22" s="29">
        <f>'T4'!Q34</f>
        <v>0</v>
      </c>
      <c r="AH22" s="82"/>
      <c r="AI22" s="29">
        <f>'T4'!S34</f>
        <v>0</v>
      </c>
      <c r="AJ22" s="154"/>
      <c r="AK22" s="29">
        <f>'T1'!O22</f>
        <v>0</v>
      </c>
      <c r="AL22" s="82"/>
      <c r="AM22" s="29">
        <f>'T5'!Q34</f>
        <v>0</v>
      </c>
      <c r="AN22" s="82"/>
      <c r="AO22" s="111">
        <f>'T5'!S34</f>
        <v>0</v>
      </c>
      <c r="AP22" s="154"/>
      <c r="AQ22" s="29">
        <f>'T6'!O34</f>
        <v>0</v>
      </c>
      <c r="AR22" s="82"/>
      <c r="AS22" s="46">
        <f>'T6'!Q34</f>
        <v>0</v>
      </c>
      <c r="AT22" s="82"/>
      <c r="AU22" s="46">
        <f>'T6'!S34</f>
        <v>0</v>
      </c>
      <c r="AV22" s="82"/>
      <c r="AW22" s="46">
        <f>'T7'!O34</f>
        <v>0</v>
      </c>
      <c r="AX22" s="82"/>
      <c r="AY22" s="46">
        <f>'T7'!Q34</f>
        <v>0</v>
      </c>
      <c r="AZ22" s="82"/>
      <c r="BA22" s="29">
        <f>'T7'!S34</f>
        <v>0</v>
      </c>
      <c r="BB22" s="82"/>
      <c r="BC22" s="29">
        <f>'T8'!O34</f>
        <v>0</v>
      </c>
      <c r="BD22" s="82"/>
      <c r="BE22" s="29">
        <f>'T8'!Q22</f>
        <v>0</v>
      </c>
      <c r="BF22" s="82">
        <v>1</v>
      </c>
      <c r="BG22" s="111">
        <f>'T8'!S34</f>
        <v>0</v>
      </c>
      <c r="BH22" s="82"/>
      <c r="BI22" s="29">
        <f>'T9'!O22</f>
        <v>0</v>
      </c>
      <c r="BJ22" s="82"/>
      <c r="BK22" s="29">
        <f>'T9'!Q22</f>
        <v>0</v>
      </c>
      <c r="BL22" s="82"/>
      <c r="BM22" s="111">
        <f>'T9'!S22</f>
        <v>0</v>
      </c>
      <c r="BN22" s="99"/>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row>
    <row r="23" spans="1:245" s="55" customFormat="1" ht="21" customHeight="1">
      <c r="A23" s="122" t="s">
        <v>72</v>
      </c>
      <c r="B23" s="123"/>
      <c r="C23" s="123"/>
      <c r="D23" s="123"/>
      <c r="E23" s="123"/>
      <c r="F23" s="124"/>
      <c r="G23" s="124"/>
      <c r="H23" s="124"/>
      <c r="I23" s="123"/>
      <c r="J23" s="123"/>
      <c r="K23" s="123"/>
      <c r="L23" s="125"/>
      <c r="M23" s="126"/>
      <c r="N23" s="126"/>
      <c r="O23" s="126"/>
      <c r="P23" s="126"/>
      <c r="Q23" s="128"/>
      <c r="R23" s="125"/>
      <c r="S23" s="126"/>
      <c r="T23" s="127"/>
      <c r="U23" s="127"/>
      <c r="V23" s="127"/>
      <c r="W23" s="127"/>
      <c r="X23" s="127"/>
      <c r="Y23" s="127"/>
      <c r="Z23" s="127"/>
      <c r="AA23" s="127"/>
      <c r="AB23" s="126"/>
      <c r="AC23" s="126"/>
      <c r="AD23" s="126"/>
      <c r="AE23" s="126"/>
      <c r="AF23" s="126"/>
      <c r="AG23" s="126"/>
      <c r="AH23" s="126"/>
      <c r="AI23" s="126"/>
      <c r="AJ23" s="153"/>
      <c r="AK23" s="126"/>
      <c r="AL23" s="126"/>
      <c r="AM23" s="126"/>
      <c r="AN23" s="126"/>
      <c r="AO23" s="128"/>
      <c r="AP23" s="153"/>
      <c r="AQ23" s="126"/>
      <c r="AR23" s="127"/>
      <c r="AS23" s="127"/>
      <c r="AT23" s="127"/>
      <c r="AU23" s="127"/>
      <c r="AV23" s="127"/>
      <c r="AW23" s="127"/>
      <c r="AX23" s="127"/>
      <c r="AY23" s="127"/>
      <c r="AZ23" s="126"/>
      <c r="BA23" s="126"/>
      <c r="BB23" s="126"/>
      <c r="BC23" s="126"/>
      <c r="BD23" s="126"/>
      <c r="BE23" s="126"/>
      <c r="BF23" s="126"/>
      <c r="BG23" s="128"/>
      <c r="BH23" s="126"/>
      <c r="BI23" s="126"/>
      <c r="BJ23" s="126"/>
      <c r="BK23" s="126"/>
      <c r="BL23" s="126"/>
      <c r="BM23" s="128"/>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row>
    <row r="24" spans="1:245" s="34" customFormat="1" ht="44.25" customHeight="1">
      <c r="A24" s="82" t="s">
        <v>98</v>
      </c>
      <c r="B24" s="83" t="s">
        <v>61</v>
      </c>
      <c r="C24" s="84" t="s">
        <v>71</v>
      </c>
      <c r="D24" s="114" t="s">
        <v>115</v>
      </c>
      <c r="E24" s="37"/>
      <c r="F24" s="32"/>
      <c r="G24" s="119">
        <f>'T1'!I45+'T2'!I45+'T3'!I45+'T4'!I45</f>
        <v>0</v>
      </c>
      <c r="H24" s="45">
        <f>N24+P24+R24+T24+V24+X24+Z24+AB24+AD24+AF24+AH24+AJ24+AL24+AN24+AP24+AR24+AT24+AV24+AX24+AZ24+BB24+BD24+BF24+BH24+BJ24+BL24</f>
        <v>14</v>
      </c>
      <c r="I24" s="29">
        <f>O24+Q24+S24+U24+W24+Y24+AA24+AC24+AE24+AG24+AI24+AK24+AM24+AO24+AQ24+AS24+AU24+AW24+AY24+BA24+BC24+BE24+BG24+BI24+BK24+BM24</f>
        <v>11</v>
      </c>
      <c r="J24" s="47">
        <f>H24-I24</f>
        <v>3</v>
      </c>
      <c r="K24" s="97">
        <f>I24/H24</f>
        <v>0.7857142857142857</v>
      </c>
      <c r="L24" s="112"/>
      <c r="M24" s="29">
        <f>'T1'!O45</f>
        <v>0</v>
      </c>
      <c r="N24" s="82"/>
      <c r="O24" s="29">
        <f>'T1'!Q45</f>
        <v>0</v>
      </c>
      <c r="P24" s="82"/>
      <c r="Q24" s="111">
        <f>'T1'!S45</f>
        <v>0</v>
      </c>
      <c r="R24" s="112"/>
      <c r="S24" s="29">
        <f>'T2'!O45</f>
        <v>0</v>
      </c>
      <c r="T24" s="82"/>
      <c r="U24" s="46">
        <f>'T2'!Q45</f>
        <v>0</v>
      </c>
      <c r="V24" s="82"/>
      <c r="W24" s="46">
        <f>'T2'!S45</f>
        <v>0</v>
      </c>
      <c r="X24" s="82">
        <v>1</v>
      </c>
      <c r="Y24" s="46">
        <f>'T3'!O24</f>
        <v>1</v>
      </c>
      <c r="Z24" s="82"/>
      <c r="AA24" s="46">
        <f>'T3'!Q24</f>
        <v>1</v>
      </c>
      <c r="AB24" s="82">
        <v>1</v>
      </c>
      <c r="AC24" s="29">
        <f>'T3'!S45</f>
        <v>0</v>
      </c>
      <c r="AD24" s="82"/>
      <c r="AE24" s="29">
        <f>'T4'!O45</f>
        <v>0</v>
      </c>
      <c r="AF24" s="82">
        <v>1</v>
      </c>
      <c r="AG24" s="29">
        <f>'T4'!Q24</f>
        <v>1</v>
      </c>
      <c r="AH24" s="82"/>
      <c r="AI24" s="29">
        <f>'T4'!S45</f>
        <v>0</v>
      </c>
      <c r="AJ24" s="154">
        <v>1</v>
      </c>
      <c r="AK24" s="29">
        <f>'T5'!O24</f>
        <v>1</v>
      </c>
      <c r="AL24" s="82"/>
      <c r="AM24" s="29">
        <f>'T5'!Q45</f>
        <v>0</v>
      </c>
      <c r="AN24" s="82">
        <v>1</v>
      </c>
      <c r="AO24" s="111">
        <f>'T5'!S24</f>
        <v>1</v>
      </c>
      <c r="AP24" s="154">
        <v>1</v>
      </c>
      <c r="AQ24" s="29">
        <f>'T6'!O24</f>
        <v>1</v>
      </c>
      <c r="AR24" s="82">
        <v>1</v>
      </c>
      <c r="AS24" s="29">
        <f>'T6'!Q24</f>
        <v>1</v>
      </c>
      <c r="AT24" s="82">
        <v>1</v>
      </c>
      <c r="AU24" s="29">
        <f>'T6'!S24</f>
        <v>1</v>
      </c>
      <c r="AV24" s="82">
        <v>1</v>
      </c>
      <c r="AW24" s="46">
        <f>'T7'!O24</f>
        <v>1</v>
      </c>
      <c r="AX24" s="82">
        <v>1</v>
      </c>
      <c r="AY24" s="46">
        <f>'T7'!Q24</f>
        <v>1</v>
      </c>
      <c r="AZ24" s="82">
        <v>1</v>
      </c>
      <c r="BA24" s="46">
        <f>'T7'!S24</f>
        <v>1</v>
      </c>
      <c r="BB24" s="82">
        <v>1</v>
      </c>
      <c r="BC24" s="29">
        <f>'T8'!O45</f>
        <v>0</v>
      </c>
      <c r="BD24" s="82">
        <v>1</v>
      </c>
      <c r="BE24" s="29">
        <f>'T8'!Q45</f>
        <v>0</v>
      </c>
      <c r="BF24" s="82">
        <v>1</v>
      </c>
      <c r="BG24" s="111">
        <f>'T8'!S45</f>
        <v>0</v>
      </c>
      <c r="BH24" s="82"/>
      <c r="BI24" s="29">
        <f>'T9'!O24</f>
        <v>0</v>
      </c>
      <c r="BJ24" s="82"/>
      <c r="BK24" s="29">
        <f>'T9'!Q24</f>
        <v>0</v>
      </c>
      <c r="BL24" s="82"/>
      <c r="BM24" s="111">
        <f>'T9'!S24</f>
        <v>0</v>
      </c>
      <c r="BN24" s="99"/>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row>
    <row r="25" spans="1:245" s="34" customFormat="1" ht="44.25" customHeight="1">
      <c r="A25" s="82" t="s">
        <v>98</v>
      </c>
      <c r="B25" s="83" t="s">
        <v>61</v>
      </c>
      <c r="C25" s="84" t="s">
        <v>73</v>
      </c>
      <c r="D25" s="114" t="s">
        <v>116</v>
      </c>
      <c r="E25" s="37"/>
      <c r="F25" s="32"/>
      <c r="G25" s="119">
        <f>'T1'!I47+'T2'!I47+'T3'!I47+'T4'!I47</f>
        <v>0</v>
      </c>
      <c r="H25" s="45">
        <f>N25+P25+R25+T25+V25+X25+Z25+AB25+AD25+AF25+AH25+AJ25+AL25+AN25+AP25+AR25+AT25+AV25+AX25+AZ25+BB25+BD25+BF25+BH25+BJ25+BL25</f>
        <v>18</v>
      </c>
      <c r="I25" s="29">
        <f>O25+Q25+S25+U25+W25+Y25+AA25+AC25+AE25+AG25+AI25+AK25+AM25+AO25+AQ25+AS25+AU25+AW25+AY25+BA25+BC25+BE25+BG25+BI25+BK25+BM25</f>
        <v>11</v>
      </c>
      <c r="J25" s="47">
        <f>H25-I25</f>
        <v>7</v>
      </c>
      <c r="K25" s="97">
        <f>I25/H25</f>
        <v>0.6111111111111112</v>
      </c>
      <c r="L25" s="112"/>
      <c r="M25" s="29">
        <f>'T1'!O47</f>
        <v>0</v>
      </c>
      <c r="N25" s="82"/>
      <c r="O25" s="29">
        <f>'T1'!Q47</f>
        <v>0</v>
      </c>
      <c r="P25" s="82"/>
      <c r="Q25" s="111">
        <f>'T1'!S47</f>
        <v>0</v>
      </c>
      <c r="R25" s="112"/>
      <c r="S25" s="29">
        <f>'T2'!O47</f>
        <v>0</v>
      </c>
      <c r="T25" s="82"/>
      <c r="U25" s="46">
        <f>'T2'!Q47</f>
        <v>0</v>
      </c>
      <c r="V25" s="82"/>
      <c r="W25" s="46">
        <f>'T2'!S47</f>
        <v>0</v>
      </c>
      <c r="X25" s="82"/>
      <c r="Y25" s="46">
        <f>'T3'!O47</f>
        <v>0</v>
      </c>
      <c r="Z25" s="82"/>
      <c r="AA25" s="46">
        <f>'T3'!Q47</f>
        <v>0</v>
      </c>
      <c r="AB25" s="82">
        <v>1</v>
      </c>
      <c r="AC25" s="29">
        <f>'T3'!S25</f>
        <v>1</v>
      </c>
      <c r="AD25" s="82">
        <v>1</v>
      </c>
      <c r="AE25" s="29">
        <f>'T4'!O25</f>
        <v>1</v>
      </c>
      <c r="AF25" s="82">
        <v>1</v>
      </c>
      <c r="AG25" s="29">
        <f>'T4'!Q25</f>
        <v>1</v>
      </c>
      <c r="AH25" s="82">
        <v>1</v>
      </c>
      <c r="AI25" s="29">
        <f>'T4'!S25</f>
        <v>1</v>
      </c>
      <c r="AJ25" s="154">
        <v>1</v>
      </c>
      <c r="AK25" s="29">
        <f>'T5'!O25</f>
        <v>1</v>
      </c>
      <c r="AL25" s="82">
        <v>1</v>
      </c>
      <c r="AM25" s="29">
        <f>'T5'!Q25</f>
        <v>1</v>
      </c>
      <c r="AN25" s="82">
        <v>1</v>
      </c>
      <c r="AO25" s="29">
        <f>'T5'!S25</f>
        <v>1</v>
      </c>
      <c r="AP25" s="154">
        <v>1</v>
      </c>
      <c r="AQ25" s="29">
        <f>'T6'!O25</f>
        <v>1</v>
      </c>
      <c r="AR25" s="82">
        <v>1</v>
      </c>
      <c r="AS25" s="29">
        <f>'T6'!Q25</f>
        <v>1</v>
      </c>
      <c r="AT25" s="82">
        <v>1</v>
      </c>
      <c r="AU25" s="29">
        <f>'T6'!S25</f>
        <v>0</v>
      </c>
      <c r="AV25" s="82">
        <v>1</v>
      </c>
      <c r="AW25" s="29">
        <f>'T7'!O25</f>
        <v>0</v>
      </c>
      <c r="AX25" s="82">
        <v>1</v>
      </c>
      <c r="AY25" s="29">
        <f>'T7'!Q25</f>
        <v>1</v>
      </c>
      <c r="AZ25" s="82">
        <v>1</v>
      </c>
      <c r="BA25" s="29">
        <f>'T7'!S25</f>
        <v>1</v>
      </c>
      <c r="BB25" s="82">
        <v>1</v>
      </c>
      <c r="BC25" s="29">
        <f>'T8'!O25</f>
        <v>0</v>
      </c>
      <c r="BD25" s="82">
        <v>1</v>
      </c>
      <c r="BE25" s="29">
        <f>'T8'!Q25</f>
        <v>0</v>
      </c>
      <c r="BF25" s="82">
        <v>1</v>
      </c>
      <c r="BG25" s="29">
        <f>'T8'!S25</f>
        <v>0</v>
      </c>
      <c r="BH25" s="82">
        <v>1</v>
      </c>
      <c r="BI25" s="29">
        <f>'T9'!O25</f>
        <v>0</v>
      </c>
      <c r="BJ25" s="82"/>
      <c r="BK25" s="29">
        <f>'T9'!Q25</f>
        <v>0</v>
      </c>
      <c r="BL25" s="82">
        <v>1</v>
      </c>
      <c r="BM25" s="111">
        <f>'T9'!S25</f>
        <v>0</v>
      </c>
      <c r="BN25" s="99"/>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row>
    <row r="26" spans="1:245" s="55" customFormat="1" ht="21" customHeight="1">
      <c r="A26" s="122" t="s">
        <v>74</v>
      </c>
      <c r="B26" s="123"/>
      <c r="C26" s="123"/>
      <c r="D26" s="123"/>
      <c r="E26" s="123"/>
      <c r="F26" s="124"/>
      <c r="G26" s="124"/>
      <c r="H26" s="124"/>
      <c r="I26" s="123"/>
      <c r="J26" s="123"/>
      <c r="K26" s="123"/>
      <c r="L26" s="125"/>
      <c r="M26" s="126"/>
      <c r="N26" s="126"/>
      <c r="O26" s="126"/>
      <c r="P26" s="126"/>
      <c r="Q26" s="128"/>
      <c r="R26" s="125"/>
      <c r="S26" s="126"/>
      <c r="T26" s="127"/>
      <c r="U26" s="127"/>
      <c r="V26" s="127"/>
      <c r="W26" s="127"/>
      <c r="X26" s="127"/>
      <c r="Y26" s="127"/>
      <c r="Z26" s="127"/>
      <c r="AA26" s="127"/>
      <c r="AB26" s="126"/>
      <c r="AC26" s="126"/>
      <c r="AD26" s="126"/>
      <c r="AE26" s="126"/>
      <c r="AF26" s="126"/>
      <c r="AG26" s="126"/>
      <c r="AH26" s="126"/>
      <c r="AI26" s="126"/>
      <c r="AJ26" s="153"/>
      <c r="AK26" s="126"/>
      <c r="AL26" s="126"/>
      <c r="AM26" s="126"/>
      <c r="AN26" s="126"/>
      <c r="AO26" s="128"/>
      <c r="AP26" s="153"/>
      <c r="AQ26" s="126"/>
      <c r="AR26" s="127"/>
      <c r="AS26" s="127"/>
      <c r="AT26" s="127"/>
      <c r="AU26" s="127"/>
      <c r="AV26" s="127"/>
      <c r="AW26" s="127"/>
      <c r="AX26" s="127"/>
      <c r="AY26" s="127"/>
      <c r="AZ26" s="126"/>
      <c r="BA26" s="126"/>
      <c r="BB26" s="126"/>
      <c r="BC26" s="126"/>
      <c r="BD26" s="126"/>
      <c r="BE26" s="126"/>
      <c r="BF26" s="126"/>
      <c r="BG26" s="128"/>
      <c r="BH26" s="126"/>
      <c r="BI26" s="126"/>
      <c r="BJ26" s="126"/>
      <c r="BK26" s="126"/>
      <c r="BL26" s="126"/>
      <c r="BM26" s="128"/>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row>
    <row r="27" spans="1:245" s="34" customFormat="1" ht="44.25" customHeight="1">
      <c r="A27" s="82" t="s">
        <v>98</v>
      </c>
      <c r="B27" s="83" t="s">
        <v>61</v>
      </c>
      <c r="C27" s="84" t="s">
        <v>75</v>
      </c>
      <c r="D27" s="114" t="s">
        <v>108</v>
      </c>
      <c r="E27" s="37"/>
      <c r="F27" s="32"/>
      <c r="G27" s="119">
        <f>'T1'!I48+'T2'!I48+'T3'!I48+'T4'!I48</f>
        <v>0</v>
      </c>
      <c r="H27" s="45">
        <f aca="true" t="shared" si="4" ref="H27:I29">N27+P27+R27+T27+V27+X27+Z27+AB27+AD27+AF27+AH27+AJ27+AL27+AN27+AP27+AR27+AT27+AV27+AX27+AZ27+BB27+BD27+BF27+BH27+BJ27+BL27</f>
        <v>33</v>
      </c>
      <c r="I27" s="29">
        <f t="shared" si="4"/>
        <v>27</v>
      </c>
      <c r="J27" s="47">
        <f>H27-I27</f>
        <v>6</v>
      </c>
      <c r="K27" s="97">
        <f>I27/H27</f>
        <v>0.8181818181818182</v>
      </c>
      <c r="L27" s="112">
        <v>2</v>
      </c>
      <c r="M27" s="29">
        <f>'T1'!O27</f>
        <v>2</v>
      </c>
      <c r="N27" s="82">
        <v>2</v>
      </c>
      <c r="O27" s="29">
        <f>'T1'!Q27</f>
        <v>2</v>
      </c>
      <c r="P27" s="82">
        <v>2</v>
      </c>
      <c r="Q27" s="29">
        <f>'T1'!S27</f>
        <v>2</v>
      </c>
      <c r="R27" s="112">
        <v>2</v>
      </c>
      <c r="S27" s="29">
        <f>'T2'!O27</f>
        <v>2</v>
      </c>
      <c r="T27" s="82">
        <v>2</v>
      </c>
      <c r="U27" s="29">
        <f>'T2'!Q27</f>
        <v>2</v>
      </c>
      <c r="V27" s="82">
        <v>2</v>
      </c>
      <c r="W27" s="29">
        <f>'T2'!S27</f>
        <v>2</v>
      </c>
      <c r="X27" s="82">
        <v>2</v>
      </c>
      <c r="Y27" s="29">
        <f>'T3'!O27</f>
        <v>2</v>
      </c>
      <c r="Z27" s="82">
        <v>2</v>
      </c>
      <c r="AA27" s="29">
        <f>'T3'!Q27</f>
        <v>2</v>
      </c>
      <c r="AB27" s="82">
        <v>1</v>
      </c>
      <c r="AC27" s="29">
        <f>'T3'!S27</f>
        <v>1</v>
      </c>
      <c r="AD27" s="82">
        <v>1</v>
      </c>
      <c r="AE27" s="29">
        <f>'T4'!O27</f>
        <v>1</v>
      </c>
      <c r="AF27" s="82">
        <v>1</v>
      </c>
      <c r="AG27" s="29">
        <f>'T4'!Q27</f>
        <v>1</v>
      </c>
      <c r="AH27" s="82">
        <v>1</v>
      </c>
      <c r="AI27" s="29">
        <f>'T4'!S27</f>
        <v>1</v>
      </c>
      <c r="AJ27" s="154">
        <v>1</v>
      </c>
      <c r="AK27" s="29">
        <f>'T5'!O27</f>
        <v>1</v>
      </c>
      <c r="AL27" s="82">
        <v>1</v>
      </c>
      <c r="AM27" s="29">
        <f>'T5'!Q27</f>
        <v>1</v>
      </c>
      <c r="AN27" s="82">
        <v>1</v>
      </c>
      <c r="AO27" s="29">
        <f>'T5'!S27</f>
        <v>1</v>
      </c>
      <c r="AP27" s="154">
        <v>1</v>
      </c>
      <c r="AQ27" s="29">
        <f>'T6'!O27</f>
        <v>1</v>
      </c>
      <c r="AR27" s="82">
        <v>1</v>
      </c>
      <c r="AS27" s="46">
        <f>'T6'!Q27</f>
        <v>1</v>
      </c>
      <c r="AT27" s="82">
        <v>1</v>
      </c>
      <c r="AU27" s="46">
        <f>'T6'!S27</f>
        <v>1</v>
      </c>
      <c r="AV27" s="82">
        <v>1</v>
      </c>
      <c r="AW27" s="46">
        <f>'T7'!O27</f>
        <v>1</v>
      </c>
      <c r="AX27" s="82">
        <v>1</v>
      </c>
      <c r="AY27" s="46">
        <f>'T7'!Q27</f>
        <v>1</v>
      </c>
      <c r="AZ27" s="82">
        <v>1</v>
      </c>
      <c r="BA27" s="29">
        <f>'T7'!S27</f>
        <v>1</v>
      </c>
      <c r="BB27" s="82">
        <v>1</v>
      </c>
      <c r="BC27" s="29">
        <f>'T8'!O27</f>
        <v>0</v>
      </c>
      <c r="BD27" s="82">
        <v>1</v>
      </c>
      <c r="BE27" s="29">
        <f>'T8'!Q27</f>
        <v>0</v>
      </c>
      <c r="BF27" s="82">
        <v>1</v>
      </c>
      <c r="BG27" s="111">
        <f>'T8'!S27</f>
        <v>0</v>
      </c>
      <c r="BH27" s="82">
        <v>1</v>
      </c>
      <c r="BI27" s="29">
        <f>'T9'!O27</f>
        <v>0</v>
      </c>
      <c r="BJ27" s="82">
        <v>1</v>
      </c>
      <c r="BK27" s="29">
        <f>'T9'!Q27</f>
        <v>0</v>
      </c>
      <c r="BL27" s="82">
        <v>1</v>
      </c>
      <c r="BM27" s="111">
        <f>'T9'!S27</f>
        <v>0</v>
      </c>
      <c r="BN27" s="99"/>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row>
    <row r="28" spans="1:245" s="34" customFormat="1" ht="44.25" customHeight="1">
      <c r="A28" s="82" t="s">
        <v>98</v>
      </c>
      <c r="B28" s="83" t="s">
        <v>61</v>
      </c>
      <c r="C28" s="84" t="s">
        <v>76</v>
      </c>
      <c r="D28" s="114" t="s">
        <v>109</v>
      </c>
      <c r="E28" s="37"/>
      <c r="F28" s="32"/>
      <c r="G28" s="119">
        <f>'T1'!I49+'T2'!I49+'T3'!I49+'T4'!I49</f>
        <v>0</v>
      </c>
      <c r="H28" s="45">
        <f t="shared" si="4"/>
        <v>15</v>
      </c>
      <c r="I28" s="29">
        <f t="shared" si="4"/>
        <v>0</v>
      </c>
      <c r="J28" s="47">
        <f>H28-I28</f>
        <v>15</v>
      </c>
      <c r="K28" s="97">
        <f>I28/H28</f>
        <v>0</v>
      </c>
      <c r="L28" s="112">
        <v>1</v>
      </c>
      <c r="M28" s="29">
        <f>'T1'!O49</f>
        <v>0</v>
      </c>
      <c r="N28" s="82"/>
      <c r="O28" s="29">
        <f>'T1'!Q49</f>
        <v>0</v>
      </c>
      <c r="P28" s="82">
        <v>1</v>
      </c>
      <c r="Q28" s="111">
        <f>'T1'!S49</f>
        <v>0</v>
      </c>
      <c r="R28" s="112"/>
      <c r="S28" s="29">
        <f>'T2'!O49</f>
        <v>0</v>
      </c>
      <c r="T28" s="82">
        <v>1</v>
      </c>
      <c r="U28" s="46">
        <f>'T2'!Q49</f>
        <v>0</v>
      </c>
      <c r="V28" s="82"/>
      <c r="W28" s="46">
        <f>'T2'!S49</f>
        <v>0</v>
      </c>
      <c r="X28" s="82">
        <v>1</v>
      </c>
      <c r="Y28" s="46">
        <f>'T3'!O49</f>
        <v>0</v>
      </c>
      <c r="Z28" s="82"/>
      <c r="AA28" s="46">
        <f>'T3'!Q49</f>
        <v>0</v>
      </c>
      <c r="AB28" s="82">
        <v>1</v>
      </c>
      <c r="AC28" s="29">
        <f>'T3'!S49</f>
        <v>0</v>
      </c>
      <c r="AD28" s="82"/>
      <c r="AE28" s="29">
        <f>'T4'!O49</f>
        <v>0</v>
      </c>
      <c r="AF28" s="82">
        <v>1</v>
      </c>
      <c r="AG28" s="29">
        <f>'T4'!Q49</f>
        <v>0</v>
      </c>
      <c r="AH28" s="82"/>
      <c r="AI28" s="29">
        <f>'T4'!S49</f>
        <v>0</v>
      </c>
      <c r="AJ28" s="154">
        <v>1</v>
      </c>
      <c r="AK28" s="29">
        <f>'T5'!O49</f>
        <v>0</v>
      </c>
      <c r="AL28" s="82"/>
      <c r="AM28" s="29">
        <f>'T5'!Q49</f>
        <v>0</v>
      </c>
      <c r="AN28" s="82">
        <v>1</v>
      </c>
      <c r="AO28" s="29">
        <f>'T1'!S28</f>
        <v>0</v>
      </c>
      <c r="AP28" s="154"/>
      <c r="AQ28" s="29">
        <f>'T6'!O49</f>
        <v>0</v>
      </c>
      <c r="AR28" s="82">
        <v>1</v>
      </c>
      <c r="AS28" s="46">
        <f>'T6'!Q49</f>
        <v>0</v>
      </c>
      <c r="AT28" s="82"/>
      <c r="AU28" s="46">
        <f>'T6'!S49</f>
        <v>0</v>
      </c>
      <c r="AV28" s="82">
        <v>1</v>
      </c>
      <c r="AW28" s="46">
        <f>'T7'!O49</f>
        <v>0</v>
      </c>
      <c r="AX28" s="82"/>
      <c r="AY28" s="46">
        <f>'T7'!Q49</f>
        <v>0</v>
      </c>
      <c r="AZ28" s="82">
        <v>1</v>
      </c>
      <c r="BA28" s="29">
        <f>'T7'!S49</f>
        <v>0</v>
      </c>
      <c r="BB28" s="82"/>
      <c r="BC28" s="29">
        <f>'T8'!O49</f>
        <v>0</v>
      </c>
      <c r="BD28" s="82">
        <v>1</v>
      </c>
      <c r="BE28" s="29">
        <f>'T8'!Q49</f>
        <v>0</v>
      </c>
      <c r="BF28" s="82">
        <v>1</v>
      </c>
      <c r="BG28" s="111">
        <f>'T8'!S49</f>
        <v>0</v>
      </c>
      <c r="BH28" s="82">
        <v>1</v>
      </c>
      <c r="BI28" s="29">
        <f>'T9'!O28</f>
        <v>0</v>
      </c>
      <c r="BJ28" s="82">
        <v>1</v>
      </c>
      <c r="BK28" s="29">
        <f>'T9'!Q28</f>
        <v>0</v>
      </c>
      <c r="BL28" s="82">
        <v>1</v>
      </c>
      <c r="BM28" s="111">
        <f>'T9'!S28</f>
        <v>0</v>
      </c>
      <c r="BN28" s="99"/>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row>
    <row r="29" spans="1:245" s="34" customFormat="1" ht="76.5" customHeight="1">
      <c r="A29" s="82" t="s">
        <v>98</v>
      </c>
      <c r="B29" s="83" t="s">
        <v>61</v>
      </c>
      <c r="C29" s="84" t="s">
        <v>77</v>
      </c>
      <c r="D29" s="114" t="s">
        <v>110</v>
      </c>
      <c r="E29" s="37"/>
      <c r="F29" s="32"/>
      <c r="G29" s="119">
        <f>'T1'!I50+'T2'!I50+'T3'!I50+'T4'!I50</f>
        <v>0</v>
      </c>
      <c r="H29" s="45">
        <f t="shared" si="4"/>
        <v>60</v>
      </c>
      <c r="I29" s="29">
        <f t="shared" si="4"/>
        <v>0</v>
      </c>
      <c r="J29" s="47">
        <f>H29-I29</f>
        <v>60</v>
      </c>
      <c r="K29" s="97">
        <f>I29/H29</f>
        <v>0</v>
      </c>
      <c r="L29" s="112"/>
      <c r="M29" s="29">
        <f>'T1'!O50</f>
        <v>0</v>
      </c>
      <c r="N29" s="82"/>
      <c r="O29" s="29">
        <f>'T1'!Q50</f>
        <v>0</v>
      </c>
      <c r="P29" s="82"/>
      <c r="Q29" s="111">
        <f>'T1'!S50</f>
        <v>0</v>
      </c>
      <c r="R29" s="112"/>
      <c r="S29" s="29">
        <f>'T2'!O50</f>
        <v>0</v>
      </c>
      <c r="T29" s="82"/>
      <c r="U29" s="46">
        <f>'T2'!Q50</f>
        <v>0</v>
      </c>
      <c r="V29" s="82"/>
      <c r="W29" s="46">
        <f>'T2'!S50</f>
        <v>0</v>
      </c>
      <c r="X29" s="82"/>
      <c r="Y29" s="46">
        <f>'T3'!O50</f>
        <v>0</v>
      </c>
      <c r="Z29" s="82"/>
      <c r="AA29" s="46">
        <f>'T3'!Q50</f>
        <v>0</v>
      </c>
      <c r="AB29" s="82"/>
      <c r="AC29" s="29">
        <f>'T3'!S50</f>
        <v>0</v>
      </c>
      <c r="AD29" s="82"/>
      <c r="AE29" s="29">
        <f>'T4'!O50</f>
        <v>0</v>
      </c>
      <c r="AF29" s="82"/>
      <c r="AG29" s="29">
        <f>'T4'!Q50</f>
        <v>0</v>
      </c>
      <c r="AH29" s="82"/>
      <c r="AI29" s="29">
        <f>'T4'!S50</f>
        <v>0</v>
      </c>
      <c r="AJ29" s="154"/>
      <c r="AK29" s="29">
        <f>'T5'!O50</f>
        <v>0</v>
      </c>
      <c r="AL29" s="82"/>
      <c r="AM29" s="29">
        <f>'T5'!Q50</f>
        <v>0</v>
      </c>
      <c r="AN29" s="82"/>
      <c r="AO29" s="29">
        <f>'T1'!S29</f>
        <v>0</v>
      </c>
      <c r="AP29" s="154"/>
      <c r="AQ29" s="29">
        <f>'T6'!O50</f>
        <v>0</v>
      </c>
      <c r="AR29" s="82"/>
      <c r="AS29" s="46">
        <f>'T6'!Q50</f>
        <v>0</v>
      </c>
      <c r="AT29" s="82"/>
      <c r="AU29" s="46">
        <f>'T6'!S50</f>
        <v>0</v>
      </c>
      <c r="AV29" s="82"/>
      <c r="AW29" s="46">
        <f>'T7'!O50</f>
        <v>0</v>
      </c>
      <c r="AX29" s="82"/>
      <c r="AY29" s="46">
        <f>'T7'!Q50</f>
        <v>0</v>
      </c>
      <c r="AZ29" s="82"/>
      <c r="BA29" s="29">
        <f>'T7'!S50</f>
        <v>0</v>
      </c>
      <c r="BB29" s="82"/>
      <c r="BC29" s="29">
        <f>'T8'!O50</f>
        <v>0</v>
      </c>
      <c r="BD29" s="82"/>
      <c r="BE29" s="29">
        <f>'T8'!Q50</f>
        <v>0</v>
      </c>
      <c r="BF29" s="82"/>
      <c r="BG29" s="111">
        <f>'T8'!S29</f>
        <v>0</v>
      </c>
      <c r="BH29" s="82">
        <v>20</v>
      </c>
      <c r="BI29" s="29">
        <f>'T9'!O29</f>
        <v>0</v>
      </c>
      <c r="BJ29" s="82">
        <v>20</v>
      </c>
      <c r="BK29" s="29">
        <f>'T9'!Q29</f>
        <v>0</v>
      </c>
      <c r="BL29" s="82">
        <v>20</v>
      </c>
      <c r="BM29" s="111">
        <f>'T9'!S29</f>
        <v>0</v>
      </c>
      <c r="BN29" s="99"/>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row>
    <row r="30" spans="1:246" s="44" customFormat="1" ht="19.5" customHeight="1">
      <c r="A30" s="38" t="s">
        <v>78</v>
      </c>
      <c r="B30" s="39"/>
      <c r="C30" s="39"/>
      <c r="D30" s="39"/>
      <c r="E30" s="39"/>
      <c r="F30" s="40"/>
      <c r="G30" s="68"/>
      <c r="H30" s="40"/>
      <c r="I30" s="39"/>
      <c r="J30" s="39"/>
      <c r="K30" s="39"/>
      <c r="L30" s="109"/>
      <c r="M30" s="104"/>
      <c r="N30" s="104"/>
      <c r="O30" s="104"/>
      <c r="P30" s="104"/>
      <c r="Q30" s="110"/>
      <c r="R30" s="109"/>
      <c r="S30" s="104"/>
      <c r="T30" s="104"/>
      <c r="U30" s="104"/>
      <c r="V30" s="104"/>
      <c r="W30" s="104"/>
      <c r="X30" s="104"/>
      <c r="Y30" s="104"/>
      <c r="Z30" s="104"/>
      <c r="AA30" s="104"/>
      <c r="AB30" s="104"/>
      <c r="AC30" s="104"/>
      <c r="AD30" s="104"/>
      <c r="AE30" s="104"/>
      <c r="AF30" s="104"/>
      <c r="AG30" s="104"/>
      <c r="AH30" s="104"/>
      <c r="AI30" s="104"/>
      <c r="AJ30" s="41"/>
      <c r="AK30" s="104"/>
      <c r="AL30" s="104"/>
      <c r="AM30" s="104"/>
      <c r="AN30" s="104"/>
      <c r="AO30" s="110"/>
      <c r="AP30" s="41"/>
      <c r="AQ30" s="104"/>
      <c r="AR30" s="104"/>
      <c r="AS30" s="104"/>
      <c r="AT30" s="104"/>
      <c r="AU30" s="104"/>
      <c r="AV30" s="104"/>
      <c r="AW30" s="104"/>
      <c r="AX30" s="104"/>
      <c r="AY30" s="104"/>
      <c r="AZ30" s="104"/>
      <c r="BA30" s="104"/>
      <c r="BB30" s="104"/>
      <c r="BC30" s="104"/>
      <c r="BD30" s="104"/>
      <c r="BE30" s="104"/>
      <c r="BF30" s="104"/>
      <c r="BG30" s="110"/>
      <c r="BH30" s="104"/>
      <c r="BI30" s="104"/>
      <c r="BJ30" s="104"/>
      <c r="BK30" s="104"/>
      <c r="BL30" s="104"/>
      <c r="BM30" s="110"/>
      <c r="BN30" s="99"/>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3"/>
    </row>
    <row r="31" spans="1:245" s="55" customFormat="1" ht="21" customHeight="1">
      <c r="A31" s="122" t="s">
        <v>79</v>
      </c>
      <c r="B31" s="123"/>
      <c r="C31" s="123"/>
      <c r="D31" s="123"/>
      <c r="E31" s="123"/>
      <c r="F31" s="124"/>
      <c r="G31" s="124"/>
      <c r="H31" s="124"/>
      <c r="I31" s="123"/>
      <c r="J31" s="123"/>
      <c r="K31" s="123"/>
      <c r="L31" s="125"/>
      <c r="M31" s="126"/>
      <c r="N31" s="126"/>
      <c r="O31" s="126"/>
      <c r="P31" s="126"/>
      <c r="Q31" s="128"/>
      <c r="R31" s="125"/>
      <c r="S31" s="126"/>
      <c r="T31" s="127"/>
      <c r="U31" s="127"/>
      <c r="V31" s="127"/>
      <c r="W31" s="127"/>
      <c r="X31" s="127"/>
      <c r="Y31" s="127"/>
      <c r="Z31" s="127"/>
      <c r="AA31" s="127"/>
      <c r="AB31" s="126"/>
      <c r="AC31" s="126"/>
      <c r="AD31" s="126"/>
      <c r="AE31" s="126"/>
      <c r="AF31" s="126"/>
      <c r="AG31" s="126"/>
      <c r="AH31" s="126"/>
      <c r="AI31" s="126"/>
      <c r="AJ31" s="153"/>
      <c r="AK31" s="126"/>
      <c r="AL31" s="126"/>
      <c r="AM31" s="126"/>
      <c r="AN31" s="126"/>
      <c r="AO31" s="128"/>
      <c r="AP31" s="153"/>
      <c r="AQ31" s="126"/>
      <c r="AR31" s="127"/>
      <c r="AS31" s="127"/>
      <c r="AT31" s="127"/>
      <c r="AU31" s="127"/>
      <c r="AV31" s="127"/>
      <c r="AW31" s="127"/>
      <c r="AX31" s="127"/>
      <c r="AY31" s="127"/>
      <c r="AZ31" s="126"/>
      <c r="BA31" s="126"/>
      <c r="BB31" s="126"/>
      <c r="BC31" s="126"/>
      <c r="BD31" s="126"/>
      <c r="BE31" s="126"/>
      <c r="BF31" s="126"/>
      <c r="BG31" s="128"/>
      <c r="BH31" s="126"/>
      <c r="BI31" s="126"/>
      <c r="BJ31" s="126"/>
      <c r="BK31" s="126"/>
      <c r="BL31" s="126"/>
      <c r="BM31" s="128"/>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row>
    <row r="32" spans="1:245" s="34" customFormat="1" ht="51" customHeight="1">
      <c r="A32" s="82" t="s">
        <v>98</v>
      </c>
      <c r="B32" s="83" t="s">
        <v>61</v>
      </c>
      <c r="C32" s="84" t="s">
        <v>80</v>
      </c>
      <c r="D32" s="118" t="s">
        <v>117</v>
      </c>
      <c r="E32" s="36"/>
      <c r="F32" s="35"/>
      <c r="G32" s="119">
        <f>'T1'!I32+'T2'!I32+'T3'!I32+'T4'!I32</f>
        <v>0</v>
      </c>
      <c r="H32" s="45">
        <f aca="true" t="shared" si="5" ref="H32:I36">N32+P32+R32+T32+V32+X32+Z32+AB32+AD32+AF32+AH32+AJ32+AL32+AN32+AP32+AR32+AT32+AV32+AX32+AZ32+BB32+BD32+BF32+BH32+BJ32+BL32</f>
        <v>4</v>
      </c>
      <c r="I32" s="29">
        <f t="shared" si="5"/>
        <v>4</v>
      </c>
      <c r="J32" s="120">
        <f>H32-I32</f>
        <v>0</v>
      </c>
      <c r="K32" s="121">
        <f>I32/H32</f>
        <v>1</v>
      </c>
      <c r="L32" s="112"/>
      <c r="M32" s="29">
        <f>'T1'!O32</f>
        <v>4</v>
      </c>
      <c r="N32" s="82"/>
      <c r="O32" s="29">
        <f>'T1'!Q32</f>
        <v>0</v>
      </c>
      <c r="P32" s="82"/>
      <c r="Q32" s="111">
        <f>'T1'!S32</f>
        <v>0</v>
      </c>
      <c r="R32" s="112"/>
      <c r="S32" s="29">
        <f>'T2'!O32</f>
        <v>0</v>
      </c>
      <c r="T32" s="82"/>
      <c r="U32" s="46">
        <f>'T2'!Q32</f>
        <v>0</v>
      </c>
      <c r="V32" s="82"/>
      <c r="W32" s="46">
        <f>'T2'!S32</f>
        <v>0</v>
      </c>
      <c r="X32" s="82"/>
      <c r="Y32" s="46">
        <v>0</v>
      </c>
      <c r="Z32" s="82"/>
      <c r="AA32" s="46">
        <f>'T3'!Q32</f>
        <v>0</v>
      </c>
      <c r="AB32" s="82"/>
      <c r="AC32" s="29">
        <v>0</v>
      </c>
      <c r="AD32" s="82"/>
      <c r="AE32" s="29">
        <f>'T4'!O32</f>
        <v>0</v>
      </c>
      <c r="AF32" s="82"/>
      <c r="AG32" s="29">
        <f>'T4'!Q32</f>
        <v>0</v>
      </c>
      <c r="AH32" s="82"/>
      <c r="AI32" s="29">
        <f>'T4'!S32</f>
        <v>0</v>
      </c>
      <c r="AJ32" s="154">
        <v>4</v>
      </c>
      <c r="AK32" s="29">
        <f>'T1'!O32</f>
        <v>4</v>
      </c>
      <c r="AL32" s="82"/>
      <c r="AM32" s="29">
        <f>'T5'!Q32</f>
        <v>0</v>
      </c>
      <c r="AN32" s="82"/>
      <c r="AO32" s="29">
        <f>'T1'!S32</f>
        <v>0</v>
      </c>
      <c r="AP32" s="154"/>
      <c r="AQ32" s="29">
        <f>'T6'!O32</f>
        <v>0</v>
      </c>
      <c r="AR32" s="82"/>
      <c r="AS32" s="46">
        <f>'T6'!Q32</f>
        <v>0</v>
      </c>
      <c r="AT32" s="82"/>
      <c r="AU32" s="46">
        <f>'T6'!S32</f>
        <v>0</v>
      </c>
      <c r="AV32" s="82"/>
      <c r="AW32" s="46">
        <f>'T7'!O32</f>
        <v>0</v>
      </c>
      <c r="AX32" s="82"/>
      <c r="AY32" s="46">
        <f>'T7'!Q32</f>
        <v>0</v>
      </c>
      <c r="AZ32" s="82"/>
      <c r="BA32" s="29">
        <f>'T7'!S32</f>
        <v>0</v>
      </c>
      <c r="BB32" s="82"/>
      <c r="BC32" s="29">
        <f>'T8'!O32</f>
        <v>0</v>
      </c>
      <c r="BD32" s="82"/>
      <c r="BE32" s="29">
        <f>'T8'!Q32</f>
        <v>0</v>
      </c>
      <c r="BF32" s="82"/>
      <c r="BG32" s="111">
        <f>'T8'!S32</f>
        <v>0</v>
      </c>
      <c r="BH32" s="82"/>
      <c r="BI32" s="29">
        <f>'T9'!O32</f>
        <v>0</v>
      </c>
      <c r="BJ32" s="82"/>
      <c r="BK32" s="29">
        <f>'T9'!Q32</f>
        <v>0</v>
      </c>
      <c r="BL32" s="82"/>
      <c r="BM32" s="111">
        <f>'T9'!S32</f>
        <v>0</v>
      </c>
      <c r="BN32" s="99"/>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row>
    <row r="33" spans="1:245" s="34" customFormat="1" ht="52.5" customHeight="1">
      <c r="A33" s="82" t="s">
        <v>98</v>
      </c>
      <c r="B33" s="83" t="s">
        <v>61</v>
      </c>
      <c r="C33" s="84" t="s">
        <v>100</v>
      </c>
      <c r="D33" s="114" t="s">
        <v>118</v>
      </c>
      <c r="E33" s="37"/>
      <c r="F33" s="32"/>
      <c r="G33" s="119">
        <f>'T1'!I33+'T2'!I33+'T3'!I33+'T4'!I33</f>
        <v>0</v>
      </c>
      <c r="H33" s="45">
        <f t="shared" si="5"/>
        <v>3</v>
      </c>
      <c r="I33" s="29">
        <f t="shared" si="5"/>
        <v>3</v>
      </c>
      <c r="J33" s="47">
        <f>H33-I33</f>
        <v>0</v>
      </c>
      <c r="K33" s="97">
        <f>I33/H33</f>
        <v>1</v>
      </c>
      <c r="L33" s="112"/>
      <c r="M33" s="29">
        <f>'T1'!O33</f>
        <v>0</v>
      </c>
      <c r="N33" s="82"/>
      <c r="O33" s="29">
        <f>'T1'!Q33</f>
        <v>0</v>
      </c>
      <c r="P33" s="82"/>
      <c r="Q33" s="111">
        <f>'T1'!S33</f>
        <v>0</v>
      </c>
      <c r="R33" s="112"/>
      <c r="S33" s="29">
        <f>'T2'!O33</f>
        <v>0</v>
      </c>
      <c r="T33" s="82"/>
      <c r="U33" s="46">
        <v>0</v>
      </c>
      <c r="V33" s="82"/>
      <c r="W33" s="46">
        <f>'T2'!S33</f>
        <v>0</v>
      </c>
      <c r="X33" s="82"/>
      <c r="Y33" s="46">
        <f>'T3'!O33</f>
        <v>0</v>
      </c>
      <c r="Z33" s="82"/>
      <c r="AA33" s="46">
        <f>'T3'!Q33</f>
        <v>0</v>
      </c>
      <c r="AB33" s="82"/>
      <c r="AC33" s="29">
        <f>'T3'!S33</f>
        <v>0</v>
      </c>
      <c r="AD33" s="82"/>
      <c r="AE33" s="29">
        <f>'T4'!O33</f>
        <v>0</v>
      </c>
      <c r="AF33" s="82"/>
      <c r="AG33" s="29">
        <f>'T4'!Q33</f>
        <v>0</v>
      </c>
      <c r="AH33" s="82"/>
      <c r="AI33" s="29">
        <f>'T4'!S33</f>
        <v>0</v>
      </c>
      <c r="AJ33" s="154"/>
      <c r="AK33" s="29">
        <f>'T5'!O33</f>
        <v>0</v>
      </c>
      <c r="AL33" s="82"/>
      <c r="AM33" s="29">
        <f>'T5'!Q33</f>
        <v>0</v>
      </c>
      <c r="AN33" s="82"/>
      <c r="AO33" s="29">
        <f>'T1'!S33</f>
        <v>0</v>
      </c>
      <c r="AP33" s="154"/>
      <c r="AQ33" s="29">
        <f>'T6'!O33</f>
        <v>0</v>
      </c>
      <c r="AR33" s="82">
        <v>1</v>
      </c>
      <c r="AS33" s="46">
        <f>'T2'!Q33</f>
        <v>1</v>
      </c>
      <c r="AT33" s="82"/>
      <c r="AU33" s="46">
        <f>'T6'!S33</f>
        <v>0</v>
      </c>
      <c r="AV33" s="82">
        <v>1</v>
      </c>
      <c r="AW33" s="46">
        <f>'T3'!O32</f>
        <v>1</v>
      </c>
      <c r="AX33" s="82"/>
      <c r="AY33" s="46">
        <f>'T7'!Q33</f>
        <v>0</v>
      </c>
      <c r="AZ33" s="82">
        <v>1</v>
      </c>
      <c r="BA33" s="29">
        <f>'T3'!S32</f>
        <v>1</v>
      </c>
      <c r="BB33" s="82"/>
      <c r="BC33" s="29">
        <f>'T8'!O33</f>
        <v>0</v>
      </c>
      <c r="BD33" s="82"/>
      <c r="BE33" s="29">
        <f>'T8'!Q33</f>
        <v>0</v>
      </c>
      <c r="BF33" s="82"/>
      <c r="BG33" s="111">
        <f>'T8'!S33</f>
        <v>0</v>
      </c>
      <c r="BH33" s="82"/>
      <c r="BI33" s="29">
        <f>'T9'!O33</f>
        <v>0</v>
      </c>
      <c r="BJ33" s="82"/>
      <c r="BK33" s="29">
        <f>'T9'!Q33</f>
        <v>0</v>
      </c>
      <c r="BL33" s="82"/>
      <c r="BM33" s="111">
        <f>'T9'!S33</f>
        <v>0</v>
      </c>
      <c r="BN33" s="99"/>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row>
    <row r="34" spans="1:245" s="34" customFormat="1" ht="44.25" customHeight="1">
      <c r="A34" s="82" t="s">
        <v>98</v>
      </c>
      <c r="B34" s="83" t="s">
        <v>61</v>
      </c>
      <c r="C34" s="84" t="s">
        <v>101</v>
      </c>
      <c r="D34" s="114" t="s">
        <v>119</v>
      </c>
      <c r="E34" s="37"/>
      <c r="F34" s="32"/>
      <c r="G34" s="119">
        <f>'T1'!I34+'T2'!I34+'T3'!I34+'T4'!I34</f>
        <v>0</v>
      </c>
      <c r="H34" s="45">
        <f t="shared" si="5"/>
        <v>1</v>
      </c>
      <c r="I34" s="29">
        <f t="shared" si="5"/>
        <v>1</v>
      </c>
      <c r="J34" s="47">
        <f>H34-I34</f>
        <v>0</v>
      </c>
      <c r="K34" s="97">
        <f>I34/H34</f>
        <v>1</v>
      </c>
      <c r="L34" s="112"/>
      <c r="M34" s="29">
        <f>'T1'!O34</f>
        <v>0</v>
      </c>
      <c r="N34" s="82"/>
      <c r="O34" s="29">
        <f>'T1'!Q34</f>
        <v>0</v>
      </c>
      <c r="P34" s="82"/>
      <c r="Q34" s="111">
        <f>'T1'!S34</f>
        <v>0</v>
      </c>
      <c r="R34" s="112"/>
      <c r="S34" s="29">
        <f>'T2'!O34</f>
        <v>0</v>
      </c>
      <c r="T34" s="82"/>
      <c r="U34" s="46">
        <v>0</v>
      </c>
      <c r="V34" s="82"/>
      <c r="W34" s="46">
        <f>'T2'!S34</f>
        <v>0</v>
      </c>
      <c r="X34" s="82"/>
      <c r="Y34" s="46">
        <f>'T3'!O34</f>
        <v>0</v>
      </c>
      <c r="Z34" s="82"/>
      <c r="AA34" s="46">
        <f>'T3'!Q34</f>
        <v>0</v>
      </c>
      <c r="AB34" s="82"/>
      <c r="AC34" s="29">
        <f>'T3'!S34</f>
        <v>0</v>
      </c>
      <c r="AD34" s="82"/>
      <c r="AE34" s="29">
        <f>'T4'!O34</f>
        <v>0</v>
      </c>
      <c r="AF34" s="82"/>
      <c r="AG34" s="29">
        <f>'T4'!Q34</f>
        <v>0</v>
      </c>
      <c r="AH34" s="82"/>
      <c r="AI34" s="29">
        <f>'T4'!S34</f>
        <v>0</v>
      </c>
      <c r="AJ34" s="154"/>
      <c r="AK34" s="29">
        <f>'T5'!O34</f>
        <v>0</v>
      </c>
      <c r="AL34" s="82"/>
      <c r="AM34" s="29">
        <f>'T5'!Q34</f>
        <v>0</v>
      </c>
      <c r="AN34" s="82"/>
      <c r="AO34" s="29">
        <f>'T1'!S34</f>
        <v>0</v>
      </c>
      <c r="AP34" s="154"/>
      <c r="AQ34" s="29">
        <f>'T6'!O34</f>
        <v>0</v>
      </c>
      <c r="AR34" s="82">
        <v>1</v>
      </c>
      <c r="AS34" s="46">
        <f>'T2'!Q33</f>
        <v>1</v>
      </c>
      <c r="AT34" s="82"/>
      <c r="AU34" s="46">
        <f>'T6'!S34</f>
        <v>0</v>
      </c>
      <c r="AV34" s="82"/>
      <c r="AW34" s="46">
        <f>'T7'!O34</f>
        <v>0</v>
      </c>
      <c r="AX34" s="82"/>
      <c r="AY34" s="46">
        <f>'T7'!Q34</f>
        <v>0</v>
      </c>
      <c r="AZ34" s="82"/>
      <c r="BA34" s="29">
        <f>'T7'!S34</f>
        <v>0</v>
      </c>
      <c r="BB34" s="82"/>
      <c r="BC34" s="29">
        <f>'T8'!O34</f>
        <v>0</v>
      </c>
      <c r="BD34" s="82"/>
      <c r="BE34" s="29">
        <f>'T8'!Q34</f>
        <v>0</v>
      </c>
      <c r="BF34" s="82"/>
      <c r="BG34" s="111">
        <f>'T8'!S34</f>
        <v>0</v>
      </c>
      <c r="BH34" s="82"/>
      <c r="BI34" s="29">
        <f>'T9'!O34</f>
        <v>0</v>
      </c>
      <c r="BJ34" s="82"/>
      <c r="BK34" s="29">
        <f>'T9'!Q34</f>
        <v>0</v>
      </c>
      <c r="BL34" s="82"/>
      <c r="BM34" s="111">
        <f>'T9'!S34</f>
        <v>0</v>
      </c>
      <c r="BN34" s="99"/>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row>
    <row r="35" spans="1:245" s="34" customFormat="1" ht="25.5">
      <c r="A35" s="82" t="s">
        <v>98</v>
      </c>
      <c r="B35" s="83" t="s">
        <v>61</v>
      </c>
      <c r="C35" s="84" t="s">
        <v>102</v>
      </c>
      <c r="D35" s="113" t="s">
        <v>120</v>
      </c>
      <c r="E35" s="37"/>
      <c r="F35" s="32"/>
      <c r="G35" s="119">
        <f>'T1'!I35+'T2'!I35+'T3'!I35+'T4'!I35</f>
        <v>0</v>
      </c>
      <c r="H35" s="45">
        <f t="shared" si="5"/>
        <v>7</v>
      </c>
      <c r="I35" s="29">
        <f t="shared" si="5"/>
        <v>7</v>
      </c>
      <c r="J35" s="47">
        <f>H35-I35</f>
        <v>0</v>
      </c>
      <c r="K35" s="97">
        <f>I35/H35</f>
        <v>1</v>
      </c>
      <c r="L35" s="112"/>
      <c r="M35" s="29">
        <f>'T1'!O35</f>
        <v>0</v>
      </c>
      <c r="N35" s="82"/>
      <c r="O35" s="29">
        <f>'T1'!Q35</f>
        <v>0</v>
      </c>
      <c r="P35" s="82"/>
      <c r="Q35" s="111">
        <f>'T1'!S35</f>
        <v>0</v>
      </c>
      <c r="R35" s="112"/>
      <c r="S35" s="29">
        <f>'T2'!O35</f>
        <v>0</v>
      </c>
      <c r="T35" s="82"/>
      <c r="U35" s="46">
        <v>0</v>
      </c>
      <c r="V35" s="82"/>
      <c r="W35" s="46">
        <f>'T2'!S35</f>
        <v>0</v>
      </c>
      <c r="X35" s="82"/>
      <c r="Y35" s="46">
        <f>'T3'!O35</f>
        <v>0</v>
      </c>
      <c r="Z35" s="82"/>
      <c r="AA35" s="46">
        <f>'T3'!Q35</f>
        <v>0</v>
      </c>
      <c r="AB35" s="82"/>
      <c r="AC35" s="29">
        <f>'T3'!S35</f>
        <v>0</v>
      </c>
      <c r="AD35" s="82"/>
      <c r="AE35" s="29">
        <f>'T4'!O35</f>
        <v>0</v>
      </c>
      <c r="AF35" s="82"/>
      <c r="AG35" s="29">
        <f>'T4'!Q35</f>
        <v>0</v>
      </c>
      <c r="AH35" s="82"/>
      <c r="AI35" s="29">
        <f>'T4'!S35</f>
        <v>0</v>
      </c>
      <c r="AJ35" s="154"/>
      <c r="AK35" s="29">
        <f>'T5'!O35</f>
        <v>0</v>
      </c>
      <c r="AL35" s="82"/>
      <c r="AM35" s="29">
        <f>'T5'!Q35</f>
        <v>0</v>
      </c>
      <c r="AN35" s="82"/>
      <c r="AO35" s="29">
        <f>'T1'!S35</f>
        <v>0</v>
      </c>
      <c r="AP35" s="154"/>
      <c r="AQ35" s="29">
        <f>'T6'!O35</f>
        <v>0</v>
      </c>
      <c r="AR35" s="82">
        <v>7</v>
      </c>
      <c r="AS35" s="46">
        <f>'T2'!Q35</f>
        <v>7</v>
      </c>
      <c r="AT35" s="82"/>
      <c r="AU35" s="46">
        <f>'T6'!S35</f>
        <v>0</v>
      </c>
      <c r="AV35" s="82"/>
      <c r="AW35" s="46">
        <f>'T7'!O35</f>
        <v>0</v>
      </c>
      <c r="AX35" s="82"/>
      <c r="AY35" s="46">
        <f>'T7'!Q35</f>
        <v>0</v>
      </c>
      <c r="AZ35" s="82"/>
      <c r="BA35" s="29">
        <f>'T7'!S35</f>
        <v>0</v>
      </c>
      <c r="BB35" s="82"/>
      <c r="BC35" s="29">
        <f>'T8'!O35</f>
        <v>0</v>
      </c>
      <c r="BD35" s="82"/>
      <c r="BE35" s="29">
        <f>'T8'!Q35</f>
        <v>0</v>
      </c>
      <c r="BF35" s="82"/>
      <c r="BG35" s="111">
        <f>'T8'!S35</f>
        <v>0</v>
      </c>
      <c r="BH35" s="82"/>
      <c r="BI35" s="29">
        <f>'T9'!O35</f>
        <v>0</v>
      </c>
      <c r="BJ35" s="82"/>
      <c r="BK35" s="29">
        <f>'T9'!Q35</f>
        <v>0</v>
      </c>
      <c r="BL35" s="82"/>
      <c r="BM35" s="111">
        <f>'T9'!S35</f>
        <v>0</v>
      </c>
      <c r="BN35" s="78"/>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row>
    <row r="36" spans="1:245" s="34" customFormat="1" ht="25.5">
      <c r="A36" s="82" t="s">
        <v>98</v>
      </c>
      <c r="B36" s="83" t="s">
        <v>61</v>
      </c>
      <c r="C36" s="84" t="s">
        <v>103</v>
      </c>
      <c r="D36" s="113" t="s">
        <v>121</v>
      </c>
      <c r="E36" s="37"/>
      <c r="F36" s="32"/>
      <c r="G36" s="119">
        <f>'T1'!I45+'T2'!I45+'T3'!I45+'T4'!I45</f>
        <v>0</v>
      </c>
      <c r="H36" s="45">
        <f t="shared" si="5"/>
        <v>4</v>
      </c>
      <c r="I36" s="29">
        <f t="shared" si="5"/>
        <v>4</v>
      </c>
      <c r="J36" s="47">
        <f>H36-I36</f>
        <v>0</v>
      </c>
      <c r="K36" s="97">
        <f>I36/H36</f>
        <v>1</v>
      </c>
      <c r="L36" s="112"/>
      <c r="M36" s="29">
        <f>'T1'!O45</f>
        <v>0</v>
      </c>
      <c r="N36" s="82"/>
      <c r="O36" s="29">
        <f>'T1'!Q45</f>
        <v>0</v>
      </c>
      <c r="P36" s="82"/>
      <c r="Q36" s="111">
        <f>'T1'!S45</f>
        <v>0</v>
      </c>
      <c r="R36" s="112"/>
      <c r="S36" s="29">
        <f>'T2'!O45</f>
        <v>0</v>
      </c>
      <c r="T36" s="82"/>
      <c r="U36" s="46">
        <f>'T2'!Q45</f>
        <v>0</v>
      </c>
      <c r="V36" s="82"/>
      <c r="W36" s="46">
        <f>'T2'!S45</f>
        <v>0</v>
      </c>
      <c r="X36" s="82"/>
      <c r="Y36" s="46">
        <f>'T3'!O45</f>
        <v>0</v>
      </c>
      <c r="Z36" s="82"/>
      <c r="AA36" s="46">
        <f>'T3'!Q45</f>
        <v>0</v>
      </c>
      <c r="AB36" s="82"/>
      <c r="AC36" s="29">
        <f>'T3'!S45</f>
        <v>0</v>
      </c>
      <c r="AD36" s="82"/>
      <c r="AE36" s="29">
        <f>'T4'!O45</f>
        <v>0</v>
      </c>
      <c r="AF36" s="82"/>
      <c r="AG36" s="29">
        <f>'T4'!Q45</f>
        <v>0</v>
      </c>
      <c r="AH36" s="82"/>
      <c r="AI36" s="29">
        <f>'T4'!S45</f>
        <v>0</v>
      </c>
      <c r="AJ36" s="154"/>
      <c r="AK36" s="29">
        <f>'T5'!O45</f>
        <v>0</v>
      </c>
      <c r="AL36" s="82"/>
      <c r="AM36" s="29">
        <f>'T5'!Q45</f>
        <v>0</v>
      </c>
      <c r="AN36" s="82"/>
      <c r="AO36" s="29">
        <f>'T1'!S36</f>
        <v>0</v>
      </c>
      <c r="AP36" s="154"/>
      <c r="AQ36" s="29">
        <f>'T6'!O45</f>
        <v>0</v>
      </c>
      <c r="AR36" s="82"/>
      <c r="AS36" s="46">
        <f>'T6'!Q45</f>
        <v>0</v>
      </c>
      <c r="AT36" s="82"/>
      <c r="AU36" s="46">
        <f>'T6'!S45</f>
        <v>0</v>
      </c>
      <c r="AV36" s="82">
        <v>4</v>
      </c>
      <c r="AW36" s="46">
        <f>'T2'!Q36</f>
        <v>4</v>
      </c>
      <c r="AX36" s="82"/>
      <c r="AY36" s="46">
        <f>'T7'!Q45</f>
        <v>0</v>
      </c>
      <c r="AZ36" s="82"/>
      <c r="BA36" s="29">
        <f>'T7'!S45</f>
        <v>0</v>
      </c>
      <c r="BB36" s="82"/>
      <c r="BC36" s="29">
        <f>'T8'!O45</f>
        <v>0</v>
      </c>
      <c r="BD36" s="82"/>
      <c r="BE36" s="29">
        <f>'T8'!Q45</f>
        <v>0</v>
      </c>
      <c r="BF36" s="82"/>
      <c r="BG36" s="111">
        <f>'T8'!S45</f>
        <v>0</v>
      </c>
      <c r="BH36" s="82"/>
      <c r="BI36" s="29">
        <f>'T9'!O36</f>
        <v>0</v>
      </c>
      <c r="BJ36" s="82"/>
      <c r="BK36" s="29">
        <f>'T9'!Q36</f>
        <v>0</v>
      </c>
      <c r="BL36" s="82"/>
      <c r="BM36" s="111">
        <f>'T9'!S36</f>
        <v>0</v>
      </c>
      <c r="BN36" s="78"/>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row>
    <row r="37" spans="1:245" s="55" customFormat="1" ht="21" customHeight="1">
      <c r="A37" s="122" t="s">
        <v>81</v>
      </c>
      <c r="B37" s="123"/>
      <c r="C37" s="123"/>
      <c r="D37" s="123"/>
      <c r="E37" s="123"/>
      <c r="F37" s="124"/>
      <c r="G37" s="124"/>
      <c r="H37" s="124"/>
      <c r="I37" s="123"/>
      <c r="J37" s="123"/>
      <c r="K37" s="123"/>
      <c r="L37" s="125"/>
      <c r="M37" s="126"/>
      <c r="N37" s="126"/>
      <c r="O37" s="126"/>
      <c r="P37" s="126"/>
      <c r="Q37" s="128"/>
      <c r="R37" s="125"/>
      <c r="S37" s="126"/>
      <c r="T37" s="127"/>
      <c r="U37" s="127"/>
      <c r="V37" s="127"/>
      <c r="W37" s="127"/>
      <c r="X37" s="127"/>
      <c r="Y37" s="127"/>
      <c r="Z37" s="127"/>
      <c r="AA37" s="127"/>
      <c r="AB37" s="126"/>
      <c r="AC37" s="126"/>
      <c r="AD37" s="126"/>
      <c r="AE37" s="126"/>
      <c r="AF37" s="126"/>
      <c r="AG37" s="126"/>
      <c r="AH37" s="126"/>
      <c r="AI37" s="126"/>
      <c r="AJ37" s="153"/>
      <c r="AK37" s="126"/>
      <c r="AL37" s="126"/>
      <c r="AM37" s="126"/>
      <c r="AN37" s="126"/>
      <c r="AO37" s="128"/>
      <c r="AP37" s="153"/>
      <c r="AQ37" s="126"/>
      <c r="AR37" s="127"/>
      <c r="AS37" s="127"/>
      <c r="AT37" s="127"/>
      <c r="AU37" s="127"/>
      <c r="AV37" s="127"/>
      <c r="AW37" s="127"/>
      <c r="AX37" s="127"/>
      <c r="AY37" s="127"/>
      <c r="AZ37" s="126"/>
      <c r="BA37" s="126"/>
      <c r="BB37" s="126"/>
      <c r="BC37" s="126"/>
      <c r="BD37" s="126"/>
      <c r="BE37" s="126"/>
      <c r="BF37" s="126"/>
      <c r="BG37" s="128"/>
      <c r="BH37" s="126"/>
      <c r="BI37" s="126"/>
      <c r="BJ37" s="126"/>
      <c r="BK37" s="126"/>
      <c r="BL37" s="126"/>
      <c r="BM37" s="128"/>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row>
    <row r="38" spans="1:245" s="34" customFormat="1" ht="51" customHeight="1">
      <c r="A38" s="82" t="s">
        <v>98</v>
      </c>
      <c r="B38" s="83" t="s">
        <v>61</v>
      </c>
      <c r="C38" s="84" t="s">
        <v>107</v>
      </c>
      <c r="D38" s="118" t="s">
        <v>122</v>
      </c>
      <c r="E38" s="36"/>
      <c r="F38" s="35"/>
      <c r="G38" s="119">
        <f>'T1'!I48+'T2'!I48+'T3'!I48+'T4'!I48</f>
        <v>0</v>
      </c>
      <c r="H38" s="45">
        <f aca="true" t="shared" si="6" ref="H38:I41">N38+P38+R38+T38+V38+X38+Z38+AB38+AD38+AF38+AH38+AJ38+AL38+AN38+AP38+AR38+AT38+AV38+AX38+AZ38+BB38+BD38+BF38+BH38+BJ38+BL38</f>
        <v>1</v>
      </c>
      <c r="I38" s="29">
        <f t="shared" si="6"/>
        <v>1</v>
      </c>
      <c r="J38" s="120">
        <f>H38-I38</f>
        <v>0</v>
      </c>
      <c r="K38" s="121">
        <f>I38/H38</f>
        <v>1</v>
      </c>
      <c r="L38" s="112"/>
      <c r="M38" s="29">
        <f>'T1'!O48</f>
        <v>0</v>
      </c>
      <c r="N38" s="82"/>
      <c r="O38" s="29">
        <f>'T1'!Q48</f>
        <v>0</v>
      </c>
      <c r="P38" s="82"/>
      <c r="Q38" s="111">
        <f>'T1'!S48</f>
        <v>0</v>
      </c>
      <c r="R38" s="112"/>
      <c r="S38" s="29">
        <f>'T2'!O48</f>
        <v>0</v>
      </c>
      <c r="T38" s="82"/>
      <c r="U38" s="46">
        <f>'T2'!Q48</f>
        <v>0</v>
      </c>
      <c r="V38" s="82"/>
      <c r="W38" s="46">
        <f>'T2'!S48</f>
        <v>0</v>
      </c>
      <c r="X38" s="82"/>
      <c r="Y38" s="46">
        <f>'T3'!O48</f>
        <v>0</v>
      </c>
      <c r="Z38" s="82"/>
      <c r="AA38" s="46">
        <f>'T3'!Q48</f>
        <v>0</v>
      </c>
      <c r="AB38" s="82"/>
      <c r="AC38" s="29">
        <f>'T3'!S48</f>
        <v>0</v>
      </c>
      <c r="AD38" s="82"/>
      <c r="AE38" s="29">
        <f>'T4'!O48</f>
        <v>0</v>
      </c>
      <c r="AF38" s="82"/>
      <c r="AG38" s="29">
        <f>'T4'!Q48</f>
        <v>0</v>
      </c>
      <c r="AH38" s="82"/>
      <c r="AI38" s="29">
        <f>'T4'!S48</f>
        <v>0</v>
      </c>
      <c r="AJ38" s="154"/>
      <c r="AK38" s="29">
        <f>'T5'!O48</f>
        <v>0</v>
      </c>
      <c r="AL38" s="82"/>
      <c r="AM38" s="29">
        <f>'T5'!Q48</f>
        <v>0</v>
      </c>
      <c r="AN38" s="82"/>
      <c r="AO38" s="29">
        <f>'T1'!S38</f>
        <v>0</v>
      </c>
      <c r="AP38" s="154"/>
      <c r="AQ38" s="29">
        <f>'T6'!O48</f>
        <v>0</v>
      </c>
      <c r="AR38" s="82"/>
      <c r="AS38" s="46">
        <f>'T6'!Q48</f>
        <v>0</v>
      </c>
      <c r="AT38" s="82">
        <v>1</v>
      </c>
      <c r="AU38" s="46">
        <f>'T6'!Q38</f>
        <v>1</v>
      </c>
      <c r="AV38" s="82"/>
      <c r="AW38" s="46">
        <f>'T7'!O48</f>
        <v>0</v>
      </c>
      <c r="AX38" s="82"/>
      <c r="AY38" s="46">
        <f>'T7'!Q48</f>
        <v>0</v>
      </c>
      <c r="AZ38" s="82"/>
      <c r="BA38" s="29">
        <f>'T7'!S48</f>
        <v>0</v>
      </c>
      <c r="BB38" s="82"/>
      <c r="BC38" s="29">
        <f>'T8'!O48</f>
        <v>0</v>
      </c>
      <c r="BD38" s="82"/>
      <c r="BE38" s="29">
        <f>'T8'!Q48</f>
        <v>0</v>
      </c>
      <c r="BF38" s="82"/>
      <c r="BG38" s="111">
        <f>'T8'!S48</f>
        <v>0</v>
      </c>
      <c r="BH38" s="82"/>
      <c r="BI38" s="29">
        <f>'T9'!O38</f>
        <v>0</v>
      </c>
      <c r="BJ38" s="82"/>
      <c r="BK38" s="29">
        <f>'T9'!Q38</f>
        <v>0</v>
      </c>
      <c r="BL38" s="82"/>
      <c r="BM38" s="111">
        <f>'T9'!S38</f>
        <v>0</v>
      </c>
      <c r="BN38" s="99"/>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row>
    <row r="39" spans="1:245" s="34" customFormat="1" ht="44.25" customHeight="1">
      <c r="A39" s="82" t="s">
        <v>98</v>
      </c>
      <c r="B39" s="83" t="s">
        <v>61</v>
      </c>
      <c r="C39" s="84" t="s">
        <v>104</v>
      </c>
      <c r="D39" s="114" t="s">
        <v>123</v>
      </c>
      <c r="E39" s="37"/>
      <c r="F39" s="32"/>
      <c r="G39" s="119">
        <f>'T1'!I50+'T2'!I50+'T3'!I50+'T4'!I50</f>
        <v>0</v>
      </c>
      <c r="H39" s="45">
        <f t="shared" si="6"/>
        <v>3</v>
      </c>
      <c r="I39" s="29">
        <f t="shared" si="6"/>
        <v>3</v>
      </c>
      <c r="J39" s="47">
        <f>H39-I39</f>
        <v>0</v>
      </c>
      <c r="K39" s="97">
        <f>I39/H39</f>
        <v>1</v>
      </c>
      <c r="L39" s="112"/>
      <c r="M39" s="29">
        <f>'T1'!O50</f>
        <v>0</v>
      </c>
      <c r="N39" s="82"/>
      <c r="O39" s="29">
        <f>'T1'!Q50</f>
        <v>0</v>
      </c>
      <c r="P39" s="82"/>
      <c r="Q39" s="111">
        <f>'T1'!S50</f>
        <v>0</v>
      </c>
      <c r="R39" s="112"/>
      <c r="S39" s="29">
        <f>'T2'!O50</f>
        <v>0</v>
      </c>
      <c r="T39" s="82"/>
      <c r="U39" s="46">
        <f>'T2'!Q50</f>
        <v>0</v>
      </c>
      <c r="V39" s="82"/>
      <c r="W39" s="46">
        <f>'T2'!S50</f>
        <v>0</v>
      </c>
      <c r="X39" s="82"/>
      <c r="Y39" s="46">
        <f>'T3'!O50</f>
        <v>0</v>
      </c>
      <c r="Z39" s="82"/>
      <c r="AA39" s="46">
        <f>'T3'!Q50</f>
        <v>0</v>
      </c>
      <c r="AB39" s="82"/>
      <c r="AC39" s="29">
        <f>'T3'!S50</f>
        <v>0</v>
      </c>
      <c r="AD39" s="82"/>
      <c r="AE39" s="29">
        <f>'T4'!O50</f>
        <v>0</v>
      </c>
      <c r="AF39" s="82"/>
      <c r="AG39" s="29">
        <f>'T4'!Q50</f>
        <v>0</v>
      </c>
      <c r="AH39" s="82"/>
      <c r="AI39" s="29">
        <f>'T4'!S50</f>
        <v>0</v>
      </c>
      <c r="AJ39" s="154"/>
      <c r="AK39" s="29">
        <f>'T5'!O50</f>
        <v>0</v>
      </c>
      <c r="AL39" s="82"/>
      <c r="AM39" s="29">
        <f>'T5'!Q50</f>
        <v>0</v>
      </c>
      <c r="AN39" s="82"/>
      <c r="AO39" s="29">
        <f>'T1'!S39</f>
        <v>0</v>
      </c>
      <c r="AP39" s="154"/>
      <c r="AQ39" s="29">
        <f>'T6'!O50</f>
        <v>0</v>
      </c>
      <c r="AR39" s="82"/>
      <c r="AS39" s="46">
        <f>'T6'!Q50</f>
        <v>0</v>
      </c>
      <c r="AT39" s="82"/>
      <c r="AU39" s="46">
        <f>'T6'!S50</f>
        <v>0</v>
      </c>
      <c r="AV39" s="82">
        <v>3</v>
      </c>
      <c r="AW39" s="46">
        <f>'T3'!O39</f>
        <v>3</v>
      </c>
      <c r="AX39" s="82"/>
      <c r="AY39" s="46">
        <f>'T7'!Q50</f>
        <v>0</v>
      </c>
      <c r="AZ39" s="82"/>
      <c r="BA39" s="29">
        <f>'T7'!S50</f>
        <v>0</v>
      </c>
      <c r="BB39" s="82"/>
      <c r="BC39" s="29">
        <f>'T8'!O50</f>
        <v>0</v>
      </c>
      <c r="BD39" s="82"/>
      <c r="BE39" s="29">
        <f>'T8'!Q50</f>
        <v>0</v>
      </c>
      <c r="BF39" s="82"/>
      <c r="BG39" s="111">
        <f>'T8'!S50</f>
        <v>0</v>
      </c>
      <c r="BH39" s="82"/>
      <c r="BI39" s="29">
        <f>'T9'!O39</f>
        <v>0</v>
      </c>
      <c r="BJ39" s="82"/>
      <c r="BK39" s="29">
        <f>'T9'!Q39</f>
        <v>0</v>
      </c>
      <c r="BL39" s="82"/>
      <c r="BM39" s="111">
        <f>'T9'!S39</f>
        <v>0</v>
      </c>
      <c r="BN39" s="99"/>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row>
    <row r="40" spans="1:245" s="34" customFormat="1" ht="53.25" customHeight="1">
      <c r="A40" s="82" t="s">
        <v>98</v>
      </c>
      <c r="B40" s="83" t="s">
        <v>61</v>
      </c>
      <c r="C40" s="84" t="s">
        <v>105</v>
      </c>
      <c r="D40" s="113" t="s">
        <v>124</v>
      </c>
      <c r="E40" s="37"/>
      <c r="F40" s="32"/>
      <c r="G40" s="119">
        <f>'T1'!I51+'T2'!I51+'T3'!I51+'T4'!I51</f>
        <v>0</v>
      </c>
      <c r="H40" s="45">
        <f t="shared" si="6"/>
        <v>20</v>
      </c>
      <c r="I40" s="29">
        <f t="shared" si="6"/>
        <v>20</v>
      </c>
      <c r="J40" s="47">
        <f>H40-I40</f>
        <v>0</v>
      </c>
      <c r="K40" s="97">
        <f>I40/H40</f>
        <v>1</v>
      </c>
      <c r="L40" s="112"/>
      <c r="M40" s="29">
        <f>'T1'!O51</f>
        <v>0</v>
      </c>
      <c r="N40" s="82"/>
      <c r="O40" s="29">
        <f>'T1'!Q51</f>
        <v>0</v>
      </c>
      <c r="P40" s="82"/>
      <c r="Q40" s="111">
        <f>'T1'!S51</f>
        <v>0</v>
      </c>
      <c r="R40" s="112"/>
      <c r="S40" s="29">
        <f>'T2'!O51</f>
        <v>0</v>
      </c>
      <c r="T40" s="82"/>
      <c r="U40" s="46">
        <f>'T2'!Q51</f>
        <v>0</v>
      </c>
      <c r="V40" s="82"/>
      <c r="W40" s="46">
        <f>'T2'!S51</f>
        <v>0</v>
      </c>
      <c r="X40" s="82"/>
      <c r="Y40" s="46">
        <f>'T3'!O51</f>
        <v>0</v>
      </c>
      <c r="Z40" s="82"/>
      <c r="AA40" s="46">
        <f>'T3'!Q51</f>
        <v>0</v>
      </c>
      <c r="AB40" s="82"/>
      <c r="AC40" s="29">
        <f>'T3'!S51</f>
        <v>0</v>
      </c>
      <c r="AD40" s="82"/>
      <c r="AE40" s="29">
        <f>'T4'!O51</f>
        <v>0</v>
      </c>
      <c r="AF40" s="82"/>
      <c r="AG40" s="29">
        <f>'T4'!Q51</f>
        <v>0</v>
      </c>
      <c r="AH40" s="82"/>
      <c r="AI40" s="29">
        <f>'T4'!S51</f>
        <v>0</v>
      </c>
      <c r="AJ40" s="154"/>
      <c r="AK40" s="29">
        <f>'T5'!O51</f>
        <v>0</v>
      </c>
      <c r="AL40" s="82"/>
      <c r="AM40" s="29">
        <f>'T5'!Q51</f>
        <v>0</v>
      </c>
      <c r="AN40" s="82"/>
      <c r="AO40" s="29">
        <f>'T1'!S40</f>
        <v>0</v>
      </c>
      <c r="AP40" s="154"/>
      <c r="AQ40" s="29">
        <f>'T6'!O51</f>
        <v>0</v>
      </c>
      <c r="AR40" s="82"/>
      <c r="AS40" s="46">
        <f>'T6'!Q51</f>
        <v>0</v>
      </c>
      <c r="AT40" s="82"/>
      <c r="AU40" s="46">
        <f>'T6'!S51</f>
        <v>0</v>
      </c>
      <c r="AV40" s="82"/>
      <c r="AW40" s="46">
        <f>'T6'!O51</f>
        <v>0</v>
      </c>
      <c r="AX40" s="82"/>
      <c r="AY40" s="46">
        <f>'T7'!Q51</f>
        <v>0</v>
      </c>
      <c r="AZ40" s="82"/>
      <c r="BA40" s="29">
        <f>'T7'!S51</f>
        <v>0</v>
      </c>
      <c r="BB40" s="82">
        <v>20</v>
      </c>
      <c r="BC40" s="29">
        <f>'T4'!O40</f>
        <v>20</v>
      </c>
      <c r="BD40" s="82"/>
      <c r="BE40" s="29">
        <f>'T8'!Q51</f>
        <v>0</v>
      </c>
      <c r="BF40" s="82"/>
      <c r="BG40" s="111">
        <f>'T8'!S51</f>
        <v>0</v>
      </c>
      <c r="BH40" s="82"/>
      <c r="BI40" s="29">
        <f>'T9'!O40</f>
        <v>0</v>
      </c>
      <c r="BJ40" s="82"/>
      <c r="BK40" s="29">
        <f>'T9'!Q40</f>
        <v>0</v>
      </c>
      <c r="BL40" s="82"/>
      <c r="BM40" s="111">
        <f>'T9'!S40</f>
        <v>0</v>
      </c>
      <c r="BN40" s="78"/>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row>
    <row r="41" spans="1:245" s="34" customFormat="1" ht="53.25" customHeight="1">
      <c r="A41" s="82" t="s">
        <v>98</v>
      </c>
      <c r="B41" s="83" t="s">
        <v>61</v>
      </c>
      <c r="C41" s="84" t="s">
        <v>106</v>
      </c>
      <c r="D41" s="113" t="s">
        <v>125</v>
      </c>
      <c r="E41" s="37"/>
      <c r="F41" s="32"/>
      <c r="G41" s="119">
        <f>'T1'!I52+'T2'!I52+'T3'!I52+'T4'!I52</f>
        <v>0</v>
      </c>
      <c r="H41" s="45">
        <f t="shared" si="6"/>
        <v>1</v>
      </c>
      <c r="I41" s="29">
        <f t="shared" si="6"/>
        <v>1</v>
      </c>
      <c r="J41" s="47">
        <f>H41-I41</f>
        <v>0</v>
      </c>
      <c r="K41" s="97">
        <f>I41/H41</f>
        <v>1</v>
      </c>
      <c r="L41" s="112"/>
      <c r="M41" s="29">
        <f>'T1'!O52</f>
        <v>0</v>
      </c>
      <c r="N41" s="82"/>
      <c r="O41" s="29">
        <f>'T1'!Q52</f>
        <v>0</v>
      </c>
      <c r="P41" s="82"/>
      <c r="Q41" s="111">
        <f>'T1'!S52</f>
        <v>0</v>
      </c>
      <c r="R41" s="112"/>
      <c r="S41" s="29">
        <f>'T2'!O52</f>
        <v>0</v>
      </c>
      <c r="T41" s="82"/>
      <c r="U41" s="46">
        <f>'T2'!Q52</f>
        <v>0</v>
      </c>
      <c r="V41" s="82"/>
      <c r="W41" s="46">
        <f>'T2'!S52</f>
        <v>0</v>
      </c>
      <c r="X41" s="82"/>
      <c r="Y41" s="46">
        <f>'T3'!O52</f>
        <v>0</v>
      </c>
      <c r="Z41" s="82"/>
      <c r="AA41" s="46">
        <f>'T3'!Q52</f>
        <v>0</v>
      </c>
      <c r="AB41" s="82"/>
      <c r="AC41" s="29">
        <f>'T3'!S52</f>
        <v>0</v>
      </c>
      <c r="AD41" s="82"/>
      <c r="AE41" s="29">
        <f>'T4'!O52</f>
        <v>0</v>
      </c>
      <c r="AF41" s="82"/>
      <c r="AG41" s="29">
        <f>'T4'!Q52</f>
        <v>0</v>
      </c>
      <c r="AH41" s="82"/>
      <c r="AI41" s="29">
        <f>'T4'!S52</f>
        <v>0</v>
      </c>
      <c r="AJ41" s="154"/>
      <c r="AK41" s="29">
        <f>'T5'!O52</f>
        <v>0</v>
      </c>
      <c r="AL41" s="82"/>
      <c r="AM41" s="29">
        <f>'T5'!Q52</f>
        <v>0</v>
      </c>
      <c r="AN41" s="82">
        <v>1</v>
      </c>
      <c r="AO41" s="29">
        <f>'T5'!S41</f>
        <v>1</v>
      </c>
      <c r="AP41" s="154"/>
      <c r="AQ41" s="29">
        <f>'T6'!O52</f>
        <v>0</v>
      </c>
      <c r="AR41" s="82"/>
      <c r="AS41" s="46">
        <f>'T6'!Q52</f>
        <v>0</v>
      </c>
      <c r="AT41" s="82"/>
      <c r="AU41" s="46">
        <f>'T6'!S52</f>
        <v>0</v>
      </c>
      <c r="AV41" s="82"/>
      <c r="AW41" s="46">
        <f>'T7'!O52</f>
        <v>0</v>
      </c>
      <c r="AX41" s="82"/>
      <c r="AY41" s="46">
        <f>'T7'!Q52</f>
        <v>0</v>
      </c>
      <c r="AZ41" s="82"/>
      <c r="BA41" s="29">
        <f>'T7'!S52</f>
        <v>0</v>
      </c>
      <c r="BB41" s="82"/>
      <c r="BC41" s="29">
        <f>'T8'!O52</f>
        <v>0</v>
      </c>
      <c r="BD41" s="82"/>
      <c r="BE41" s="29">
        <f>'T8'!Q52</f>
        <v>0</v>
      </c>
      <c r="BF41" s="82"/>
      <c r="BG41" s="111">
        <f>'T8'!S52</f>
        <v>0</v>
      </c>
      <c r="BH41" s="82"/>
      <c r="BI41" s="29">
        <f>'T9'!O41</f>
        <v>0</v>
      </c>
      <c r="BJ41" s="82"/>
      <c r="BK41" s="29">
        <f>'T9'!Q41</f>
        <v>0</v>
      </c>
      <c r="BL41" s="82"/>
      <c r="BM41" s="111">
        <f>'T9'!S41</f>
        <v>0</v>
      </c>
      <c r="BN41" s="78"/>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row>
    <row r="42" spans="1:245" s="55" customFormat="1" ht="21" customHeight="1">
      <c r="A42" s="122" t="s">
        <v>84</v>
      </c>
      <c r="B42" s="123"/>
      <c r="C42" s="123"/>
      <c r="D42" s="123"/>
      <c r="E42" s="123"/>
      <c r="F42" s="124"/>
      <c r="G42" s="124"/>
      <c r="H42" s="124"/>
      <c r="I42" s="123"/>
      <c r="J42" s="123"/>
      <c r="K42" s="123"/>
      <c r="L42" s="125"/>
      <c r="M42" s="126"/>
      <c r="N42" s="126"/>
      <c r="O42" s="126"/>
      <c r="P42" s="126"/>
      <c r="Q42" s="128"/>
      <c r="R42" s="125"/>
      <c r="S42" s="126"/>
      <c r="T42" s="127"/>
      <c r="U42" s="127"/>
      <c r="V42" s="127"/>
      <c r="W42" s="127"/>
      <c r="X42" s="127"/>
      <c r="Y42" s="127"/>
      <c r="Z42" s="127"/>
      <c r="AA42" s="127"/>
      <c r="AB42" s="126"/>
      <c r="AC42" s="126"/>
      <c r="AD42" s="126"/>
      <c r="AE42" s="126"/>
      <c r="AF42" s="126"/>
      <c r="AG42" s="126"/>
      <c r="AH42" s="126"/>
      <c r="AI42" s="126"/>
      <c r="AJ42" s="153"/>
      <c r="AK42" s="126"/>
      <c r="AL42" s="126"/>
      <c r="AM42" s="126"/>
      <c r="AN42" s="126"/>
      <c r="AO42" s="128"/>
      <c r="AP42" s="153"/>
      <c r="AQ42" s="126"/>
      <c r="AR42" s="127"/>
      <c r="AS42" s="127"/>
      <c r="AT42" s="127"/>
      <c r="AU42" s="127"/>
      <c r="AV42" s="127"/>
      <c r="AW42" s="127"/>
      <c r="AX42" s="127"/>
      <c r="AY42" s="127"/>
      <c r="AZ42" s="126"/>
      <c r="BA42" s="126"/>
      <c r="BB42" s="126"/>
      <c r="BC42" s="126"/>
      <c r="BD42" s="126"/>
      <c r="BE42" s="126"/>
      <c r="BF42" s="126"/>
      <c r="BG42" s="128"/>
      <c r="BH42" s="126"/>
      <c r="BI42" s="126"/>
      <c r="BJ42" s="126"/>
      <c r="BK42" s="126"/>
      <c r="BL42" s="126"/>
      <c r="BM42" s="128"/>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row>
    <row r="43" spans="1:245" s="34" customFormat="1" ht="51" customHeight="1">
      <c r="A43" s="82" t="s">
        <v>98</v>
      </c>
      <c r="B43" s="83" t="s">
        <v>61</v>
      </c>
      <c r="C43" s="84" t="s">
        <v>85</v>
      </c>
      <c r="D43" s="114" t="s">
        <v>126</v>
      </c>
      <c r="E43" s="36"/>
      <c r="F43" s="35"/>
      <c r="G43" s="119">
        <f>'T1'!I59+'T2'!I59+'T3'!I59+'T4'!I59</f>
        <v>0</v>
      </c>
      <c r="H43" s="45">
        <f>N43+P43+R43+T43+V43+X43+Z43+AB43+AD43+AF43+AH43+AJ43+AL43+AN43+AP43+AR43+AT43+AV43+AX43+AZ43+BB43+BD43+BF43+BH43+BJ43+BL43</f>
        <v>1</v>
      </c>
      <c r="I43" s="29">
        <f>O43+Q43+S43+U43+W43+Y43+AA43+AC43+AE43+AG43+AI43+AK43+AM43+AO43+AQ43+AS43+AU43+AW43+AY43+BA43+BC43+BE43+BG43+BI43+BK43+BM43</f>
        <v>0</v>
      </c>
      <c r="J43" s="120">
        <f>H43-I43</f>
        <v>1</v>
      </c>
      <c r="K43" s="121">
        <f>I43/H43</f>
        <v>0</v>
      </c>
      <c r="L43" s="112"/>
      <c r="M43" s="29">
        <f>'T1'!O59</f>
        <v>0</v>
      </c>
      <c r="N43" s="82"/>
      <c r="O43" s="29">
        <f>'T1'!Q59</f>
        <v>0</v>
      </c>
      <c r="P43" s="82"/>
      <c r="Q43" s="111">
        <f>'T1'!S59</f>
        <v>0</v>
      </c>
      <c r="R43" s="112"/>
      <c r="S43" s="29">
        <f>'T2'!O59</f>
        <v>0</v>
      </c>
      <c r="T43" s="82"/>
      <c r="U43" s="46">
        <f>'T2'!Q59</f>
        <v>0</v>
      </c>
      <c r="V43" s="82"/>
      <c r="W43" s="46">
        <f>'T2'!S59</f>
        <v>0</v>
      </c>
      <c r="X43" s="82"/>
      <c r="Y43" s="46">
        <f>'T3'!O59</f>
        <v>0</v>
      </c>
      <c r="Z43" s="82"/>
      <c r="AA43" s="46">
        <f>'T3'!Q59</f>
        <v>0</v>
      </c>
      <c r="AB43" s="82"/>
      <c r="AC43" s="29">
        <f>'T3'!S59</f>
        <v>0</v>
      </c>
      <c r="AD43" s="82"/>
      <c r="AE43" s="29">
        <f>'T4'!O59</f>
        <v>0</v>
      </c>
      <c r="AF43" s="82"/>
      <c r="AG43" s="29">
        <f>'T4'!Q59</f>
        <v>0</v>
      </c>
      <c r="AH43" s="82"/>
      <c r="AI43" s="29">
        <f>'T4'!S59</f>
        <v>0</v>
      </c>
      <c r="AJ43" s="154"/>
      <c r="AK43" s="29">
        <f>'T5'!O59</f>
        <v>0</v>
      </c>
      <c r="AL43" s="82"/>
      <c r="AM43" s="29">
        <f>'T5'!Q59</f>
        <v>0</v>
      </c>
      <c r="AN43" s="82"/>
      <c r="AO43" s="29">
        <f>'T1'!S43</f>
        <v>0</v>
      </c>
      <c r="AP43" s="154"/>
      <c r="AQ43" s="29">
        <f>'T6'!O59</f>
        <v>0</v>
      </c>
      <c r="AR43" s="82"/>
      <c r="AS43" s="46">
        <f>'T6'!Q59</f>
        <v>0</v>
      </c>
      <c r="AT43" s="82"/>
      <c r="AU43" s="46">
        <f>'T6'!S59</f>
        <v>0</v>
      </c>
      <c r="AV43" s="82"/>
      <c r="AW43" s="46">
        <f>'T7'!O59</f>
        <v>0</v>
      </c>
      <c r="AX43" s="82"/>
      <c r="AY43" s="46">
        <f>'T7'!Q59</f>
        <v>0</v>
      </c>
      <c r="AZ43" s="82"/>
      <c r="BA43" s="29">
        <f>'T7'!S59</f>
        <v>0</v>
      </c>
      <c r="BB43" s="82"/>
      <c r="BC43" s="29">
        <f>'T8'!O59</f>
        <v>0</v>
      </c>
      <c r="BD43" s="82"/>
      <c r="BE43" s="29">
        <f>'T8'!Q43</f>
        <v>0</v>
      </c>
      <c r="BF43" s="82"/>
      <c r="BG43" s="111">
        <f>'T8'!S59</f>
        <v>0</v>
      </c>
      <c r="BH43" s="82">
        <v>1</v>
      </c>
      <c r="BI43" s="29">
        <f>'T9'!O43</f>
        <v>0</v>
      </c>
      <c r="BJ43" s="82"/>
      <c r="BK43" s="29">
        <f>'T9'!Q43</f>
        <v>0</v>
      </c>
      <c r="BL43" s="82"/>
      <c r="BM43" s="111">
        <f>'T9'!S43</f>
        <v>0</v>
      </c>
      <c r="BN43" s="99"/>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row>
    <row r="44" spans="1:245" s="34" customFormat="1" ht="52.5" customHeight="1">
      <c r="A44" s="82" t="s">
        <v>98</v>
      </c>
      <c r="B44" s="83" t="s">
        <v>61</v>
      </c>
      <c r="C44" s="84" t="s">
        <v>86</v>
      </c>
      <c r="D44" s="114" t="s">
        <v>127</v>
      </c>
      <c r="E44" s="37"/>
      <c r="F44" s="32"/>
      <c r="G44" s="119">
        <f>'T1'!I60+'T2'!I60+'T3'!I60+'T4'!I60</f>
        <v>0</v>
      </c>
      <c r="H44" s="45">
        <f>N44+P44+R44+T44+V44+X44+Z44+AB44+AD44+AF44+AH44+AJ44+AL44+AN44+AP44+AR44+AT44+AV44+AX44+AZ44+BB44+BD44+BF44+BH44+BJ44+BL44</f>
        <v>1</v>
      </c>
      <c r="I44" s="29">
        <f>O44+Q44+S44+U44+W44+Y44+AA44+AC44+AE44+AG44+AI44+AK44+AM44+AO44+AQ44+AS44+AU44+AW44+AY44+BA44+BC44+BE44+BG44+BI44+BK44+BM44</f>
        <v>1</v>
      </c>
      <c r="J44" s="120">
        <f>H44-I44</f>
        <v>0</v>
      </c>
      <c r="K44" s="97">
        <f>I44/H44</f>
        <v>1</v>
      </c>
      <c r="L44" s="112"/>
      <c r="M44" s="29">
        <f>'T1'!O60</f>
        <v>0</v>
      </c>
      <c r="N44" s="82"/>
      <c r="O44" s="29">
        <f>'T1'!Q60</f>
        <v>0</v>
      </c>
      <c r="P44" s="82"/>
      <c r="Q44" s="111">
        <f>'T1'!S60</f>
        <v>0</v>
      </c>
      <c r="R44" s="112"/>
      <c r="S44" s="29">
        <f>'T2'!O60</f>
        <v>0</v>
      </c>
      <c r="T44" s="82"/>
      <c r="U44" s="46">
        <f>'T2'!Q60</f>
        <v>0</v>
      </c>
      <c r="V44" s="82"/>
      <c r="W44" s="46">
        <f>'T2'!S60</f>
        <v>0</v>
      </c>
      <c r="X44" s="82"/>
      <c r="Y44" s="46">
        <f>'T3'!O60</f>
        <v>0</v>
      </c>
      <c r="Z44" s="82"/>
      <c r="AA44" s="46">
        <f>'T3'!Q60</f>
        <v>0</v>
      </c>
      <c r="AB44" s="82"/>
      <c r="AC44" s="29">
        <f>'T3'!S60</f>
        <v>0</v>
      </c>
      <c r="AD44" s="82"/>
      <c r="AE44" s="29">
        <f>'T4'!O60</f>
        <v>0</v>
      </c>
      <c r="AF44" s="82"/>
      <c r="AG44" s="29">
        <f>'T4'!Q60</f>
        <v>0</v>
      </c>
      <c r="AH44" s="82"/>
      <c r="AI44" s="29">
        <f>'T4'!S60</f>
        <v>0</v>
      </c>
      <c r="AJ44" s="154"/>
      <c r="AK44" s="29">
        <f>'T1'!N44</f>
        <v>0</v>
      </c>
      <c r="AL44" s="82"/>
      <c r="AM44" s="46">
        <f>'T1'!P44</f>
        <v>0</v>
      </c>
      <c r="AN44" s="82"/>
      <c r="AO44" s="29">
        <f>'T1'!S44</f>
        <v>0</v>
      </c>
      <c r="AP44" s="154"/>
      <c r="AQ44" s="46">
        <f>'T2'!O43</f>
        <v>0</v>
      </c>
      <c r="AR44" s="82">
        <v>1</v>
      </c>
      <c r="AS44" s="46">
        <f>'T2'!Q43</f>
        <v>1</v>
      </c>
      <c r="AT44" s="82"/>
      <c r="AU44" s="46">
        <f>'T2'!S43</f>
        <v>0</v>
      </c>
      <c r="AV44" s="82"/>
      <c r="AW44" s="46">
        <f>'T2'!U43</f>
        <v>0</v>
      </c>
      <c r="AX44" s="82"/>
      <c r="AY44" s="46">
        <f>'T2'!W43</f>
        <v>0</v>
      </c>
      <c r="AZ44" s="82"/>
      <c r="BA44" s="46">
        <f>'T2'!Y43</f>
        <v>0</v>
      </c>
      <c r="BB44" s="82"/>
      <c r="BC44" s="46">
        <f>'T2'!AA43</f>
        <v>0</v>
      </c>
      <c r="BD44" s="82"/>
      <c r="BE44" s="46">
        <f>'T2'!AC43</f>
        <v>0</v>
      </c>
      <c r="BF44" s="82"/>
      <c r="BG44" s="46">
        <f>'T2'!AE43</f>
        <v>0</v>
      </c>
      <c r="BH44" s="82"/>
      <c r="BI44" s="29">
        <f>'T9'!O44</f>
        <v>0</v>
      </c>
      <c r="BJ44" s="82"/>
      <c r="BK44" s="29">
        <f>'T9'!Q44</f>
        <v>0</v>
      </c>
      <c r="BL44" s="82"/>
      <c r="BM44" s="111">
        <f>'T9'!S44</f>
        <v>0</v>
      </c>
      <c r="BN44" s="99"/>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row>
    <row r="45" spans="1:246" s="44" customFormat="1" ht="18.75" customHeight="1">
      <c r="A45" s="38" t="s">
        <v>82</v>
      </c>
      <c r="B45" s="39"/>
      <c r="C45" s="39"/>
      <c r="D45" s="39"/>
      <c r="E45" s="39"/>
      <c r="F45" s="40"/>
      <c r="G45" s="68"/>
      <c r="H45" s="40"/>
      <c r="I45" s="39"/>
      <c r="J45" s="39"/>
      <c r="K45" s="39"/>
      <c r="L45" s="109"/>
      <c r="M45" s="104"/>
      <c r="N45" s="104"/>
      <c r="O45" s="104"/>
      <c r="P45" s="104"/>
      <c r="Q45" s="110"/>
      <c r="R45" s="109"/>
      <c r="S45" s="104"/>
      <c r="T45" s="104"/>
      <c r="U45" s="104"/>
      <c r="V45" s="104"/>
      <c r="W45" s="104"/>
      <c r="X45" s="104"/>
      <c r="Y45" s="104"/>
      <c r="Z45" s="104"/>
      <c r="AA45" s="104"/>
      <c r="AB45" s="104"/>
      <c r="AC45" s="104"/>
      <c r="AD45" s="104"/>
      <c r="AE45" s="104"/>
      <c r="AF45" s="104"/>
      <c r="AG45" s="104"/>
      <c r="AH45" s="104"/>
      <c r="AI45" s="104"/>
      <c r="AJ45" s="41"/>
      <c r="AK45" s="104"/>
      <c r="AL45" s="104"/>
      <c r="AM45" s="104"/>
      <c r="AN45" s="104"/>
      <c r="AO45" s="110"/>
      <c r="AP45" s="41"/>
      <c r="AQ45" s="104"/>
      <c r="AR45" s="104"/>
      <c r="AS45" s="104"/>
      <c r="AT45" s="104"/>
      <c r="AU45" s="104"/>
      <c r="AV45" s="104"/>
      <c r="AW45" s="104"/>
      <c r="AX45" s="104"/>
      <c r="AY45" s="104"/>
      <c r="AZ45" s="104"/>
      <c r="BA45" s="104"/>
      <c r="BB45" s="104"/>
      <c r="BC45" s="104"/>
      <c r="BD45" s="104"/>
      <c r="BE45" s="104"/>
      <c r="BF45" s="104"/>
      <c r="BG45" s="110"/>
      <c r="BH45" s="104"/>
      <c r="BI45" s="104"/>
      <c r="BJ45" s="104"/>
      <c r="BK45" s="104"/>
      <c r="BL45" s="104"/>
      <c r="BM45" s="110"/>
      <c r="BN45" s="79"/>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3"/>
    </row>
    <row r="46" spans="1:245" s="55" customFormat="1" ht="21" customHeight="1">
      <c r="A46" s="122" t="s">
        <v>83</v>
      </c>
      <c r="B46" s="123"/>
      <c r="C46" s="123"/>
      <c r="D46" s="123"/>
      <c r="E46" s="123"/>
      <c r="F46" s="124"/>
      <c r="G46" s="124"/>
      <c r="H46" s="124"/>
      <c r="I46" s="123"/>
      <c r="J46" s="123"/>
      <c r="K46" s="123"/>
      <c r="L46" s="125"/>
      <c r="M46" s="126"/>
      <c r="N46" s="126"/>
      <c r="O46" s="126"/>
      <c r="P46" s="126"/>
      <c r="Q46" s="128"/>
      <c r="R46" s="125"/>
      <c r="S46" s="126"/>
      <c r="T46" s="127"/>
      <c r="U46" s="127"/>
      <c r="V46" s="127"/>
      <c r="W46" s="127"/>
      <c r="X46" s="127"/>
      <c r="Y46" s="127"/>
      <c r="Z46" s="127"/>
      <c r="AA46" s="127"/>
      <c r="AB46" s="126"/>
      <c r="AC46" s="126"/>
      <c r="AD46" s="126"/>
      <c r="AE46" s="126"/>
      <c r="AF46" s="126"/>
      <c r="AG46" s="126"/>
      <c r="AH46" s="126"/>
      <c r="AI46" s="126"/>
      <c r="AJ46" s="153"/>
      <c r="AK46" s="126"/>
      <c r="AL46" s="126"/>
      <c r="AM46" s="126"/>
      <c r="AN46" s="126"/>
      <c r="AO46" s="128"/>
      <c r="AP46" s="153"/>
      <c r="AQ46" s="126"/>
      <c r="AR46" s="127"/>
      <c r="AS46" s="127"/>
      <c r="AT46" s="127"/>
      <c r="AU46" s="127"/>
      <c r="AV46" s="127"/>
      <c r="AW46" s="127"/>
      <c r="AX46" s="127"/>
      <c r="AY46" s="127"/>
      <c r="AZ46" s="126"/>
      <c r="BA46" s="126"/>
      <c r="BB46" s="126"/>
      <c r="BC46" s="126"/>
      <c r="BD46" s="126"/>
      <c r="BE46" s="126"/>
      <c r="BF46" s="126"/>
      <c r="BG46" s="128"/>
      <c r="BH46" s="126"/>
      <c r="BI46" s="126"/>
      <c r="BJ46" s="126"/>
      <c r="BK46" s="126"/>
      <c r="BL46" s="126"/>
      <c r="BM46" s="128"/>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row>
    <row r="47" spans="1:245" s="34" customFormat="1" ht="38.25">
      <c r="A47" s="82" t="s">
        <v>98</v>
      </c>
      <c r="B47" s="83" t="s">
        <v>61</v>
      </c>
      <c r="C47" s="84" t="s">
        <v>87</v>
      </c>
      <c r="D47" s="118" t="s">
        <v>128</v>
      </c>
      <c r="E47" s="36"/>
      <c r="F47" s="35"/>
      <c r="G47" s="119">
        <f>'T1'!I47+'T2'!I47+'T3'!I47+'T4'!I47</f>
        <v>0</v>
      </c>
      <c r="H47" s="45">
        <f aca="true" t="shared" si="7" ref="H47:H55">N47+P47+R47+T47+V47+X47+Z47+AB47+AD47+AF47+AH47+AJ47+AL47+AN47+AP47+AR47+AT47+AV47+AX47+AZ47+BB47+BD47+BF47+BH47+BJ47+BL47</f>
        <v>1</v>
      </c>
      <c r="I47" s="29">
        <f aca="true" t="shared" si="8" ref="I47:I55">O47+Q47+S47+U47+W47+Y47+AA47+AC47+AE47+AG47+AI47+AK47+AM47+AO47+AQ47+AS47+AU47+AW47+AY47+BA47+BC47+BE47+BG47+BI47+BK47+BM47</f>
        <v>1</v>
      </c>
      <c r="J47" s="120">
        <f aca="true" t="shared" si="9" ref="J47:J52">H47-I47</f>
        <v>0</v>
      </c>
      <c r="K47" s="121">
        <f aca="true" t="shared" si="10" ref="K47:K52">I47/H47</f>
        <v>1</v>
      </c>
      <c r="L47" s="112"/>
      <c r="M47" s="29">
        <f>'T1'!O47</f>
        <v>0</v>
      </c>
      <c r="N47" s="82"/>
      <c r="O47" s="29">
        <f>'T1'!Q47</f>
        <v>0</v>
      </c>
      <c r="P47" s="82"/>
      <c r="Q47" s="111">
        <f>'T1'!S47</f>
        <v>0</v>
      </c>
      <c r="R47" s="112"/>
      <c r="S47" s="29">
        <f>'T2'!O47</f>
        <v>0</v>
      </c>
      <c r="T47" s="82"/>
      <c r="U47" s="46">
        <f>'T2'!Q47</f>
        <v>0</v>
      </c>
      <c r="V47" s="82"/>
      <c r="W47" s="46">
        <f>'T2'!S47</f>
        <v>0</v>
      </c>
      <c r="X47" s="82"/>
      <c r="Y47" s="46">
        <f>'T3'!O47</f>
        <v>0</v>
      </c>
      <c r="Z47" s="82"/>
      <c r="AA47" s="46">
        <f>'T3'!Q47</f>
        <v>0</v>
      </c>
      <c r="AB47" s="82"/>
      <c r="AC47" s="29">
        <f>'T3'!S47</f>
        <v>0</v>
      </c>
      <c r="AD47" s="82"/>
      <c r="AE47" s="29">
        <f>'T4'!O47</f>
        <v>0</v>
      </c>
      <c r="AF47" s="82"/>
      <c r="AG47" s="29">
        <f>'T4'!Q47</f>
        <v>0</v>
      </c>
      <c r="AH47" s="82"/>
      <c r="AI47" s="29">
        <f>'T4'!S47</f>
        <v>0</v>
      </c>
      <c r="AJ47" s="154"/>
      <c r="AK47" s="29">
        <f>'T5'!O47</f>
        <v>0</v>
      </c>
      <c r="AL47" s="82"/>
      <c r="AM47" s="29">
        <f>'T5'!Q47</f>
        <v>0</v>
      </c>
      <c r="AN47" s="82"/>
      <c r="AO47" s="29">
        <f>'T1'!S47</f>
        <v>0</v>
      </c>
      <c r="AP47" s="154"/>
      <c r="AQ47" s="29">
        <f>'T6'!O47</f>
        <v>0</v>
      </c>
      <c r="AR47" s="82">
        <v>1</v>
      </c>
      <c r="AS47" s="46">
        <f>'T6'!Q47</f>
        <v>1</v>
      </c>
      <c r="AT47" s="82"/>
      <c r="AU47" s="46">
        <f>'T6'!S47</f>
        <v>0</v>
      </c>
      <c r="AV47" s="82"/>
      <c r="AW47" s="46">
        <f>'T7'!O47</f>
        <v>0</v>
      </c>
      <c r="AX47" s="82"/>
      <c r="AY47" s="46">
        <f>'T7'!Q47</f>
        <v>0</v>
      </c>
      <c r="AZ47" s="82"/>
      <c r="BA47" s="29">
        <f>'T7'!S47</f>
        <v>0</v>
      </c>
      <c r="BB47" s="82"/>
      <c r="BC47" s="29">
        <f>'T8'!O47</f>
        <v>0</v>
      </c>
      <c r="BD47" s="82"/>
      <c r="BE47" s="29">
        <f>'T8'!Q47</f>
        <v>0</v>
      </c>
      <c r="BF47" s="82"/>
      <c r="BG47" s="111">
        <f>'T8'!S47</f>
        <v>0</v>
      </c>
      <c r="BH47" s="82"/>
      <c r="BI47" s="29">
        <f>'T9'!O47</f>
        <v>0</v>
      </c>
      <c r="BJ47" s="82"/>
      <c r="BK47" s="29">
        <f>'T9'!Q47</f>
        <v>0</v>
      </c>
      <c r="BL47" s="82"/>
      <c r="BM47" s="111">
        <f>'T9'!S47</f>
        <v>0</v>
      </c>
      <c r="BN47" s="78"/>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row>
    <row r="48" spans="1:245" s="34" customFormat="1" ht="43.5" customHeight="1">
      <c r="A48" s="82" t="s">
        <v>98</v>
      </c>
      <c r="B48" s="83" t="s">
        <v>61</v>
      </c>
      <c r="C48" s="84" t="s">
        <v>88</v>
      </c>
      <c r="D48" s="114" t="s">
        <v>129</v>
      </c>
      <c r="E48" s="37"/>
      <c r="F48" s="32"/>
      <c r="G48" s="119">
        <f>'T1'!I48+'T2'!I48+'T3'!I48+'T4'!I48</f>
        <v>0</v>
      </c>
      <c r="H48" s="45">
        <f t="shared" si="7"/>
        <v>2</v>
      </c>
      <c r="I48" s="29">
        <f t="shared" si="8"/>
        <v>0</v>
      </c>
      <c r="J48" s="47">
        <f t="shared" si="9"/>
        <v>2</v>
      </c>
      <c r="K48" s="97">
        <f t="shared" si="10"/>
        <v>0</v>
      </c>
      <c r="L48" s="112"/>
      <c r="M48" s="29">
        <f>'T1'!O48</f>
        <v>0</v>
      </c>
      <c r="N48" s="82"/>
      <c r="O48" s="29">
        <f>'T1'!Q48</f>
        <v>0</v>
      </c>
      <c r="P48" s="82"/>
      <c r="Q48" s="111">
        <f>'T1'!S48</f>
        <v>0</v>
      </c>
      <c r="R48" s="112"/>
      <c r="S48" s="29">
        <f>'T2'!O48</f>
        <v>0</v>
      </c>
      <c r="T48" s="82"/>
      <c r="U48" s="46">
        <f>'T2'!Q48</f>
        <v>0</v>
      </c>
      <c r="V48" s="82"/>
      <c r="W48" s="46">
        <f>'T2'!S48</f>
        <v>0</v>
      </c>
      <c r="X48" s="82"/>
      <c r="Y48" s="46">
        <f>'T3'!O48</f>
        <v>0</v>
      </c>
      <c r="Z48" s="82"/>
      <c r="AA48" s="46">
        <f>'T3'!Q48</f>
        <v>0</v>
      </c>
      <c r="AB48" s="82"/>
      <c r="AC48" s="29">
        <f>'T3'!S48</f>
        <v>0</v>
      </c>
      <c r="AD48" s="82"/>
      <c r="AE48" s="29">
        <f>'T4'!O48</f>
        <v>0</v>
      </c>
      <c r="AF48" s="82"/>
      <c r="AG48" s="29">
        <f>'T4'!Q48</f>
        <v>0</v>
      </c>
      <c r="AH48" s="82"/>
      <c r="AI48" s="29">
        <f>'T4'!S48</f>
        <v>0</v>
      </c>
      <c r="AJ48" s="154"/>
      <c r="AK48" s="29">
        <f>'T5'!O48</f>
        <v>0</v>
      </c>
      <c r="AL48" s="82"/>
      <c r="AM48" s="29">
        <f>'T5'!Q48</f>
        <v>0</v>
      </c>
      <c r="AN48" s="82"/>
      <c r="AO48" s="29">
        <f>'T1'!S48</f>
        <v>0</v>
      </c>
      <c r="AP48" s="154"/>
      <c r="AQ48" s="29">
        <f>'T6'!O48</f>
        <v>0</v>
      </c>
      <c r="AR48" s="82"/>
      <c r="AS48" s="46">
        <f>'T6'!Q48</f>
        <v>0</v>
      </c>
      <c r="AT48" s="82"/>
      <c r="AU48" s="46">
        <f>'T6'!S48</f>
        <v>0</v>
      </c>
      <c r="AV48" s="82"/>
      <c r="AW48" s="46">
        <f>'T7'!O48</f>
        <v>0</v>
      </c>
      <c r="AX48" s="82"/>
      <c r="AY48" s="46">
        <f>'T7'!Q48</f>
        <v>0</v>
      </c>
      <c r="AZ48" s="82"/>
      <c r="BA48" s="29">
        <f>'T7'!S48</f>
        <v>0</v>
      </c>
      <c r="BB48" s="82"/>
      <c r="BC48" s="29">
        <f>'T8'!O48</f>
        <v>0</v>
      </c>
      <c r="BD48" s="82"/>
      <c r="BE48" s="29">
        <f>'T8'!Q48</f>
        <v>0</v>
      </c>
      <c r="BF48" s="82">
        <v>1</v>
      </c>
      <c r="BG48" s="111">
        <f>'T8'!S48</f>
        <v>0</v>
      </c>
      <c r="BH48" s="82"/>
      <c r="BI48" s="29">
        <f>'T9'!O48</f>
        <v>0</v>
      </c>
      <c r="BJ48" s="82">
        <v>1</v>
      </c>
      <c r="BK48" s="29">
        <f>'T9'!Q48</f>
        <v>0</v>
      </c>
      <c r="BL48" s="82"/>
      <c r="BM48" s="111">
        <f>'T9'!S48</f>
        <v>0</v>
      </c>
      <c r="BN48" s="78"/>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row>
    <row r="49" spans="1:245" s="34" customFormat="1" ht="51.75" customHeight="1">
      <c r="A49" s="82" t="s">
        <v>98</v>
      </c>
      <c r="B49" s="83" t="s">
        <v>61</v>
      </c>
      <c r="C49" s="84" t="s">
        <v>89</v>
      </c>
      <c r="D49" s="114" t="s">
        <v>130</v>
      </c>
      <c r="E49" s="37"/>
      <c r="F49" s="32"/>
      <c r="G49" s="119">
        <f>'T1'!I49+'T2'!I49+'T3'!I49+'T4'!I49</f>
        <v>0</v>
      </c>
      <c r="H49" s="45">
        <f t="shared" si="7"/>
        <v>2</v>
      </c>
      <c r="I49" s="29">
        <f t="shared" si="8"/>
        <v>0</v>
      </c>
      <c r="J49" s="47">
        <f t="shared" si="9"/>
        <v>2</v>
      </c>
      <c r="K49" s="97">
        <f t="shared" si="10"/>
        <v>0</v>
      </c>
      <c r="L49" s="112"/>
      <c r="M49" s="29">
        <f>'T1'!O49</f>
        <v>0</v>
      </c>
      <c r="N49" s="82"/>
      <c r="O49" s="29">
        <f>'T1'!Q49</f>
        <v>0</v>
      </c>
      <c r="P49" s="82"/>
      <c r="Q49" s="111">
        <f>'T1'!S49</f>
        <v>0</v>
      </c>
      <c r="R49" s="112"/>
      <c r="S49" s="29">
        <f>'T2'!O49</f>
        <v>0</v>
      </c>
      <c r="T49" s="82"/>
      <c r="U49" s="46">
        <f>'T2'!Q49</f>
        <v>0</v>
      </c>
      <c r="V49" s="82"/>
      <c r="W49" s="46">
        <f>'T2'!S49</f>
        <v>0</v>
      </c>
      <c r="X49" s="82"/>
      <c r="Y49" s="46">
        <f>'T3'!O49</f>
        <v>0</v>
      </c>
      <c r="Z49" s="82"/>
      <c r="AA49" s="46">
        <f>'T3'!Q49</f>
        <v>0</v>
      </c>
      <c r="AB49" s="82"/>
      <c r="AC49" s="29">
        <f>'T3'!S49</f>
        <v>0</v>
      </c>
      <c r="AD49" s="82"/>
      <c r="AE49" s="29">
        <f>'T4'!O49</f>
        <v>0</v>
      </c>
      <c r="AF49" s="82"/>
      <c r="AG49" s="29">
        <f>'T4'!Q49</f>
        <v>0</v>
      </c>
      <c r="AH49" s="82"/>
      <c r="AI49" s="29">
        <f>'T4'!S49</f>
        <v>0</v>
      </c>
      <c r="AJ49" s="154"/>
      <c r="AK49" s="29">
        <f>'T5'!O49</f>
        <v>0</v>
      </c>
      <c r="AL49" s="82"/>
      <c r="AM49" s="29">
        <f>'T5'!Q49</f>
        <v>0</v>
      </c>
      <c r="AN49" s="82"/>
      <c r="AO49" s="29">
        <f>'T1'!S49</f>
        <v>0</v>
      </c>
      <c r="AP49" s="154"/>
      <c r="AQ49" s="29">
        <f>'T6'!O49</f>
        <v>0</v>
      </c>
      <c r="AR49" s="82"/>
      <c r="AS49" s="46">
        <f>'T6'!Q49</f>
        <v>0</v>
      </c>
      <c r="AT49" s="82"/>
      <c r="AU49" s="46">
        <f>'T6'!S49</f>
        <v>0</v>
      </c>
      <c r="AV49" s="82"/>
      <c r="AW49" s="46">
        <f>'T7'!O49</f>
        <v>0</v>
      </c>
      <c r="AX49" s="82"/>
      <c r="AY49" s="46">
        <f>'T7'!Q49</f>
        <v>0</v>
      </c>
      <c r="AZ49" s="82"/>
      <c r="BA49" s="29">
        <f>'T7'!S49</f>
        <v>0</v>
      </c>
      <c r="BB49" s="82"/>
      <c r="BC49" s="29">
        <f>'T8'!O49</f>
        <v>0</v>
      </c>
      <c r="BD49" s="82"/>
      <c r="BE49" s="29">
        <f>'T8'!Q49</f>
        <v>0</v>
      </c>
      <c r="BF49" s="82">
        <v>1</v>
      </c>
      <c r="BG49" s="111">
        <f>'T8'!S49</f>
        <v>0</v>
      </c>
      <c r="BH49" s="82"/>
      <c r="BI49" s="29">
        <f>'T9'!O49</f>
        <v>0</v>
      </c>
      <c r="BJ49" s="82">
        <v>1</v>
      </c>
      <c r="BK49" s="29">
        <f>'T9'!Q49</f>
        <v>0</v>
      </c>
      <c r="BL49" s="82"/>
      <c r="BM49" s="111">
        <f>'T9'!S49</f>
        <v>0</v>
      </c>
      <c r="BN49" s="78"/>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row>
    <row r="50" spans="1:245" s="34" customFormat="1" ht="66" customHeight="1">
      <c r="A50" s="82" t="s">
        <v>98</v>
      </c>
      <c r="B50" s="83" t="s">
        <v>61</v>
      </c>
      <c r="C50" s="84" t="s">
        <v>90</v>
      </c>
      <c r="D50" s="114" t="s">
        <v>131</v>
      </c>
      <c r="E50" s="37"/>
      <c r="F50" s="32"/>
      <c r="G50" s="119">
        <f>'T1'!I50+'T2'!I50+'T3'!I50+'T4'!I50</f>
        <v>0</v>
      </c>
      <c r="H50" s="45">
        <f t="shared" si="7"/>
        <v>2</v>
      </c>
      <c r="I50" s="29">
        <f t="shared" si="8"/>
        <v>0</v>
      </c>
      <c r="J50" s="47">
        <f t="shared" si="9"/>
        <v>2</v>
      </c>
      <c r="K50" s="97">
        <f t="shared" si="10"/>
        <v>0</v>
      </c>
      <c r="L50" s="112"/>
      <c r="M50" s="29">
        <f>'T1'!O50</f>
        <v>0</v>
      </c>
      <c r="N50" s="82"/>
      <c r="O50" s="29">
        <f>'T1'!Q50</f>
        <v>0</v>
      </c>
      <c r="P50" s="82"/>
      <c r="Q50" s="111">
        <f>'T1'!S50</f>
        <v>0</v>
      </c>
      <c r="R50" s="112"/>
      <c r="S50" s="29">
        <f>'T2'!O50</f>
        <v>0</v>
      </c>
      <c r="T50" s="82"/>
      <c r="U50" s="46">
        <f>'T2'!Q50</f>
        <v>0</v>
      </c>
      <c r="V50" s="82"/>
      <c r="W50" s="46">
        <f>'T2'!S50</f>
        <v>0</v>
      </c>
      <c r="X50" s="82"/>
      <c r="Y50" s="46">
        <f>'T3'!O50</f>
        <v>0</v>
      </c>
      <c r="Z50" s="82"/>
      <c r="AA50" s="46">
        <f>'T3'!Q50</f>
        <v>0</v>
      </c>
      <c r="AB50" s="82"/>
      <c r="AC50" s="29">
        <f>'T3'!S50</f>
        <v>0</v>
      </c>
      <c r="AD50" s="82"/>
      <c r="AE50" s="29">
        <f>'T4'!O50</f>
        <v>0</v>
      </c>
      <c r="AF50" s="82"/>
      <c r="AG50" s="29">
        <f>'T4'!Q50</f>
        <v>0</v>
      </c>
      <c r="AH50" s="82"/>
      <c r="AI50" s="29">
        <f>'T4'!S50</f>
        <v>0</v>
      </c>
      <c r="AJ50" s="154"/>
      <c r="AK50" s="29">
        <f>'T5'!O50</f>
        <v>0</v>
      </c>
      <c r="AL50" s="82"/>
      <c r="AM50" s="29">
        <f>'T5'!Q50</f>
        <v>0</v>
      </c>
      <c r="AN50" s="82"/>
      <c r="AO50" s="29">
        <f>'T1'!S50</f>
        <v>0</v>
      </c>
      <c r="AP50" s="154"/>
      <c r="AQ50" s="29">
        <f>'T6'!O50</f>
        <v>0</v>
      </c>
      <c r="AR50" s="82"/>
      <c r="AS50" s="46">
        <f>'T6'!Q50</f>
        <v>0</v>
      </c>
      <c r="AT50" s="82"/>
      <c r="AU50" s="46">
        <f>'T6'!S50</f>
        <v>0</v>
      </c>
      <c r="AV50" s="82"/>
      <c r="AW50" s="46">
        <f>'T7'!O50</f>
        <v>0</v>
      </c>
      <c r="AX50" s="82"/>
      <c r="AY50" s="46">
        <f>'T7'!Q50</f>
        <v>0</v>
      </c>
      <c r="AZ50" s="82"/>
      <c r="BA50" s="29">
        <f>'T7'!S50</f>
        <v>0</v>
      </c>
      <c r="BB50" s="82"/>
      <c r="BC50" s="29">
        <f>'T8'!O50</f>
        <v>0</v>
      </c>
      <c r="BD50" s="82"/>
      <c r="BE50" s="29">
        <f>'T8'!Q50</f>
        <v>0</v>
      </c>
      <c r="BF50" s="82">
        <v>1</v>
      </c>
      <c r="BG50" s="111">
        <f>'T8'!S50</f>
        <v>0</v>
      </c>
      <c r="BH50" s="82">
        <v>1</v>
      </c>
      <c r="BI50" s="29">
        <f>'T9'!O50</f>
        <v>0</v>
      </c>
      <c r="BJ50" s="82"/>
      <c r="BK50" s="29">
        <f>'T9'!Q50</f>
        <v>0</v>
      </c>
      <c r="BL50" s="82"/>
      <c r="BM50" s="111">
        <f>'T9'!S50</f>
        <v>0</v>
      </c>
      <c r="BN50" s="78"/>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row>
    <row r="51" spans="1:245" s="34" customFormat="1" ht="59.25" customHeight="1">
      <c r="A51" s="82" t="s">
        <v>98</v>
      </c>
      <c r="B51" s="83" t="s">
        <v>61</v>
      </c>
      <c r="C51" s="84" t="s">
        <v>91</v>
      </c>
      <c r="D51" s="114" t="s">
        <v>132</v>
      </c>
      <c r="E51" s="37"/>
      <c r="F51" s="32"/>
      <c r="G51" s="119">
        <f>'T1'!I51+'T2'!I51+'T3'!I51+'T4'!I51</f>
        <v>0</v>
      </c>
      <c r="H51" s="45">
        <f t="shared" si="7"/>
        <v>1</v>
      </c>
      <c r="I51" s="29">
        <f t="shared" si="8"/>
        <v>1</v>
      </c>
      <c r="J51" s="47">
        <f t="shared" si="9"/>
        <v>0</v>
      </c>
      <c r="K51" s="97">
        <f t="shared" si="10"/>
        <v>1</v>
      </c>
      <c r="L51" s="112"/>
      <c r="M51" s="29">
        <f>'T1'!O51</f>
        <v>0</v>
      </c>
      <c r="N51" s="82"/>
      <c r="O51" s="29">
        <f>'T1'!Q51</f>
        <v>0</v>
      </c>
      <c r="P51" s="82"/>
      <c r="Q51" s="111">
        <f>'T1'!S51</f>
        <v>0</v>
      </c>
      <c r="R51" s="112"/>
      <c r="S51" s="29">
        <f>'T2'!O51</f>
        <v>0</v>
      </c>
      <c r="T51" s="82"/>
      <c r="U51" s="46">
        <f>'T2'!Q51</f>
        <v>0</v>
      </c>
      <c r="V51" s="82"/>
      <c r="W51" s="46">
        <f>'T2'!S51</f>
        <v>0</v>
      </c>
      <c r="X51" s="82"/>
      <c r="Y51" s="46">
        <f>'T3'!O51</f>
        <v>0</v>
      </c>
      <c r="Z51" s="82"/>
      <c r="AA51" s="46">
        <f>'T3'!Q51</f>
        <v>0</v>
      </c>
      <c r="AB51" s="82"/>
      <c r="AC51" s="29">
        <f>'T3'!S51</f>
        <v>0</v>
      </c>
      <c r="AD51" s="82"/>
      <c r="AE51" s="29">
        <f>'T4'!O51</f>
        <v>0</v>
      </c>
      <c r="AF51" s="82"/>
      <c r="AG51" s="29">
        <f>'T4'!Q51</f>
        <v>0</v>
      </c>
      <c r="AH51" s="82"/>
      <c r="AI51" s="29">
        <f>'T4'!S51</f>
        <v>0</v>
      </c>
      <c r="AJ51" s="154"/>
      <c r="AK51" s="29">
        <f>'T5'!O51</f>
        <v>0</v>
      </c>
      <c r="AL51" s="82"/>
      <c r="AM51" s="29">
        <f>'T5'!Q51</f>
        <v>0</v>
      </c>
      <c r="AN51" s="82"/>
      <c r="AO51" s="29">
        <f>'T1'!S51</f>
        <v>0</v>
      </c>
      <c r="AP51" s="154"/>
      <c r="AQ51" s="29">
        <f>'T6'!O51</f>
        <v>0</v>
      </c>
      <c r="AR51" s="82"/>
      <c r="AS51" s="46">
        <f>'T6'!Q51</f>
        <v>0</v>
      </c>
      <c r="AT51" s="82"/>
      <c r="AU51" s="46">
        <f>'T6'!S51</f>
        <v>0</v>
      </c>
      <c r="AV51" s="82">
        <v>1</v>
      </c>
      <c r="AW51" s="46">
        <f>'T7'!O51</f>
        <v>1</v>
      </c>
      <c r="AX51" s="82"/>
      <c r="AY51" s="46">
        <f>'T7'!Q51</f>
        <v>0</v>
      </c>
      <c r="AZ51" s="82"/>
      <c r="BA51" s="29">
        <f>'T7'!S51</f>
        <v>0</v>
      </c>
      <c r="BB51" s="82"/>
      <c r="BC51" s="29">
        <f>'T8'!O51</f>
        <v>0</v>
      </c>
      <c r="BD51" s="82"/>
      <c r="BE51" s="29">
        <f>'T8'!Q51</f>
        <v>0</v>
      </c>
      <c r="BF51" s="82"/>
      <c r="BG51" s="111">
        <f>'T8'!S51</f>
        <v>0</v>
      </c>
      <c r="BH51" s="82"/>
      <c r="BI51" s="29">
        <f>'T9'!O51</f>
        <v>0</v>
      </c>
      <c r="BJ51" s="82"/>
      <c r="BK51" s="29">
        <f>'T9'!Q51</f>
        <v>0</v>
      </c>
      <c r="BL51" s="82"/>
      <c r="BM51" s="111">
        <f>'T9'!S51</f>
        <v>0</v>
      </c>
      <c r="BN51" s="78"/>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row>
    <row r="52" spans="1:245" s="34" customFormat="1" ht="46.5" customHeight="1">
      <c r="A52" s="82" t="s">
        <v>98</v>
      </c>
      <c r="B52" s="83" t="s">
        <v>61</v>
      </c>
      <c r="C52" s="84" t="s">
        <v>92</v>
      </c>
      <c r="D52" s="114"/>
      <c r="E52" s="37"/>
      <c r="F52" s="32"/>
      <c r="G52" s="119">
        <f>'T1'!I52+'T2'!I52+'T3'!I52+'T4'!I52</f>
        <v>0</v>
      </c>
      <c r="H52" s="45">
        <f t="shared" si="7"/>
        <v>1</v>
      </c>
      <c r="I52" s="29">
        <f t="shared" si="8"/>
        <v>0</v>
      </c>
      <c r="J52" s="47">
        <f t="shared" si="9"/>
        <v>1</v>
      </c>
      <c r="K52" s="97">
        <f t="shared" si="10"/>
        <v>0</v>
      </c>
      <c r="L52" s="112"/>
      <c r="M52" s="29">
        <f>'T1'!O52</f>
        <v>0</v>
      </c>
      <c r="N52" s="82"/>
      <c r="O52" s="29">
        <f>'T1'!Q52</f>
        <v>0</v>
      </c>
      <c r="P52" s="82"/>
      <c r="Q52" s="111">
        <f>'T1'!S52</f>
        <v>0</v>
      </c>
      <c r="R52" s="112"/>
      <c r="S52" s="29">
        <f>'T2'!O52</f>
        <v>0</v>
      </c>
      <c r="T52" s="82"/>
      <c r="U52" s="46">
        <f>'T2'!Q52</f>
        <v>0</v>
      </c>
      <c r="V52" s="82"/>
      <c r="W52" s="46">
        <f>'T2'!S52</f>
        <v>0</v>
      </c>
      <c r="X52" s="82"/>
      <c r="Y52" s="46">
        <f>'T3'!O52</f>
        <v>0</v>
      </c>
      <c r="Z52" s="82"/>
      <c r="AA52" s="46">
        <f>'T3'!Q52</f>
        <v>0</v>
      </c>
      <c r="AB52" s="82"/>
      <c r="AC52" s="29">
        <f>'T3'!S52</f>
        <v>0</v>
      </c>
      <c r="AD52" s="82"/>
      <c r="AE52" s="29">
        <f>'T4'!O52</f>
        <v>0</v>
      </c>
      <c r="AF52" s="82"/>
      <c r="AG52" s="29">
        <f>'T4'!Q52</f>
        <v>0</v>
      </c>
      <c r="AH52" s="82"/>
      <c r="AI52" s="29">
        <f>'T4'!S52</f>
        <v>0</v>
      </c>
      <c r="AJ52" s="154"/>
      <c r="AK52" s="29">
        <f>'T5'!O52</f>
        <v>0</v>
      </c>
      <c r="AL52" s="82"/>
      <c r="AM52" s="29">
        <f>'T5'!Q52</f>
        <v>0</v>
      </c>
      <c r="AN52" s="82"/>
      <c r="AO52" s="29">
        <f>'T1'!S52</f>
        <v>0</v>
      </c>
      <c r="AP52" s="154"/>
      <c r="AQ52" s="29">
        <f>'T6'!O52</f>
        <v>0</v>
      </c>
      <c r="AR52" s="82"/>
      <c r="AS52" s="46">
        <f>'T6'!Q52</f>
        <v>0</v>
      </c>
      <c r="AT52" s="82"/>
      <c r="AU52" s="46">
        <f>'T6'!S52</f>
        <v>0</v>
      </c>
      <c r="AV52" s="82"/>
      <c r="AW52" s="46">
        <f>'T7'!O52</f>
        <v>0</v>
      </c>
      <c r="AX52" s="82"/>
      <c r="AY52" s="46">
        <f>'T7'!Q52</f>
        <v>0</v>
      </c>
      <c r="AZ52" s="82"/>
      <c r="BA52" s="29">
        <f>'T7'!S52</f>
        <v>0</v>
      </c>
      <c r="BB52" s="82"/>
      <c r="BC52" s="29">
        <f>'T8'!O52</f>
        <v>0</v>
      </c>
      <c r="BD52" s="82"/>
      <c r="BE52" s="29">
        <f>'T8'!Q52</f>
        <v>0</v>
      </c>
      <c r="BF52" s="82">
        <v>1</v>
      </c>
      <c r="BG52" s="111">
        <f>'T8'!S52</f>
        <v>0</v>
      </c>
      <c r="BH52" s="82"/>
      <c r="BI52" s="29">
        <f>'T9'!O52</f>
        <v>0</v>
      </c>
      <c r="BJ52" s="82"/>
      <c r="BK52" s="29">
        <f>'T9'!Q52</f>
        <v>0</v>
      </c>
      <c r="BL52" s="82"/>
      <c r="BM52" s="111">
        <f>'T9'!S52</f>
        <v>0</v>
      </c>
      <c r="BN52" s="78"/>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row>
    <row r="53" spans="1:245" s="34" customFormat="1" ht="46.5" customHeight="1">
      <c r="A53" s="82" t="s">
        <v>98</v>
      </c>
      <c r="B53" s="83" t="s">
        <v>61</v>
      </c>
      <c r="C53" s="84" t="s">
        <v>93</v>
      </c>
      <c r="D53" s="114" t="s">
        <v>133</v>
      </c>
      <c r="E53" s="37"/>
      <c r="F53" s="32"/>
      <c r="G53" s="119">
        <f>'T1'!I58+'T2'!I58+'T3'!I58+'T4'!I58</f>
        <v>0</v>
      </c>
      <c r="H53" s="45">
        <f t="shared" si="7"/>
        <v>6</v>
      </c>
      <c r="I53" s="29">
        <f t="shared" si="8"/>
        <v>0</v>
      </c>
      <c r="J53" s="47">
        <f>H53-I53</f>
        <v>6</v>
      </c>
      <c r="K53" s="97">
        <f>I53/H53</f>
        <v>0</v>
      </c>
      <c r="L53" s="112"/>
      <c r="M53" s="29">
        <f>'T1'!O58</f>
        <v>0</v>
      </c>
      <c r="N53" s="82"/>
      <c r="O53" s="29">
        <f>'T1'!Q58</f>
        <v>0</v>
      </c>
      <c r="P53" s="82"/>
      <c r="Q53" s="111">
        <f>'T1'!S58</f>
        <v>0</v>
      </c>
      <c r="R53" s="112"/>
      <c r="S53" s="29">
        <f>'T2'!O58</f>
        <v>0</v>
      </c>
      <c r="T53" s="82"/>
      <c r="U53" s="46">
        <f>'T2'!Q58</f>
        <v>0</v>
      </c>
      <c r="V53" s="82"/>
      <c r="W53" s="46">
        <f>'T2'!S58</f>
        <v>0</v>
      </c>
      <c r="X53" s="82"/>
      <c r="Y53" s="46">
        <f>'T3'!O58</f>
        <v>0</v>
      </c>
      <c r="Z53" s="82"/>
      <c r="AA53" s="46">
        <f>'T3'!Q58</f>
        <v>0</v>
      </c>
      <c r="AB53" s="82"/>
      <c r="AC53" s="29">
        <f>'T3'!S58</f>
        <v>0</v>
      </c>
      <c r="AD53" s="82"/>
      <c r="AE53" s="29">
        <f>'T4'!O58</f>
        <v>0</v>
      </c>
      <c r="AF53" s="82"/>
      <c r="AG53" s="29">
        <f>'T4'!Q58</f>
        <v>0</v>
      </c>
      <c r="AH53" s="82"/>
      <c r="AI53" s="29">
        <f>'T4'!S58</f>
        <v>0</v>
      </c>
      <c r="AJ53" s="154"/>
      <c r="AK53" s="29">
        <f>'T5'!O58</f>
        <v>0</v>
      </c>
      <c r="AL53" s="82"/>
      <c r="AM53" s="29">
        <f>'T5'!Q58</f>
        <v>0</v>
      </c>
      <c r="AN53" s="82"/>
      <c r="AO53" s="29">
        <f>'T1'!S53</f>
        <v>0</v>
      </c>
      <c r="AP53" s="154"/>
      <c r="AQ53" s="29">
        <f>'T6'!O58</f>
        <v>0</v>
      </c>
      <c r="AR53" s="82"/>
      <c r="AS53" s="46">
        <f>'T6'!Q58</f>
        <v>0</v>
      </c>
      <c r="AT53" s="82"/>
      <c r="AU53" s="46">
        <f>'T6'!S58</f>
        <v>0</v>
      </c>
      <c r="AV53" s="82"/>
      <c r="AW53" s="46">
        <f>'T7'!O58</f>
        <v>0</v>
      </c>
      <c r="AX53" s="82"/>
      <c r="AY53" s="46">
        <f>'T7'!Q58</f>
        <v>0</v>
      </c>
      <c r="AZ53" s="82"/>
      <c r="BA53" s="29">
        <f>'T7'!S58</f>
        <v>0</v>
      </c>
      <c r="BB53" s="82"/>
      <c r="BC53" s="29">
        <f>'T8'!O58</f>
        <v>0</v>
      </c>
      <c r="BD53" s="82"/>
      <c r="BE53" s="29">
        <f>'T8'!Q58</f>
        <v>0</v>
      </c>
      <c r="BF53" s="82">
        <v>3</v>
      </c>
      <c r="BG53" s="111">
        <f>'T8'!S58</f>
        <v>0</v>
      </c>
      <c r="BH53" s="82">
        <v>1</v>
      </c>
      <c r="BI53" s="29">
        <f>'T9'!O53</f>
        <v>0</v>
      </c>
      <c r="BJ53" s="82">
        <v>2</v>
      </c>
      <c r="BK53" s="29">
        <f>'T9'!Q53</f>
        <v>0</v>
      </c>
      <c r="BL53" s="82"/>
      <c r="BM53" s="111">
        <f>'T9'!S53</f>
        <v>0</v>
      </c>
      <c r="BN53" s="78"/>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row>
    <row r="54" spans="1:245" s="34" customFormat="1" ht="58.5" customHeight="1">
      <c r="A54" s="82" t="s">
        <v>98</v>
      </c>
      <c r="B54" s="83" t="s">
        <v>61</v>
      </c>
      <c r="C54" s="84" t="s">
        <v>94</v>
      </c>
      <c r="D54" s="114" t="s">
        <v>134</v>
      </c>
      <c r="E54" s="37"/>
      <c r="F54" s="32"/>
      <c r="G54" s="119">
        <f>'T1'!I59+'T2'!I59+'T3'!I59+'T4'!I59</f>
        <v>0</v>
      </c>
      <c r="H54" s="45">
        <f t="shared" si="7"/>
        <v>3</v>
      </c>
      <c r="I54" s="29">
        <f t="shared" si="8"/>
        <v>0</v>
      </c>
      <c r="J54" s="47">
        <f>H54-I54</f>
        <v>3</v>
      </c>
      <c r="K54" s="97">
        <f>I54/H54</f>
        <v>0</v>
      </c>
      <c r="L54" s="112"/>
      <c r="M54" s="29">
        <f>'T1'!O59</f>
        <v>0</v>
      </c>
      <c r="N54" s="82"/>
      <c r="O54" s="29">
        <f>'T1'!Q59</f>
        <v>0</v>
      </c>
      <c r="P54" s="82"/>
      <c r="Q54" s="111">
        <f>'T1'!S59</f>
        <v>0</v>
      </c>
      <c r="R54" s="112"/>
      <c r="S54" s="29">
        <f>'T2'!O59</f>
        <v>0</v>
      </c>
      <c r="T54" s="82"/>
      <c r="U54" s="46">
        <f>'T2'!Q59</f>
        <v>0</v>
      </c>
      <c r="V54" s="82"/>
      <c r="W54" s="46">
        <f>'T2'!S59</f>
        <v>0</v>
      </c>
      <c r="X54" s="82"/>
      <c r="Y54" s="46">
        <f>'T3'!O59</f>
        <v>0</v>
      </c>
      <c r="Z54" s="82"/>
      <c r="AA54" s="46">
        <f>'T3'!Q59</f>
        <v>0</v>
      </c>
      <c r="AB54" s="82"/>
      <c r="AC54" s="29">
        <f>'T3'!S59</f>
        <v>0</v>
      </c>
      <c r="AD54" s="82"/>
      <c r="AE54" s="29">
        <f>'T4'!O59</f>
        <v>0</v>
      </c>
      <c r="AF54" s="82"/>
      <c r="AG54" s="29">
        <f>'T4'!Q59</f>
        <v>0</v>
      </c>
      <c r="AH54" s="82"/>
      <c r="AI54" s="29">
        <f>'T4'!S59</f>
        <v>0</v>
      </c>
      <c r="AJ54" s="154"/>
      <c r="AK54" s="29">
        <f>'T5'!O59</f>
        <v>0</v>
      </c>
      <c r="AL54" s="82"/>
      <c r="AM54" s="29">
        <f>'T5'!Q59</f>
        <v>0</v>
      </c>
      <c r="AN54" s="82"/>
      <c r="AO54" s="29">
        <f>'T1'!S54</f>
        <v>0</v>
      </c>
      <c r="AP54" s="154"/>
      <c r="AQ54" s="29">
        <f>'T6'!O59</f>
        <v>0</v>
      </c>
      <c r="AR54" s="82"/>
      <c r="AS54" s="46">
        <f>'T6'!Q59</f>
        <v>0</v>
      </c>
      <c r="AT54" s="82"/>
      <c r="AU54" s="46">
        <f>'T6'!S59</f>
        <v>0</v>
      </c>
      <c r="AV54" s="82"/>
      <c r="AW54" s="46">
        <f>'T7'!O59</f>
        <v>0</v>
      </c>
      <c r="AX54" s="82"/>
      <c r="AY54" s="46">
        <f>'T7'!Q59</f>
        <v>0</v>
      </c>
      <c r="AZ54" s="82"/>
      <c r="BA54" s="29">
        <f>'T7'!S59</f>
        <v>0</v>
      </c>
      <c r="BB54" s="82"/>
      <c r="BC54" s="29">
        <f>'T8'!O59</f>
        <v>0</v>
      </c>
      <c r="BD54" s="82"/>
      <c r="BE54" s="29">
        <f>'T8'!Q59</f>
        <v>0</v>
      </c>
      <c r="BF54" s="82"/>
      <c r="BG54" s="111">
        <f>'T8'!S59</f>
        <v>0</v>
      </c>
      <c r="BH54" s="82">
        <v>1</v>
      </c>
      <c r="BI54" s="29">
        <f>'T9'!O54</f>
        <v>0</v>
      </c>
      <c r="BJ54" s="82">
        <v>2</v>
      </c>
      <c r="BK54" s="29">
        <f>'T9'!Q54</f>
        <v>0</v>
      </c>
      <c r="BL54" s="82"/>
      <c r="BM54" s="111">
        <f>'T9'!S54</f>
        <v>0</v>
      </c>
      <c r="BN54" s="78"/>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row>
    <row r="55" spans="1:245" s="34" customFormat="1" ht="46.5" customHeight="1">
      <c r="A55" s="82" t="s">
        <v>98</v>
      </c>
      <c r="B55" s="83" t="s">
        <v>61</v>
      </c>
      <c r="C55" s="84" t="s">
        <v>95</v>
      </c>
      <c r="D55" s="114" t="s">
        <v>135</v>
      </c>
      <c r="E55" s="37"/>
      <c r="F55" s="32"/>
      <c r="G55" s="119">
        <f>'T1'!I60+'T2'!I60+'T3'!I60+'T4'!I60</f>
        <v>0</v>
      </c>
      <c r="H55" s="45">
        <f t="shared" si="7"/>
        <v>600</v>
      </c>
      <c r="I55" s="29">
        <f t="shared" si="8"/>
        <v>600</v>
      </c>
      <c r="J55" s="47">
        <f>H55-I55</f>
        <v>0</v>
      </c>
      <c r="K55" s="97">
        <f>I55/H55</f>
        <v>1</v>
      </c>
      <c r="L55" s="112"/>
      <c r="M55" s="29">
        <f>'T1'!O60</f>
        <v>0</v>
      </c>
      <c r="N55" s="82"/>
      <c r="O55" s="29">
        <f>'T1'!Q60</f>
        <v>0</v>
      </c>
      <c r="P55" s="82"/>
      <c r="Q55" s="111">
        <f>'T1'!S60</f>
        <v>0</v>
      </c>
      <c r="R55" s="112"/>
      <c r="S55" s="29">
        <f>'T2'!O60</f>
        <v>0</v>
      </c>
      <c r="T55" s="82"/>
      <c r="U55" s="46">
        <f>'T2'!Q60</f>
        <v>0</v>
      </c>
      <c r="V55" s="82"/>
      <c r="W55" s="46">
        <f>'T2'!S60</f>
        <v>0</v>
      </c>
      <c r="X55" s="82">
        <v>600</v>
      </c>
      <c r="Y55" s="46">
        <f>'T3'!O55</f>
        <v>600</v>
      </c>
      <c r="Z55" s="82"/>
      <c r="AA55" s="46">
        <f>'T3'!Q60</f>
        <v>0</v>
      </c>
      <c r="AB55" s="82"/>
      <c r="AC55" s="29">
        <f>'T3'!S60</f>
        <v>0</v>
      </c>
      <c r="AD55" s="82"/>
      <c r="AE55" s="29">
        <f>'T4'!O60</f>
        <v>0</v>
      </c>
      <c r="AF55" s="82"/>
      <c r="AG55" s="29">
        <f>'T4'!Q60</f>
        <v>0</v>
      </c>
      <c r="AH55" s="82"/>
      <c r="AI55" s="29">
        <f>'T4'!S60</f>
        <v>0</v>
      </c>
      <c r="AJ55" s="154"/>
      <c r="AK55" s="29">
        <f>'T5'!O60</f>
        <v>0</v>
      </c>
      <c r="AL55" s="82"/>
      <c r="AM55" s="29">
        <f>'T5'!Q60</f>
        <v>0</v>
      </c>
      <c r="AN55" s="82"/>
      <c r="AO55" s="29">
        <f>'T1'!S55</f>
        <v>0</v>
      </c>
      <c r="AP55" s="154"/>
      <c r="AQ55" s="29">
        <f>'T6'!O60</f>
        <v>0</v>
      </c>
      <c r="AR55" s="82"/>
      <c r="AS55" s="46">
        <f>'T6'!Q60</f>
        <v>0</v>
      </c>
      <c r="AT55" s="82"/>
      <c r="AU55" s="46">
        <f>'T6'!S60</f>
        <v>0</v>
      </c>
      <c r="AV55" s="82"/>
      <c r="AW55" s="46">
        <f>'T7'!O60</f>
        <v>0</v>
      </c>
      <c r="AX55" s="82"/>
      <c r="AY55" s="46">
        <f>'T7'!Q60</f>
        <v>0</v>
      </c>
      <c r="AZ55" s="82"/>
      <c r="BA55" s="29">
        <f>'T7'!S60</f>
        <v>0</v>
      </c>
      <c r="BB55" s="82"/>
      <c r="BC55" s="29">
        <f>'T8'!O60</f>
        <v>0</v>
      </c>
      <c r="BD55" s="82"/>
      <c r="BE55" s="29">
        <f>'T8'!Q60</f>
        <v>0</v>
      </c>
      <c r="BF55" s="82"/>
      <c r="BG55" s="111">
        <f>'T8'!S60</f>
        <v>0</v>
      </c>
      <c r="BH55" s="82"/>
      <c r="BI55" s="29">
        <f>'T9'!O55</f>
        <v>0</v>
      </c>
      <c r="BJ55" s="82"/>
      <c r="BK55" s="29">
        <f>'T9'!Q55</f>
        <v>0</v>
      </c>
      <c r="BL55" s="82"/>
      <c r="BM55" s="111">
        <f>'T9'!S55</f>
        <v>0</v>
      </c>
      <c r="BN55" s="78"/>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row>
    <row r="56" spans="1:245" s="55" customFormat="1" ht="21" customHeight="1">
      <c r="A56" s="122" t="s">
        <v>96</v>
      </c>
      <c r="B56" s="123"/>
      <c r="C56" s="123"/>
      <c r="D56" s="123"/>
      <c r="E56" s="123"/>
      <c r="F56" s="124"/>
      <c r="G56" s="124"/>
      <c r="H56" s="124"/>
      <c r="I56" s="123"/>
      <c r="J56" s="123"/>
      <c r="K56" s="123"/>
      <c r="L56" s="125"/>
      <c r="M56" s="126"/>
      <c r="N56" s="126"/>
      <c r="O56" s="126"/>
      <c r="P56" s="126"/>
      <c r="Q56" s="128"/>
      <c r="R56" s="125"/>
      <c r="S56" s="126"/>
      <c r="T56" s="127"/>
      <c r="U56" s="127"/>
      <c r="V56" s="127"/>
      <c r="W56" s="127"/>
      <c r="X56" s="127"/>
      <c r="Y56" s="127"/>
      <c r="Z56" s="127"/>
      <c r="AA56" s="127"/>
      <c r="AB56" s="126"/>
      <c r="AC56" s="126"/>
      <c r="AD56" s="126"/>
      <c r="AE56" s="126"/>
      <c r="AF56" s="126"/>
      <c r="AG56" s="126"/>
      <c r="AH56" s="126"/>
      <c r="AI56" s="126"/>
      <c r="AJ56" s="153"/>
      <c r="AK56" s="126"/>
      <c r="AL56" s="126"/>
      <c r="AM56" s="126"/>
      <c r="AN56" s="126"/>
      <c r="AO56" s="128"/>
      <c r="AP56" s="153"/>
      <c r="AQ56" s="126"/>
      <c r="AR56" s="127"/>
      <c r="AS56" s="127"/>
      <c r="AT56" s="127"/>
      <c r="AU56" s="127"/>
      <c r="AV56" s="127"/>
      <c r="AW56" s="127"/>
      <c r="AX56" s="127"/>
      <c r="AY56" s="127"/>
      <c r="AZ56" s="126"/>
      <c r="BA56" s="126"/>
      <c r="BB56" s="126"/>
      <c r="BC56" s="126"/>
      <c r="BD56" s="126"/>
      <c r="BE56" s="126"/>
      <c r="BF56" s="126"/>
      <c r="BG56" s="128"/>
      <c r="BH56" s="126"/>
      <c r="BI56" s="126"/>
      <c r="BJ56" s="126"/>
      <c r="BK56" s="126"/>
      <c r="BL56" s="126"/>
      <c r="BM56" s="128"/>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c r="GS56" s="54"/>
      <c r="GT56" s="54"/>
      <c r="GU56" s="54"/>
      <c r="GV56" s="54"/>
      <c r="GW56" s="54"/>
      <c r="GX56" s="54"/>
      <c r="GY56" s="54"/>
      <c r="GZ56" s="54"/>
      <c r="HA56" s="54"/>
      <c r="HB56" s="54"/>
      <c r="HC56" s="54"/>
      <c r="HD56" s="54"/>
      <c r="HE56" s="54"/>
      <c r="HF56" s="54"/>
      <c r="HG56" s="54"/>
      <c r="HH56" s="54"/>
      <c r="HI56" s="54"/>
      <c r="HJ56" s="54"/>
      <c r="HK56" s="54"/>
      <c r="HL56" s="54"/>
      <c r="HM56" s="54"/>
      <c r="HN56" s="54"/>
      <c r="HO56" s="54"/>
      <c r="HP56" s="54"/>
      <c r="HQ56" s="54"/>
      <c r="HR56" s="54"/>
      <c r="HS56" s="54"/>
      <c r="HT56" s="54"/>
      <c r="HU56" s="54"/>
      <c r="HV56" s="54"/>
      <c r="HW56" s="54"/>
      <c r="HX56" s="54"/>
      <c r="HY56" s="54"/>
      <c r="HZ56" s="54"/>
      <c r="IA56" s="54"/>
      <c r="IB56" s="54"/>
      <c r="IC56" s="54"/>
      <c r="ID56" s="54"/>
      <c r="IE56" s="54"/>
      <c r="IF56" s="54"/>
      <c r="IG56" s="54"/>
      <c r="IH56" s="54"/>
      <c r="II56" s="54"/>
      <c r="IJ56" s="54"/>
      <c r="IK56" s="54"/>
    </row>
    <row r="57" spans="1:245" s="34" customFormat="1" ht="76.5" customHeight="1">
      <c r="A57" s="82" t="s">
        <v>98</v>
      </c>
      <c r="B57" s="83" t="s">
        <v>61</v>
      </c>
      <c r="C57" s="84" t="s">
        <v>97</v>
      </c>
      <c r="D57" s="114" t="s">
        <v>136</v>
      </c>
      <c r="E57" s="37"/>
      <c r="F57" s="32"/>
      <c r="G57" s="119">
        <f>'T1'!I62+'T2'!I62+'T3'!I62+'T4'!I62</f>
        <v>0</v>
      </c>
      <c r="H57" s="45">
        <f>N57+P57+R57+T57+V57+X57+Z57+AB57+AD57+AF57+AH57+AJ57+AL57+AN57+AP57+AR57+AT57+AV57+AX57+AZ57+BB57+BD57+BF57+BH57+BJ57+BL57</f>
        <v>1</v>
      </c>
      <c r="I57" s="29">
        <f>O57+Q57+S57+U57+W57+Y57+AA57+AC57+AE57+AG57+AI57+AK57+AM57+AO57+AQ57+AS57+AU57+AW57+AY57+BA57+BC57+BE57+BG57+BI57+BK57+BM57</f>
        <v>1</v>
      </c>
      <c r="J57" s="47">
        <f>H57-I57</f>
        <v>0</v>
      </c>
      <c r="K57" s="97">
        <f>I57/H57</f>
        <v>1</v>
      </c>
      <c r="L57" s="112"/>
      <c r="M57" s="29">
        <f>'T1'!O60</f>
        <v>0</v>
      </c>
      <c r="N57" s="82"/>
      <c r="O57" s="29">
        <f>'T1'!Q60</f>
        <v>0</v>
      </c>
      <c r="P57" s="82"/>
      <c r="Q57" s="111">
        <f>'T1'!S60</f>
        <v>0</v>
      </c>
      <c r="R57" s="112"/>
      <c r="S57" s="29">
        <f>'T2'!O62</f>
        <v>0</v>
      </c>
      <c r="T57" s="82"/>
      <c r="U57" s="46">
        <f>'T2'!Q62</f>
        <v>0</v>
      </c>
      <c r="V57" s="82"/>
      <c r="W57" s="46">
        <f>'T2'!S62</f>
        <v>0</v>
      </c>
      <c r="X57" s="82"/>
      <c r="Y57" s="46">
        <f>'T3'!O60</f>
        <v>0</v>
      </c>
      <c r="Z57" s="82"/>
      <c r="AA57" s="46">
        <f>'T3'!Q60</f>
        <v>0</v>
      </c>
      <c r="AB57" s="82"/>
      <c r="AC57" s="29">
        <f>'T3'!S60</f>
        <v>0</v>
      </c>
      <c r="AD57" s="82"/>
      <c r="AE57" s="29">
        <f>'T4'!O62</f>
        <v>0</v>
      </c>
      <c r="AF57" s="82"/>
      <c r="AG57" s="29">
        <f>'T4'!Q62</f>
        <v>0</v>
      </c>
      <c r="AH57" s="82"/>
      <c r="AI57" s="29">
        <f>'T4'!S62</f>
        <v>0</v>
      </c>
      <c r="AJ57" s="154"/>
      <c r="AK57" s="29">
        <f>'T5'!O60</f>
        <v>0</v>
      </c>
      <c r="AL57" s="82">
        <v>1</v>
      </c>
      <c r="AM57" s="29">
        <f>'T1'!P57</f>
        <v>1</v>
      </c>
      <c r="AN57" s="82"/>
      <c r="AO57" s="29">
        <f>'T1'!S57</f>
        <v>0</v>
      </c>
      <c r="AP57" s="154"/>
      <c r="AQ57" s="29">
        <f>'T6'!O60</f>
        <v>0</v>
      </c>
      <c r="AR57" s="82"/>
      <c r="AS57" s="46">
        <f>'T6'!Q60</f>
        <v>0</v>
      </c>
      <c r="AT57" s="82"/>
      <c r="AU57" s="46">
        <f>'T6'!S60</f>
        <v>0</v>
      </c>
      <c r="AV57" s="82"/>
      <c r="AW57" s="46">
        <f>'T7'!O60</f>
        <v>0</v>
      </c>
      <c r="AX57" s="82"/>
      <c r="AY57" s="46">
        <f>'T7'!Q60</f>
        <v>0</v>
      </c>
      <c r="AZ57" s="82"/>
      <c r="BA57" s="29">
        <f>'T7'!S60</f>
        <v>0</v>
      </c>
      <c r="BB57" s="82"/>
      <c r="BC57" s="29">
        <f>'T8'!O60</f>
        <v>0</v>
      </c>
      <c r="BD57" s="82"/>
      <c r="BE57" s="29">
        <f>'T8'!Q60</f>
        <v>0</v>
      </c>
      <c r="BF57" s="82"/>
      <c r="BG57" s="111">
        <f>'T8'!S60</f>
        <v>0</v>
      </c>
      <c r="BH57" s="82"/>
      <c r="BI57" s="29">
        <f>'T9'!O57</f>
        <v>0</v>
      </c>
      <c r="BJ57" s="82"/>
      <c r="BK57" s="29">
        <f>'T9'!Q57</f>
        <v>0</v>
      </c>
      <c r="BL57" s="82"/>
      <c r="BM57" s="111">
        <f>'T9'!S57</f>
        <v>0</v>
      </c>
      <c r="BN57" s="78"/>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row>
    <row r="58" spans="1:246" s="44" customFormat="1" ht="19.5" customHeight="1">
      <c r="A58" s="38" t="s">
        <v>31</v>
      </c>
      <c r="B58" s="39"/>
      <c r="C58" s="39"/>
      <c r="D58" s="39"/>
      <c r="E58" s="39"/>
      <c r="F58" s="40"/>
      <c r="G58" s="68"/>
      <c r="H58" s="40"/>
      <c r="I58" s="39"/>
      <c r="J58" s="39"/>
      <c r="K58" s="39"/>
      <c r="L58" s="109"/>
      <c r="M58" s="104"/>
      <c r="N58" s="104"/>
      <c r="O58" s="104"/>
      <c r="P58" s="104"/>
      <c r="Q58" s="110"/>
      <c r="R58" s="109"/>
      <c r="S58" s="104"/>
      <c r="T58" s="104"/>
      <c r="U58" s="104"/>
      <c r="V58" s="104"/>
      <c r="W58" s="104"/>
      <c r="X58" s="104"/>
      <c r="Y58" s="104"/>
      <c r="Z58" s="104"/>
      <c r="AA58" s="104"/>
      <c r="AB58" s="104"/>
      <c r="AC58" s="104"/>
      <c r="AD58" s="104"/>
      <c r="AE58" s="104"/>
      <c r="AF58" s="104"/>
      <c r="AG58" s="104"/>
      <c r="AH58" s="104"/>
      <c r="AI58" s="104"/>
      <c r="AJ58" s="41"/>
      <c r="AK58" s="104"/>
      <c r="AL58" s="104"/>
      <c r="AM58" s="104"/>
      <c r="AN58" s="104"/>
      <c r="AO58" s="110"/>
      <c r="AP58" s="41"/>
      <c r="AQ58" s="104"/>
      <c r="AR58" s="104"/>
      <c r="AS58" s="104"/>
      <c r="AT58" s="104"/>
      <c r="AU58" s="104"/>
      <c r="AV58" s="104"/>
      <c r="AW58" s="104"/>
      <c r="AX58" s="104"/>
      <c r="AY58" s="104"/>
      <c r="AZ58" s="104"/>
      <c r="BA58" s="104"/>
      <c r="BB58" s="104"/>
      <c r="BC58" s="104"/>
      <c r="BD58" s="104"/>
      <c r="BE58" s="104"/>
      <c r="BF58" s="104"/>
      <c r="BG58" s="110"/>
      <c r="BH58" s="104"/>
      <c r="BI58" s="104"/>
      <c r="BJ58" s="104"/>
      <c r="BK58" s="104"/>
      <c r="BL58" s="104"/>
      <c r="BM58" s="110"/>
      <c r="BN58" s="79"/>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c r="IL58" s="43"/>
    </row>
    <row r="59" spans="1:245" s="34" customFormat="1" ht="39" customHeight="1">
      <c r="A59" s="82" t="s">
        <v>98</v>
      </c>
      <c r="B59" s="83" t="s">
        <v>61</v>
      </c>
      <c r="C59" s="84" t="s">
        <v>52</v>
      </c>
      <c r="D59" s="203" t="s">
        <v>137</v>
      </c>
      <c r="E59" s="37"/>
      <c r="F59" s="32"/>
      <c r="G59" s="119">
        <f>'T1'!I59+'T2'!I59+'T3'!I59+'T4'!I59</f>
        <v>0</v>
      </c>
      <c r="H59" s="45">
        <f>N59+P59+R59+T59+V59+X59+Z59+AB59+AD59+AF59+AH59+AJ59+AL59+AN59+AP59+AR59+AT59+AV59+AX59+AZ59+BB59+BD59+BF59+BH59+BJ59+BL59</f>
        <v>1</v>
      </c>
      <c r="I59" s="29">
        <f>O59+Q59+S59+U59+W59+Y59+AA59+AC59+AE59+AG59+AI59+AK59+AM59+AO59+AQ59+AS59+AU59+AW59+AY59+BA59+BC59+BE59+BG59+BI59+BK59+BM59</f>
        <v>0</v>
      </c>
      <c r="J59" s="47">
        <f>H59-I59</f>
        <v>1</v>
      </c>
      <c r="K59" s="97">
        <f>I59/H59</f>
        <v>0</v>
      </c>
      <c r="L59" s="112"/>
      <c r="M59" s="29">
        <f>'T1'!O59</f>
        <v>0</v>
      </c>
      <c r="N59" s="82"/>
      <c r="O59" s="29">
        <f>'T1'!Q59</f>
        <v>0</v>
      </c>
      <c r="P59" s="82"/>
      <c r="Q59" s="111">
        <f>'T1'!S59</f>
        <v>0</v>
      </c>
      <c r="R59" s="112"/>
      <c r="S59" s="29">
        <f>'T2'!O59</f>
        <v>0</v>
      </c>
      <c r="T59" s="82"/>
      <c r="U59" s="46">
        <f>'T2'!Q59</f>
        <v>0</v>
      </c>
      <c r="V59" s="82"/>
      <c r="W59" s="46">
        <f>'T2'!S59</f>
        <v>0</v>
      </c>
      <c r="X59" s="82"/>
      <c r="Y59" s="46">
        <f>'T3'!O59</f>
        <v>0</v>
      </c>
      <c r="Z59" s="82"/>
      <c r="AA59" s="46">
        <f>'T3'!Q59</f>
        <v>0</v>
      </c>
      <c r="AB59" s="82"/>
      <c r="AC59" s="29">
        <f>'T3'!S59</f>
        <v>0</v>
      </c>
      <c r="AD59" s="82"/>
      <c r="AE59" s="29">
        <f>'T4'!O59</f>
        <v>0</v>
      </c>
      <c r="AF59" s="82"/>
      <c r="AG59" s="29">
        <f>'T4'!Q59</f>
        <v>0</v>
      </c>
      <c r="AH59" s="82"/>
      <c r="AI59" s="29">
        <f>'T4'!S59</f>
        <v>0</v>
      </c>
      <c r="AJ59" s="154"/>
      <c r="AK59" s="29">
        <f>'T5'!O59</f>
        <v>0</v>
      </c>
      <c r="AL59" s="82"/>
      <c r="AM59" s="29">
        <f>'T5'!Q59</f>
        <v>0</v>
      </c>
      <c r="AN59" s="82"/>
      <c r="AO59" s="29">
        <f>'T1'!S59</f>
        <v>0</v>
      </c>
      <c r="AP59" s="154"/>
      <c r="AQ59" s="29">
        <f>'T6'!O59</f>
        <v>0</v>
      </c>
      <c r="AR59" s="82"/>
      <c r="AS59" s="46">
        <f>'T6'!Q59</f>
        <v>0</v>
      </c>
      <c r="AT59" s="82"/>
      <c r="AU59" s="46">
        <f>'T6'!S59</f>
        <v>0</v>
      </c>
      <c r="AV59" s="82"/>
      <c r="AW59" s="46">
        <f>'T7'!O59</f>
        <v>0</v>
      </c>
      <c r="AX59" s="82"/>
      <c r="AY59" s="46">
        <f>'T7'!Q59</f>
        <v>0</v>
      </c>
      <c r="AZ59" s="82"/>
      <c r="BA59" s="29">
        <f>'T7'!S59</f>
        <v>0</v>
      </c>
      <c r="BB59" s="82"/>
      <c r="BC59" s="29">
        <f>'T8'!O59</f>
        <v>0</v>
      </c>
      <c r="BD59" s="82"/>
      <c r="BE59" s="29">
        <f>'T8'!Q59</f>
        <v>0</v>
      </c>
      <c r="BF59" s="82"/>
      <c r="BG59" s="111">
        <f>'T8'!S59</f>
        <v>0</v>
      </c>
      <c r="BH59" s="82"/>
      <c r="BI59" s="29">
        <f>'T9'!O59</f>
        <v>0</v>
      </c>
      <c r="BJ59" s="82"/>
      <c r="BK59" s="29">
        <f>'T9'!Q59</f>
        <v>0</v>
      </c>
      <c r="BL59" s="82">
        <v>1</v>
      </c>
      <c r="BM59" s="111">
        <f>'T9'!S59</f>
        <v>0</v>
      </c>
      <c r="BN59" s="78"/>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row>
    <row r="60" spans="1:246" s="44" customFormat="1" ht="19.5" customHeight="1">
      <c r="A60" s="38" t="s">
        <v>32</v>
      </c>
      <c r="B60" s="39"/>
      <c r="C60" s="39"/>
      <c r="D60" s="40"/>
      <c r="E60" s="40"/>
      <c r="F60" s="40"/>
      <c r="G60" s="40"/>
      <c r="H60" s="40"/>
      <c r="I60" s="39"/>
      <c r="J60" s="39"/>
      <c r="K60" s="39"/>
      <c r="L60" s="109"/>
      <c r="M60" s="104"/>
      <c r="N60" s="104"/>
      <c r="O60" s="104"/>
      <c r="P60" s="104"/>
      <c r="Q60" s="110"/>
      <c r="R60" s="109"/>
      <c r="S60" s="104"/>
      <c r="T60" s="104"/>
      <c r="U60" s="104"/>
      <c r="V60" s="104"/>
      <c r="W60" s="104"/>
      <c r="X60" s="104"/>
      <c r="Y60" s="104"/>
      <c r="Z60" s="104"/>
      <c r="AA60" s="104"/>
      <c r="AB60" s="104"/>
      <c r="AC60" s="104"/>
      <c r="AD60" s="104"/>
      <c r="AE60" s="104"/>
      <c r="AF60" s="104"/>
      <c r="AG60" s="104"/>
      <c r="AH60" s="104"/>
      <c r="AI60" s="104"/>
      <c r="AJ60" s="41"/>
      <c r="AK60" s="104"/>
      <c r="AL60" s="104"/>
      <c r="AM60" s="104"/>
      <c r="AN60" s="104"/>
      <c r="AO60" s="110"/>
      <c r="AP60" s="41"/>
      <c r="AQ60" s="104"/>
      <c r="AR60" s="104"/>
      <c r="AS60" s="104"/>
      <c r="AT60" s="104"/>
      <c r="AU60" s="104"/>
      <c r="AV60" s="104"/>
      <c r="AW60" s="104"/>
      <c r="AX60" s="104"/>
      <c r="AY60" s="104"/>
      <c r="AZ60" s="104"/>
      <c r="BA60" s="104"/>
      <c r="BB60" s="104"/>
      <c r="BC60" s="104"/>
      <c r="BD60" s="104"/>
      <c r="BE60" s="104"/>
      <c r="BF60" s="104"/>
      <c r="BG60" s="110"/>
      <c r="BH60" s="104"/>
      <c r="BI60" s="104"/>
      <c r="BJ60" s="104"/>
      <c r="BK60" s="104"/>
      <c r="BL60" s="104"/>
      <c r="BM60" s="110"/>
      <c r="BN60" s="79"/>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3"/>
    </row>
    <row r="61" spans="1:245" s="34" customFormat="1" ht="39.75" customHeight="1">
      <c r="A61" s="82" t="s">
        <v>98</v>
      </c>
      <c r="B61" s="83" t="s">
        <v>61</v>
      </c>
      <c r="C61" s="84" t="s">
        <v>51</v>
      </c>
      <c r="D61" s="113" t="s">
        <v>138</v>
      </c>
      <c r="E61" s="37"/>
      <c r="F61" s="32"/>
      <c r="G61" s="93">
        <f>'T1'!I61+'T2'!I63+'T3'!I61+'T4'!I60</f>
        <v>0</v>
      </c>
      <c r="H61" s="45">
        <f>N61+P61+R61+T61+V61+X61+Z61+AB61+AD61+AF61+AH61+AJ61+AL61+AN61+AP61+AR61+AT61+AV61+AX61+AZ61+BB61+BD61+BF61+BH61+BJ61+BL61</f>
        <v>5</v>
      </c>
      <c r="I61" s="29">
        <f>O61+Q61+S61+U61+W61+Y61+AA61+AC61+AE61+AG61+AI61+AK61+AM61+AO61+AQ61+AS61+AU61+AW61+AY61+BA61+BC61+BE61+BG61+BI61+BK61+BM61</f>
        <v>3</v>
      </c>
      <c r="J61" s="47">
        <f>H61-I61</f>
        <v>2</v>
      </c>
      <c r="K61" s="97">
        <f>I61/H61</f>
        <v>0.6</v>
      </c>
      <c r="L61" s="112"/>
      <c r="M61" s="29">
        <f>'T1'!O61</f>
        <v>0</v>
      </c>
      <c r="N61" s="82"/>
      <c r="O61" s="29">
        <f>'T1'!Q61</f>
        <v>0</v>
      </c>
      <c r="P61" s="82"/>
      <c r="Q61" s="111">
        <f>'T1'!S61</f>
        <v>0</v>
      </c>
      <c r="R61" s="112"/>
      <c r="S61" s="29">
        <f>'T2'!O63</f>
        <v>0</v>
      </c>
      <c r="T61" s="82"/>
      <c r="U61" s="46">
        <f>'T2'!Q63</f>
        <v>0</v>
      </c>
      <c r="V61" s="82"/>
      <c r="W61" s="46">
        <f>'T2'!S63</f>
        <v>0</v>
      </c>
      <c r="X61" s="82"/>
      <c r="Y61" s="46">
        <f>'T3'!O61</f>
        <v>0</v>
      </c>
      <c r="Z61" s="82"/>
      <c r="AA61" s="46">
        <f>'T3'!Q61</f>
        <v>0</v>
      </c>
      <c r="AB61" s="82"/>
      <c r="AC61" s="29">
        <f>'T3'!S61</f>
        <v>0</v>
      </c>
      <c r="AD61" s="82"/>
      <c r="AE61" s="29">
        <f>'T4'!O60</f>
        <v>0</v>
      </c>
      <c r="AF61" s="82"/>
      <c r="AG61" s="29">
        <f>'T4'!Q60</f>
        <v>0</v>
      </c>
      <c r="AH61" s="82"/>
      <c r="AI61" s="29">
        <f>'T4'!S60</f>
        <v>0</v>
      </c>
      <c r="AJ61" s="154"/>
      <c r="AK61" s="29">
        <f>'T5'!O61</f>
        <v>0</v>
      </c>
      <c r="AL61" s="82">
        <v>1</v>
      </c>
      <c r="AM61" s="29">
        <f>'T5'!Q61</f>
        <v>1</v>
      </c>
      <c r="AN61" s="82"/>
      <c r="AO61" s="29">
        <f>'T1'!S61</f>
        <v>0</v>
      </c>
      <c r="AP61" s="154"/>
      <c r="AQ61" s="29">
        <f>'T6'!O61</f>
        <v>0</v>
      </c>
      <c r="AR61" s="82">
        <v>1</v>
      </c>
      <c r="AS61" s="46">
        <f>'T6'!Q61</f>
        <v>1</v>
      </c>
      <c r="AT61" s="82"/>
      <c r="AU61" s="46">
        <f>'T6'!S61</f>
        <v>0</v>
      </c>
      <c r="AV61" s="82"/>
      <c r="AW61" s="46">
        <f>'T7'!O61</f>
        <v>0</v>
      </c>
      <c r="AX61" s="82"/>
      <c r="AY61" s="46">
        <f>'T7'!Q61</f>
        <v>0</v>
      </c>
      <c r="AZ61" s="82">
        <v>1</v>
      </c>
      <c r="BA61" s="29">
        <f>'T7'!S61</f>
        <v>1</v>
      </c>
      <c r="BB61" s="82"/>
      <c r="BC61" s="29">
        <f>'T8'!O61</f>
        <v>0</v>
      </c>
      <c r="BD61" s="82"/>
      <c r="BE61" s="29">
        <f>'T8'!Q61</f>
        <v>0</v>
      </c>
      <c r="BF61" s="82">
        <v>1</v>
      </c>
      <c r="BG61" s="111">
        <f>'T8'!S61</f>
        <v>0</v>
      </c>
      <c r="BH61" s="82"/>
      <c r="BI61" s="29">
        <f>'T9'!O61</f>
        <v>0</v>
      </c>
      <c r="BJ61" s="82">
        <v>1</v>
      </c>
      <c r="BK61" s="29">
        <f>'T9'!Q61</f>
        <v>0</v>
      </c>
      <c r="BL61" s="82"/>
      <c r="BM61" s="111">
        <f>'T9'!S61</f>
        <v>0</v>
      </c>
      <c r="BN61" s="78"/>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row>
    <row r="62" spans="1:245" s="34" customFormat="1" ht="25.5" customHeight="1">
      <c r="A62" s="140"/>
      <c r="B62" s="141"/>
      <c r="C62" s="142"/>
      <c r="D62" s="143"/>
      <c r="E62" s="143"/>
      <c r="F62" s="144"/>
      <c r="G62" s="145">
        <f>G14+G15+G16+G17+G18+G19+G20+G21+G22+G24+G25+G27+G28+G29+G32+G33+G34+G35+G36+G38+G39+G40+G41+G43+G44+G47+G48+G49+G50+G51+G52+G53+G54+G55+G57+G59+G61</f>
        <v>0</v>
      </c>
      <c r="H62" s="145">
        <f>H14+H15+H16+H17+H18+H19+H20+H21+H22+H24+H25+H27+H28+H29+H32+H33+H34+H35+H36+H38+H39+H40+H41+H43+H44+H47+H48+H49+H50+H51+H52+H53+H54+H55+H57+H59+H61</f>
        <v>972</v>
      </c>
      <c r="I62" s="145">
        <f>I14+I15+I16+I17+I18+I19+I20+I21+I22+I24+I25+I27+I28+I29+I32+I33+I34+I35+I36+I38+I39+I40+I41+I43+I44+I47+I48+I49+I50+I51+I52+I53+I54+I55+I57+I59+I61</f>
        <v>860</v>
      </c>
      <c r="J62" s="145">
        <f>J14+J15+J16+J17+J18+J19+J20+J21+J22+J24+J25+J27+J28+J29+J32+J33+J34+J35+J36+J38+J39+J40+J41+J43+J44+J47+J48+J49+J50+J51+J52+J53+J54+J55+J57+J59+J61</f>
        <v>112</v>
      </c>
      <c r="K62" s="146">
        <f>I62/H62</f>
        <v>0.8847736625514403</v>
      </c>
      <c r="L62" s="145">
        <f>L14+L15+L16+L17+L18+L19+L20+L21+L22+L24+L25+L27+L28+L29+L32+L33+L34+L35+L36+L38+L39+L40+L41+L43+L44+L47+L48+L49+L50+L51+L52+L53+L54+L55+L57+L59+L61</f>
        <v>3</v>
      </c>
      <c r="M62" s="145">
        <f aca="true" t="shared" si="11" ref="M62:AJ62">M14+M15+M16+M17+M18+M19+M20+M21+M22+M24+M25+M27+M28+M29+M32+M33+M34+M35+M36+M38+M39+M40+M41+M43+M44+M47+M48+M49+M50+M51+M52+M53+M54+M55+M57+M59+M61</f>
        <v>169</v>
      </c>
      <c r="N62" s="145">
        <f t="shared" si="11"/>
        <v>2</v>
      </c>
      <c r="O62" s="145">
        <f t="shared" si="11"/>
        <v>2</v>
      </c>
      <c r="P62" s="145">
        <f t="shared" si="11"/>
        <v>3</v>
      </c>
      <c r="Q62" s="145">
        <f t="shared" si="11"/>
        <v>2</v>
      </c>
      <c r="R62" s="145">
        <f t="shared" si="11"/>
        <v>2</v>
      </c>
      <c r="S62" s="145">
        <f t="shared" si="11"/>
        <v>2</v>
      </c>
      <c r="T62" s="145">
        <f t="shared" si="11"/>
        <v>3</v>
      </c>
      <c r="U62" s="145">
        <f t="shared" si="11"/>
        <v>2</v>
      </c>
      <c r="V62" s="145">
        <f t="shared" si="11"/>
        <v>2</v>
      </c>
      <c r="W62" s="145">
        <f t="shared" si="11"/>
        <v>2</v>
      </c>
      <c r="X62" s="145">
        <f t="shared" si="11"/>
        <v>604</v>
      </c>
      <c r="Y62" s="145">
        <f t="shared" si="11"/>
        <v>603</v>
      </c>
      <c r="Z62" s="145">
        <f t="shared" si="11"/>
        <v>2</v>
      </c>
      <c r="AA62" s="145">
        <f t="shared" si="11"/>
        <v>3</v>
      </c>
      <c r="AB62" s="145">
        <f t="shared" si="11"/>
        <v>4</v>
      </c>
      <c r="AC62" s="145">
        <f t="shared" si="11"/>
        <v>2</v>
      </c>
      <c r="AD62" s="145">
        <f t="shared" si="11"/>
        <v>2</v>
      </c>
      <c r="AE62" s="145">
        <f t="shared" si="11"/>
        <v>2</v>
      </c>
      <c r="AF62" s="145">
        <f t="shared" si="11"/>
        <v>4</v>
      </c>
      <c r="AG62" s="145">
        <f t="shared" si="11"/>
        <v>3</v>
      </c>
      <c r="AH62" s="145">
        <f t="shared" si="11"/>
        <v>2</v>
      </c>
      <c r="AI62" s="145">
        <f t="shared" si="11"/>
        <v>2</v>
      </c>
      <c r="AJ62" s="145">
        <f t="shared" si="11"/>
        <v>166</v>
      </c>
      <c r="AK62" s="145">
        <f aca="true" t="shared" si="12" ref="AK62:BG62">AK14+AK15+AK16+AK17+AK18+AK19+AK20+AK21+AK22+AK24+AK25+AK27+AK28+AK29+AK32+AK33+AK34+AK35+AK36+AK38+AK39+AK40+AK41+AK43+AK44+AK47+AK48+AK49+AK50+AK51+AK52+AK53+AK54+AK55+AK57+AK59+AK61</f>
        <v>165</v>
      </c>
      <c r="AL62" s="145">
        <f t="shared" si="12"/>
        <v>6</v>
      </c>
      <c r="AM62" s="145">
        <f t="shared" si="12"/>
        <v>6</v>
      </c>
      <c r="AN62" s="145">
        <f t="shared" si="12"/>
        <v>5</v>
      </c>
      <c r="AO62" s="145">
        <f t="shared" si="12"/>
        <v>4</v>
      </c>
      <c r="AP62" s="145">
        <f t="shared" si="12"/>
        <v>3</v>
      </c>
      <c r="AQ62" s="145">
        <f t="shared" si="12"/>
        <v>3</v>
      </c>
      <c r="AR62" s="145">
        <f t="shared" si="12"/>
        <v>16</v>
      </c>
      <c r="AS62" s="145">
        <f t="shared" si="12"/>
        <v>15</v>
      </c>
      <c r="AT62" s="145">
        <f t="shared" si="12"/>
        <v>4</v>
      </c>
      <c r="AU62" s="145">
        <f t="shared" si="12"/>
        <v>3</v>
      </c>
      <c r="AV62" s="145">
        <f t="shared" si="12"/>
        <v>13</v>
      </c>
      <c r="AW62" s="145">
        <f t="shared" si="12"/>
        <v>11</v>
      </c>
      <c r="AX62" s="145">
        <f t="shared" si="12"/>
        <v>3</v>
      </c>
      <c r="AY62" s="145">
        <f t="shared" si="12"/>
        <v>3</v>
      </c>
      <c r="AZ62" s="145">
        <f t="shared" si="12"/>
        <v>6</v>
      </c>
      <c r="BA62" s="145">
        <f t="shared" si="12"/>
        <v>5</v>
      </c>
      <c r="BB62" s="145">
        <f t="shared" si="12"/>
        <v>23</v>
      </c>
      <c r="BC62" s="145">
        <f t="shared" si="12"/>
        <v>20</v>
      </c>
      <c r="BD62" s="145">
        <f t="shared" si="12"/>
        <v>4</v>
      </c>
      <c r="BE62" s="145">
        <f t="shared" si="12"/>
        <v>0</v>
      </c>
      <c r="BF62" s="145">
        <f t="shared" si="12"/>
        <v>13</v>
      </c>
      <c r="BG62" s="145">
        <f t="shared" si="12"/>
        <v>0</v>
      </c>
      <c r="BH62" s="145">
        <f aca="true" t="shared" si="13" ref="BH62:BM62">BH14+BH15+BH16+BH17+BH18+BH19+BH20+BH21+BH22+BH24+BH25+BH27+BH28+BH29+BH32+BH33+BH34+BH35+BH36+BH38+BH39+BH40+BH41+BH43+BH44+BH47+BH48+BH49+BH50+BH51+BH52+BH53+BH54+BH55+BH57+BH59+BH61</f>
        <v>27</v>
      </c>
      <c r="BI62" s="145">
        <f t="shared" si="13"/>
        <v>0</v>
      </c>
      <c r="BJ62" s="145">
        <f t="shared" si="13"/>
        <v>29</v>
      </c>
      <c r="BK62" s="145">
        <f t="shared" si="13"/>
        <v>0</v>
      </c>
      <c r="BL62" s="145">
        <f t="shared" si="13"/>
        <v>24</v>
      </c>
      <c r="BM62" s="145">
        <f t="shared" si="13"/>
        <v>0</v>
      </c>
      <c r="BN62" s="147"/>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row>
  </sheetData>
  <sheetProtection/>
  <mergeCells count="38">
    <mergeCell ref="L7:Q7"/>
    <mergeCell ref="AF8:AG8"/>
    <mergeCell ref="D7:D9"/>
    <mergeCell ref="A7:A9"/>
    <mergeCell ref="B7:B9"/>
    <mergeCell ref="C7:C9"/>
    <mergeCell ref="E7:E9"/>
    <mergeCell ref="H7:K8"/>
    <mergeCell ref="F7:F9"/>
    <mergeCell ref="G7:G9"/>
    <mergeCell ref="AD8:AE8"/>
    <mergeCell ref="R8:S8"/>
    <mergeCell ref="L8:M8"/>
    <mergeCell ref="T8:U8"/>
    <mergeCell ref="P8:Q8"/>
    <mergeCell ref="AB8:AC8"/>
    <mergeCell ref="Z8:AA8"/>
    <mergeCell ref="N8:O8"/>
    <mergeCell ref="R7:AO7"/>
    <mergeCell ref="AL8:AM8"/>
    <mergeCell ref="AN8:AO8"/>
    <mergeCell ref="AP8:AQ8"/>
    <mergeCell ref="AR8:AS8"/>
    <mergeCell ref="AT8:AU8"/>
    <mergeCell ref="V8:W8"/>
    <mergeCell ref="X8:Y8"/>
    <mergeCell ref="AH8:AI8"/>
    <mergeCell ref="AJ8:AK8"/>
    <mergeCell ref="BH8:BI8"/>
    <mergeCell ref="BJ8:BK8"/>
    <mergeCell ref="BL8:BM8"/>
    <mergeCell ref="AP7:BM7"/>
    <mergeCell ref="BD8:BE8"/>
    <mergeCell ref="BF8:BG8"/>
    <mergeCell ref="AV8:AW8"/>
    <mergeCell ref="AX8:AY8"/>
    <mergeCell ref="AZ8:BA8"/>
    <mergeCell ref="BB8:BC8"/>
  </mergeCells>
  <dataValidations count="2">
    <dataValidation allowBlank="1" showInputMessage="1" showErrorMessage="1" prompt="Insert a short description of the action" sqref="D27:G29 D38:G41 D59:G59 D61:G61 D57:G57 C62 D14:G22 D24:G25 D32:G36 D47:G55 D43:G44"/>
    <dataValidation type="whole" allowBlank="1" showInputMessage="1" showErrorMessage="1" sqref="S59:S61 L43:BM44 L59:R59 L47:BM55 L32:BM36 L27:BM29 L61:R61 T59:AP59 L57:BM57 L24:BM25 T61:AP61 L38:BM41 L14:BM22 AR59:BM59 AQ59:AQ61 AR61:BM61">
      <formula1>0</formula1>
      <formula2>1000000</formula2>
    </dataValidation>
  </dataValidations>
  <printOptions/>
  <pageMargins left="0.18" right="0.56" top="0.75" bottom="0.75" header="0.3" footer="0.3"/>
  <pageSetup horizontalDpi="600" verticalDpi="600" orientation="portrait" paperSize="9" r:id="rId3"/>
  <ignoredErrors>
    <ignoredError sqref="K62" formula="1"/>
  </ignoredErrors>
  <legacyDrawing r:id="rId2"/>
</worksheet>
</file>

<file path=xl/worksheets/sheet3.xml><?xml version="1.0" encoding="utf-8"?>
<worksheet xmlns="http://schemas.openxmlformats.org/spreadsheetml/2006/main" xmlns:r="http://schemas.openxmlformats.org/officeDocument/2006/relationships">
  <dimension ref="A1:GS62"/>
  <sheetViews>
    <sheetView zoomScale="65" zoomScaleNormal="65" zoomScalePageLayoutView="0" workbookViewId="0" topLeftCell="A1">
      <pane xSplit="13" ySplit="9" topLeftCell="N28" activePane="bottomRight" state="frozen"/>
      <selection pane="topLeft" activeCell="A1" sqref="A1"/>
      <selection pane="topRight" activeCell="G1" sqref="G1"/>
      <selection pane="bottomLeft" activeCell="A6" sqref="A6"/>
      <selection pane="bottomRight" activeCell="O32" sqref="O32"/>
    </sheetView>
  </sheetViews>
  <sheetFormatPr defaultColWidth="11.421875" defaultRowHeight="15"/>
  <cols>
    <col min="1" max="2" width="13.57421875" style="0" customWidth="1"/>
    <col min="3" max="3" width="53.00390625" style="0" customWidth="1"/>
    <col min="4" max="5" width="27.57421875" style="0" customWidth="1"/>
    <col min="6" max="9" width="10.8515625" style="0" customWidth="1"/>
    <col min="10" max="13" width="10.8515625" style="1" customWidth="1"/>
    <col min="14" max="19" width="6.7109375" style="1" customWidth="1"/>
    <col min="20" max="20" width="45.140625" style="13" customWidth="1"/>
    <col min="21" max="200" width="11.421875" style="13" customWidth="1"/>
  </cols>
  <sheetData>
    <row r="1" spans="1:19" ht="27" customHeight="1">
      <c r="A1" s="62" t="str">
        <f>'AP21LR '!A1</f>
        <v>PAYS:</v>
      </c>
      <c r="B1" s="61"/>
      <c r="C1" s="62" t="str">
        <f>'AP21LR '!C1</f>
        <v>République Démocratique du Congo (RDC)</v>
      </c>
      <c r="D1" s="16"/>
      <c r="E1" s="16"/>
      <c r="F1" s="16"/>
      <c r="G1" s="16"/>
      <c r="H1" s="16"/>
      <c r="I1" s="16"/>
      <c r="J1" s="17"/>
      <c r="K1" s="17"/>
      <c r="L1" s="17"/>
      <c r="M1" s="17"/>
      <c r="N1" s="17"/>
      <c r="O1" s="17"/>
      <c r="P1" s="17"/>
      <c r="Q1" s="17"/>
      <c r="R1" s="17"/>
      <c r="S1" s="17"/>
    </row>
    <row r="2" spans="1:19" ht="27" customHeight="1">
      <c r="A2" s="62" t="str">
        <f>'AP21LR '!A2</f>
        <v>PROJET:</v>
      </c>
      <c r="B2" s="61"/>
      <c r="C2" s="62" t="str">
        <f>'AP21LR '!C2</f>
        <v>Njia za Makubaliano: Les chemins vers les Accords</v>
      </c>
      <c r="D2" s="16"/>
      <c r="E2" s="16"/>
      <c r="F2" s="16"/>
      <c r="G2" s="16"/>
      <c r="H2" s="16"/>
      <c r="I2" s="16"/>
      <c r="J2" s="17"/>
      <c r="K2" s="17"/>
      <c r="L2" s="17"/>
      <c r="M2" s="17"/>
      <c r="N2" s="17"/>
      <c r="O2" s="17"/>
      <c r="P2" s="17"/>
      <c r="Q2" s="17"/>
      <c r="R2" s="17"/>
      <c r="S2" s="17"/>
    </row>
    <row r="3" spans="1:19" ht="27" customHeight="1">
      <c r="A3" s="62" t="str">
        <f>'AP21LR '!A3</f>
        <v>DATE DE DEBUT:</v>
      </c>
      <c r="B3" s="61"/>
      <c r="C3" s="63" t="str">
        <f>'AP21LR '!C3</f>
        <v>01  Octobre  2016</v>
      </c>
      <c r="D3" s="16"/>
      <c r="E3" s="16"/>
      <c r="F3" s="16"/>
      <c r="G3" s="16"/>
      <c r="H3" s="16"/>
      <c r="I3" s="16"/>
      <c r="J3" s="17"/>
      <c r="K3" s="17"/>
      <c r="L3" s="17"/>
      <c r="M3" s="17"/>
      <c r="N3" s="17"/>
      <c r="O3" s="17"/>
      <c r="P3" s="17"/>
      <c r="Q3" s="17"/>
      <c r="R3" s="17"/>
      <c r="S3" s="17"/>
    </row>
    <row r="4" spans="1:19" ht="27" customHeight="1">
      <c r="A4" s="62" t="str">
        <f>'AP21LR '!A4</f>
        <v>DATE DE FIN:</v>
      </c>
      <c r="B4" s="61"/>
      <c r="C4" s="63" t="str">
        <f>'AP21LR '!C4</f>
        <v>30 Septembre 2018</v>
      </c>
      <c r="D4" s="16"/>
      <c r="E4" s="16"/>
      <c r="F4" s="16"/>
      <c r="G4" s="16"/>
      <c r="H4" s="16"/>
      <c r="I4" s="16"/>
      <c r="J4" s="17"/>
      <c r="K4" s="17"/>
      <c r="L4" s="17"/>
      <c r="M4" s="17"/>
      <c r="N4" s="17"/>
      <c r="O4" s="17"/>
      <c r="P4" s="17"/>
      <c r="Q4" s="17"/>
      <c r="R4" s="17"/>
      <c r="S4" s="17"/>
    </row>
    <row r="5" spans="1:19" ht="27" customHeight="1">
      <c r="A5" s="62" t="str">
        <f>'AP21LR '!A5</f>
        <v>MISE A JOURS:</v>
      </c>
      <c r="B5" s="61"/>
      <c r="C5" s="64" t="str">
        <f>'AP21LR '!C5</f>
        <v>29 aout 2018</v>
      </c>
      <c r="D5" s="16"/>
      <c r="E5" s="16"/>
      <c r="F5" s="16"/>
      <c r="G5" s="16"/>
      <c r="H5" s="16"/>
      <c r="I5" s="16"/>
      <c r="J5" s="17"/>
      <c r="K5" s="17"/>
      <c r="L5" s="17"/>
      <c r="M5" s="17"/>
      <c r="N5" s="17"/>
      <c r="O5" s="17"/>
      <c r="P5" s="17"/>
      <c r="Q5" s="17"/>
      <c r="R5" s="17"/>
      <c r="S5" s="17"/>
    </row>
    <row r="6" spans="1:19" ht="27" customHeight="1" thickBot="1">
      <c r="A6" s="62" t="str">
        <f>'AP21LR '!A6</f>
        <v>RESPONSABLE:</v>
      </c>
      <c r="B6" s="61"/>
      <c r="C6" s="69" t="str">
        <f>'AP21LR '!C6</f>
        <v>Patrick</v>
      </c>
      <c r="D6" s="16"/>
      <c r="E6" s="16"/>
      <c r="F6" s="16"/>
      <c r="G6" s="16"/>
      <c r="H6" s="16"/>
      <c r="I6" s="16"/>
      <c r="J6" s="17"/>
      <c r="K6" s="17"/>
      <c r="L6" s="17"/>
      <c r="M6" s="17"/>
      <c r="N6" s="17"/>
      <c r="O6" s="17"/>
      <c r="P6" s="17"/>
      <c r="Q6" s="17"/>
      <c r="R6" s="17"/>
      <c r="S6" s="17"/>
    </row>
    <row r="7" spans="1:20" ht="18.75" customHeight="1" thickBot="1">
      <c r="A7" s="529" t="str">
        <f>'AP21LR '!A7:A9</f>
        <v>Code du Projet</v>
      </c>
      <c r="B7" s="524" t="str">
        <f>'AP21LR '!B7:B9</f>
        <v>Bailleur</v>
      </c>
      <c r="C7" s="524" t="str">
        <f>'AP21LR '!C7:C9</f>
        <v>Activité</v>
      </c>
      <c r="D7" s="524" t="str">
        <f>'AP21LR '!D7:D9</f>
        <v>Indicateur</v>
      </c>
      <c r="E7" s="524" t="str">
        <f>'AP21LR '!E7:E9</f>
        <v>Code Budgétaire</v>
      </c>
      <c r="F7" s="524" t="s">
        <v>53</v>
      </c>
      <c r="G7" s="524" t="s">
        <v>30</v>
      </c>
      <c r="H7" s="524" t="s">
        <v>28</v>
      </c>
      <c r="I7" s="524" t="s">
        <v>29</v>
      </c>
      <c r="J7" s="532" t="s">
        <v>10</v>
      </c>
      <c r="K7" s="533"/>
      <c r="L7" s="533"/>
      <c r="M7" s="540"/>
      <c r="N7" s="536">
        <v>2016</v>
      </c>
      <c r="O7" s="537"/>
      <c r="P7" s="537"/>
      <c r="Q7" s="537"/>
      <c r="R7" s="537"/>
      <c r="S7" s="538"/>
      <c r="T7" s="80"/>
    </row>
    <row r="8" spans="1:20" ht="24" customHeight="1">
      <c r="A8" s="530"/>
      <c r="B8" s="525"/>
      <c r="C8" s="525"/>
      <c r="D8" s="525"/>
      <c r="E8" s="525"/>
      <c r="F8" s="525"/>
      <c r="G8" s="525"/>
      <c r="H8" s="525"/>
      <c r="I8" s="525"/>
      <c r="J8" s="534"/>
      <c r="K8" s="535"/>
      <c r="L8" s="535"/>
      <c r="M8" s="541"/>
      <c r="N8" s="534" t="s">
        <v>0</v>
      </c>
      <c r="O8" s="539"/>
      <c r="P8" s="534" t="s">
        <v>1</v>
      </c>
      <c r="Q8" s="539"/>
      <c r="R8" s="534" t="s">
        <v>50</v>
      </c>
      <c r="S8" s="539"/>
      <c r="T8" s="80"/>
    </row>
    <row r="9" spans="1:20" ht="54.75" customHeight="1" thickBot="1">
      <c r="A9" s="530"/>
      <c r="B9" s="525"/>
      <c r="C9" s="531"/>
      <c r="D9" s="525"/>
      <c r="E9" s="525"/>
      <c r="F9" s="526"/>
      <c r="G9" s="526"/>
      <c r="H9" s="526"/>
      <c r="I9" s="526"/>
      <c r="J9" s="56" t="str">
        <f>'AP21LR '!H9</f>
        <v>Cible</v>
      </c>
      <c r="K9" s="56" t="str">
        <f>'AP21LR '!I9</f>
        <v>Fait</v>
      </c>
      <c r="L9" s="57" t="str">
        <f>'AP21LR '!J9</f>
        <v>Restant</v>
      </c>
      <c r="M9" s="58" t="str">
        <f>'AP21LR '!K9</f>
        <v>% réalisé</v>
      </c>
      <c r="N9" s="59" t="s">
        <v>4</v>
      </c>
      <c r="O9" s="60" t="s">
        <v>18</v>
      </c>
      <c r="P9" s="59" t="s">
        <v>4</v>
      </c>
      <c r="Q9" s="60" t="s">
        <v>18</v>
      </c>
      <c r="R9" s="59" t="s">
        <v>4</v>
      </c>
      <c r="S9" s="60" t="s">
        <v>18</v>
      </c>
      <c r="T9" s="81" t="s">
        <v>36</v>
      </c>
    </row>
    <row r="10" spans="1:200" s="55" customFormat="1" ht="18.75" customHeight="1">
      <c r="A10" s="48" t="str">
        <f>'AP21LR '!A10</f>
        <v>OBJECTIF GENERAL:  Renforcer la confiance et la légitimité mutuelle entre l'État et la société (dans la zone autour de Kitshanga), pour qu'ils puissent résoudre et/ou atténuer ensemble les principaux moteurs de conflit. </v>
      </c>
      <c r="B10" s="49"/>
      <c r="C10" s="49"/>
      <c r="D10" s="49"/>
      <c r="E10" s="49"/>
      <c r="F10" s="49"/>
      <c r="G10" s="49"/>
      <c r="H10" s="49"/>
      <c r="I10" s="49"/>
      <c r="J10" s="49"/>
      <c r="K10" s="49"/>
      <c r="L10" s="49"/>
      <c r="M10" s="50"/>
      <c r="N10" s="49"/>
      <c r="O10" s="49"/>
      <c r="P10" s="49"/>
      <c r="Q10" s="49"/>
      <c r="R10" s="49"/>
      <c r="S10" s="49"/>
      <c r="T10" s="49"/>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row>
    <row r="11" spans="1:200" s="55" customFormat="1" ht="18.75" customHeight="1">
      <c r="A11" s="122" t="str">
        <f>'AP21LR '!A11</f>
        <v>Objectif spécifique: Les acteurs et les entrepreneurs de conflits s’engagent et participent activement dans le processus de dialogue démocratique dans la zone du projet</v>
      </c>
      <c r="B11" s="123"/>
      <c r="C11" s="123"/>
      <c r="D11" s="123"/>
      <c r="E11" s="123"/>
      <c r="F11" s="124"/>
      <c r="G11" s="124"/>
      <c r="H11" s="124"/>
      <c r="I11" s="124"/>
      <c r="J11" s="124"/>
      <c r="K11" s="123"/>
      <c r="L11" s="123"/>
      <c r="M11" s="123"/>
      <c r="N11" s="123"/>
      <c r="O11" s="123"/>
      <c r="P11" s="123"/>
      <c r="Q11" s="123"/>
      <c r="R11" s="123"/>
      <c r="S11" s="123"/>
      <c r="T11" s="13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row>
    <row r="12" spans="1:201" s="44" customFormat="1" ht="18.75" customHeight="1">
      <c r="A12" s="38" t="str">
        <f>'AP21LR '!A12</f>
        <v>Résultat 1 : Les mécanismes participatifs de pilotage sont établis et opérationnels</v>
      </c>
      <c r="B12" s="39"/>
      <c r="C12" s="39"/>
      <c r="D12" s="39"/>
      <c r="E12" s="39"/>
      <c r="F12" s="40"/>
      <c r="G12" s="40"/>
      <c r="H12" s="40"/>
      <c r="I12" s="40"/>
      <c r="J12" s="40"/>
      <c r="K12" s="39"/>
      <c r="L12" s="39"/>
      <c r="M12" s="39"/>
      <c r="N12" s="39"/>
      <c r="O12" s="39"/>
      <c r="P12" s="39"/>
      <c r="Q12" s="39"/>
      <c r="R12" s="39"/>
      <c r="S12" s="39"/>
      <c r="T12" s="39"/>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3"/>
    </row>
    <row r="13" spans="1:200" s="55" customFormat="1" ht="18.75" customHeight="1">
      <c r="A13" s="122" t="str">
        <f>'AP21LR '!A13</f>
        <v>Produit 1.1. Les connaissances et capacités des membres des structures de dialogues et transformation de conflits sont accrues</v>
      </c>
      <c r="B13" s="123"/>
      <c r="C13" s="123"/>
      <c r="D13" s="123"/>
      <c r="E13" s="123"/>
      <c r="F13" s="124"/>
      <c r="G13" s="124"/>
      <c r="H13" s="124"/>
      <c r="I13" s="124"/>
      <c r="J13" s="124"/>
      <c r="K13" s="123"/>
      <c r="L13" s="123"/>
      <c r="M13" s="123"/>
      <c r="N13" s="123"/>
      <c r="O13" s="123"/>
      <c r="P13" s="123"/>
      <c r="Q13" s="123"/>
      <c r="R13" s="123"/>
      <c r="S13" s="123"/>
      <c r="T13" s="13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row>
    <row r="14" spans="1:200" s="34" customFormat="1" ht="75.75" customHeight="1">
      <c r="A14" s="29" t="str">
        <f>'AP21LR '!A14</f>
        <v>AP21LR</v>
      </c>
      <c r="B14" s="30" t="str">
        <f>'AP21LR '!B14</f>
        <v>UNDP</v>
      </c>
      <c r="C14" s="31" t="str">
        <f>'AP21LR '!C14</f>
        <v>Activité 1.1.1 Redynamisation du cadre d'échange d'informations sur la stabilisation en chefferie de Bashali</v>
      </c>
      <c r="D14" s="166" t="str">
        <f>'AP21LR '!D14</f>
        <v>Les membres de ce CEI (comprenant 50% femmes) seront identifiés, contactés, sensibilisés et formés. Ce cadre sera composé par environs 35 membres. (1)</v>
      </c>
      <c r="E14" s="158">
        <f>'AP21LR '!E14</f>
        <v>0</v>
      </c>
      <c r="F14" s="167"/>
      <c r="G14" s="167"/>
      <c r="H14" s="157">
        <f aca="true" t="shared" si="0" ref="H14:H22">G14*J14</f>
        <v>0</v>
      </c>
      <c r="I14" s="157">
        <f aca="true" t="shared" si="1" ref="I14:I22">K14*G14</f>
        <v>0</v>
      </c>
      <c r="J14" s="157">
        <f aca="true" t="shared" si="2" ref="J14:K18">N14+P14+R14</f>
        <v>1</v>
      </c>
      <c r="K14" s="158">
        <f t="shared" si="2"/>
        <v>1</v>
      </c>
      <c r="L14" s="120">
        <f aca="true" t="shared" si="3" ref="L14:L22">J14-K14</f>
        <v>0</v>
      </c>
      <c r="M14" s="159">
        <f aca="true" t="shared" si="4" ref="M14:M22">K14/J14</f>
        <v>1</v>
      </c>
      <c r="N14" s="160">
        <f>'AP21LR '!AJ14</f>
        <v>1</v>
      </c>
      <c r="O14" s="82">
        <v>1</v>
      </c>
      <c r="P14" s="160">
        <f>'AP21LR '!AL14</f>
        <v>0</v>
      </c>
      <c r="Q14" s="82"/>
      <c r="R14" s="160">
        <f>'AP21LR '!P14</f>
        <v>0</v>
      </c>
      <c r="S14" s="82"/>
      <c r="T14" s="78"/>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row>
    <row r="15" spans="1:200" s="34" customFormat="1" ht="42.75" customHeight="1">
      <c r="A15" s="29" t="str">
        <f>'AP21LR '!A15</f>
        <v>AP21LR</v>
      </c>
      <c r="B15" s="30" t="str">
        <f>'AP21LR '!B15</f>
        <v>UNDP</v>
      </c>
      <c r="C15" s="31" t="str">
        <f>'AP21LR '!C15</f>
        <v>Activité 1.1.2 Identification et élection des membres du cadre d'échange et information sur la stabilisation en chefferie de Bwito</v>
      </c>
      <c r="D15" s="166">
        <f>'AP21LR '!D15</f>
        <v>0</v>
      </c>
      <c r="E15" s="158">
        <f>'AP21LR '!E15</f>
        <v>0</v>
      </c>
      <c r="F15" s="167"/>
      <c r="G15" s="167"/>
      <c r="H15" s="157">
        <f t="shared" si="0"/>
        <v>0</v>
      </c>
      <c r="I15" s="157">
        <f t="shared" si="1"/>
        <v>0</v>
      </c>
      <c r="J15" s="157">
        <f t="shared" si="2"/>
        <v>32</v>
      </c>
      <c r="K15" s="158">
        <f t="shared" si="2"/>
        <v>32</v>
      </c>
      <c r="L15" s="120">
        <f t="shared" si="3"/>
        <v>0</v>
      </c>
      <c r="M15" s="159">
        <f t="shared" si="4"/>
        <v>1</v>
      </c>
      <c r="N15" s="160">
        <f>'AP21LR '!AJ15</f>
        <v>32</v>
      </c>
      <c r="O15" s="82">
        <v>32</v>
      </c>
      <c r="P15" s="160">
        <f>'AP21LR '!N15</f>
        <v>0</v>
      </c>
      <c r="Q15" s="82"/>
      <c r="R15" s="160">
        <f>'AP21LR '!P15</f>
        <v>0</v>
      </c>
      <c r="S15" s="82"/>
      <c r="T15" s="78"/>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row>
    <row r="16" spans="1:200" s="34" customFormat="1" ht="42" customHeight="1">
      <c r="A16" s="29" t="str">
        <f>'AP21LR '!A16</f>
        <v>AP21LR</v>
      </c>
      <c r="B16" s="30" t="str">
        <f>'AP21LR '!B16</f>
        <v>UNDP</v>
      </c>
      <c r="C16" s="31" t="str">
        <f>'AP21LR '!C16</f>
        <v>Activité 1.1.3 Forum Constitutif du Cadre d'échange d’informations sur la stabilisation en chefferie de Bwito</v>
      </c>
      <c r="D16" s="166" t="str">
        <f>'AP21LR '!D16</f>
        <v> # de forum constutif de structures communautaires de paix dédiées à la résolution des conflits tenus dans la chefferie de Bwito (1)</v>
      </c>
      <c r="E16" s="158">
        <f>'AP21LR '!E16</f>
        <v>0</v>
      </c>
      <c r="F16" s="167"/>
      <c r="G16" s="167"/>
      <c r="H16" s="157">
        <f t="shared" si="0"/>
        <v>0</v>
      </c>
      <c r="I16" s="157">
        <f t="shared" si="1"/>
        <v>0</v>
      </c>
      <c r="J16" s="157">
        <f t="shared" si="2"/>
        <v>1</v>
      </c>
      <c r="K16" s="158">
        <f t="shared" si="2"/>
        <v>1</v>
      </c>
      <c r="L16" s="120">
        <f t="shared" si="3"/>
        <v>0</v>
      </c>
      <c r="M16" s="159">
        <f t="shared" si="4"/>
        <v>1</v>
      </c>
      <c r="N16" s="160">
        <f>'AP21LR '!AJ16</f>
        <v>1</v>
      </c>
      <c r="O16" s="82">
        <v>1</v>
      </c>
      <c r="P16" s="160">
        <f>'AP21LR '!N16</f>
        <v>0</v>
      </c>
      <c r="Q16" s="82"/>
      <c r="R16" s="160">
        <f>'AP21LR '!P16</f>
        <v>0</v>
      </c>
      <c r="S16" s="82"/>
      <c r="T16" s="78"/>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row>
    <row r="17" spans="1:200" s="34" customFormat="1" ht="42" customHeight="1">
      <c r="A17" s="29" t="str">
        <f>'AP21LR '!A17</f>
        <v>AP21LR</v>
      </c>
      <c r="B17" s="30" t="str">
        <f>'AP21LR '!B17</f>
        <v>UNDP</v>
      </c>
      <c r="C17" s="31" t="str">
        <f>'AP21LR '!C17</f>
        <v>Activité 1.1.4 Identification et election des membres des structures communautaires de paix en chefferie de Bwito</v>
      </c>
      <c r="D17" s="166">
        <f>'AP21LR '!D17</f>
        <v>0</v>
      </c>
      <c r="E17" s="158">
        <f>'AP21LR '!E17</f>
        <v>0</v>
      </c>
      <c r="F17" s="167"/>
      <c r="G17" s="167"/>
      <c r="H17" s="157">
        <f t="shared" si="0"/>
        <v>0</v>
      </c>
      <c r="I17" s="157">
        <f t="shared" si="1"/>
        <v>0</v>
      </c>
      <c r="J17" s="157">
        <f t="shared" si="2"/>
        <v>118</v>
      </c>
      <c r="K17" s="158">
        <f t="shared" si="2"/>
        <v>120</v>
      </c>
      <c r="L17" s="120">
        <f t="shared" si="3"/>
        <v>-2</v>
      </c>
      <c r="M17" s="159">
        <f t="shared" si="4"/>
        <v>1.0169491525423728</v>
      </c>
      <c r="N17" s="160">
        <f>'AP21LR '!AJ17</f>
        <v>118</v>
      </c>
      <c r="O17" s="82">
        <v>120</v>
      </c>
      <c r="P17" s="160">
        <f>'AP21LR '!N17</f>
        <v>0</v>
      </c>
      <c r="Q17" s="82"/>
      <c r="R17" s="160">
        <f>'AP21LR '!P17</f>
        <v>0</v>
      </c>
      <c r="S17" s="82"/>
      <c r="T17" s="78"/>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row>
    <row r="18" spans="1:200" s="34" customFormat="1" ht="41.25" customHeight="1">
      <c r="A18" s="29" t="str">
        <f>'AP21LR '!A18</f>
        <v>AP21LR</v>
      </c>
      <c r="B18" s="30" t="str">
        <f>'AP21LR '!B18</f>
        <v>UNDP</v>
      </c>
      <c r="C18" s="31" t="str">
        <f>'AP21LR '!C18</f>
        <v>Activité 1.1.5 Forum constitutif des structures communautaires de paix en chefferie de Bwito</v>
      </c>
      <c r="D18" s="166">
        <f>'AP21LR '!D18</f>
        <v>0</v>
      </c>
      <c r="E18" s="158">
        <f>'AP21LR '!E18</f>
        <v>0</v>
      </c>
      <c r="F18" s="167"/>
      <c r="G18" s="167"/>
      <c r="H18" s="157">
        <f t="shared" si="0"/>
        <v>0</v>
      </c>
      <c r="I18" s="157">
        <f t="shared" si="1"/>
        <v>0</v>
      </c>
      <c r="J18" s="157">
        <f t="shared" si="2"/>
        <v>5</v>
      </c>
      <c r="K18" s="158">
        <f t="shared" si="2"/>
        <v>5</v>
      </c>
      <c r="L18" s="120">
        <f t="shared" si="3"/>
        <v>0</v>
      </c>
      <c r="M18" s="159">
        <f t="shared" si="4"/>
        <v>1</v>
      </c>
      <c r="N18" s="160">
        <f>'AP21LR '!AJ18</f>
        <v>5</v>
      </c>
      <c r="O18" s="82">
        <v>5</v>
      </c>
      <c r="P18" s="160">
        <f>'AP21LR '!N18</f>
        <v>0</v>
      </c>
      <c r="Q18" s="82"/>
      <c r="R18" s="160">
        <f>'AP21LR '!P18</f>
        <v>0</v>
      </c>
      <c r="S18" s="82"/>
      <c r="T18" s="78"/>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row>
    <row r="19" spans="1:200" s="34" customFormat="1" ht="41.25" customHeight="1">
      <c r="A19" s="29" t="str">
        <f>'AP21LR '!A19</f>
        <v>AP21LR</v>
      </c>
      <c r="B19" s="30" t="str">
        <f>'AP21LR '!B19</f>
        <v>UNDP</v>
      </c>
      <c r="C19" s="31" t="str">
        <f>'AP21LR '!C19</f>
        <v>Activité 1.1.6 Formation des membres du cadre d'échange d'informations et des CITC  en chefferie de Bashali</v>
      </c>
      <c r="D19" s="166">
        <f>'AP21LR '!D19</f>
        <v>0</v>
      </c>
      <c r="E19" s="158">
        <f>'AP21LR '!E19</f>
        <v>0</v>
      </c>
      <c r="F19" s="167"/>
      <c r="G19" s="167"/>
      <c r="H19" s="157">
        <f t="shared" si="0"/>
        <v>0</v>
      </c>
      <c r="I19" s="157">
        <f t="shared" si="1"/>
        <v>0</v>
      </c>
      <c r="J19" s="157">
        <f aca="true" t="shared" si="5" ref="J19:K22">N19+P19+R19</f>
        <v>1</v>
      </c>
      <c r="K19" s="158">
        <f t="shared" si="5"/>
        <v>1</v>
      </c>
      <c r="L19" s="120">
        <f t="shared" si="3"/>
        <v>0</v>
      </c>
      <c r="M19" s="159">
        <f t="shared" si="4"/>
        <v>1</v>
      </c>
      <c r="N19" s="160">
        <f>'AP21LR '!AJ19</f>
        <v>1</v>
      </c>
      <c r="O19" s="82">
        <v>1</v>
      </c>
      <c r="P19" s="160">
        <f>'AP21LR '!N19</f>
        <v>0</v>
      </c>
      <c r="Q19" s="82"/>
      <c r="R19" s="160">
        <f>'AP21LR '!P19</f>
        <v>0</v>
      </c>
      <c r="S19" s="82"/>
      <c r="T19" s="78"/>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row>
    <row r="20" spans="1:200" s="34" customFormat="1" ht="41.25" customHeight="1">
      <c r="A20" s="29" t="str">
        <f>'AP21LR '!A20</f>
        <v>AP21LR</v>
      </c>
      <c r="B20" s="30" t="str">
        <f>'AP21LR '!B20</f>
        <v>UNDP</v>
      </c>
      <c r="C20" s="31" t="str">
        <f>'AP21LR '!C20</f>
        <v>Activité 1.1.7 Formation des membres du cadre d'échange d'informations et des structures communautaires de paix en chefferie de Bwito</v>
      </c>
      <c r="D20" s="166" t="str">
        <f>'AP21LR '!D20</f>
        <v># des membres de CITC, SCP, CC et CEI formées sur le genre, la sensibilité aux conflits et l'analyse des conflits (1)</v>
      </c>
      <c r="E20" s="158">
        <f>'AP21LR '!E20</f>
        <v>0</v>
      </c>
      <c r="F20" s="167"/>
      <c r="G20" s="167"/>
      <c r="H20" s="157">
        <f t="shared" si="0"/>
        <v>0</v>
      </c>
      <c r="I20" s="157">
        <f t="shared" si="1"/>
        <v>0</v>
      </c>
      <c r="J20" s="157">
        <f t="shared" si="5"/>
        <v>0</v>
      </c>
      <c r="K20" s="158">
        <f t="shared" si="5"/>
        <v>2</v>
      </c>
      <c r="L20" s="120">
        <f t="shared" si="3"/>
        <v>-2</v>
      </c>
      <c r="M20" s="159" t="e">
        <f t="shared" si="4"/>
        <v>#DIV/0!</v>
      </c>
      <c r="N20" s="160">
        <f>'AP21LR '!AJ20</f>
        <v>0</v>
      </c>
      <c r="O20" s="82">
        <v>2</v>
      </c>
      <c r="P20" s="160">
        <f>'AP21LR '!N20</f>
        <v>0</v>
      </c>
      <c r="Q20" s="82"/>
      <c r="R20" s="160">
        <f>'AP21LR '!P20</f>
        <v>0</v>
      </c>
      <c r="S20" s="82"/>
      <c r="T20" s="78"/>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row>
    <row r="21" spans="1:200" s="34" customFormat="1" ht="41.25" customHeight="1">
      <c r="A21" s="29" t="str">
        <f>'AP21LR '!A21</f>
        <v>AP21LR</v>
      </c>
      <c r="B21" s="30" t="str">
        <f>'AP21LR '!B21</f>
        <v>UNDP</v>
      </c>
      <c r="C21" s="31" t="str">
        <f>'AP21LR '!C21</f>
        <v>Activité 1.1.8 Formation des membres des noyaux de prévention et de résolution des conflits(NPRC)</v>
      </c>
      <c r="D21" s="166" t="str">
        <f>'AP21LR '!D21</f>
        <v>Augmentation  du niveau des connaissance des participants aux formations sur les sujets clés (1)</v>
      </c>
      <c r="E21" s="158">
        <f>'AP21LR '!E21</f>
        <v>0</v>
      </c>
      <c r="F21" s="167"/>
      <c r="G21" s="167"/>
      <c r="H21" s="157">
        <f t="shared" si="0"/>
        <v>0</v>
      </c>
      <c r="I21" s="157">
        <f t="shared" si="1"/>
        <v>0</v>
      </c>
      <c r="J21" s="157">
        <f t="shared" si="5"/>
        <v>1</v>
      </c>
      <c r="K21" s="158">
        <f t="shared" si="5"/>
        <v>3</v>
      </c>
      <c r="L21" s="120">
        <f t="shared" si="3"/>
        <v>-2</v>
      </c>
      <c r="M21" s="159">
        <f t="shared" si="4"/>
        <v>3</v>
      </c>
      <c r="N21" s="160">
        <f>'AP21LR '!AJ21</f>
        <v>0</v>
      </c>
      <c r="O21" s="82"/>
      <c r="P21" s="160">
        <f>'AP21LR '!AL21</f>
        <v>1</v>
      </c>
      <c r="Q21" s="82">
        <v>3</v>
      </c>
      <c r="R21" s="160">
        <f>'AP21LR '!P21</f>
        <v>0</v>
      </c>
      <c r="S21" s="82"/>
      <c r="T21" s="78"/>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row>
    <row r="22" spans="1:200" s="34" customFormat="1" ht="41.25" customHeight="1">
      <c r="A22" s="29" t="str">
        <f>'AP21LR '!A22</f>
        <v>AP21LR</v>
      </c>
      <c r="B22" s="30" t="str">
        <f>'AP21LR '!B22</f>
        <v>UNDP</v>
      </c>
      <c r="C22" s="31" t="str">
        <f>'AP21LR '!C22</f>
        <v>Activité 1.1.9 Formation de membres du conseil consultatif provincial</v>
      </c>
      <c r="D22" s="166">
        <f>'AP21LR '!D22</f>
        <v>0</v>
      </c>
      <c r="E22" s="158">
        <f>'AP21LR '!E22</f>
        <v>0</v>
      </c>
      <c r="F22" s="167"/>
      <c r="G22" s="167"/>
      <c r="H22" s="157">
        <f t="shared" si="0"/>
        <v>0</v>
      </c>
      <c r="I22" s="157">
        <f t="shared" si="1"/>
        <v>0</v>
      </c>
      <c r="J22" s="157">
        <f t="shared" si="5"/>
        <v>0</v>
      </c>
      <c r="K22" s="158">
        <f t="shared" si="5"/>
        <v>0</v>
      </c>
      <c r="L22" s="120">
        <f t="shared" si="3"/>
        <v>0</v>
      </c>
      <c r="M22" s="159" t="e">
        <f t="shared" si="4"/>
        <v>#DIV/0!</v>
      </c>
      <c r="N22" s="160">
        <f>'AP21LR '!AJ22</f>
        <v>0</v>
      </c>
      <c r="O22" s="82"/>
      <c r="P22" s="160">
        <f>'AP21LR '!N22</f>
        <v>0</v>
      </c>
      <c r="Q22" s="82"/>
      <c r="R22" s="160">
        <f>'AP21LR '!P22</f>
        <v>0</v>
      </c>
      <c r="S22" s="82"/>
      <c r="T22" s="78"/>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row>
    <row r="23" spans="1:200" s="55" customFormat="1" ht="18.75" customHeight="1">
      <c r="A23" s="122" t="str">
        <f>'AP21LR '!A23</f>
        <v>Produit 1.2. Les structures de dialogues et de transformation de conflits sont appuyées</v>
      </c>
      <c r="B23" s="123"/>
      <c r="C23" s="123"/>
      <c r="D23" s="161"/>
      <c r="E23" s="161"/>
      <c r="F23" s="162"/>
      <c r="G23" s="162"/>
      <c r="H23" s="162"/>
      <c r="I23" s="162"/>
      <c r="J23" s="162"/>
      <c r="K23" s="161"/>
      <c r="L23" s="161"/>
      <c r="M23" s="161"/>
      <c r="N23" s="161"/>
      <c r="O23" s="161"/>
      <c r="P23" s="161"/>
      <c r="Q23" s="161"/>
      <c r="R23" s="161"/>
      <c r="S23" s="161"/>
      <c r="T23" s="13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row>
    <row r="24" spans="1:200" s="34" customFormat="1" ht="45" customHeight="1">
      <c r="A24" s="29" t="str">
        <f>'AP21LR '!A24</f>
        <v>AP21LR</v>
      </c>
      <c r="B24" s="30" t="str">
        <f>'AP21LR '!B24</f>
        <v>UNDP</v>
      </c>
      <c r="C24" s="31" t="str">
        <f>'AP21LR '!C24</f>
        <v>Activité 1.2.1 et Activité 1.2.2 Cout de fonctionnement pour les CITC dans le Bashali et les structures communautaires de paix dans le Bwito</v>
      </c>
      <c r="D24" s="166" t="str">
        <f>'AP21LR '!D24</f>
        <v># de réunions organisées par les membres  des structurs communautaires de paix/CITC (14)</v>
      </c>
      <c r="E24" s="158">
        <f>'AP21LR '!E24</f>
        <v>0</v>
      </c>
      <c r="F24" s="167"/>
      <c r="G24" s="167"/>
      <c r="H24" s="157">
        <f>G24*J24</f>
        <v>0</v>
      </c>
      <c r="I24" s="157">
        <f>K24*G24</f>
        <v>0</v>
      </c>
      <c r="J24" s="157">
        <f>N24+P24+R24</f>
        <v>1</v>
      </c>
      <c r="K24" s="158">
        <f>O24+Q24+S24</f>
        <v>0</v>
      </c>
      <c r="L24" s="120">
        <f>J24-K24</f>
        <v>1</v>
      </c>
      <c r="M24" s="159">
        <f>K24/J24</f>
        <v>0</v>
      </c>
      <c r="N24" s="160">
        <f>'AP21LR '!AJ24</f>
        <v>1</v>
      </c>
      <c r="O24" s="82"/>
      <c r="P24" s="160">
        <f>'AP21LR '!N24</f>
        <v>0</v>
      </c>
      <c r="Q24" s="82"/>
      <c r="R24" s="160">
        <f>'AP21LR '!P24</f>
        <v>0</v>
      </c>
      <c r="S24" s="82"/>
      <c r="T24" s="78"/>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row>
    <row r="25" spans="1:200" s="34" customFormat="1" ht="45" customHeight="1">
      <c r="A25" s="29" t="str">
        <f>'AP21LR '!A25</f>
        <v>AP21LR</v>
      </c>
      <c r="B25" s="30" t="str">
        <f>'AP21LR '!B25</f>
        <v>UNDP</v>
      </c>
      <c r="C25" s="31" t="str">
        <f>'AP21LR '!C25</f>
        <v>Activité 1.2.3 et Activité 1.24 Réunions bimensuelles de membres des CEI de Bashali et de Bwito</v>
      </c>
      <c r="D25" s="166" t="str">
        <f>'AP21LR '!D25</f>
        <v># de réunions organisées par les membres de CEI (16)</v>
      </c>
      <c r="E25" s="158">
        <f>'AP21LR '!E25</f>
        <v>0</v>
      </c>
      <c r="F25" s="167"/>
      <c r="G25" s="167"/>
      <c r="H25" s="157">
        <f>G25*J25</f>
        <v>0</v>
      </c>
      <c r="I25" s="157">
        <f>K25*G25</f>
        <v>0</v>
      </c>
      <c r="J25" s="157">
        <f>N25+P25+R25</f>
        <v>3</v>
      </c>
      <c r="K25" s="158">
        <f>O25+Q25+S25</f>
        <v>3</v>
      </c>
      <c r="L25" s="120">
        <f>J25-K25</f>
        <v>0</v>
      </c>
      <c r="M25" s="159">
        <f>K25/J25</f>
        <v>1</v>
      </c>
      <c r="N25" s="160">
        <f>'AP21LR '!AJ25</f>
        <v>1</v>
      </c>
      <c r="O25" s="82">
        <v>1</v>
      </c>
      <c r="P25" s="160">
        <f>'AP21LR '!AL25</f>
        <v>1</v>
      </c>
      <c r="Q25" s="82">
        <v>1</v>
      </c>
      <c r="R25" s="160">
        <f>'AP21LR '!AN25</f>
        <v>1</v>
      </c>
      <c r="S25" s="82">
        <v>1</v>
      </c>
      <c r="T25" s="78"/>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row>
    <row r="26" spans="1:200" s="55" customFormat="1" ht="18.75" customHeight="1">
      <c r="A26" s="122" t="str">
        <f>'AP21LR '!A26</f>
        <v>Produit 1.3. Les connaissances de la population sur les actions de dialogues et transformation de conflits sont accrues</v>
      </c>
      <c r="B26" s="123"/>
      <c r="C26" s="123"/>
      <c r="D26" s="161"/>
      <c r="E26" s="161"/>
      <c r="F26" s="162"/>
      <c r="G26" s="162"/>
      <c r="H26" s="162"/>
      <c r="I26" s="162"/>
      <c r="J26" s="162"/>
      <c r="K26" s="161"/>
      <c r="L26" s="161"/>
      <c r="M26" s="161"/>
      <c r="N26" s="161"/>
      <c r="O26" s="161"/>
      <c r="P26" s="161"/>
      <c r="Q26" s="161"/>
      <c r="R26" s="161"/>
      <c r="S26" s="161"/>
      <c r="T26" s="13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row>
    <row r="27" spans="1:200" s="34" customFormat="1" ht="40.5" customHeight="1">
      <c r="A27" s="29" t="str">
        <f>'AP21LR '!A27</f>
        <v>AP21LR</v>
      </c>
      <c r="B27" s="30" t="str">
        <f>'AP21LR '!B27</f>
        <v>UNDP</v>
      </c>
      <c r="C27" s="31" t="str">
        <f>'AP21LR '!C27</f>
        <v>Activité 1.3.1 Production des émissions Radio/Pole FM</v>
      </c>
      <c r="D27" s="166" t="str">
        <f>'AP21LR '!D27</f>
        <v># d'émissions radio produites (30) et diffusées au niveau local sur le processus de stabilisation </v>
      </c>
      <c r="E27" s="158">
        <f>'AP21LR '!E27</f>
        <v>0</v>
      </c>
      <c r="F27" s="167"/>
      <c r="G27" s="167"/>
      <c r="H27" s="157">
        <f>G27*J27</f>
        <v>0</v>
      </c>
      <c r="I27" s="157">
        <f>K27*G27</f>
        <v>0</v>
      </c>
      <c r="J27" s="157">
        <f aca="true" t="shared" si="6" ref="J27:K29">N27+P27+R27</f>
        <v>6</v>
      </c>
      <c r="K27" s="158">
        <f t="shared" si="6"/>
        <v>6</v>
      </c>
      <c r="L27" s="120">
        <f>J27-K27</f>
        <v>0</v>
      </c>
      <c r="M27" s="159">
        <f>K27/J27</f>
        <v>1</v>
      </c>
      <c r="N27" s="160">
        <f>'AP21LR '!L27</f>
        <v>2</v>
      </c>
      <c r="O27" s="82">
        <v>2</v>
      </c>
      <c r="P27" s="160">
        <f>'AP21LR '!N27</f>
        <v>2</v>
      </c>
      <c r="Q27" s="82">
        <v>2</v>
      </c>
      <c r="R27" s="160">
        <f>'AP21LR '!P27</f>
        <v>2</v>
      </c>
      <c r="S27" s="82">
        <v>2</v>
      </c>
      <c r="T27" s="78"/>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row>
    <row r="28" spans="1:200" s="34" customFormat="1" ht="40.5" customHeight="1">
      <c r="A28" s="29" t="str">
        <f>'AP21LR '!A28</f>
        <v>AP21LR</v>
      </c>
      <c r="B28" s="30" t="str">
        <f>'AP21LR '!B28</f>
        <v>UNDP</v>
      </c>
      <c r="C28" s="31" t="str">
        <f>'AP21LR '!C28</f>
        <v>Activité 1.3.2 Diffusion des émissions sur 4 radios communautaires au niveau local</v>
      </c>
      <c r="D28" s="166" t="str">
        <f>'AP21LR '!D28</f>
        <v> # d'émissions radio produites et diffusées (12) au niveau national sur le processus de stabilisation</v>
      </c>
      <c r="E28" s="158">
        <f>'AP21LR '!E28</f>
        <v>0</v>
      </c>
      <c r="F28" s="167"/>
      <c r="G28" s="167"/>
      <c r="H28" s="157">
        <f>G28*J28</f>
        <v>0</v>
      </c>
      <c r="I28" s="157">
        <f>K28*G28</f>
        <v>0</v>
      </c>
      <c r="J28" s="157">
        <f t="shared" si="6"/>
        <v>2</v>
      </c>
      <c r="K28" s="158">
        <f t="shared" si="6"/>
        <v>0</v>
      </c>
      <c r="L28" s="120">
        <f>J28-K28</f>
        <v>2</v>
      </c>
      <c r="M28" s="159">
        <f>K28/J28</f>
        <v>0</v>
      </c>
      <c r="N28" s="160">
        <f>'AP21LR '!AJ28</f>
        <v>1</v>
      </c>
      <c r="O28" s="82"/>
      <c r="P28" s="160">
        <f>'AP21LR '!N28</f>
        <v>0</v>
      </c>
      <c r="Q28" s="82"/>
      <c r="R28" s="160">
        <f>'AP21LR '!P28</f>
        <v>1</v>
      </c>
      <c r="S28" s="82"/>
      <c r="T28" s="78"/>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row>
    <row r="29" spans="1:200" s="34" customFormat="1" ht="40.5" customHeight="1">
      <c r="A29" s="29" t="str">
        <f>'AP21LR '!A29</f>
        <v>AP21LR</v>
      </c>
      <c r="B29" s="30" t="str">
        <f>'AP21LR '!B29</f>
        <v>UNDP</v>
      </c>
      <c r="C29" s="31" t="str">
        <f>'AP21LR '!C29</f>
        <v>Activité 1.3.3 Diffusion des émissions sur une radio nationale à Kinshasa</v>
      </c>
      <c r="D29" s="166" t="str">
        <f>'AP21LR '!D29</f>
        <v> % des membres de la communauté et acteurs locaux qui ont une bonne connaissance des messages vehicules a travers les emissions radiophoniques, les campagnes de sensibilisation...... (60%)</v>
      </c>
      <c r="E29" s="158">
        <f>'AP21LR '!E29</f>
        <v>0</v>
      </c>
      <c r="F29" s="167"/>
      <c r="G29" s="167"/>
      <c r="H29" s="157">
        <f>G29*J29</f>
        <v>0</v>
      </c>
      <c r="I29" s="157">
        <f>K29*G29</f>
        <v>0</v>
      </c>
      <c r="J29" s="157">
        <f t="shared" si="6"/>
        <v>0</v>
      </c>
      <c r="K29" s="158">
        <f t="shared" si="6"/>
        <v>0</v>
      </c>
      <c r="L29" s="120">
        <f>J29-K29</f>
        <v>0</v>
      </c>
      <c r="M29" s="159" t="e">
        <f>K29/J29</f>
        <v>#DIV/0!</v>
      </c>
      <c r="N29" s="160">
        <f>'AP21LR '!AJ29</f>
        <v>0</v>
      </c>
      <c r="O29" s="82"/>
      <c r="P29" s="160">
        <f>'AP21LR '!N29</f>
        <v>0</v>
      </c>
      <c r="Q29" s="82"/>
      <c r="R29" s="160">
        <f>'AP21LR '!P29</f>
        <v>0</v>
      </c>
      <c r="S29" s="82"/>
      <c r="T29" s="78"/>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row>
    <row r="30" spans="1:201" s="44" customFormat="1" ht="18.75" customHeight="1">
      <c r="A30" s="38" t="str">
        <f>'AP21LR '!A30</f>
        <v>Résultat 2. Les plans d'actions conjoints sont mis en œuvre</v>
      </c>
      <c r="B30" s="39"/>
      <c r="C30" s="39"/>
      <c r="D30" s="169"/>
      <c r="E30" s="170"/>
      <c r="F30" s="171"/>
      <c r="G30" s="171"/>
      <c r="H30" s="171"/>
      <c r="I30" s="172"/>
      <c r="J30" s="172"/>
      <c r="K30" s="173"/>
      <c r="L30" s="173"/>
      <c r="M30" s="173"/>
      <c r="N30" s="173"/>
      <c r="O30" s="173"/>
      <c r="P30" s="173"/>
      <c r="Q30" s="173"/>
      <c r="R30" s="173"/>
      <c r="S30" s="173"/>
      <c r="T30" s="39"/>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3"/>
    </row>
    <row r="31" spans="1:200" s="55" customFormat="1" ht="18.75" customHeight="1">
      <c r="A31" s="122" t="str">
        <f>'AP21LR '!A31</f>
        <v>Produit 2.1. Les engagements (Accords) issus des dialogues précédents sont actualisés</v>
      </c>
      <c r="B31" s="123"/>
      <c r="C31" s="123"/>
      <c r="D31" s="161"/>
      <c r="E31" s="161"/>
      <c r="F31" s="162"/>
      <c r="G31" s="162"/>
      <c r="H31" s="162"/>
      <c r="I31" s="162"/>
      <c r="J31" s="162"/>
      <c r="K31" s="161"/>
      <c r="L31" s="161"/>
      <c r="M31" s="161"/>
      <c r="N31" s="161"/>
      <c r="O31" s="161"/>
      <c r="P31" s="161"/>
      <c r="Q31" s="161"/>
      <c r="R31" s="161"/>
      <c r="S31" s="161"/>
      <c r="T31" s="13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row>
    <row r="32" spans="1:200" s="34" customFormat="1" ht="41.25" customHeight="1">
      <c r="A32" s="29" t="str">
        <f>'AP21LR '!A32</f>
        <v>AP21LR</v>
      </c>
      <c r="B32" s="30" t="str">
        <f>'AP21LR '!B32</f>
        <v>UNDP</v>
      </c>
      <c r="C32" s="31" t="str">
        <f>'AP21LR '!C32</f>
        <v>Activité 2.1.1 Ateliers d’évaluation et de réactualisation des accords signés dans le passé dans la zone</v>
      </c>
      <c r="D32" s="166" t="str">
        <f>'AP21LR '!D32</f>
        <v># d'atelier sur la réactualisation et la revue des résultats de l'analyse existante dans la zone (4)</v>
      </c>
      <c r="E32" s="158">
        <f>'AP21LR '!E32</f>
        <v>0</v>
      </c>
      <c r="F32" s="167"/>
      <c r="G32" s="167"/>
      <c r="H32" s="157">
        <f>G32*J32</f>
        <v>0</v>
      </c>
      <c r="I32" s="157">
        <f>K32*G32</f>
        <v>0</v>
      </c>
      <c r="J32" s="157">
        <f aca="true" t="shared" si="7" ref="J32:K35">N32+P32+R32</f>
        <v>4</v>
      </c>
      <c r="K32" s="158">
        <f t="shared" si="7"/>
        <v>4</v>
      </c>
      <c r="L32" s="120">
        <f>J32-K32</f>
        <v>0</v>
      </c>
      <c r="M32" s="159">
        <f>K32/J32</f>
        <v>1</v>
      </c>
      <c r="N32" s="160">
        <f>'AP21LR '!AJ32</f>
        <v>4</v>
      </c>
      <c r="O32" s="82">
        <v>4</v>
      </c>
      <c r="P32" s="160">
        <f>'AP21LR '!N32</f>
        <v>0</v>
      </c>
      <c r="Q32" s="82"/>
      <c r="R32" s="160">
        <f>'AP21LR '!P32</f>
        <v>0</v>
      </c>
      <c r="S32" s="82"/>
      <c r="T32" s="78"/>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row>
    <row r="33" spans="1:200" s="34" customFormat="1" ht="42" customHeight="1">
      <c r="A33" s="29" t="str">
        <f>'AP21LR '!A33</f>
        <v>AP21LR</v>
      </c>
      <c r="B33" s="30" t="str">
        <f>'AP21LR '!B33</f>
        <v>UNDP</v>
      </c>
      <c r="C33" s="31" t="str">
        <f>'AP21LR '!C33</f>
        <v>Activité 2.1.2 Nbre d'aliers de restitution  sur les dimensions non incluses dans la RAP existante menée par LPI</v>
      </c>
      <c r="D33" s="166" t="str">
        <f>'AP21LR '!D33</f>
        <v># d'ateliers de restitutions sur les dimensions non incluses dans la RAP aux parties prenantes et autorités organisés (3)</v>
      </c>
      <c r="E33" s="158">
        <f>'AP21LR '!E33</f>
        <v>0</v>
      </c>
      <c r="F33" s="167"/>
      <c r="G33" s="167"/>
      <c r="H33" s="157">
        <f>G33*J33</f>
        <v>0</v>
      </c>
      <c r="I33" s="157">
        <f>K33*G33</f>
        <v>0</v>
      </c>
      <c r="J33" s="157">
        <f t="shared" si="7"/>
        <v>0</v>
      </c>
      <c r="K33" s="158">
        <f t="shared" si="7"/>
        <v>0</v>
      </c>
      <c r="L33" s="120">
        <f>J33-K33</f>
        <v>0</v>
      </c>
      <c r="M33" s="159" t="e">
        <f>K33/J33</f>
        <v>#DIV/0!</v>
      </c>
      <c r="N33" s="160">
        <f>'AP21LR '!AJ33</f>
        <v>0</v>
      </c>
      <c r="O33" s="82"/>
      <c r="P33" s="160">
        <f>'AP21LR '!N33</f>
        <v>0</v>
      </c>
      <c r="Q33" s="82"/>
      <c r="R33" s="160">
        <f>'AP21LR '!P33</f>
        <v>0</v>
      </c>
      <c r="S33" s="82"/>
      <c r="T33" s="78"/>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row>
    <row r="34" spans="1:200" s="34" customFormat="1" ht="42" customHeight="1">
      <c r="A34" s="29" t="str">
        <f>'AP21LR '!A34</f>
        <v>AP21LR</v>
      </c>
      <c r="B34" s="30" t="str">
        <f>'AP21LR '!B34</f>
        <v>UNDP</v>
      </c>
      <c r="C34" s="31" t="str">
        <f>'AP21LR '!C34</f>
        <v>Activité 2.1.3 Table Ronde d’évaluation et actualisation des engagements existants sur la zone de Bashali</v>
      </c>
      <c r="D34" s="166" t="str">
        <f>'AP21LR '!D34</f>
        <v># de table ronde d'évaluation et réactualisation des engagements existants dans la zone de Bashali (1)</v>
      </c>
      <c r="E34" s="158">
        <f>'AP21LR '!E34</f>
        <v>0</v>
      </c>
      <c r="F34" s="167"/>
      <c r="G34" s="167"/>
      <c r="H34" s="157">
        <f>G34*J34</f>
        <v>0</v>
      </c>
      <c r="I34" s="157">
        <f>K34*G34</f>
        <v>0</v>
      </c>
      <c r="J34" s="157">
        <f t="shared" si="7"/>
        <v>0</v>
      </c>
      <c r="K34" s="158">
        <f t="shared" si="7"/>
        <v>0</v>
      </c>
      <c r="L34" s="120">
        <f>J34-K34</f>
        <v>0</v>
      </c>
      <c r="M34" s="159" t="e">
        <f>K34/J34</f>
        <v>#DIV/0!</v>
      </c>
      <c r="N34" s="160">
        <f>'AP21LR '!AJ34</f>
        <v>0</v>
      </c>
      <c r="O34" s="82"/>
      <c r="P34" s="160">
        <f>'AP21LR '!N34</f>
        <v>0</v>
      </c>
      <c r="Q34" s="82"/>
      <c r="R34" s="160">
        <f>'AP21LR '!P34</f>
        <v>0</v>
      </c>
      <c r="S34" s="82"/>
      <c r="T34" s="78"/>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row>
    <row r="35" spans="1:200" s="34" customFormat="1" ht="42" customHeight="1">
      <c r="A35" s="29" t="str">
        <f>'AP21LR '!A35</f>
        <v>AP21LR</v>
      </c>
      <c r="B35" s="30" t="str">
        <f>'AP21LR '!B35</f>
        <v>UNDP</v>
      </c>
      <c r="C35" s="31" t="str">
        <f>'AP21LR '!C35</f>
        <v>Activité 2.1.4 Egagements actualisés lors de la table ronde de Bashali Bashali</v>
      </c>
      <c r="D35" s="166" t="str">
        <f>'AP21LR '!D35</f>
        <v># d'engagements actualises lors de la table ronde (7)</v>
      </c>
      <c r="E35" s="158">
        <f>'AP21LR '!E35</f>
        <v>0</v>
      </c>
      <c r="F35" s="167"/>
      <c r="G35" s="167"/>
      <c r="H35" s="157">
        <f>G35*J35</f>
        <v>0</v>
      </c>
      <c r="I35" s="157">
        <f>K35*G35</f>
        <v>0</v>
      </c>
      <c r="J35" s="157">
        <f t="shared" si="7"/>
        <v>0</v>
      </c>
      <c r="K35" s="158">
        <f t="shared" si="7"/>
        <v>0</v>
      </c>
      <c r="L35" s="120">
        <f>J35-K35</f>
        <v>0</v>
      </c>
      <c r="M35" s="159" t="e">
        <f>K35/J35</f>
        <v>#DIV/0!</v>
      </c>
      <c r="N35" s="160">
        <f>'AP21LR '!AJ35</f>
        <v>0</v>
      </c>
      <c r="O35" s="82"/>
      <c r="P35" s="160">
        <f>'AP21LR '!N35</f>
        <v>0</v>
      </c>
      <c r="Q35" s="82"/>
      <c r="R35" s="160">
        <f>'AP21LR '!P35</f>
        <v>0</v>
      </c>
      <c r="S35" s="82"/>
      <c r="T35" s="78"/>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row>
    <row r="36" spans="1:200" s="34" customFormat="1" ht="42" customHeight="1">
      <c r="A36" s="29" t="str">
        <f>'AP21LR '!A36</f>
        <v>AP21LR</v>
      </c>
      <c r="B36" s="30" t="str">
        <f>'AP21LR '!B36</f>
        <v>UNDP</v>
      </c>
      <c r="C36" s="31" t="str">
        <f>'AP21LR '!C36</f>
        <v>Activité 2.1.5 Forums de Dialogue Démocratique Bashali</v>
      </c>
      <c r="D36" s="166" t="str">
        <f>'AP21LR '!D36</f>
        <v># de forum de dialogue organisés (4)</v>
      </c>
      <c r="E36" s="158">
        <f>'AP21LR '!E36</f>
        <v>0</v>
      </c>
      <c r="F36" s="167"/>
      <c r="G36" s="167"/>
      <c r="H36" s="157">
        <f>G36*J36</f>
        <v>0</v>
      </c>
      <c r="I36" s="157">
        <f>K36*G36</f>
        <v>0</v>
      </c>
      <c r="J36" s="157">
        <f>N36+P36+R36</f>
        <v>0</v>
      </c>
      <c r="K36" s="158">
        <f>O36+Q36+S36</f>
        <v>0</v>
      </c>
      <c r="L36" s="120">
        <f>J36-K36</f>
        <v>0</v>
      </c>
      <c r="M36" s="159" t="e">
        <f>K36/J36</f>
        <v>#DIV/0!</v>
      </c>
      <c r="N36" s="160">
        <f>'AP21LR '!AJ36</f>
        <v>0</v>
      </c>
      <c r="O36" s="82"/>
      <c r="P36" s="160">
        <f>'AP21LR '!N36</f>
        <v>0</v>
      </c>
      <c r="Q36" s="82"/>
      <c r="R36" s="160">
        <f>'AP21LR '!P36</f>
        <v>0</v>
      </c>
      <c r="S36" s="82"/>
      <c r="T36" s="78"/>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row>
    <row r="37" spans="1:200" s="55" customFormat="1" ht="18.75" customHeight="1">
      <c r="A37" s="122" t="str">
        <f>'AP21LR '!A37</f>
        <v>Produit 2.2. Une  recherche action participative sur les dynamiques des conflits est  réalisée</v>
      </c>
      <c r="B37" s="123"/>
      <c r="C37" s="123"/>
      <c r="D37" s="161"/>
      <c r="E37" s="161"/>
      <c r="F37" s="162"/>
      <c r="G37" s="162"/>
      <c r="H37" s="162"/>
      <c r="I37" s="162"/>
      <c r="J37" s="162"/>
      <c r="K37" s="161"/>
      <c r="L37" s="161"/>
      <c r="M37" s="161"/>
      <c r="N37" s="161"/>
      <c r="O37" s="161"/>
      <c r="P37" s="161"/>
      <c r="Q37" s="161"/>
      <c r="R37" s="161"/>
      <c r="S37" s="161"/>
      <c r="T37" s="13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row>
    <row r="38" spans="1:200" s="34" customFormat="1" ht="38.25" customHeight="1">
      <c r="A38" s="29" t="str">
        <f>'AP21LR '!A38</f>
        <v>AP21LR</v>
      </c>
      <c r="B38" s="30" t="str">
        <f>'AP21LR '!B38</f>
        <v>UNDP</v>
      </c>
      <c r="C38" s="31" t="str">
        <f>'AP21LR '!C38</f>
        <v>Produit 2.2.1  Recherche action participative sur les dynamiques des conflits Bwito</v>
      </c>
      <c r="D38" s="166" t="str">
        <f>'AP21LR '!D38</f>
        <v> #  de  RAP menées dans la zone (1)</v>
      </c>
      <c r="E38" s="158">
        <f>'AP21LR '!E38</f>
        <v>0</v>
      </c>
      <c r="F38" s="167"/>
      <c r="G38" s="167"/>
      <c r="H38" s="157">
        <f>G38*J38</f>
        <v>0</v>
      </c>
      <c r="I38" s="157">
        <f>K38*G38</f>
        <v>0</v>
      </c>
      <c r="J38" s="157">
        <f aca="true" t="shared" si="8" ref="J38:K41">N38+P38+R38</f>
        <v>0</v>
      </c>
      <c r="K38" s="158">
        <f t="shared" si="8"/>
        <v>0</v>
      </c>
      <c r="L38" s="120">
        <f>J38-K38</f>
        <v>0</v>
      </c>
      <c r="M38" s="159" t="e">
        <f>K38/J38</f>
        <v>#DIV/0!</v>
      </c>
      <c r="N38" s="160">
        <f>'AP21LR '!AJ38</f>
        <v>0</v>
      </c>
      <c r="O38" s="82"/>
      <c r="P38" s="160">
        <f>'AP21LR '!N38</f>
        <v>0</v>
      </c>
      <c r="Q38" s="82"/>
      <c r="R38" s="160">
        <f>'AP21LR '!P38</f>
        <v>0</v>
      </c>
      <c r="S38" s="82"/>
      <c r="T38" s="78"/>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row>
    <row r="39" spans="1:200" s="34" customFormat="1" ht="38.25" customHeight="1">
      <c r="A39" s="29" t="str">
        <f>'AP21LR '!A39</f>
        <v>AP21LR</v>
      </c>
      <c r="B39" s="30" t="str">
        <f>'AP21LR '!B39</f>
        <v>UNDP</v>
      </c>
      <c r="C39" s="31" t="str">
        <f>'AP21LR '!C39</f>
        <v>Activité 2.2.2 Forums  débats basés sur les résultats de la RAP Bwito</v>
      </c>
      <c r="D39" s="166" t="str">
        <f>'AP21LR '!D39</f>
        <v> # de forums débat organisés sur la RAP dans la chefferie de Bwito (3)</v>
      </c>
      <c r="E39" s="158">
        <f>'AP21LR '!E39</f>
        <v>0</v>
      </c>
      <c r="F39" s="167"/>
      <c r="G39" s="167"/>
      <c r="H39" s="157">
        <f>G39*J39</f>
        <v>0</v>
      </c>
      <c r="I39" s="157">
        <f>K39*G39</f>
        <v>0</v>
      </c>
      <c r="J39" s="157">
        <f t="shared" si="8"/>
        <v>0</v>
      </c>
      <c r="K39" s="158">
        <f t="shared" si="8"/>
        <v>0</v>
      </c>
      <c r="L39" s="120">
        <f>J39-K39</f>
        <v>0</v>
      </c>
      <c r="M39" s="159" t="e">
        <f>K39/J39</f>
        <v>#DIV/0!</v>
      </c>
      <c r="N39" s="160">
        <f>'AP21LR '!AJ39</f>
        <v>0</v>
      </c>
      <c r="O39" s="82"/>
      <c r="P39" s="160">
        <f>'AP21LR '!N39</f>
        <v>0</v>
      </c>
      <c r="Q39" s="82"/>
      <c r="R39" s="160">
        <f>'AP21LR '!P39</f>
        <v>0</v>
      </c>
      <c r="S39" s="82"/>
      <c r="T39" s="78"/>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row>
    <row r="40" spans="1:200" s="34" customFormat="1" ht="38.25" customHeight="1">
      <c r="A40" s="29" t="str">
        <f>'AP21LR '!A40</f>
        <v>AP21LR</v>
      </c>
      <c r="B40" s="30" t="str">
        <f>'AP21LR '!B40</f>
        <v>UNDP</v>
      </c>
      <c r="C40" s="31" t="str">
        <f>'AP21LR '!C40</f>
        <v>Activité 2.2.3 Mini dialogue organisés dans la chefferie de Bwito</v>
      </c>
      <c r="D40" s="166" t="str">
        <f>'AP21LR '!D40</f>
        <v># de Mini dialogues organisés dans la chefferie de Bwito (20)</v>
      </c>
      <c r="E40" s="158">
        <f>'AP21LR '!E40</f>
        <v>0</v>
      </c>
      <c r="F40" s="167"/>
      <c r="G40" s="167"/>
      <c r="H40" s="157">
        <f>G40*J40</f>
        <v>0</v>
      </c>
      <c r="I40" s="157">
        <f>K40*G40</f>
        <v>0</v>
      </c>
      <c r="J40" s="157">
        <f t="shared" si="8"/>
        <v>0</v>
      </c>
      <c r="K40" s="158">
        <f t="shared" si="8"/>
        <v>0</v>
      </c>
      <c r="L40" s="120">
        <f>J40-K40</f>
        <v>0</v>
      </c>
      <c r="M40" s="159" t="e">
        <f>K40/J40</f>
        <v>#DIV/0!</v>
      </c>
      <c r="N40" s="160">
        <f>'AP21LR '!AJ40</f>
        <v>0</v>
      </c>
      <c r="O40" s="82"/>
      <c r="P40" s="160">
        <f>'AP21LR '!N40</f>
        <v>0</v>
      </c>
      <c r="Q40" s="82"/>
      <c r="R40" s="160">
        <f>'AP21LR '!P40</f>
        <v>0</v>
      </c>
      <c r="S40" s="82"/>
      <c r="T40" s="78"/>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row>
    <row r="41" spans="1:200" s="34" customFormat="1" ht="35.25" customHeight="1">
      <c r="A41" s="29" t="str">
        <f>'AP21LR '!A41</f>
        <v>AP21LR</v>
      </c>
      <c r="B41" s="30" t="str">
        <f>'AP21LR '!B41</f>
        <v>UNDP</v>
      </c>
      <c r="C41" s="31" t="str">
        <f>'AP21LR '!C41</f>
        <v>Activité 2.2.4 Rapport Cartographie des Acteurs, analyse des facteurs des conflits</v>
      </c>
      <c r="D41" s="166" t="str">
        <f>'AP21LR '!D41</f>
        <v># de rapport de cartographie  et analyse des facteurs  des conflits produit sur la zone du projet (1)</v>
      </c>
      <c r="E41" s="158">
        <f>'AP21LR '!E41</f>
        <v>0</v>
      </c>
      <c r="F41" s="167"/>
      <c r="G41" s="167"/>
      <c r="H41" s="157">
        <f>G41*J41</f>
        <v>0</v>
      </c>
      <c r="I41" s="157">
        <f>K41*G41</f>
        <v>0</v>
      </c>
      <c r="J41" s="157">
        <f t="shared" si="8"/>
        <v>0</v>
      </c>
      <c r="K41" s="158">
        <f t="shared" si="8"/>
        <v>0</v>
      </c>
      <c r="L41" s="120">
        <f>J41-K41</f>
        <v>0</v>
      </c>
      <c r="M41" s="159" t="e">
        <f>K41/J41</f>
        <v>#DIV/0!</v>
      </c>
      <c r="N41" s="160">
        <f>'AP21LR '!AJ41</f>
        <v>0</v>
      </c>
      <c r="O41" s="82"/>
      <c r="P41" s="160">
        <f>'AP21LR '!N41</f>
        <v>0</v>
      </c>
      <c r="Q41" s="82"/>
      <c r="R41" s="160">
        <f>'AP21LR '!P41</f>
        <v>0</v>
      </c>
      <c r="S41" s="82"/>
      <c r="T41" s="78"/>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row>
    <row r="42" spans="1:200" s="55" customFormat="1" ht="18.75" customHeight="1">
      <c r="A42" s="122" t="str">
        <f>'AP21LR '!A42</f>
        <v>Produit 2.3. Les plans d’action conjoints sensibles au genre sont développés par le comité de suivi et approuvés par les représentants des communautés et les autorités </v>
      </c>
      <c r="B42" s="123"/>
      <c r="C42" s="123"/>
      <c r="D42" s="161"/>
      <c r="E42" s="161"/>
      <c r="F42" s="162"/>
      <c r="G42" s="162"/>
      <c r="H42" s="162"/>
      <c r="I42" s="162"/>
      <c r="J42" s="162"/>
      <c r="K42" s="161"/>
      <c r="L42" s="161"/>
      <c r="M42" s="161"/>
      <c r="N42" s="161"/>
      <c r="O42" s="161"/>
      <c r="P42" s="161"/>
      <c r="Q42" s="161"/>
      <c r="R42" s="161"/>
      <c r="S42" s="161"/>
      <c r="T42" s="13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row>
    <row r="43" spans="1:200" s="34" customFormat="1" ht="50.25" customHeight="1">
      <c r="A43" s="29" t="str">
        <f>'AP21LR '!A43</f>
        <v>AP21LR</v>
      </c>
      <c r="B43" s="30" t="str">
        <f>'AP21LR '!B43</f>
        <v>UNDP</v>
      </c>
      <c r="C43" s="31" t="str">
        <f>'AP21LR '!C43</f>
        <v>Activité 2.3.1 Fond Flexible pour la mise en oeuvre des accords et plans d'action issus du dialogue démocratique de Bwito</v>
      </c>
      <c r="D43" s="166" t="str">
        <f>'AP21LR '!D43</f>
        <v>#  de plans d'action conjoints "sensibles au genre" approuvés (ventilé par sous-zone prioritaire) (&amp;°</v>
      </c>
      <c r="E43" s="158">
        <f>'AP21LR '!E43</f>
        <v>0</v>
      </c>
      <c r="F43" s="167"/>
      <c r="G43" s="167"/>
      <c r="H43" s="157">
        <f>G43*J43</f>
        <v>0</v>
      </c>
      <c r="I43" s="157">
        <f>K43*G43</f>
        <v>0</v>
      </c>
      <c r="J43" s="157">
        <f>N43+P43+R43</f>
        <v>0</v>
      </c>
      <c r="K43" s="158">
        <f>O43+Q43+S43</f>
        <v>0</v>
      </c>
      <c r="L43" s="120">
        <f>J43-K43</f>
        <v>0</v>
      </c>
      <c r="M43" s="159" t="e">
        <f>K43/J43</f>
        <v>#DIV/0!</v>
      </c>
      <c r="N43" s="160">
        <f>'AP21LR '!AJ43</f>
        <v>0</v>
      </c>
      <c r="O43" s="82"/>
      <c r="P43" s="160">
        <f>'AP21LR '!N43</f>
        <v>0</v>
      </c>
      <c r="Q43" s="82"/>
      <c r="R43" s="160">
        <f>'AP21LR '!P43</f>
        <v>0</v>
      </c>
      <c r="S43" s="82"/>
      <c r="T43" s="78"/>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row>
    <row r="44" spans="1:200" s="34" customFormat="1" ht="52.5" customHeight="1">
      <c r="A44" s="29" t="str">
        <f>'AP21LR '!A44</f>
        <v>AP21LR</v>
      </c>
      <c r="B44" s="30" t="str">
        <f>'AP21LR '!B44</f>
        <v>UNDP</v>
      </c>
      <c r="C44" s="31" t="str">
        <f>'AP21LR '!C44</f>
        <v>Activité 2.3.2 Fond Flexible pour la mise en oeuvre des accords actualisés et plans d'action actualisés issus  de la table ronde d’actualisation des engagements de Bashali</v>
      </c>
      <c r="D44" s="166" t="str">
        <f>'AP21LR '!D44</f>
        <v>#  de plans d'action conjoints "sensibles au genre" approuvés (ventilé par sous-zone prioritaire) (1)</v>
      </c>
      <c r="E44" s="158">
        <f>'AP21LR '!E44</f>
        <v>0</v>
      </c>
      <c r="F44" s="167"/>
      <c r="G44" s="167"/>
      <c r="H44" s="157">
        <f>G44*J44</f>
        <v>0</v>
      </c>
      <c r="I44" s="157">
        <f>K44*G44</f>
        <v>0</v>
      </c>
      <c r="J44" s="157">
        <f>N44+P44+R44</f>
        <v>0</v>
      </c>
      <c r="K44" s="158">
        <f>O44+Q44+S44</f>
        <v>0</v>
      </c>
      <c r="L44" s="120">
        <f>J44-K44</f>
        <v>0</v>
      </c>
      <c r="M44" s="159" t="e">
        <f>K44/J44</f>
        <v>#DIV/0!</v>
      </c>
      <c r="N44" s="160">
        <f>'AP21LR '!AJ44</f>
        <v>0</v>
      </c>
      <c r="O44" s="82"/>
      <c r="P44" s="160">
        <f>'AP21LR '!N44</f>
        <v>0</v>
      </c>
      <c r="Q44" s="82"/>
      <c r="R44" s="160">
        <f>'AP21LR '!P44</f>
        <v>0</v>
      </c>
      <c r="S44" s="82"/>
      <c r="T44" s="78"/>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row>
    <row r="45" spans="1:201" s="44" customFormat="1" ht="18.75" customHeight="1">
      <c r="A45" s="38" t="str">
        <f>'AP21LR '!A45</f>
        <v>Résultat 3. Les acteurs clés au niveau provincial et national sont mobilisés </v>
      </c>
      <c r="B45" s="39"/>
      <c r="C45" s="39"/>
      <c r="D45" s="169"/>
      <c r="E45" s="170"/>
      <c r="F45" s="171"/>
      <c r="G45" s="171"/>
      <c r="H45" s="171"/>
      <c r="I45" s="172"/>
      <c r="J45" s="172"/>
      <c r="K45" s="173"/>
      <c r="L45" s="173"/>
      <c r="M45" s="173"/>
      <c r="N45" s="173"/>
      <c r="O45" s="173"/>
      <c r="P45" s="173"/>
      <c r="Q45" s="173"/>
      <c r="R45" s="173"/>
      <c r="S45" s="173"/>
      <c r="T45" s="39"/>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3"/>
    </row>
    <row r="46" spans="1:200" s="55" customFormat="1" ht="18.75" customHeight="1">
      <c r="A46" s="122" t="str">
        <f>'AP21LR '!A46</f>
        <v>Produit 3. 1. Le conseil consultatif provincial est mis en place et est opérationnel</v>
      </c>
      <c r="B46" s="123"/>
      <c r="C46" s="123"/>
      <c r="D46" s="161"/>
      <c r="E46" s="161"/>
      <c r="F46" s="162"/>
      <c r="G46" s="162"/>
      <c r="H46" s="162"/>
      <c r="I46" s="162"/>
      <c r="J46" s="162"/>
      <c r="K46" s="161"/>
      <c r="L46" s="161"/>
      <c r="M46" s="161"/>
      <c r="N46" s="161"/>
      <c r="O46" s="161"/>
      <c r="P46" s="161"/>
      <c r="Q46" s="161"/>
      <c r="R46" s="161"/>
      <c r="S46" s="161"/>
      <c r="T46" s="13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row>
    <row r="47" spans="1:200" s="34" customFormat="1" ht="42.75" customHeight="1">
      <c r="A47" s="29" t="str">
        <f>'AP21LR '!A47</f>
        <v>AP21LR</v>
      </c>
      <c r="B47" s="30" t="str">
        <f>'AP21LR '!B47</f>
        <v>UNDP</v>
      </c>
      <c r="C47" s="31" t="str">
        <f>'AP21LR '!C47</f>
        <v>Activité 3.1.1 Mise en place d'un conseil consultatif au niveau provincial</v>
      </c>
      <c r="D47" s="166" t="str">
        <f>'AP21LR '!D47</f>
        <v> #  d'acteurs cles  mobilisés à chaque  niveau  (provincial et national) (1)</v>
      </c>
      <c r="E47" s="158">
        <f>'AP21LR '!E47</f>
        <v>0</v>
      </c>
      <c r="F47" s="167"/>
      <c r="G47" s="167"/>
      <c r="H47" s="157">
        <f aca="true" t="shared" si="9" ref="H47:H52">G47*J47</f>
        <v>0</v>
      </c>
      <c r="I47" s="157">
        <f aca="true" t="shared" si="10" ref="I47:I52">K47*G47</f>
        <v>0</v>
      </c>
      <c r="J47" s="157">
        <f aca="true" t="shared" si="11" ref="J47:J52">N47+P47+R47</f>
        <v>0</v>
      </c>
      <c r="K47" s="158">
        <f aca="true" t="shared" si="12" ref="K47:K52">O47+Q47+S47</f>
        <v>0</v>
      </c>
      <c r="L47" s="120">
        <f aca="true" t="shared" si="13" ref="L47:L52">J47-K47</f>
        <v>0</v>
      </c>
      <c r="M47" s="159" t="e">
        <f aca="true" t="shared" si="14" ref="M47:M52">K47/J47</f>
        <v>#DIV/0!</v>
      </c>
      <c r="N47" s="160">
        <f>'AP21LR '!AJ47</f>
        <v>0</v>
      </c>
      <c r="O47" s="82"/>
      <c r="P47" s="160">
        <f>'AP21LR '!N47</f>
        <v>0</v>
      </c>
      <c r="Q47" s="82"/>
      <c r="R47" s="160">
        <f>'AP21LR '!P47</f>
        <v>0</v>
      </c>
      <c r="S47" s="82"/>
      <c r="T47" s="78"/>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row>
    <row r="48" spans="1:200" s="34" customFormat="1" ht="42" customHeight="1">
      <c r="A48" s="29" t="str">
        <f>'AP21LR '!A48</f>
        <v>AP21LR</v>
      </c>
      <c r="B48" s="30" t="str">
        <f>'AP21LR '!B48</f>
        <v>UNDP</v>
      </c>
      <c r="C48" s="31" t="str">
        <f>'AP21LR '!C48</f>
        <v>Activité 3.1.2 Réunions trimestrielles du conseil consultatif au niveau de la province</v>
      </c>
      <c r="D48" s="166" t="str">
        <f>'AP21LR '!D48</f>
        <v># de réunions organisées  par le CC au niveau de la province (6)</v>
      </c>
      <c r="E48" s="158">
        <f>'AP21LR '!E48</f>
        <v>0</v>
      </c>
      <c r="F48" s="167"/>
      <c r="G48" s="167"/>
      <c r="H48" s="157">
        <f t="shared" si="9"/>
        <v>0</v>
      </c>
      <c r="I48" s="157">
        <f t="shared" si="10"/>
        <v>0</v>
      </c>
      <c r="J48" s="157">
        <f t="shared" si="11"/>
        <v>0</v>
      </c>
      <c r="K48" s="158">
        <f t="shared" si="12"/>
        <v>0</v>
      </c>
      <c r="L48" s="120">
        <f t="shared" si="13"/>
        <v>0</v>
      </c>
      <c r="M48" s="159" t="e">
        <f t="shared" si="14"/>
        <v>#DIV/0!</v>
      </c>
      <c r="N48" s="160">
        <f>'AP21LR '!AJ48</f>
        <v>0</v>
      </c>
      <c r="O48" s="82"/>
      <c r="P48" s="160">
        <f>'AP21LR '!N48</f>
        <v>0</v>
      </c>
      <c r="Q48" s="82"/>
      <c r="R48" s="160">
        <f>'AP21LR '!P48</f>
        <v>0</v>
      </c>
      <c r="S48" s="82"/>
      <c r="T48" s="78"/>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row>
    <row r="49" spans="1:200" s="34" customFormat="1" ht="38.25" customHeight="1">
      <c r="A49" s="29" t="str">
        <f>'AP21LR '!A49</f>
        <v>AP21LR</v>
      </c>
      <c r="B49" s="30" t="str">
        <f>'AP21LR '!B49</f>
        <v>UNDP</v>
      </c>
      <c r="C49" s="31" t="str">
        <f>'AP21LR '!C49</f>
        <v>Activité 3.1.3 Visites de suivi des activités de projets de stabilisation sur terrain par le conseil consultatif</v>
      </c>
      <c r="D49" s="166" t="str">
        <f>'AP21LR '!D49</f>
        <v># visites de suivi des activités terrain organisées par les membres  du CC (2)</v>
      </c>
      <c r="E49" s="158">
        <f>'AP21LR '!E49</f>
        <v>0</v>
      </c>
      <c r="F49" s="167"/>
      <c r="G49" s="167"/>
      <c r="H49" s="157">
        <f t="shared" si="9"/>
        <v>0</v>
      </c>
      <c r="I49" s="157">
        <f t="shared" si="10"/>
        <v>0</v>
      </c>
      <c r="J49" s="157">
        <f t="shared" si="11"/>
        <v>0</v>
      </c>
      <c r="K49" s="158">
        <f t="shared" si="12"/>
        <v>0</v>
      </c>
      <c r="L49" s="120">
        <f t="shared" si="13"/>
        <v>0</v>
      </c>
      <c r="M49" s="159" t="e">
        <f t="shared" si="14"/>
        <v>#DIV/0!</v>
      </c>
      <c r="N49" s="160">
        <f>'AP21LR '!AJ49</f>
        <v>0</v>
      </c>
      <c r="O49" s="82"/>
      <c r="P49" s="160">
        <f>'AP21LR '!N49</f>
        <v>0</v>
      </c>
      <c r="Q49" s="82"/>
      <c r="R49" s="160">
        <f>'AP21LR '!P49</f>
        <v>0</v>
      </c>
      <c r="S49" s="82"/>
      <c r="T49" s="78"/>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row>
    <row r="50" spans="1:200" s="34" customFormat="1" ht="38.25" customHeight="1">
      <c r="A50" s="29" t="str">
        <f>'AP21LR '!A50</f>
        <v>AP21LR</v>
      </c>
      <c r="B50" s="30" t="str">
        <f>'AP21LR '!B50</f>
        <v>UNDP</v>
      </c>
      <c r="C50" s="31" t="str">
        <f>'AP21LR '!C50</f>
        <v>Activité 3.1.4 Ateliers d'échange avec les entrepreneurs du conflit au niveau provincial, national et régional</v>
      </c>
      <c r="D50" s="166" t="str">
        <f>'AP21LR '!D50</f>
        <v># d'ateliers d'échanges entre les entrepreneurs des conflits au niveau provincial, national et régional (2)</v>
      </c>
      <c r="E50" s="158">
        <f>'AP21LR '!E50</f>
        <v>0</v>
      </c>
      <c r="F50" s="167"/>
      <c r="G50" s="167"/>
      <c r="H50" s="157">
        <f t="shared" si="9"/>
        <v>0</v>
      </c>
      <c r="I50" s="157">
        <f t="shared" si="10"/>
        <v>0</v>
      </c>
      <c r="J50" s="157">
        <f t="shared" si="11"/>
        <v>0</v>
      </c>
      <c r="K50" s="158">
        <f t="shared" si="12"/>
        <v>0</v>
      </c>
      <c r="L50" s="120">
        <f t="shared" si="13"/>
        <v>0</v>
      </c>
      <c r="M50" s="159" t="e">
        <f t="shared" si="14"/>
        <v>#DIV/0!</v>
      </c>
      <c r="N50" s="160">
        <f>'AP21LR '!AJ50</f>
        <v>0</v>
      </c>
      <c r="O50" s="82"/>
      <c r="P50" s="160">
        <f>'AP21LR '!N50</f>
        <v>0</v>
      </c>
      <c r="Q50" s="82"/>
      <c r="R50" s="160">
        <f>'AP21LR '!P50</f>
        <v>0</v>
      </c>
      <c r="S50" s="82"/>
      <c r="T50" s="78"/>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row>
    <row r="51" spans="1:200" s="34" customFormat="1" ht="38.25" customHeight="1">
      <c r="A51" s="29" t="str">
        <f>'AP21LR '!A51</f>
        <v>AP21LR</v>
      </c>
      <c r="B51" s="30" t="str">
        <f>'AP21LR '!B51</f>
        <v>UNDP</v>
      </c>
      <c r="C51" s="31" t="str">
        <f>'AP21LR '!C51</f>
        <v>Activité 3.1.5 Atelier de préparation des activités de plaidoyer menées par les mécanismes de suivi de la mise en œuvre des accords/Bashali</v>
      </c>
      <c r="D51" s="166" t="str">
        <f>'AP21LR '!D51</f>
        <v> # d'ateliers de préparation des activités de plaidoyer menées par le mécanisme de suivi des accords au niveau provincial, national et régional  (1)</v>
      </c>
      <c r="E51" s="158">
        <f>'AP21LR '!E51</f>
        <v>0</v>
      </c>
      <c r="F51" s="167"/>
      <c r="G51" s="167"/>
      <c r="H51" s="157">
        <f t="shared" si="9"/>
        <v>0</v>
      </c>
      <c r="I51" s="157">
        <f t="shared" si="10"/>
        <v>0</v>
      </c>
      <c r="J51" s="157">
        <f t="shared" si="11"/>
        <v>0</v>
      </c>
      <c r="K51" s="158">
        <f t="shared" si="12"/>
        <v>0</v>
      </c>
      <c r="L51" s="120">
        <f t="shared" si="13"/>
        <v>0</v>
      </c>
      <c r="M51" s="159" t="e">
        <f t="shared" si="14"/>
        <v>#DIV/0!</v>
      </c>
      <c r="N51" s="160">
        <f>'AP21LR '!AJ51</f>
        <v>0</v>
      </c>
      <c r="O51" s="82"/>
      <c r="P51" s="160">
        <f>'AP21LR '!N51</f>
        <v>0</v>
      </c>
      <c r="Q51" s="82"/>
      <c r="R51" s="160">
        <f>'AP21LR '!P51</f>
        <v>0</v>
      </c>
      <c r="S51" s="82"/>
      <c r="T51" s="78"/>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row>
    <row r="52" spans="1:200" s="34" customFormat="1" ht="63.75" customHeight="1">
      <c r="A52" s="29" t="str">
        <f>'AP21LR '!A52</f>
        <v>AP21LR</v>
      </c>
      <c r="B52" s="30" t="str">
        <f>'AP21LR '!B52</f>
        <v>UNDP</v>
      </c>
      <c r="C52" s="31" t="str">
        <f>'AP21LR '!C52</f>
        <v>Activité 3.1.6  Atelier de préparation des activités de plaidoyer menées par les mécanismes de suivi de la mise en œuvre des accords issus du dialogue démocratique de Bwito</v>
      </c>
      <c r="D52" s="166">
        <f>'AP21LR '!D52</f>
        <v>0</v>
      </c>
      <c r="E52" s="158">
        <f>'AP21LR '!E52</f>
        <v>0</v>
      </c>
      <c r="F52" s="167"/>
      <c r="G52" s="167"/>
      <c r="H52" s="157">
        <f t="shared" si="9"/>
        <v>0</v>
      </c>
      <c r="I52" s="157">
        <f t="shared" si="10"/>
        <v>0</v>
      </c>
      <c r="J52" s="157">
        <f t="shared" si="11"/>
        <v>0</v>
      </c>
      <c r="K52" s="158">
        <f t="shared" si="12"/>
        <v>0</v>
      </c>
      <c r="L52" s="120">
        <f t="shared" si="13"/>
        <v>0</v>
      </c>
      <c r="M52" s="159" t="e">
        <f t="shared" si="14"/>
        <v>#DIV/0!</v>
      </c>
      <c r="N52" s="160">
        <f>'AP21LR '!AJ52</f>
        <v>0</v>
      </c>
      <c r="O52" s="82"/>
      <c r="P52" s="160">
        <f>'AP21LR '!N52</f>
        <v>0</v>
      </c>
      <c r="Q52" s="82"/>
      <c r="R52" s="160">
        <f>'AP21LR '!P52</f>
        <v>0</v>
      </c>
      <c r="S52" s="82"/>
      <c r="T52" s="78"/>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row>
    <row r="53" spans="1:200" s="34" customFormat="1" ht="39.75" customHeight="1">
      <c r="A53" s="29" t="str">
        <f>'AP21LR '!A53</f>
        <v>AP21LR</v>
      </c>
      <c r="B53" s="30" t="str">
        <f>'AP21LR '!B53</f>
        <v>UNDP</v>
      </c>
      <c r="C53" s="31" t="str">
        <f>'AP21LR '!C53</f>
        <v>Activité 3.1.7 Activités de plaidoyer au niveau provincial, national et régional/Bashali</v>
      </c>
      <c r="D53" s="166" t="str">
        <f>'AP21LR '!D53</f>
        <v># d'activités de plaidoyer menées par le mécanisme de suivi des accords au niveau provincial, national et (6)</v>
      </c>
      <c r="E53" s="158">
        <f>'AP21LR '!E53</f>
        <v>0</v>
      </c>
      <c r="F53" s="167"/>
      <c r="G53" s="167"/>
      <c r="H53" s="157">
        <f>G53*J53</f>
        <v>0</v>
      </c>
      <c r="I53" s="157">
        <f>K53*G53</f>
        <v>0</v>
      </c>
      <c r="J53" s="157">
        <f aca="true" t="shared" si="15" ref="J53:K55">N53+P53+R53</f>
        <v>0</v>
      </c>
      <c r="K53" s="158">
        <f t="shared" si="15"/>
        <v>0</v>
      </c>
      <c r="L53" s="120">
        <f>J53-K53</f>
        <v>0</v>
      </c>
      <c r="M53" s="159" t="e">
        <f>K53/J53</f>
        <v>#DIV/0!</v>
      </c>
      <c r="N53" s="160">
        <f>'AP21LR '!AJ53</f>
        <v>0</v>
      </c>
      <c r="O53" s="82"/>
      <c r="P53" s="160">
        <f>'AP21LR '!N53</f>
        <v>0</v>
      </c>
      <c r="Q53" s="82"/>
      <c r="R53" s="160">
        <f>'AP21LR '!P53</f>
        <v>0</v>
      </c>
      <c r="S53" s="82"/>
      <c r="T53" s="78"/>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row>
    <row r="54" spans="1:200" s="34" customFormat="1" ht="39.75" customHeight="1">
      <c r="A54" s="29" t="str">
        <f>'AP21LR '!A54</f>
        <v>AP21LR</v>
      </c>
      <c r="B54" s="30" t="str">
        <f>'AP21LR '!B54</f>
        <v>UNDP</v>
      </c>
      <c r="C54" s="31" t="str">
        <f>'AP21LR '!C54</f>
        <v>Activité 3.1.8 Activités de plaidoyer au niveau provincial, national et régional/Bwito</v>
      </c>
      <c r="D54" s="166" t="str">
        <f>'AP21LR '!D54</f>
        <v># de points d'actions arrêtés lors des activités de plaidoyer qui sont mis en œuvre (à confirmer lors de la table ronde)</v>
      </c>
      <c r="E54" s="158">
        <f>'AP21LR '!E54</f>
        <v>0</v>
      </c>
      <c r="F54" s="167"/>
      <c r="G54" s="167"/>
      <c r="H54" s="157">
        <f>G54*J54</f>
        <v>0</v>
      </c>
      <c r="I54" s="157">
        <f>K54*G54</f>
        <v>0</v>
      </c>
      <c r="J54" s="157">
        <f t="shared" si="15"/>
        <v>0</v>
      </c>
      <c r="K54" s="158">
        <f t="shared" si="15"/>
        <v>0</v>
      </c>
      <c r="L54" s="120">
        <f>J54-K54</f>
        <v>0</v>
      </c>
      <c r="M54" s="159" t="e">
        <f>K54/J54</f>
        <v>#DIV/0!</v>
      </c>
      <c r="N54" s="160">
        <f>'AP21LR '!AJ54</f>
        <v>0</v>
      </c>
      <c r="O54" s="82"/>
      <c r="P54" s="160">
        <f>'AP21LR '!N54</f>
        <v>0</v>
      </c>
      <c r="Q54" s="82"/>
      <c r="R54" s="160">
        <f>'AP21LR '!P54</f>
        <v>0</v>
      </c>
      <c r="S54" s="82"/>
      <c r="T54" s="78"/>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row>
    <row r="55" spans="1:200" s="34" customFormat="1" ht="39.75" customHeight="1">
      <c r="A55" s="29" t="str">
        <f>'AP21LR '!A55</f>
        <v>AP21LR</v>
      </c>
      <c r="B55" s="30" t="str">
        <f>'AP21LR '!B55</f>
        <v>UNDP</v>
      </c>
      <c r="C55" s="31" t="str">
        <f>'AP21LR '!C55</f>
        <v>Activité 3.1.9 Traduction de l'ouvrage sur les FDLR de « l’allemand au français »</v>
      </c>
      <c r="D55" s="166" t="str">
        <f>'AP21LR '!D55</f>
        <v> # de copies de l'ouvrage sur les FDLR traduites en Français    (600)</v>
      </c>
      <c r="E55" s="158">
        <f>'AP21LR '!E55</f>
        <v>0</v>
      </c>
      <c r="F55" s="167"/>
      <c r="G55" s="167"/>
      <c r="H55" s="157">
        <f>G55*J55</f>
        <v>0</v>
      </c>
      <c r="I55" s="157">
        <f>K55*G55</f>
        <v>0</v>
      </c>
      <c r="J55" s="157">
        <f t="shared" si="15"/>
        <v>0</v>
      </c>
      <c r="K55" s="158">
        <f t="shared" si="15"/>
        <v>0</v>
      </c>
      <c r="L55" s="120">
        <f>J55-K55</f>
        <v>0</v>
      </c>
      <c r="M55" s="159" t="e">
        <f>K55/J55</f>
        <v>#DIV/0!</v>
      </c>
      <c r="N55" s="160">
        <f>'AP21LR '!AJ55</f>
        <v>0</v>
      </c>
      <c r="O55" s="82"/>
      <c r="P55" s="160">
        <f>'AP21LR '!N55</f>
        <v>0</v>
      </c>
      <c r="Q55" s="82"/>
      <c r="R55" s="160">
        <f>'AP21LR '!P55</f>
        <v>0</v>
      </c>
      <c r="S55" s="82"/>
      <c r="T55" s="78"/>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row>
    <row r="56" spans="1:200" s="55" customFormat="1" ht="18.75" customHeight="1">
      <c r="A56" s="122" t="str">
        <f>'AP21LR '!A56</f>
        <v>Produit 3. 2. Le groupe de plaidoyer pour la paix à Masisi est redynamisé au niveau national</v>
      </c>
      <c r="B56" s="123"/>
      <c r="C56" s="123"/>
      <c r="D56" s="161"/>
      <c r="E56" s="161"/>
      <c r="F56" s="162"/>
      <c r="G56" s="162"/>
      <c r="H56" s="162"/>
      <c r="I56" s="162"/>
      <c r="J56" s="162"/>
      <c r="K56" s="161"/>
      <c r="L56" s="161"/>
      <c r="M56" s="161"/>
      <c r="N56" s="161"/>
      <c r="O56" s="161"/>
      <c r="P56" s="161"/>
      <c r="Q56" s="161"/>
      <c r="R56" s="161"/>
      <c r="S56" s="161"/>
      <c r="T56" s="13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row>
    <row r="57" spans="1:200" s="34" customFormat="1" ht="34.5" customHeight="1">
      <c r="A57" s="29" t="str">
        <f>'AP21LR '!A57</f>
        <v>AP21LR</v>
      </c>
      <c r="B57" s="30" t="str">
        <f>'AP21LR '!B57</f>
        <v>UNDP</v>
      </c>
      <c r="C57" s="31" t="str">
        <f>'AP21LR '!C57</f>
        <v>Activité 3.2.1 Redynamisation du Groupe de Plaidoyer pour la paix à Masisi basé à Kinshasa</v>
      </c>
      <c r="D57" s="166" t="str">
        <f>'AP21LR '!D57</f>
        <v>3.2.1 # d'activités de plaidoyer menées par le GPPM
3.2.2 # de points d'actions arrêtés lors des activités de plaidoyer qui sont mis en œuvre (1)
</v>
      </c>
      <c r="E57" s="158">
        <f>'AP21LR '!E57</f>
        <v>0</v>
      </c>
      <c r="F57" s="167"/>
      <c r="G57" s="167"/>
      <c r="H57" s="157">
        <f>G57*J57</f>
        <v>0</v>
      </c>
      <c r="I57" s="157">
        <f>K57*G57</f>
        <v>0</v>
      </c>
      <c r="J57" s="157">
        <f>N57+P57+R57</f>
        <v>1</v>
      </c>
      <c r="K57" s="158">
        <f>O57+Q57+S57</f>
        <v>1</v>
      </c>
      <c r="L57" s="120">
        <f>J57-K57</f>
        <v>0</v>
      </c>
      <c r="M57" s="159">
        <f>K57/J57</f>
        <v>1</v>
      </c>
      <c r="N57" s="160">
        <f>'AP21LR '!AJ57</f>
        <v>0</v>
      </c>
      <c r="O57" s="82"/>
      <c r="P57" s="160">
        <f>'AP21LR '!AL57</f>
        <v>1</v>
      </c>
      <c r="Q57" s="82">
        <v>1</v>
      </c>
      <c r="R57" s="160">
        <f>'AP21LR '!P57</f>
        <v>0</v>
      </c>
      <c r="S57" s="82"/>
      <c r="T57" s="78"/>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row>
    <row r="58" spans="1:201" s="44" customFormat="1" ht="40.5" customHeight="1">
      <c r="A58" s="38" t="str">
        <f>'AP21LR '!A58</f>
        <v>DME</v>
      </c>
      <c r="B58" s="39"/>
      <c r="C58" s="39"/>
      <c r="D58" s="169"/>
      <c r="E58" s="170"/>
      <c r="F58" s="171"/>
      <c r="G58" s="171"/>
      <c r="H58" s="171"/>
      <c r="I58" s="172"/>
      <c r="J58" s="172"/>
      <c r="K58" s="173"/>
      <c r="L58" s="173"/>
      <c r="M58" s="173"/>
      <c r="N58" s="173"/>
      <c r="O58" s="173"/>
      <c r="P58" s="173"/>
      <c r="Q58" s="173"/>
      <c r="R58" s="173"/>
      <c r="S58" s="173"/>
      <c r="T58" s="39"/>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3"/>
    </row>
    <row r="59" spans="1:200" s="34" customFormat="1" ht="40.5" customHeight="1">
      <c r="A59" s="29" t="str">
        <f>'AP21LR '!A59</f>
        <v>AP21LR</v>
      </c>
      <c r="B59" s="30" t="str">
        <f>'AP21LR '!B59</f>
        <v>UNDP</v>
      </c>
      <c r="C59" s="31" t="str">
        <f>'AP21LR '!C59</f>
        <v>Evaluation finale du projet</v>
      </c>
      <c r="D59" s="166" t="str">
        <f>'AP21LR '!D59</f>
        <v>Rapport d'évaluation (1)</v>
      </c>
      <c r="E59" s="158">
        <f>'AP21LR '!E59</f>
        <v>0</v>
      </c>
      <c r="F59" s="167"/>
      <c r="G59" s="167"/>
      <c r="H59" s="157">
        <f>G59*J59</f>
        <v>0</v>
      </c>
      <c r="I59" s="157">
        <f>K59*G59</f>
        <v>0</v>
      </c>
      <c r="J59" s="157">
        <f>N59+P59+R59</f>
        <v>0</v>
      </c>
      <c r="K59" s="158">
        <f>O59+Q59+S59</f>
        <v>0</v>
      </c>
      <c r="L59" s="120">
        <f>J59-K59</f>
        <v>0</v>
      </c>
      <c r="M59" s="159" t="e">
        <f>K59/J59</f>
        <v>#DIV/0!</v>
      </c>
      <c r="N59" s="160">
        <f>'AP21LR '!AJ59</f>
        <v>0</v>
      </c>
      <c r="O59" s="82"/>
      <c r="P59" s="160">
        <f>'AP21LR '!N59</f>
        <v>0</v>
      </c>
      <c r="Q59" s="82"/>
      <c r="R59" s="160">
        <f>'AP21LR '!P59</f>
        <v>0</v>
      </c>
      <c r="S59" s="82"/>
      <c r="T59" s="78"/>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row>
    <row r="60" spans="1:201" s="44" customFormat="1" ht="18.75" customHeight="1">
      <c r="A60" s="39" t="str">
        <f>'AP21LR '!A60</f>
        <v>Démarrage et Reporting</v>
      </c>
      <c r="B60" s="39"/>
      <c r="C60" s="39"/>
      <c r="D60" s="169"/>
      <c r="E60" s="170"/>
      <c r="F60" s="171"/>
      <c r="G60" s="171"/>
      <c r="H60" s="171"/>
      <c r="I60" s="171"/>
      <c r="J60" s="171"/>
      <c r="K60" s="171"/>
      <c r="L60" s="170"/>
      <c r="M60" s="170"/>
      <c r="N60" s="173"/>
      <c r="O60" s="173"/>
      <c r="P60" s="173"/>
      <c r="Q60" s="173"/>
      <c r="R60" s="173"/>
      <c r="S60" s="173"/>
      <c r="T60" s="66"/>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3"/>
    </row>
    <row r="61" spans="1:200" s="34" customFormat="1" ht="40.5" customHeight="1">
      <c r="A61" s="29" t="str">
        <f>'AP21LR '!A61</f>
        <v>AP21LR</v>
      </c>
      <c r="B61" s="30" t="str">
        <f>'AP21LR '!B61</f>
        <v>UNDP</v>
      </c>
      <c r="C61" s="31" t="str">
        <f>'AP21LR '!C61</f>
        <v>Collecte de données qualitatives (Documentation des changements apportés par le projet: Histoires de succès, témoignage)</v>
      </c>
      <c r="D61" s="166" t="str">
        <f>'AP21LR '!D61</f>
        <v>Les changements observés, les histoires de succès et temoignage documentés (4)</v>
      </c>
      <c r="E61" s="158">
        <f>'AP21LR '!E61</f>
        <v>0</v>
      </c>
      <c r="F61" s="167"/>
      <c r="G61" s="167"/>
      <c r="H61" s="157">
        <f>G61*J61</f>
        <v>0</v>
      </c>
      <c r="I61" s="157">
        <f>K61*G61</f>
        <v>0</v>
      </c>
      <c r="J61" s="157">
        <f>N61+P61+R61</f>
        <v>0</v>
      </c>
      <c r="K61" s="157">
        <f>O61+Q61+S61</f>
        <v>0</v>
      </c>
      <c r="L61" s="120">
        <f>J61-K61</f>
        <v>0</v>
      </c>
      <c r="M61" s="159" t="e">
        <f>K61/J61</f>
        <v>#DIV/0!</v>
      </c>
      <c r="N61" s="160">
        <f>'AP21LR '!AJ61</f>
        <v>0</v>
      </c>
      <c r="O61" s="82"/>
      <c r="P61" s="160">
        <f>'AP21LR '!N61</f>
        <v>0</v>
      </c>
      <c r="Q61" s="82"/>
      <c r="R61" s="160">
        <f>'AP21LR '!P61</f>
        <v>0</v>
      </c>
      <c r="S61" s="82"/>
      <c r="T61" s="78"/>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row>
    <row r="62" spans="1:200" s="34" customFormat="1" ht="25.5" customHeight="1">
      <c r="A62" s="140"/>
      <c r="B62" s="141"/>
      <c r="C62" s="148"/>
      <c r="D62" s="178"/>
      <c r="E62" s="145">
        <f aca="true" t="shared" si="16" ref="E62:S62">E14+E15+E16+E17+E18+E19+E20+E21+E22+E24+E25+E27+E28+E29+E32+E33+E34+E35+E36+E38+E39+E40+E41+E43+E44+E47+E48+E49+E50+E51+E52+E53+E54+E55+E57+E59+E61</f>
        <v>0</v>
      </c>
      <c r="F62" s="145">
        <f t="shared" si="16"/>
        <v>0</v>
      </c>
      <c r="G62" s="145">
        <f t="shared" si="16"/>
        <v>0</v>
      </c>
      <c r="H62" s="145">
        <f t="shared" si="16"/>
        <v>0</v>
      </c>
      <c r="I62" s="145">
        <f t="shared" si="16"/>
        <v>0</v>
      </c>
      <c r="J62" s="145">
        <f t="shared" si="16"/>
        <v>176</v>
      </c>
      <c r="K62" s="145">
        <f t="shared" si="16"/>
        <v>179</v>
      </c>
      <c r="L62" s="145">
        <f t="shared" si="16"/>
        <v>-3</v>
      </c>
      <c r="M62" s="145" t="e">
        <f t="shared" si="16"/>
        <v>#DIV/0!</v>
      </c>
      <c r="N62" s="145">
        <f t="shared" si="16"/>
        <v>167</v>
      </c>
      <c r="O62" s="145">
        <f t="shared" si="16"/>
        <v>169</v>
      </c>
      <c r="P62" s="145">
        <f t="shared" si="16"/>
        <v>5</v>
      </c>
      <c r="Q62" s="145">
        <f t="shared" si="16"/>
        <v>7</v>
      </c>
      <c r="R62" s="145">
        <f t="shared" si="16"/>
        <v>4</v>
      </c>
      <c r="S62" s="145">
        <f t="shared" si="16"/>
        <v>3</v>
      </c>
      <c r="T62" s="147"/>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row>
  </sheetData>
  <sheetProtection/>
  <mergeCells count="14">
    <mergeCell ref="A7:A9"/>
    <mergeCell ref="B7:B9"/>
    <mergeCell ref="C7:C9"/>
    <mergeCell ref="E7:E9"/>
    <mergeCell ref="J7:M8"/>
    <mergeCell ref="F7:F9"/>
    <mergeCell ref="D7:D9"/>
    <mergeCell ref="N7:S7"/>
    <mergeCell ref="H7:H9"/>
    <mergeCell ref="I7:I9"/>
    <mergeCell ref="G7:G9"/>
    <mergeCell ref="N8:O8"/>
    <mergeCell ref="P8:Q8"/>
    <mergeCell ref="R8:S8"/>
  </mergeCells>
  <dataValidations count="2">
    <dataValidation type="whole" allowBlank="1" showInputMessage="1" showErrorMessage="1" sqref="N59:S59 N14:S22 N57:S57 N47:S55 N61:S61 N27:S29 N32:S36 N43:S44 N24:S25 N38:S41">
      <formula1>0</formula1>
      <formula2>1000000</formula2>
    </dataValidation>
    <dataValidation allowBlank="1" showInputMessage="1" showErrorMessage="1" prompt="Insert a short description of the action" sqref="D43:I44 D59:I59 D61:I61 I60 D27:I29 D14:I22 D24:I25 D32:I36 D47:I55 D57:I57 D38:I41"/>
  </dataValidations>
  <printOptions/>
  <pageMargins left="0.18" right="0.56"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R65"/>
  <sheetViews>
    <sheetView zoomScale="70" zoomScaleNormal="70" zoomScalePageLayoutView="0" workbookViewId="0" topLeftCell="A1">
      <pane xSplit="13" ySplit="9" topLeftCell="N26" activePane="bottomRight" state="frozen"/>
      <selection pane="topLeft" activeCell="A1" sqref="A1"/>
      <selection pane="topRight" activeCell="G1" sqref="G1"/>
      <selection pane="bottomLeft" activeCell="A6" sqref="A6"/>
      <selection pane="bottomRight" activeCell="S27" sqref="S27"/>
    </sheetView>
  </sheetViews>
  <sheetFormatPr defaultColWidth="11.421875" defaultRowHeight="15"/>
  <cols>
    <col min="1" max="2" width="13.57421875" style="0" customWidth="1"/>
    <col min="3" max="3" width="53.00390625" style="0" customWidth="1"/>
    <col min="4" max="5" width="27.57421875" style="0" customWidth="1"/>
    <col min="6" max="9" width="10.8515625" style="0" customWidth="1"/>
    <col min="10" max="13" width="10.8515625" style="1" customWidth="1"/>
    <col min="14" max="15" width="6.7109375" style="1" customWidth="1"/>
    <col min="16" max="19" width="6.7109375" style="0" customWidth="1"/>
    <col min="20" max="20" width="45.140625" style="13" customWidth="1"/>
    <col min="21" max="69" width="11.421875" style="13" customWidth="1"/>
  </cols>
  <sheetData>
    <row r="1" spans="1:19" ht="27" customHeight="1">
      <c r="A1" s="62" t="str">
        <f>'AP21LR '!A1</f>
        <v>PAYS:</v>
      </c>
      <c r="B1" s="61"/>
      <c r="C1" s="62" t="str">
        <f>'AP21LR '!C1</f>
        <v>République Démocratique du Congo (RDC)</v>
      </c>
      <c r="D1" s="73"/>
      <c r="E1" s="73"/>
      <c r="F1" s="73"/>
      <c r="G1" s="73"/>
      <c r="H1" s="73"/>
      <c r="I1" s="73"/>
      <c r="J1" s="72"/>
      <c r="K1" s="72"/>
      <c r="L1" s="72"/>
      <c r="M1" s="72"/>
      <c r="N1" s="72"/>
      <c r="O1" s="72"/>
      <c r="P1" s="34"/>
      <c r="Q1" s="34"/>
      <c r="R1" s="34"/>
      <c r="S1" s="34"/>
    </row>
    <row r="2" spans="1:19" ht="27" customHeight="1">
      <c r="A2" s="62" t="str">
        <f>'AP21LR '!A2</f>
        <v>PROJET:</v>
      </c>
      <c r="B2" s="61"/>
      <c r="C2" s="62" t="str">
        <f>'AP21LR '!C2</f>
        <v>Njia za Makubaliano: Les chemins vers les Accords</v>
      </c>
      <c r="D2" s="73"/>
      <c r="E2" s="73"/>
      <c r="F2" s="73"/>
      <c r="G2" s="73"/>
      <c r="H2" s="73"/>
      <c r="I2" s="73"/>
      <c r="J2" s="72"/>
      <c r="K2" s="72"/>
      <c r="L2" s="72"/>
      <c r="M2" s="72"/>
      <c r="N2" s="72"/>
      <c r="O2" s="72"/>
      <c r="P2" s="34"/>
      <c r="Q2" s="34"/>
      <c r="R2" s="34"/>
      <c r="S2" s="34"/>
    </row>
    <row r="3" spans="1:19" ht="27" customHeight="1">
      <c r="A3" s="62" t="str">
        <f>'AP21LR '!A3</f>
        <v>DATE DE DEBUT:</v>
      </c>
      <c r="B3" s="61"/>
      <c r="C3" s="63" t="str">
        <f>'AP21LR '!C3</f>
        <v>01  Octobre  2016</v>
      </c>
      <c r="D3" s="73"/>
      <c r="E3" s="73"/>
      <c r="F3" s="73"/>
      <c r="G3" s="73"/>
      <c r="H3" s="73"/>
      <c r="I3" s="73"/>
      <c r="J3" s="72"/>
      <c r="K3" s="72"/>
      <c r="L3" s="72"/>
      <c r="M3" s="72"/>
      <c r="N3" s="72"/>
      <c r="O3" s="72"/>
      <c r="P3" s="34"/>
      <c r="Q3" s="34"/>
      <c r="R3" s="34"/>
      <c r="S3" s="34"/>
    </row>
    <row r="4" spans="1:19" ht="27" customHeight="1">
      <c r="A4" s="62" t="str">
        <f>'AP21LR '!A4</f>
        <v>DATE DE FIN:</v>
      </c>
      <c r="B4" s="61"/>
      <c r="C4" s="63" t="str">
        <f>'AP21LR '!C4</f>
        <v>30 Septembre 2018</v>
      </c>
      <c r="D4" s="73"/>
      <c r="E4" s="73"/>
      <c r="F4" s="73"/>
      <c r="G4" s="73"/>
      <c r="H4" s="73"/>
      <c r="I4" s="73"/>
      <c r="J4" s="72"/>
      <c r="K4" s="72"/>
      <c r="L4" s="72"/>
      <c r="M4" s="72"/>
      <c r="N4" s="72"/>
      <c r="O4" s="72"/>
      <c r="P4" s="34"/>
      <c r="Q4" s="34"/>
      <c r="R4" s="34"/>
      <c r="S4" s="34"/>
    </row>
    <row r="5" spans="1:19" ht="27" customHeight="1">
      <c r="A5" s="62" t="str">
        <f>'AP21LR '!A5</f>
        <v>MISE A JOURS:</v>
      </c>
      <c r="B5" s="61"/>
      <c r="C5" s="64" t="str">
        <f>'AP21LR '!C5</f>
        <v>29 aout 2018</v>
      </c>
      <c r="D5" s="73"/>
      <c r="E5" s="73"/>
      <c r="F5" s="73"/>
      <c r="G5" s="73"/>
      <c r="H5" s="73"/>
      <c r="I5" s="73"/>
      <c r="J5" s="72"/>
      <c r="K5" s="72"/>
      <c r="L5" s="72"/>
      <c r="M5" s="72"/>
      <c r="N5" s="72"/>
      <c r="O5" s="72"/>
      <c r="P5" s="34"/>
      <c r="Q5" s="34"/>
      <c r="R5" s="34"/>
      <c r="S5" s="34"/>
    </row>
    <row r="6" spans="1:19" ht="27" customHeight="1" thickBot="1">
      <c r="A6" s="62" t="str">
        <f>'AP21LR '!A6</f>
        <v>RESPONSABLE:</v>
      </c>
      <c r="B6" s="61"/>
      <c r="C6" s="62" t="str">
        <f>'AP21LR '!C6</f>
        <v>Patrick</v>
      </c>
      <c r="D6" s="73"/>
      <c r="E6" s="73"/>
      <c r="F6" s="73"/>
      <c r="G6" s="73"/>
      <c r="H6" s="73"/>
      <c r="I6" s="73"/>
      <c r="J6" s="72"/>
      <c r="K6" s="72"/>
      <c r="L6" s="72"/>
      <c r="M6" s="72"/>
      <c r="N6" s="72"/>
      <c r="O6" s="72"/>
      <c r="P6" s="34"/>
      <c r="Q6" s="34"/>
      <c r="R6" s="34"/>
      <c r="S6" s="34"/>
    </row>
    <row r="7" spans="1:20" ht="18.75" customHeight="1" thickBot="1">
      <c r="A7" s="529" t="str">
        <f>'AP21LR '!A7:A9</f>
        <v>Code du Projet</v>
      </c>
      <c r="B7" s="524" t="str">
        <f>'AP21LR '!B7:B9</f>
        <v>Bailleur</v>
      </c>
      <c r="C7" s="524" t="str">
        <f>'AP21LR '!C7:C9</f>
        <v>Activité</v>
      </c>
      <c r="D7" s="524" t="str">
        <f>'AP21LR '!D7:D9</f>
        <v>Indicateur</v>
      </c>
      <c r="E7" s="524" t="str">
        <f>'AP21LR '!E7:E9</f>
        <v>Code Budgétaire</v>
      </c>
      <c r="F7" s="524" t="s">
        <v>34</v>
      </c>
      <c r="G7" s="524" t="s">
        <v>30</v>
      </c>
      <c r="H7" s="524" t="s">
        <v>28</v>
      </c>
      <c r="I7" s="524" t="s">
        <v>29</v>
      </c>
      <c r="J7" s="532" t="s">
        <v>10</v>
      </c>
      <c r="K7" s="533"/>
      <c r="L7" s="533"/>
      <c r="M7" s="540"/>
      <c r="N7" s="75"/>
      <c r="O7" s="76"/>
      <c r="P7" s="135">
        <v>2017</v>
      </c>
      <c r="Q7" s="76"/>
      <c r="R7" s="537"/>
      <c r="S7" s="538"/>
      <c r="T7" s="80"/>
    </row>
    <row r="8" spans="1:20" ht="24" customHeight="1">
      <c r="A8" s="530"/>
      <c r="B8" s="525"/>
      <c r="C8" s="525"/>
      <c r="D8" s="525"/>
      <c r="E8" s="525"/>
      <c r="F8" s="525"/>
      <c r="G8" s="525"/>
      <c r="H8" s="525"/>
      <c r="I8" s="525"/>
      <c r="J8" s="534"/>
      <c r="K8" s="535"/>
      <c r="L8" s="535"/>
      <c r="M8" s="541"/>
      <c r="N8" s="542" t="s">
        <v>2</v>
      </c>
      <c r="O8" s="543"/>
      <c r="P8" s="542" t="s">
        <v>15</v>
      </c>
      <c r="Q8" s="543"/>
      <c r="R8" s="534" t="s">
        <v>16</v>
      </c>
      <c r="S8" s="539"/>
      <c r="T8" s="80"/>
    </row>
    <row r="9" spans="1:20" ht="54.75" customHeight="1" thickBot="1">
      <c r="A9" s="530"/>
      <c r="B9" s="525"/>
      <c r="C9" s="531"/>
      <c r="D9" s="525"/>
      <c r="E9" s="525"/>
      <c r="F9" s="526"/>
      <c r="G9" s="526"/>
      <c r="H9" s="526"/>
      <c r="I9" s="526"/>
      <c r="J9" s="56" t="str">
        <f>'AP21LR '!H9</f>
        <v>Cible</v>
      </c>
      <c r="K9" s="56" t="str">
        <f>'AP21LR '!I9</f>
        <v>Fait</v>
      </c>
      <c r="L9" s="57" t="str">
        <f>'AP21LR '!J9</f>
        <v>Restant</v>
      </c>
      <c r="M9" s="58" t="str">
        <f>'AP21LR '!K9</f>
        <v>% réalisé</v>
      </c>
      <c r="N9" s="59" t="s">
        <v>4</v>
      </c>
      <c r="O9" s="60" t="s">
        <v>18</v>
      </c>
      <c r="P9" s="59" t="s">
        <v>4</v>
      </c>
      <c r="Q9" s="60" t="s">
        <v>18</v>
      </c>
      <c r="R9" s="59" t="s">
        <v>4</v>
      </c>
      <c r="S9" s="60" t="s">
        <v>18</v>
      </c>
      <c r="T9" s="77" t="s">
        <v>36</v>
      </c>
    </row>
    <row r="10" spans="1:69" s="4" customFormat="1" ht="19.5" customHeight="1">
      <c r="A10" s="48" t="str">
        <f>'AP21LR '!A10</f>
        <v>OBJECTIF GENERAL:  Renforcer la confiance et la légitimité mutuelle entre l'État et la société (dans la zone autour de Kitshanga), pour qu'ils puissent résoudre et/ou atténuer ensemble les principaux moteurs de conflit. </v>
      </c>
      <c r="B10" s="49"/>
      <c r="C10" s="49"/>
      <c r="D10" s="49"/>
      <c r="E10" s="49"/>
      <c r="F10" s="49"/>
      <c r="G10" s="49"/>
      <c r="H10" s="49"/>
      <c r="I10" s="49"/>
      <c r="J10" s="49"/>
      <c r="K10" s="49"/>
      <c r="L10" s="49"/>
      <c r="M10" s="50"/>
      <c r="N10" s="49"/>
      <c r="O10" s="49"/>
      <c r="P10" s="51"/>
      <c r="Q10" s="51"/>
      <c r="R10" s="51"/>
      <c r="S10" s="74"/>
      <c r="T10" s="50"/>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row>
    <row r="11" spans="1:69" s="4" customFormat="1" ht="19.5" customHeight="1">
      <c r="A11" s="122" t="str">
        <f>'AP21LR '!A11</f>
        <v>Objectif spécifique: Les acteurs et les entrepreneurs de conflits s’engagent et participent activement dans le processus de dialogue démocratique dans la zone du projet</v>
      </c>
      <c r="B11" s="123"/>
      <c r="C11" s="123"/>
      <c r="D11" s="123"/>
      <c r="E11" s="123"/>
      <c r="F11" s="124"/>
      <c r="G11" s="124"/>
      <c r="H11" s="124"/>
      <c r="I11" s="124"/>
      <c r="J11" s="124"/>
      <c r="K11" s="123"/>
      <c r="L11" s="123"/>
      <c r="M11" s="123"/>
      <c r="N11" s="123"/>
      <c r="O11" s="123"/>
      <c r="P11" s="129"/>
      <c r="Q11" s="129"/>
      <c r="R11" s="129"/>
      <c r="S11" s="130"/>
      <c r="T11" s="13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row>
    <row r="12" spans="1:70" s="10" customFormat="1" ht="19.5" customHeight="1">
      <c r="A12" s="38" t="str">
        <f>'AP21LR '!A12</f>
        <v>Résultat 1 : Les mécanismes participatifs de pilotage sont établis et opérationnels</v>
      </c>
      <c r="B12" s="39"/>
      <c r="C12" s="39"/>
      <c r="D12" s="39"/>
      <c r="E12" s="39"/>
      <c r="F12" s="40"/>
      <c r="G12" s="40"/>
      <c r="H12" s="40"/>
      <c r="I12" s="40"/>
      <c r="J12" s="40"/>
      <c r="K12" s="39"/>
      <c r="L12" s="39"/>
      <c r="M12" s="39"/>
      <c r="N12" s="39"/>
      <c r="O12" s="39"/>
      <c r="P12" s="39"/>
      <c r="Q12" s="39"/>
      <c r="R12" s="39"/>
      <c r="S12" s="41"/>
      <c r="T12" s="66"/>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2"/>
    </row>
    <row r="13" spans="1:200" s="55" customFormat="1" ht="18.75" customHeight="1">
      <c r="A13" s="122" t="str">
        <f>'AP21LR '!A13</f>
        <v>Produit 1.1. Les connaissances et capacités des membres des structures de dialogues et transformation de conflits sont accrues</v>
      </c>
      <c r="B13" s="123"/>
      <c r="C13" s="123"/>
      <c r="D13" s="123"/>
      <c r="E13" s="123"/>
      <c r="F13" s="124"/>
      <c r="G13" s="124"/>
      <c r="H13" s="124"/>
      <c r="I13" s="124"/>
      <c r="J13" s="124"/>
      <c r="K13" s="123"/>
      <c r="L13" s="123"/>
      <c r="M13" s="123"/>
      <c r="N13" s="123"/>
      <c r="O13" s="123"/>
      <c r="P13" s="123"/>
      <c r="Q13" s="123"/>
      <c r="R13" s="123"/>
      <c r="S13" s="123"/>
      <c r="T13" s="13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row>
    <row r="14" spans="1:20" ht="76.5" customHeight="1">
      <c r="A14" s="29" t="str">
        <f>'AP21LR '!A14</f>
        <v>AP21LR</v>
      </c>
      <c r="B14" s="30" t="str">
        <f>'AP21LR '!B14</f>
        <v>UNDP</v>
      </c>
      <c r="C14" s="31" t="str">
        <f>'AP21LR '!C14</f>
        <v>Activité 1.1.1 Redynamisation du cadre d'échange d'informations sur la stabilisation en chefferie de Bashali</v>
      </c>
      <c r="D14" s="166" t="str">
        <f>'AP21LR '!D14</f>
        <v>Les membres de ce CEI (comprenant 50% femmes) seront identifiés, contactés, sensibilisés et formés. Ce cadre sera composé par environs 35 membres. (1)</v>
      </c>
      <c r="E14" s="158">
        <f>'AP21LR '!E14</f>
        <v>0</v>
      </c>
      <c r="F14" s="167"/>
      <c r="G14" s="167"/>
      <c r="H14" s="157">
        <f aca="true" t="shared" si="0" ref="H14:H22">G14*J14</f>
        <v>0</v>
      </c>
      <c r="I14" s="157">
        <f aca="true" t="shared" si="1" ref="I14:I22">G14*K14</f>
        <v>0</v>
      </c>
      <c r="J14" s="157">
        <f aca="true" t="shared" si="2" ref="J14:K18">N14+P14+R14</f>
        <v>0</v>
      </c>
      <c r="K14" s="158">
        <f t="shared" si="2"/>
        <v>0</v>
      </c>
      <c r="L14" s="120">
        <f aca="true" t="shared" si="3" ref="L14:L22">J14-K14</f>
        <v>0</v>
      </c>
      <c r="M14" s="159" t="e">
        <f aca="true" t="shared" si="4" ref="M14:M22">K14/J14</f>
        <v>#DIV/0!</v>
      </c>
      <c r="N14" s="163">
        <f>'AP21LR '!R14</f>
        <v>0</v>
      </c>
      <c r="O14" s="164"/>
      <c r="P14" s="163">
        <f>'AP21LR '!T14</f>
        <v>0</v>
      </c>
      <c r="Q14" s="164"/>
      <c r="R14" s="163">
        <f>'AP21LR '!V14</f>
        <v>0</v>
      </c>
      <c r="S14" s="82"/>
      <c r="T14" s="78"/>
    </row>
    <row r="15" spans="1:20" ht="38.25" customHeight="1">
      <c r="A15" s="29" t="str">
        <f>'AP21LR '!A15</f>
        <v>AP21LR</v>
      </c>
      <c r="B15" s="30" t="str">
        <f>'AP21LR '!B15</f>
        <v>UNDP</v>
      </c>
      <c r="C15" s="31" t="str">
        <f>'AP21LR '!C15</f>
        <v>Activité 1.1.2 Identification et élection des membres du cadre d'échange et information sur la stabilisation en chefferie de Bwito</v>
      </c>
      <c r="D15" s="166">
        <f>'AP21LR '!D15</f>
        <v>0</v>
      </c>
      <c r="E15" s="158">
        <f>'AP21LR '!E15</f>
        <v>0</v>
      </c>
      <c r="F15" s="167"/>
      <c r="G15" s="167"/>
      <c r="H15" s="157">
        <f t="shared" si="0"/>
        <v>0</v>
      </c>
      <c r="I15" s="157">
        <f t="shared" si="1"/>
        <v>0</v>
      </c>
      <c r="J15" s="157">
        <f t="shared" si="2"/>
        <v>0</v>
      </c>
      <c r="K15" s="158">
        <f t="shared" si="2"/>
        <v>0</v>
      </c>
      <c r="L15" s="120">
        <f t="shared" si="3"/>
        <v>0</v>
      </c>
      <c r="M15" s="159" t="e">
        <f t="shared" si="4"/>
        <v>#DIV/0!</v>
      </c>
      <c r="N15" s="163">
        <f>'AP21LR '!R15</f>
        <v>0</v>
      </c>
      <c r="O15" s="82"/>
      <c r="P15" s="163">
        <f>'AP21LR '!T15</f>
        <v>0</v>
      </c>
      <c r="Q15" s="82"/>
      <c r="R15" s="163">
        <f>'AP21LR '!V15</f>
        <v>0</v>
      </c>
      <c r="S15" s="82"/>
      <c r="T15" s="78"/>
    </row>
    <row r="16" spans="1:20" ht="36.75" customHeight="1">
      <c r="A16" s="29" t="str">
        <f>'AP21LR '!A16</f>
        <v>AP21LR</v>
      </c>
      <c r="B16" s="30" t="str">
        <f>'AP21LR '!B16</f>
        <v>UNDP</v>
      </c>
      <c r="C16" s="31" t="str">
        <f>'AP21LR '!C16</f>
        <v>Activité 1.1.3 Forum Constitutif du Cadre d'échange d’informations sur la stabilisation en chefferie de Bwito</v>
      </c>
      <c r="D16" s="166" t="str">
        <f>'AP21LR '!D16</f>
        <v> # de forum constutif de structures communautaires de paix dédiées à la résolution des conflits tenus dans la chefferie de Bwito (1)</v>
      </c>
      <c r="E16" s="158">
        <f>'AP21LR '!E16</f>
        <v>0</v>
      </c>
      <c r="F16" s="167"/>
      <c r="G16" s="167"/>
      <c r="H16" s="157">
        <f t="shared" si="0"/>
        <v>0</v>
      </c>
      <c r="I16" s="157">
        <f t="shared" si="1"/>
        <v>0</v>
      </c>
      <c r="J16" s="157">
        <f t="shared" si="2"/>
        <v>0</v>
      </c>
      <c r="K16" s="158">
        <f t="shared" si="2"/>
        <v>0</v>
      </c>
      <c r="L16" s="120">
        <f t="shared" si="3"/>
        <v>0</v>
      </c>
      <c r="M16" s="159" t="e">
        <f t="shared" si="4"/>
        <v>#DIV/0!</v>
      </c>
      <c r="N16" s="163">
        <f>'AP21LR '!R16</f>
        <v>0</v>
      </c>
      <c r="O16" s="82"/>
      <c r="P16" s="163">
        <f>'AP21LR '!T16</f>
        <v>0</v>
      </c>
      <c r="Q16" s="82"/>
      <c r="R16" s="163">
        <f>'AP21LR '!V16</f>
        <v>0</v>
      </c>
      <c r="S16" s="82"/>
      <c r="T16" s="78"/>
    </row>
    <row r="17" spans="1:20" ht="36.75" customHeight="1">
      <c r="A17" s="29" t="str">
        <f>'AP21LR '!A17</f>
        <v>AP21LR</v>
      </c>
      <c r="B17" s="30" t="str">
        <f>'AP21LR '!B17</f>
        <v>UNDP</v>
      </c>
      <c r="C17" s="31" t="str">
        <f>'AP21LR '!C17</f>
        <v>Activité 1.1.4 Identification et election des membres des structures communautaires de paix en chefferie de Bwito</v>
      </c>
      <c r="D17" s="166">
        <f>'AP21LR '!D17</f>
        <v>0</v>
      </c>
      <c r="E17" s="158">
        <f>'AP21LR '!E17</f>
        <v>0</v>
      </c>
      <c r="F17" s="167"/>
      <c r="G17" s="167"/>
      <c r="H17" s="157">
        <f t="shared" si="0"/>
        <v>0</v>
      </c>
      <c r="I17" s="157">
        <f t="shared" si="1"/>
        <v>0</v>
      </c>
      <c r="J17" s="157">
        <f t="shared" si="2"/>
        <v>0</v>
      </c>
      <c r="K17" s="158">
        <f t="shared" si="2"/>
        <v>0</v>
      </c>
      <c r="L17" s="120">
        <f t="shared" si="3"/>
        <v>0</v>
      </c>
      <c r="M17" s="159" t="e">
        <f t="shared" si="4"/>
        <v>#DIV/0!</v>
      </c>
      <c r="N17" s="163">
        <f>'AP21LR '!R17</f>
        <v>0</v>
      </c>
      <c r="O17" s="82"/>
      <c r="P17" s="163">
        <f>'AP21LR '!T17</f>
        <v>0</v>
      </c>
      <c r="Q17" s="82"/>
      <c r="R17" s="163">
        <f>'AP21LR '!V17</f>
        <v>0</v>
      </c>
      <c r="S17" s="82"/>
      <c r="T17" s="78"/>
    </row>
    <row r="18" spans="1:20" ht="36" customHeight="1">
      <c r="A18" s="29" t="str">
        <f>'AP21LR '!A18</f>
        <v>AP21LR</v>
      </c>
      <c r="B18" s="30" t="str">
        <f>'AP21LR '!B18</f>
        <v>UNDP</v>
      </c>
      <c r="C18" s="31" t="str">
        <f>'AP21LR '!C18</f>
        <v>Activité 1.1.5 Forum constitutif des structures communautaires de paix en chefferie de Bwito</v>
      </c>
      <c r="D18" s="166">
        <f>'AP21LR '!D18</f>
        <v>0</v>
      </c>
      <c r="E18" s="158">
        <f>'AP21LR '!E18</f>
        <v>0</v>
      </c>
      <c r="F18" s="167"/>
      <c r="G18" s="167"/>
      <c r="H18" s="157">
        <f t="shared" si="0"/>
        <v>0</v>
      </c>
      <c r="I18" s="157">
        <f t="shared" si="1"/>
        <v>0</v>
      </c>
      <c r="J18" s="157">
        <f t="shared" si="2"/>
        <v>0</v>
      </c>
      <c r="K18" s="158">
        <f t="shared" si="2"/>
        <v>0</v>
      </c>
      <c r="L18" s="120">
        <f t="shared" si="3"/>
        <v>0</v>
      </c>
      <c r="M18" s="159" t="e">
        <f t="shared" si="4"/>
        <v>#DIV/0!</v>
      </c>
      <c r="N18" s="163">
        <f>'AP21LR '!R18</f>
        <v>0</v>
      </c>
      <c r="O18" s="82"/>
      <c r="P18" s="163">
        <f>'AP21LR '!T18</f>
        <v>0</v>
      </c>
      <c r="Q18" s="82"/>
      <c r="R18" s="163">
        <f>'AP21LR '!V18</f>
        <v>0</v>
      </c>
      <c r="S18" s="82"/>
      <c r="T18" s="78"/>
    </row>
    <row r="19" spans="1:20" ht="36" customHeight="1">
      <c r="A19" s="29" t="str">
        <f>'AP21LR '!A19</f>
        <v>AP21LR</v>
      </c>
      <c r="B19" s="30" t="str">
        <f>'AP21LR '!B19</f>
        <v>UNDP</v>
      </c>
      <c r="C19" s="31" t="str">
        <f>'AP21LR '!C19</f>
        <v>Activité 1.1.6 Formation des membres du cadre d'échange d'informations et des CITC  en chefferie de Bashali</v>
      </c>
      <c r="D19" s="166">
        <f>'AP21LR '!D19</f>
        <v>0</v>
      </c>
      <c r="E19" s="158">
        <f>'AP21LR '!E19</f>
        <v>0</v>
      </c>
      <c r="F19" s="167"/>
      <c r="G19" s="167"/>
      <c r="H19" s="157">
        <f t="shared" si="0"/>
        <v>0</v>
      </c>
      <c r="I19" s="157">
        <f t="shared" si="1"/>
        <v>0</v>
      </c>
      <c r="J19" s="157">
        <f aca="true" t="shared" si="5" ref="J19:K22">N19+P19+R19</f>
        <v>0</v>
      </c>
      <c r="K19" s="158">
        <f t="shared" si="5"/>
        <v>0</v>
      </c>
      <c r="L19" s="120">
        <f t="shared" si="3"/>
        <v>0</v>
      </c>
      <c r="M19" s="159" t="e">
        <f t="shared" si="4"/>
        <v>#DIV/0!</v>
      </c>
      <c r="N19" s="163">
        <f>'AP21LR '!R19</f>
        <v>0</v>
      </c>
      <c r="O19" s="82"/>
      <c r="P19" s="163">
        <f>'AP21LR '!T19</f>
        <v>0</v>
      </c>
      <c r="Q19" s="82"/>
      <c r="R19" s="163">
        <f>'AP21LR '!V19</f>
        <v>0</v>
      </c>
      <c r="S19" s="82"/>
      <c r="T19" s="78"/>
    </row>
    <row r="20" spans="1:20" ht="41.25" customHeight="1">
      <c r="A20" s="29" t="str">
        <f>'AP21LR '!A20</f>
        <v>AP21LR</v>
      </c>
      <c r="B20" s="30" t="str">
        <f>'AP21LR '!B20</f>
        <v>UNDP</v>
      </c>
      <c r="C20" s="31" t="str">
        <f>'AP21LR '!C20</f>
        <v>Activité 1.1.7 Formation des membres du cadre d'échange d'informations et des structures communautaires de paix en chefferie de Bwito</v>
      </c>
      <c r="D20" s="166" t="str">
        <f>'AP21LR '!D20</f>
        <v># des membres de CITC, SCP, CC et CEI formées sur le genre, la sensibilité aux conflits et l'analyse des conflits (1)</v>
      </c>
      <c r="E20" s="158">
        <f>'AP21LR '!E20</f>
        <v>0</v>
      </c>
      <c r="F20" s="167"/>
      <c r="G20" s="167"/>
      <c r="H20" s="157">
        <f t="shared" si="0"/>
        <v>0</v>
      </c>
      <c r="I20" s="157">
        <f t="shared" si="1"/>
        <v>0</v>
      </c>
      <c r="J20" s="157">
        <f t="shared" si="5"/>
        <v>0</v>
      </c>
      <c r="K20" s="158">
        <f t="shared" si="5"/>
        <v>0</v>
      </c>
      <c r="L20" s="120">
        <f t="shared" si="3"/>
        <v>0</v>
      </c>
      <c r="M20" s="159" t="e">
        <f t="shared" si="4"/>
        <v>#DIV/0!</v>
      </c>
      <c r="N20" s="163">
        <f>'AP21LR '!R20</f>
        <v>0</v>
      </c>
      <c r="O20" s="82"/>
      <c r="P20" s="163">
        <f>'AP21LR '!T20</f>
        <v>0</v>
      </c>
      <c r="Q20" s="82"/>
      <c r="R20" s="163">
        <f>'AP21LR '!V20</f>
        <v>0</v>
      </c>
      <c r="S20" s="82"/>
      <c r="T20" s="78"/>
    </row>
    <row r="21" spans="1:20" ht="34.5" customHeight="1">
      <c r="A21" s="29" t="str">
        <f>'AP21LR '!A21</f>
        <v>AP21LR</v>
      </c>
      <c r="B21" s="30" t="str">
        <f>'AP21LR '!B21</f>
        <v>UNDP</v>
      </c>
      <c r="C21" s="31" t="str">
        <f>'AP21LR '!C21</f>
        <v>Activité 1.1.8 Formation des membres des noyaux de prévention et de résolution des conflits(NPRC)</v>
      </c>
      <c r="D21" s="166" t="str">
        <f>'AP21LR '!D21</f>
        <v>Augmentation  du niveau des connaissance des participants aux formations sur les sujets clés (1)</v>
      </c>
      <c r="E21" s="158">
        <f>'AP21LR '!E21</f>
        <v>0</v>
      </c>
      <c r="F21" s="167"/>
      <c r="G21" s="167"/>
      <c r="H21" s="157">
        <f t="shared" si="0"/>
        <v>0</v>
      </c>
      <c r="I21" s="157">
        <f t="shared" si="1"/>
        <v>0</v>
      </c>
      <c r="J21" s="157">
        <f t="shared" si="5"/>
        <v>0</v>
      </c>
      <c r="K21" s="158">
        <f t="shared" si="5"/>
        <v>0</v>
      </c>
      <c r="L21" s="120">
        <f t="shared" si="3"/>
        <v>0</v>
      </c>
      <c r="M21" s="159" t="e">
        <f t="shared" si="4"/>
        <v>#DIV/0!</v>
      </c>
      <c r="N21" s="163">
        <f>'AP21LR '!R21</f>
        <v>0</v>
      </c>
      <c r="O21" s="82"/>
      <c r="P21" s="163">
        <f>'AP21LR '!T21</f>
        <v>0</v>
      </c>
      <c r="Q21" s="82"/>
      <c r="R21" s="163">
        <f>'AP21LR '!V21</f>
        <v>0</v>
      </c>
      <c r="S21" s="82"/>
      <c r="T21" s="78"/>
    </row>
    <row r="22" spans="1:20" ht="34.5" customHeight="1">
      <c r="A22" s="29" t="str">
        <f>'AP21LR '!A22</f>
        <v>AP21LR</v>
      </c>
      <c r="B22" s="30" t="str">
        <f>'AP21LR '!B22</f>
        <v>UNDP</v>
      </c>
      <c r="C22" s="31" t="str">
        <f>'AP21LR '!C22</f>
        <v>Activité 1.1.9 Formation de membres du conseil consultatif provincial</v>
      </c>
      <c r="D22" s="166">
        <f>'AP21LR '!D22</f>
        <v>0</v>
      </c>
      <c r="E22" s="158">
        <f>'AP21LR '!E22</f>
        <v>0</v>
      </c>
      <c r="F22" s="167"/>
      <c r="G22" s="167"/>
      <c r="H22" s="157">
        <f t="shared" si="0"/>
        <v>0</v>
      </c>
      <c r="I22" s="157">
        <f t="shared" si="1"/>
        <v>0</v>
      </c>
      <c r="J22" s="157">
        <f t="shared" si="5"/>
        <v>0</v>
      </c>
      <c r="K22" s="158">
        <f t="shared" si="5"/>
        <v>0</v>
      </c>
      <c r="L22" s="120">
        <f t="shared" si="3"/>
        <v>0</v>
      </c>
      <c r="M22" s="159" t="e">
        <f t="shared" si="4"/>
        <v>#DIV/0!</v>
      </c>
      <c r="N22" s="163">
        <f>'AP21LR '!R22</f>
        <v>0</v>
      </c>
      <c r="O22" s="82"/>
      <c r="P22" s="163">
        <f>'AP21LR '!T22</f>
        <v>0</v>
      </c>
      <c r="Q22" s="82"/>
      <c r="R22" s="163">
        <f>'AP21LR '!V22</f>
        <v>0</v>
      </c>
      <c r="S22" s="82"/>
      <c r="T22" s="78"/>
    </row>
    <row r="23" spans="1:200" s="55" customFormat="1" ht="18.75" customHeight="1">
      <c r="A23" s="122" t="str">
        <f>'AP21LR '!A23</f>
        <v>Produit 1.2. Les structures de dialogues et de transformation de conflits sont appuyées</v>
      </c>
      <c r="B23" s="123"/>
      <c r="C23" s="123"/>
      <c r="D23" s="161"/>
      <c r="E23" s="161"/>
      <c r="F23" s="162"/>
      <c r="G23" s="162"/>
      <c r="H23" s="162"/>
      <c r="I23" s="162"/>
      <c r="J23" s="162"/>
      <c r="K23" s="161"/>
      <c r="L23" s="161"/>
      <c r="M23" s="161"/>
      <c r="N23" s="161"/>
      <c r="O23" s="161"/>
      <c r="P23" s="161"/>
      <c r="Q23" s="161"/>
      <c r="R23" s="161"/>
      <c r="S23" s="161"/>
      <c r="T23" s="13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row>
    <row r="24" spans="1:20" ht="42" customHeight="1">
      <c r="A24" s="29" t="str">
        <f>'AP21LR '!A24</f>
        <v>AP21LR</v>
      </c>
      <c r="B24" s="30" t="str">
        <f>'AP21LR '!B24</f>
        <v>UNDP</v>
      </c>
      <c r="C24" s="31" t="str">
        <f>'AP21LR '!C24</f>
        <v>Activité 1.2.1 et Activité 1.2.2 Cout de fonctionnement pour les CITC dans le Bashali et les structures communautaires de paix dans le Bwito</v>
      </c>
      <c r="D24" s="166" t="str">
        <f>'AP21LR '!D24</f>
        <v># de réunions organisées par les membres  des structurs communautaires de paix/CITC (14)</v>
      </c>
      <c r="E24" s="158">
        <f>'AP21LR '!E24</f>
        <v>0</v>
      </c>
      <c r="F24" s="167"/>
      <c r="G24" s="167"/>
      <c r="H24" s="157">
        <f>G24*J24</f>
        <v>0</v>
      </c>
      <c r="I24" s="157">
        <f>G24*K24</f>
        <v>0</v>
      </c>
      <c r="J24" s="157">
        <f>N24+P24+R24</f>
        <v>0</v>
      </c>
      <c r="K24" s="158">
        <f>O24+Q24+S24</f>
        <v>0</v>
      </c>
      <c r="L24" s="120">
        <f>J24-K24</f>
        <v>0</v>
      </c>
      <c r="M24" s="159" t="e">
        <f>K24/J24</f>
        <v>#DIV/0!</v>
      </c>
      <c r="N24" s="163">
        <f>'AP21LR '!R24</f>
        <v>0</v>
      </c>
      <c r="O24" s="164"/>
      <c r="P24" s="163">
        <f>'AP21LR '!T24</f>
        <v>0</v>
      </c>
      <c r="Q24" s="164"/>
      <c r="R24" s="163">
        <f>'AP21LR '!V24</f>
        <v>0</v>
      </c>
      <c r="S24" s="82"/>
      <c r="T24" s="78"/>
    </row>
    <row r="25" spans="1:20" ht="42" customHeight="1">
      <c r="A25" s="29" t="str">
        <f>'AP21LR '!A25</f>
        <v>AP21LR</v>
      </c>
      <c r="B25" s="30" t="str">
        <f>'AP21LR '!B25</f>
        <v>UNDP</v>
      </c>
      <c r="C25" s="31" t="str">
        <f>'AP21LR '!C25</f>
        <v>Activité 1.2.3 et Activité 1.24 Réunions bimensuelles de membres des CEI de Bashali et de Bwito</v>
      </c>
      <c r="D25" s="166" t="str">
        <f>'AP21LR '!D25</f>
        <v># de réunions organisées par les membres de CEI (16)</v>
      </c>
      <c r="E25" s="158">
        <f>'AP21LR '!E25</f>
        <v>0</v>
      </c>
      <c r="F25" s="167"/>
      <c r="G25" s="167"/>
      <c r="H25" s="157">
        <f>G25*J25</f>
        <v>0</v>
      </c>
      <c r="I25" s="157">
        <f>G25*K25</f>
        <v>0</v>
      </c>
      <c r="J25" s="157">
        <f>N25+P25+R25</f>
        <v>3</v>
      </c>
      <c r="K25" s="158">
        <f>O25+Q25+S25</f>
        <v>3</v>
      </c>
      <c r="L25" s="120">
        <f>J25-K25</f>
        <v>0</v>
      </c>
      <c r="M25" s="159">
        <f>K25/J25</f>
        <v>1</v>
      </c>
      <c r="N25" s="163">
        <f>'AP21LR '!AP25</f>
        <v>1</v>
      </c>
      <c r="O25" s="82">
        <v>1</v>
      </c>
      <c r="P25" s="163">
        <f>'AP21LR '!AR25</f>
        <v>1</v>
      </c>
      <c r="Q25" s="82">
        <v>1</v>
      </c>
      <c r="R25" s="163">
        <f>'AP21LR '!AT25</f>
        <v>1</v>
      </c>
      <c r="S25" s="82">
        <v>1</v>
      </c>
      <c r="T25" s="78"/>
    </row>
    <row r="26" spans="1:200" s="55" customFormat="1" ht="18.75" customHeight="1">
      <c r="A26" s="122" t="str">
        <f>'AP21LR '!A26</f>
        <v>Produit 1.3. Les connaissances de la population sur les actions de dialogues et transformation de conflits sont accrues</v>
      </c>
      <c r="B26" s="123"/>
      <c r="C26" s="123"/>
      <c r="D26" s="161"/>
      <c r="E26" s="161"/>
      <c r="F26" s="162"/>
      <c r="G26" s="162"/>
      <c r="H26" s="162"/>
      <c r="I26" s="162"/>
      <c r="J26" s="162"/>
      <c r="K26" s="161"/>
      <c r="L26" s="161"/>
      <c r="M26" s="161"/>
      <c r="N26" s="161"/>
      <c r="O26" s="161"/>
      <c r="P26" s="161"/>
      <c r="Q26" s="161"/>
      <c r="R26" s="161"/>
      <c r="S26" s="161"/>
      <c r="T26" s="13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row>
    <row r="27" spans="1:20" ht="33.75" customHeight="1">
      <c r="A27" s="29" t="str">
        <f>'AP21LR '!A27</f>
        <v>AP21LR</v>
      </c>
      <c r="B27" s="30" t="str">
        <f>'AP21LR '!B27</f>
        <v>UNDP</v>
      </c>
      <c r="C27" s="31" t="str">
        <f>'AP21LR '!C27</f>
        <v>Activité 1.3.1 Production des émissions Radio/Pole FM</v>
      </c>
      <c r="D27" s="166" t="str">
        <f>'AP21LR '!D27</f>
        <v># d'émissions radio produites (30) et diffusées au niveau local sur le processus de stabilisation </v>
      </c>
      <c r="E27" s="158">
        <f>'AP21LR '!E27</f>
        <v>0</v>
      </c>
      <c r="F27" s="167"/>
      <c r="G27" s="167"/>
      <c r="H27" s="157">
        <f>G27*J27</f>
        <v>0</v>
      </c>
      <c r="I27" s="157">
        <f>G27*K27</f>
        <v>0</v>
      </c>
      <c r="J27" s="157">
        <f aca="true" t="shared" si="6" ref="J27:K29">N27+P27+R27</f>
        <v>6</v>
      </c>
      <c r="K27" s="158">
        <f t="shared" si="6"/>
        <v>6</v>
      </c>
      <c r="L27" s="120">
        <f>J27-K27</f>
        <v>0</v>
      </c>
      <c r="M27" s="159">
        <f>K27/J27</f>
        <v>1</v>
      </c>
      <c r="N27" s="163">
        <f>'AP21LR '!R27</f>
        <v>2</v>
      </c>
      <c r="O27" s="164">
        <v>2</v>
      </c>
      <c r="P27" s="163">
        <f>'AP21LR '!T27</f>
        <v>2</v>
      </c>
      <c r="Q27" s="164">
        <v>2</v>
      </c>
      <c r="R27" s="163">
        <f>'AP21LR '!V27</f>
        <v>2</v>
      </c>
      <c r="S27" s="82">
        <v>2</v>
      </c>
      <c r="T27" s="78"/>
    </row>
    <row r="28" spans="1:20" ht="33.75" customHeight="1">
      <c r="A28" s="29" t="str">
        <f>'AP21LR '!A28</f>
        <v>AP21LR</v>
      </c>
      <c r="B28" s="30" t="str">
        <f>'AP21LR '!B28</f>
        <v>UNDP</v>
      </c>
      <c r="C28" s="31" t="str">
        <f>'AP21LR '!C28</f>
        <v>Activité 1.3.2 Diffusion des émissions sur 4 radios communautaires au niveau local</v>
      </c>
      <c r="D28" s="166" t="str">
        <f>'AP21LR '!D28</f>
        <v> # d'émissions radio produites et diffusées (12) au niveau national sur le processus de stabilisation</v>
      </c>
      <c r="E28" s="158">
        <f>'AP21LR '!E28</f>
        <v>0</v>
      </c>
      <c r="F28" s="167"/>
      <c r="G28" s="167"/>
      <c r="H28" s="157">
        <f>G28*J28</f>
        <v>0</v>
      </c>
      <c r="I28" s="157">
        <f>G28*K28</f>
        <v>0</v>
      </c>
      <c r="J28" s="157">
        <f t="shared" si="6"/>
        <v>1</v>
      </c>
      <c r="K28" s="158">
        <f t="shared" si="6"/>
        <v>0</v>
      </c>
      <c r="L28" s="120">
        <f>J28-K28</f>
        <v>1</v>
      </c>
      <c r="M28" s="159">
        <f>K28/J28</f>
        <v>0</v>
      </c>
      <c r="N28" s="163">
        <f>'AP21LR '!R28</f>
        <v>0</v>
      </c>
      <c r="O28" s="82"/>
      <c r="P28" s="163">
        <f>'AP21LR '!T28</f>
        <v>1</v>
      </c>
      <c r="Q28" s="82"/>
      <c r="R28" s="163">
        <f>'AP21LR '!V28</f>
        <v>0</v>
      </c>
      <c r="S28" s="82"/>
      <c r="T28" s="78"/>
    </row>
    <row r="29" spans="1:20" ht="33.75" customHeight="1">
      <c r="A29" s="29" t="str">
        <f>'AP21LR '!A29</f>
        <v>AP21LR</v>
      </c>
      <c r="B29" s="30" t="str">
        <f>'AP21LR '!B29</f>
        <v>UNDP</v>
      </c>
      <c r="C29" s="31" t="str">
        <f>'AP21LR '!C29</f>
        <v>Activité 1.3.3 Diffusion des émissions sur une radio nationale à Kinshasa</v>
      </c>
      <c r="D29" s="166" t="str">
        <f>'AP21LR '!D29</f>
        <v> % des membres de la communauté et acteurs locaux qui ont une bonne connaissance des messages vehicules a travers les emissions radiophoniques, les campagnes de sensibilisation...... (60%)</v>
      </c>
      <c r="E29" s="158">
        <f>'AP21LR '!E29</f>
        <v>0</v>
      </c>
      <c r="F29" s="167"/>
      <c r="G29" s="167"/>
      <c r="H29" s="157">
        <f>G29*J29</f>
        <v>0</v>
      </c>
      <c r="I29" s="157">
        <f>G29*K29</f>
        <v>0</v>
      </c>
      <c r="J29" s="157">
        <f t="shared" si="6"/>
        <v>0</v>
      </c>
      <c r="K29" s="158">
        <f t="shared" si="6"/>
        <v>0</v>
      </c>
      <c r="L29" s="120">
        <f>J29-K29</f>
        <v>0</v>
      </c>
      <c r="M29" s="159" t="e">
        <f>K29/J29</f>
        <v>#DIV/0!</v>
      </c>
      <c r="N29" s="163">
        <f>'AP21LR '!R29</f>
        <v>0</v>
      </c>
      <c r="O29" s="82"/>
      <c r="P29" s="163">
        <f>'AP21LR '!T29</f>
        <v>0</v>
      </c>
      <c r="Q29" s="82"/>
      <c r="R29" s="163">
        <f>'AP21LR '!V29</f>
        <v>0</v>
      </c>
      <c r="S29" s="82"/>
      <c r="T29" s="78"/>
    </row>
    <row r="30" spans="1:70" s="10" customFormat="1" ht="19.5" customHeight="1">
      <c r="A30" s="38" t="str">
        <f>'AP21LR '!A30</f>
        <v>Résultat 2. Les plans d'actions conjoints sont mis en œuvre</v>
      </c>
      <c r="B30" s="39"/>
      <c r="C30" s="39"/>
      <c r="D30" s="169"/>
      <c r="E30" s="170"/>
      <c r="F30" s="180"/>
      <c r="G30" s="180"/>
      <c r="H30" s="171"/>
      <c r="I30" s="172"/>
      <c r="J30" s="172"/>
      <c r="K30" s="173"/>
      <c r="L30" s="173"/>
      <c r="M30" s="173"/>
      <c r="N30" s="173"/>
      <c r="O30" s="173"/>
      <c r="P30" s="173"/>
      <c r="Q30" s="173"/>
      <c r="R30" s="173"/>
      <c r="S30" s="174"/>
      <c r="T30" s="66"/>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2"/>
    </row>
    <row r="31" spans="1:200" s="55" customFormat="1" ht="18.75" customHeight="1">
      <c r="A31" s="122" t="str">
        <f>'AP21LR '!A31</f>
        <v>Produit 2.1. Les engagements (Accords) issus des dialogues précédents sont actualisés</v>
      </c>
      <c r="B31" s="123"/>
      <c r="C31" s="123"/>
      <c r="D31" s="161"/>
      <c r="E31" s="161"/>
      <c r="F31" s="162"/>
      <c r="G31" s="162"/>
      <c r="H31" s="162"/>
      <c r="I31" s="162"/>
      <c r="J31" s="162"/>
      <c r="K31" s="161"/>
      <c r="L31" s="161"/>
      <c r="M31" s="161"/>
      <c r="N31" s="161"/>
      <c r="O31" s="161"/>
      <c r="P31" s="161"/>
      <c r="Q31" s="161"/>
      <c r="R31" s="161"/>
      <c r="S31" s="161"/>
      <c r="T31" s="13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row>
    <row r="32" spans="1:20" ht="37.5" customHeight="1">
      <c r="A32" s="29" t="str">
        <f>'AP21LR '!A32</f>
        <v>AP21LR</v>
      </c>
      <c r="B32" s="30" t="str">
        <f>'AP21LR '!B32</f>
        <v>UNDP</v>
      </c>
      <c r="C32" s="31" t="str">
        <f>'AP21LR '!C32</f>
        <v>Activité 2.1.1 Ateliers d’évaluation et de réactualisation des accords signés dans le passé dans la zone</v>
      </c>
      <c r="D32" s="166" t="str">
        <f>'AP21LR '!D32</f>
        <v># d'atelier sur la réactualisation et la revue des résultats de l'analyse existante dans la zone (4)</v>
      </c>
      <c r="E32" s="158">
        <f>'AP21LR '!E32</f>
        <v>0</v>
      </c>
      <c r="F32" s="167"/>
      <c r="G32" s="167"/>
      <c r="H32" s="157">
        <f>G32*J32</f>
        <v>0</v>
      </c>
      <c r="I32" s="157">
        <f>G32*K32</f>
        <v>0</v>
      </c>
      <c r="J32" s="157">
        <f aca="true" t="shared" si="7" ref="J32:K35">N32+P32+R32</f>
        <v>0</v>
      </c>
      <c r="K32" s="158">
        <f t="shared" si="7"/>
        <v>0</v>
      </c>
      <c r="L32" s="120">
        <f>J32-K32</f>
        <v>0</v>
      </c>
      <c r="M32" s="159" t="e">
        <f>K32/J32</f>
        <v>#DIV/0!</v>
      </c>
      <c r="N32" s="163">
        <f>'AP21LR '!R32</f>
        <v>0</v>
      </c>
      <c r="O32" s="82"/>
      <c r="P32" s="163">
        <f>'AP21LR '!AT33</f>
        <v>0</v>
      </c>
      <c r="Q32" s="82"/>
      <c r="R32" s="163">
        <f>'AP21LR '!V32</f>
        <v>0</v>
      </c>
      <c r="S32" s="82"/>
      <c r="T32" s="78"/>
    </row>
    <row r="33" spans="1:20" ht="39" customHeight="1">
      <c r="A33" s="29" t="str">
        <f>'AP21LR '!A33</f>
        <v>AP21LR</v>
      </c>
      <c r="B33" s="30" t="str">
        <f>'AP21LR '!B33</f>
        <v>UNDP</v>
      </c>
      <c r="C33" s="31" t="str">
        <f>'AP21LR '!C33</f>
        <v>Activité 2.1.2 Nbre d'aliers de restitution  sur les dimensions non incluses dans la RAP existante menée par LPI</v>
      </c>
      <c r="D33" s="166" t="str">
        <f>'AP21LR '!D33</f>
        <v># d'ateliers de restitutions sur les dimensions non incluses dans la RAP aux parties prenantes et autorités organisés (3)</v>
      </c>
      <c r="E33" s="158">
        <f>'AP21LR '!E33</f>
        <v>0</v>
      </c>
      <c r="F33" s="167"/>
      <c r="G33" s="167"/>
      <c r="H33" s="157">
        <f>G33*J33</f>
        <v>0</v>
      </c>
      <c r="I33" s="157">
        <f>G33*K33</f>
        <v>0</v>
      </c>
      <c r="J33" s="157">
        <f t="shared" si="7"/>
        <v>1</v>
      </c>
      <c r="K33" s="158">
        <f t="shared" si="7"/>
        <v>1</v>
      </c>
      <c r="L33" s="120">
        <f>J33-K33</f>
        <v>0</v>
      </c>
      <c r="M33" s="159">
        <f>K33/J33</f>
        <v>1</v>
      </c>
      <c r="N33" s="163">
        <f>'AP21LR '!R33</f>
        <v>0</v>
      </c>
      <c r="O33" s="82"/>
      <c r="P33" s="163">
        <f>'AP21LR '!AR33</f>
        <v>1</v>
      </c>
      <c r="Q33" s="82">
        <v>1</v>
      </c>
      <c r="R33" s="163">
        <f>'AP21LR '!V33</f>
        <v>0</v>
      </c>
      <c r="S33" s="82"/>
      <c r="T33" s="78"/>
    </row>
    <row r="34" spans="1:20" ht="34.5" customHeight="1">
      <c r="A34" s="29" t="str">
        <f>'AP21LR '!A34</f>
        <v>AP21LR</v>
      </c>
      <c r="B34" s="30" t="str">
        <f>'AP21LR '!B34</f>
        <v>UNDP</v>
      </c>
      <c r="C34" s="31" t="str">
        <f>'AP21LR '!C34</f>
        <v>Activité 2.1.3 Table Ronde d’évaluation et actualisation des engagements existants sur la zone de Bashali</v>
      </c>
      <c r="D34" s="166" t="str">
        <f>'AP21LR '!D34</f>
        <v># de table ronde d'évaluation et réactualisation des engagements existants dans la zone de Bashali (1)</v>
      </c>
      <c r="E34" s="158">
        <f>'AP21LR '!E34</f>
        <v>0</v>
      </c>
      <c r="F34" s="167"/>
      <c r="G34" s="167"/>
      <c r="H34" s="157">
        <f>G34*J34</f>
        <v>0</v>
      </c>
      <c r="I34" s="157">
        <f>G34*K34</f>
        <v>0</v>
      </c>
      <c r="J34" s="157">
        <f t="shared" si="7"/>
        <v>1</v>
      </c>
      <c r="K34" s="158">
        <f t="shared" si="7"/>
        <v>1</v>
      </c>
      <c r="L34" s="120">
        <f>J34-K34</f>
        <v>0</v>
      </c>
      <c r="M34" s="159">
        <f>K34/J34</f>
        <v>1</v>
      </c>
      <c r="N34" s="163">
        <f>'AP21LR '!R34</f>
        <v>0</v>
      </c>
      <c r="O34" s="82"/>
      <c r="P34" s="163">
        <f>'AP21LR '!AR34</f>
        <v>1</v>
      </c>
      <c r="Q34" s="82">
        <v>1</v>
      </c>
      <c r="R34" s="163">
        <f>'AP21LR '!V34</f>
        <v>0</v>
      </c>
      <c r="S34" s="82"/>
      <c r="T34" s="78"/>
    </row>
    <row r="35" spans="1:20" ht="34.5" customHeight="1">
      <c r="A35" s="29" t="str">
        <f>'AP21LR '!A35</f>
        <v>AP21LR</v>
      </c>
      <c r="B35" s="30" t="str">
        <f>'AP21LR '!B35</f>
        <v>UNDP</v>
      </c>
      <c r="C35" s="31" t="str">
        <f>'AP21LR '!C35</f>
        <v>Activité 2.1.4 Egagements actualisés lors de la table ronde de Bashali Bashali</v>
      </c>
      <c r="D35" s="166" t="str">
        <f>'AP21LR '!D35</f>
        <v># d'engagements actualises lors de la table ronde (7)</v>
      </c>
      <c r="E35" s="158">
        <f>'AP21LR '!E35</f>
        <v>0</v>
      </c>
      <c r="F35" s="167"/>
      <c r="G35" s="167"/>
      <c r="H35" s="157">
        <f>G35*J35</f>
        <v>0</v>
      </c>
      <c r="I35" s="157">
        <f>G35*K35</f>
        <v>0</v>
      </c>
      <c r="J35" s="157">
        <f t="shared" si="7"/>
        <v>7</v>
      </c>
      <c r="K35" s="158">
        <f t="shared" si="7"/>
        <v>7</v>
      </c>
      <c r="L35" s="120">
        <f>J35-K35</f>
        <v>0</v>
      </c>
      <c r="M35" s="159">
        <f>K35/J35</f>
        <v>1</v>
      </c>
      <c r="N35" s="163">
        <f>'AP21LR '!R35</f>
        <v>0</v>
      </c>
      <c r="O35" s="82"/>
      <c r="P35" s="163">
        <f>'AP21LR '!AR35</f>
        <v>7</v>
      </c>
      <c r="Q35" s="82">
        <v>7</v>
      </c>
      <c r="R35" s="163">
        <f>'AP21LR '!V35</f>
        <v>0</v>
      </c>
      <c r="S35" s="82"/>
      <c r="T35" s="78"/>
    </row>
    <row r="36" spans="1:20" ht="34.5" customHeight="1">
      <c r="A36" s="29" t="str">
        <f>'AP21LR '!A36</f>
        <v>AP21LR</v>
      </c>
      <c r="B36" s="30" t="str">
        <f>'AP21LR '!B36</f>
        <v>UNDP</v>
      </c>
      <c r="C36" s="31" t="str">
        <f>'AP21LR '!C36</f>
        <v>Activité 2.1.5 Forums de Dialogue Démocratique Bashali</v>
      </c>
      <c r="D36" s="166" t="str">
        <f>'AP21LR '!D36</f>
        <v># de forum de dialogue organisés (4)</v>
      </c>
      <c r="E36" s="158">
        <f>'AP21LR '!E36</f>
        <v>0</v>
      </c>
      <c r="F36" s="167"/>
      <c r="G36" s="167"/>
      <c r="H36" s="157">
        <f>G36*J36</f>
        <v>0</v>
      </c>
      <c r="I36" s="157">
        <f>G36*K36</f>
        <v>0</v>
      </c>
      <c r="J36" s="157">
        <f>N36+P36+R36</f>
        <v>4</v>
      </c>
      <c r="K36" s="158">
        <f>O36+Q36+S36</f>
        <v>4</v>
      </c>
      <c r="L36" s="120">
        <f>J36-K36</f>
        <v>0</v>
      </c>
      <c r="M36" s="159">
        <f>K36/J36</f>
        <v>1</v>
      </c>
      <c r="N36" s="163">
        <f>'AP21LR '!R36</f>
        <v>0</v>
      </c>
      <c r="O36" s="82"/>
      <c r="P36" s="163">
        <f>'AP21LR '!AV36</f>
        <v>4</v>
      </c>
      <c r="Q36" s="82">
        <v>4</v>
      </c>
      <c r="R36" s="163">
        <f>'AP21LR '!V36</f>
        <v>0</v>
      </c>
      <c r="S36" s="82"/>
      <c r="T36" s="78"/>
    </row>
    <row r="37" spans="1:200" s="55" customFormat="1" ht="18.75" customHeight="1">
      <c r="A37" s="122" t="str">
        <f>'AP21LR '!A37</f>
        <v>Produit 2.2. Une  recherche action participative sur les dynamiques des conflits est  réalisée</v>
      </c>
      <c r="B37" s="123"/>
      <c r="C37" s="123"/>
      <c r="D37" s="161"/>
      <c r="E37" s="161"/>
      <c r="F37" s="162"/>
      <c r="G37" s="162"/>
      <c r="H37" s="162"/>
      <c r="I37" s="162"/>
      <c r="J37" s="162"/>
      <c r="K37" s="161"/>
      <c r="L37" s="161"/>
      <c r="M37" s="161"/>
      <c r="N37" s="161"/>
      <c r="O37" s="161"/>
      <c r="P37" s="161"/>
      <c r="Q37" s="161"/>
      <c r="R37" s="161"/>
      <c r="S37" s="161"/>
      <c r="T37" s="13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row>
    <row r="38" spans="1:20" ht="31.5" customHeight="1">
      <c r="A38" s="29" t="str">
        <f>'AP21LR '!A38</f>
        <v>AP21LR</v>
      </c>
      <c r="B38" s="30" t="str">
        <f>'AP21LR '!B38</f>
        <v>UNDP</v>
      </c>
      <c r="C38" s="31" t="str">
        <f>'AP21LR '!C38</f>
        <v>Produit 2.2.1  Recherche action participative sur les dynamiques des conflits Bwito</v>
      </c>
      <c r="D38" s="166" t="str">
        <f>'AP21LR '!D38</f>
        <v> #  de  RAP menées dans la zone (1)</v>
      </c>
      <c r="E38" s="158">
        <f>'AP21LR '!E38</f>
        <v>0</v>
      </c>
      <c r="F38" s="167"/>
      <c r="G38" s="167"/>
      <c r="H38" s="157">
        <f>G38*J38</f>
        <v>0</v>
      </c>
      <c r="I38" s="157">
        <f>G38*K38</f>
        <v>0</v>
      </c>
      <c r="J38" s="157">
        <f aca="true" t="shared" si="8" ref="J38:K41">N38+P38+R38</f>
        <v>1</v>
      </c>
      <c r="K38" s="158">
        <f t="shared" si="8"/>
        <v>1</v>
      </c>
      <c r="L38" s="120">
        <f>J38-K38</f>
        <v>0</v>
      </c>
      <c r="M38" s="159">
        <f>K38/J38</f>
        <v>1</v>
      </c>
      <c r="N38" s="163">
        <f>'AP21LR '!R38</f>
        <v>0</v>
      </c>
      <c r="O38" s="82"/>
      <c r="P38" s="163">
        <f>'AP21LR '!T38</f>
        <v>0</v>
      </c>
      <c r="Q38" s="82"/>
      <c r="R38" s="163">
        <f>'AP21LR '!AT38</f>
        <v>1</v>
      </c>
      <c r="S38" s="82">
        <f>'AP21LR '!AT38</f>
        <v>1</v>
      </c>
      <c r="T38" s="78"/>
    </row>
    <row r="39" spans="1:20" ht="31.5" customHeight="1">
      <c r="A39" s="29" t="str">
        <f>'AP21LR '!A39</f>
        <v>AP21LR</v>
      </c>
      <c r="B39" s="30" t="str">
        <f>'AP21LR '!B39</f>
        <v>UNDP</v>
      </c>
      <c r="C39" s="31" t="str">
        <f>'AP21LR '!C39</f>
        <v>Activité 2.2.2 Forums  débats basés sur les résultats de la RAP Bwito</v>
      </c>
      <c r="D39" s="166" t="str">
        <f>'AP21LR '!D39</f>
        <v> # de forums débat organisés sur la RAP dans la chefferie de Bwito (3)</v>
      </c>
      <c r="E39" s="158">
        <f>'AP21LR '!E39</f>
        <v>0</v>
      </c>
      <c r="F39" s="167"/>
      <c r="G39" s="167"/>
      <c r="H39" s="157">
        <f>G39*J39</f>
        <v>0</v>
      </c>
      <c r="I39" s="157">
        <f>G39*K39</f>
        <v>0</v>
      </c>
      <c r="J39" s="157">
        <f t="shared" si="8"/>
        <v>0</v>
      </c>
      <c r="K39" s="158">
        <f t="shared" si="8"/>
        <v>0</v>
      </c>
      <c r="L39" s="120">
        <f>J39-K39</f>
        <v>0</v>
      </c>
      <c r="M39" s="159" t="e">
        <f>K39/J39</f>
        <v>#DIV/0!</v>
      </c>
      <c r="N39" s="163">
        <f>'AP21LR '!R39</f>
        <v>0</v>
      </c>
      <c r="O39" s="82"/>
      <c r="P39" s="163">
        <f>'AP21LR '!T39</f>
        <v>0</v>
      </c>
      <c r="Q39" s="82"/>
      <c r="R39" s="163">
        <f>'AP21LR '!V39</f>
        <v>0</v>
      </c>
      <c r="S39" s="82"/>
      <c r="T39" s="78"/>
    </row>
    <row r="40" spans="1:20" ht="31.5" customHeight="1">
      <c r="A40" s="29" t="str">
        <f>'AP21LR '!A40</f>
        <v>AP21LR</v>
      </c>
      <c r="B40" s="30" t="str">
        <f>'AP21LR '!B40</f>
        <v>UNDP</v>
      </c>
      <c r="C40" s="31" t="str">
        <f>'AP21LR '!C40</f>
        <v>Activité 2.2.3 Mini dialogue organisés dans la chefferie de Bwito</v>
      </c>
      <c r="D40" s="166" t="str">
        <f>'AP21LR '!D40</f>
        <v># de Mini dialogues organisés dans la chefferie de Bwito (20)</v>
      </c>
      <c r="E40" s="158">
        <f>'AP21LR '!E40</f>
        <v>0</v>
      </c>
      <c r="F40" s="167"/>
      <c r="G40" s="167"/>
      <c r="H40" s="157">
        <f>G40*J40</f>
        <v>0</v>
      </c>
      <c r="I40" s="157">
        <f>G40*K40</f>
        <v>0</v>
      </c>
      <c r="J40" s="157">
        <f t="shared" si="8"/>
        <v>0</v>
      </c>
      <c r="K40" s="158">
        <f t="shared" si="8"/>
        <v>0</v>
      </c>
      <c r="L40" s="120">
        <f>J40-K40</f>
        <v>0</v>
      </c>
      <c r="M40" s="159" t="e">
        <f>K40/J40</f>
        <v>#DIV/0!</v>
      </c>
      <c r="N40" s="163">
        <f>'AP21LR '!R40</f>
        <v>0</v>
      </c>
      <c r="O40" s="82"/>
      <c r="P40" s="163">
        <f>'AP21LR '!T40</f>
        <v>0</v>
      </c>
      <c r="Q40" s="82"/>
      <c r="R40" s="163">
        <f>'AP21LR '!V40</f>
        <v>0</v>
      </c>
      <c r="S40" s="82"/>
      <c r="T40" s="78"/>
    </row>
    <row r="41" spans="1:20" ht="34.5" customHeight="1">
      <c r="A41" s="29" t="str">
        <f>'AP21LR '!A41</f>
        <v>AP21LR</v>
      </c>
      <c r="B41" s="30" t="str">
        <f>'AP21LR '!B41</f>
        <v>UNDP</v>
      </c>
      <c r="C41" s="31" t="str">
        <f>'AP21LR '!C41</f>
        <v>Activité 2.2.4 Rapport Cartographie des Acteurs, analyse des facteurs des conflits</v>
      </c>
      <c r="D41" s="166" t="str">
        <f>'AP21LR '!D41</f>
        <v># de rapport de cartographie  et analyse des facteurs  des conflits produit sur la zone du projet (1)</v>
      </c>
      <c r="E41" s="158">
        <f>'AP21LR '!E41</f>
        <v>0</v>
      </c>
      <c r="F41" s="167"/>
      <c r="G41" s="167"/>
      <c r="H41" s="157">
        <f>G41*J41</f>
        <v>0</v>
      </c>
      <c r="I41" s="157">
        <f>G41*K41</f>
        <v>0</v>
      </c>
      <c r="J41" s="157">
        <f t="shared" si="8"/>
        <v>0</v>
      </c>
      <c r="K41" s="158">
        <f t="shared" si="8"/>
        <v>0</v>
      </c>
      <c r="L41" s="120">
        <f>J41-K41</f>
        <v>0</v>
      </c>
      <c r="M41" s="159" t="e">
        <f>K41/J41</f>
        <v>#DIV/0!</v>
      </c>
      <c r="N41" s="163">
        <f>'AP21LR '!R41</f>
        <v>0</v>
      </c>
      <c r="O41" s="82"/>
      <c r="P41" s="163">
        <f>'AP21LR '!T41</f>
        <v>0</v>
      </c>
      <c r="Q41" s="82"/>
      <c r="R41" s="163">
        <f>'AP21LR '!V41</f>
        <v>0</v>
      </c>
      <c r="S41" s="82"/>
      <c r="T41" s="78"/>
    </row>
    <row r="42" spans="1:200" s="55" customFormat="1" ht="18.75" customHeight="1">
      <c r="A42" s="122" t="str">
        <f>'AP21LR '!A42</f>
        <v>Produit 2.3. Les plans d’action conjoints sensibles au genre sont développés par le comité de suivi et approuvés par les représentants des communautés et les autorités </v>
      </c>
      <c r="B42" s="123"/>
      <c r="C42" s="123"/>
      <c r="D42" s="161"/>
      <c r="E42" s="161"/>
      <c r="F42" s="162"/>
      <c r="G42" s="162"/>
      <c r="H42" s="162"/>
      <c r="I42" s="162"/>
      <c r="J42" s="162"/>
      <c r="K42" s="161"/>
      <c r="L42" s="161"/>
      <c r="M42" s="161"/>
      <c r="N42" s="161"/>
      <c r="O42" s="161"/>
      <c r="P42" s="161"/>
      <c r="Q42" s="161"/>
      <c r="R42" s="161"/>
      <c r="S42" s="161"/>
      <c r="T42" s="13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row>
    <row r="43" spans="1:20" ht="41.25" customHeight="1">
      <c r="A43" s="29" t="str">
        <f>'AP21LR '!A43</f>
        <v>AP21LR</v>
      </c>
      <c r="B43" s="30" t="str">
        <f>'AP21LR '!B43</f>
        <v>UNDP</v>
      </c>
      <c r="C43" s="31" t="str">
        <f>'AP21LR '!C43</f>
        <v>Activité 2.3.1 Fond Flexible pour la mise en oeuvre des accords et plans d'action issus du dialogue démocratique de Bwito</v>
      </c>
      <c r="D43" s="166" t="str">
        <f>'AP21LR '!D43</f>
        <v>#  de plans d'action conjoints "sensibles au genre" approuvés (ventilé par sous-zone prioritaire) (&amp;°</v>
      </c>
      <c r="E43" s="158">
        <f>'AP21LR '!E43</f>
        <v>0</v>
      </c>
      <c r="F43" s="167"/>
      <c r="G43" s="167"/>
      <c r="H43" s="157">
        <f>G43*J43</f>
        <v>0</v>
      </c>
      <c r="I43" s="157">
        <f>G43*K43</f>
        <v>0</v>
      </c>
      <c r="J43" s="157">
        <f>N43+P43+R43</f>
        <v>1</v>
      </c>
      <c r="K43" s="158">
        <f>O43+Q43+S43</f>
        <v>1</v>
      </c>
      <c r="L43" s="120">
        <f>J43-K43</f>
        <v>0</v>
      </c>
      <c r="M43" s="159">
        <f>K43/J43</f>
        <v>1</v>
      </c>
      <c r="N43" s="163">
        <f>'AP21LR '!R43</f>
        <v>0</v>
      </c>
      <c r="O43" s="82"/>
      <c r="P43" s="163">
        <f>'AP21LR '!AR44</f>
        <v>1</v>
      </c>
      <c r="Q43" s="82">
        <v>1</v>
      </c>
      <c r="R43" s="163">
        <f>'AP21LR '!V43</f>
        <v>0</v>
      </c>
      <c r="S43" s="82"/>
      <c r="T43" s="78"/>
    </row>
    <row r="44" spans="1:20" ht="41.25" customHeight="1">
      <c r="A44" s="29" t="str">
        <f>'AP21LR '!A44</f>
        <v>AP21LR</v>
      </c>
      <c r="B44" s="30" t="str">
        <f>'AP21LR '!B44</f>
        <v>UNDP</v>
      </c>
      <c r="C44" s="31" t="str">
        <f>'AP21LR '!C44</f>
        <v>Activité 2.3.2 Fond Flexible pour la mise en oeuvre des accords actualisés et plans d'action actualisés issus  de la table ronde d’actualisation des engagements de Bashali</v>
      </c>
      <c r="D44" s="166" t="str">
        <f>'AP21LR '!D44</f>
        <v>#  de plans d'action conjoints "sensibles au genre" approuvés (ventilé par sous-zone prioritaire) (1)</v>
      </c>
      <c r="E44" s="158">
        <f>'AP21LR '!E44</f>
        <v>0</v>
      </c>
      <c r="F44" s="167"/>
      <c r="G44" s="167"/>
      <c r="H44" s="157">
        <f>G44*J44</f>
        <v>0</v>
      </c>
      <c r="I44" s="157">
        <f>G44*K44</f>
        <v>0</v>
      </c>
      <c r="J44" s="157">
        <f>N44+P44+R44</f>
        <v>0</v>
      </c>
      <c r="K44" s="158">
        <f>O44+Q44+S44</f>
        <v>0</v>
      </c>
      <c r="L44" s="120">
        <f>J44-K44</f>
        <v>0</v>
      </c>
      <c r="M44" s="159" t="e">
        <f>K44/J44</f>
        <v>#DIV/0!</v>
      </c>
      <c r="N44" s="163">
        <f>'AP21LR '!R44</f>
        <v>0</v>
      </c>
      <c r="O44" s="82"/>
      <c r="P44" s="163">
        <f>'AP21LR '!T44</f>
        <v>0</v>
      </c>
      <c r="Q44" s="82"/>
      <c r="R44" s="163">
        <f>'AP21LR '!V44</f>
        <v>0</v>
      </c>
      <c r="S44" s="82"/>
      <c r="T44" s="78"/>
    </row>
    <row r="45" spans="1:70" s="10" customFormat="1" ht="19.5" customHeight="1">
      <c r="A45" s="38" t="str">
        <f>'AP21LR '!A45</f>
        <v>Résultat 3. Les acteurs clés au niveau provincial et national sont mobilisés </v>
      </c>
      <c r="B45" s="39"/>
      <c r="C45" s="39"/>
      <c r="D45" s="169"/>
      <c r="E45" s="170"/>
      <c r="F45" s="171"/>
      <c r="G45" s="171"/>
      <c r="H45" s="171"/>
      <c r="I45" s="172"/>
      <c r="J45" s="172"/>
      <c r="K45" s="173"/>
      <c r="L45" s="173"/>
      <c r="M45" s="173"/>
      <c r="N45" s="173"/>
      <c r="O45" s="173"/>
      <c r="P45" s="173"/>
      <c r="Q45" s="173"/>
      <c r="R45" s="173"/>
      <c r="S45" s="174"/>
      <c r="T45" s="66"/>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2"/>
    </row>
    <row r="46" spans="1:200" s="55" customFormat="1" ht="18.75" customHeight="1">
      <c r="A46" s="122" t="str">
        <f>'AP21LR '!A46</f>
        <v>Produit 3. 1. Le conseil consultatif provincial est mis en place et est opérationnel</v>
      </c>
      <c r="B46" s="123"/>
      <c r="C46" s="123"/>
      <c r="D46" s="161"/>
      <c r="E46" s="161"/>
      <c r="F46" s="162"/>
      <c r="G46" s="162"/>
      <c r="H46" s="162"/>
      <c r="I46" s="162"/>
      <c r="J46" s="162"/>
      <c r="K46" s="161"/>
      <c r="L46" s="161"/>
      <c r="M46" s="161"/>
      <c r="N46" s="161"/>
      <c r="O46" s="161"/>
      <c r="P46" s="161"/>
      <c r="Q46" s="161"/>
      <c r="R46" s="161"/>
      <c r="S46" s="161"/>
      <c r="T46" s="13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row>
    <row r="47" spans="1:20" ht="34.5" customHeight="1">
      <c r="A47" s="29" t="str">
        <f>'AP21LR '!A47</f>
        <v>AP21LR</v>
      </c>
      <c r="B47" s="30" t="str">
        <f>'AP21LR '!B47</f>
        <v>UNDP</v>
      </c>
      <c r="C47" s="31" t="str">
        <f>'AP21LR '!C47</f>
        <v>Activité 3.1.1 Mise en place d'un conseil consultatif au niveau provincial</v>
      </c>
      <c r="D47" s="166" t="str">
        <f>'AP21LR '!D47</f>
        <v> #  d'acteurs cles  mobilisés à chaque  niveau  (provincial et national) (1)</v>
      </c>
      <c r="E47" s="158">
        <f>'AP21LR '!E47</f>
        <v>0</v>
      </c>
      <c r="F47" s="167"/>
      <c r="G47" s="167"/>
      <c r="H47" s="157">
        <f aca="true" t="shared" si="9" ref="H47:H52">G47*J47</f>
        <v>0</v>
      </c>
      <c r="I47" s="157">
        <f aca="true" t="shared" si="10" ref="I47:I52">G47*K47</f>
        <v>0</v>
      </c>
      <c r="J47" s="157">
        <f aca="true" t="shared" si="11" ref="J47:J52">N47+P47+R47</f>
        <v>0</v>
      </c>
      <c r="K47" s="158">
        <f aca="true" t="shared" si="12" ref="K47:K52">O47+Q47+S47</f>
        <v>0</v>
      </c>
      <c r="L47" s="120">
        <f aca="true" t="shared" si="13" ref="L47:L52">J47-K47</f>
        <v>0</v>
      </c>
      <c r="M47" s="159" t="e">
        <f aca="true" t="shared" si="14" ref="M47:M52">K47/J47</f>
        <v>#DIV/0!</v>
      </c>
      <c r="N47" s="163">
        <f>'AP21LR '!R47</f>
        <v>0</v>
      </c>
      <c r="O47" s="82"/>
      <c r="P47" s="163">
        <f>'AP21LR '!T47</f>
        <v>0</v>
      </c>
      <c r="Q47" s="82"/>
      <c r="R47" s="163">
        <f>'AP21LR '!V47</f>
        <v>0</v>
      </c>
      <c r="S47" s="82"/>
      <c r="T47" s="78"/>
    </row>
    <row r="48" spans="1:20" ht="34.5" customHeight="1">
      <c r="A48" s="29" t="str">
        <f>'AP21LR '!A48</f>
        <v>AP21LR</v>
      </c>
      <c r="B48" s="30" t="str">
        <f>'AP21LR '!B48</f>
        <v>UNDP</v>
      </c>
      <c r="C48" s="31" t="str">
        <f>'AP21LR '!C48</f>
        <v>Activité 3.1.2 Réunions trimestrielles du conseil consultatif au niveau de la province</v>
      </c>
      <c r="D48" s="166" t="str">
        <f>'AP21LR '!D48</f>
        <v># de réunions organisées  par le CC au niveau de la province (6)</v>
      </c>
      <c r="E48" s="158">
        <f>'AP21LR '!E48</f>
        <v>0</v>
      </c>
      <c r="F48" s="167"/>
      <c r="G48" s="167"/>
      <c r="H48" s="157">
        <f t="shared" si="9"/>
        <v>0</v>
      </c>
      <c r="I48" s="157">
        <f t="shared" si="10"/>
        <v>0</v>
      </c>
      <c r="J48" s="157">
        <f t="shared" si="11"/>
        <v>0</v>
      </c>
      <c r="K48" s="158">
        <f t="shared" si="12"/>
        <v>0</v>
      </c>
      <c r="L48" s="120">
        <f t="shared" si="13"/>
        <v>0</v>
      </c>
      <c r="M48" s="159" t="e">
        <f t="shared" si="14"/>
        <v>#DIV/0!</v>
      </c>
      <c r="N48" s="163">
        <f>'AP21LR '!R48</f>
        <v>0</v>
      </c>
      <c r="O48" s="82"/>
      <c r="P48" s="163">
        <f>'AP21LR '!T48</f>
        <v>0</v>
      </c>
      <c r="Q48" s="82"/>
      <c r="R48" s="163">
        <f>'AP21LR '!V48</f>
        <v>0</v>
      </c>
      <c r="S48" s="82"/>
      <c r="T48" s="78"/>
    </row>
    <row r="49" spans="1:20" ht="34.5" customHeight="1">
      <c r="A49" s="29" t="str">
        <f>'AP21LR '!A49</f>
        <v>AP21LR</v>
      </c>
      <c r="B49" s="30" t="str">
        <f>'AP21LR '!B49</f>
        <v>UNDP</v>
      </c>
      <c r="C49" s="31" t="str">
        <f>'AP21LR '!C49</f>
        <v>Activité 3.1.3 Visites de suivi des activités de projets de stabilisation sur terrain par le conseil consultatif</v>
      </c>
      <c r="D49" s="166" t="str">
        <f>'AP21LR '!D49</f>
        <v># visites de suivi des activités terrain organisées par les membres  du CC (2)</v>
      </c>
      <c r="E49" s="158">
        <f>'AP21LR '!E49</f>
        <v>0</v>
      </c>
      <c r="F49" s="167"/>
      <c r="G49" s="167"/>
      <c r="H49" s="157">
        <f t="shared" si="9"/>
        <v>0</v>
      </c>
      <c r="I49" s="157">
        <f t="shared" si="10"/>
        <v>0</v>
      </c>
      <c r="J49" s="157">
        <f t="shared" si="11"/>
        <v>0</v>
      </c>
      <c r="K49" s="158">
        <f t="shared" si="12"/>
        <v>0</v>
      </c>
      <c r="L49" s="120">
        <f t="shared" si="13"/>
        <v>0</v>
      </c>
      <c r="M49" s="159" t="e">
        <f t="shared" si="14"/>
        <v>#DIV/0!</v>
      </c>
      <c r="N49" s="163">
        <f>'AP21LR '!R49</f>
        <v>0</v>
      </c>
      <c r="O49" s="82"/>
      <c r="P49" s="163">
        <f>'AP21LR '!T49</f>
        <v>0</v>
      </c>
      <c r="Q49" s="82"/>
      <c r="R49" s="163">
        <f>'AP21LR '!V49</f>
        <v>0</v>
      </c>
      <c r="S49" s="82"/>
      <c r="T49" s="78"/>
    </row>
    <row r="50" spans="1:20" ht="34.5" customHeight="1">
      <c r="A50" s="29" t="str">
        <f>'AP21LR '!A50</f>
        <v>AP21LR</v>
      </c>
      <c r="B50" s="30" t="str">
        <f>'AP21LR '!B50</f>
        <v>UNDP</v>
      </c>
      <c r="C50" s="31" t="str">
        <f>'AP21LR '!C50</f>
        <v>Activité 3.1.4 Ateliers d'échange avec les entrepreneurs du conflit au niveau provincial, national et régional</v>
      </c>
      <c r="D50" s="166" t="str">
        <f>'AP21LR '!D50</f>
        <v># d'ateliers d'échanges entre les entrepreneurs des conflits au niveau provincial, national et régional (2)</v>
      </c>
      <c r="E50" s="158">
        <f>'AP21LR '!E50</f>
        <v>0</v>
      </c>
      <c r="F50" s="167"/>
      <c r="G50" s="167"/>
      <c r="H50" s="157">
        <f t="shared" si="9"/>
        <v>0</v>
      </c>
      <c r="I50" s="157">
        <f t="shared" si="10"/>
        <v>0</v>
      </c>
      <c r="J50" s="157">
        <f t="shared" si="11"/>
        <v>0</v>
      </c>
      <c r="K50" s="158">
        <f t="shared" si="12"/>
        <v>0</v>
      </c>
      <c r="L50" s="120">
        <f t="shared" si="13"/>
        <v>0</v>
      </c>
      <c r="M50" s="159" t="e">
        <f t="shared" si="14"/>
        <v>#DIV/0!</v>
      </c>
      <c r="N50" s="163">
        <f>'AP21LR '!R50</f>
        <v>0</v>
      </c>
      <c r="O50" s="82"/>
      <c r="P50" s="163">
        <f>'AP21LR '!T50</f>
        <v>0</v>
      </c>
      <c r="Q50" s="82"/>
      <c r="R50" s="163">
        <f>'AP21LR '!V50</f>
        <v>0</v>
      </c>
      <c r="S50" s="82"/>
      <c r="T50" s="78"/>
    </row>
    <row r="51" spans="1:20" ht="41.25" customHeight="1">
      <c r="A51" s="29" t="str">
        <f>'AP21LR '!A51</f>
        <v>AP21LR</v>
      </c>
      <c r="B51" s="30" t="str">
        <f>'AP21LR '!B51</f>
        <v>UNDP</v>
      </c>
      <c r="C51" s="31" t="str">
        <f>'AP21LR '!C51</f>
        <v>Activité 3.1.5 Atelier de préparation des activités de plaidoyer menées par les mécanismes de suivi de la mise en œuvre des accords/Bashali</v>
      </c>
      <c r="D51" s="166" t="str">
        <f>'AP21LR '!D51</f>
        <v> # d'ateliers de préparation des activités de plaidoyer menées par le mécanisme de suivi des accords au niveau provincial, national et régional  (1)</v>
      </c>
      <c r="E51" s="158">
        <f>'AP21LR '!E51</f>
        <v>0</v>
      </c>
      <c r="F51" s="167"/>
      <c r="G51" s="167"/>
      <c r="H51" s="157">
        <f t="shared" si="9"/>
        <v>0</v>
      </c>
      <c r="I51" s="157">
        <f t="shared" si="10"/>
        <v>0</v>
      </c>
      <c r="J51" s="157">
        <f t="shared" si="11"/>
        <v>0</v>
      </c>
      <c r="K51" s="158">
        <f t="shared" si="12"/>
        <v>0</v>
      </c>
      <c r="L51" s="120">
        <f t="shared" si="13"/>
        <v>0</v>
      </c>
      <c r="M51" s="159" t="e">
        <f t="shared" si="14"/>
        <v>#DIV/0!</v>
      </c>
      <c r="N51" s="163">
        <f>'AP21LR '!R51</f>
        <v>0</v>
      </c>
      <c r="O51" s="82"/>
      <c r="P51" s="163">
        <f>'AP21LR '!T51</f>
        <v>0</v>
      </c>
      <c r="Q51" s="82"/>
      <c r="R51" s="163">
        <f>'AP21LR '!V51</f>
        <v>0</v>
      </c>
      <c r="S51" s="82"/>
      <c r="T51" s="78"/>
    </row>
    <row r="52" spans="1:20" ht="41.25" customHeight="1">
      <c r="A52" s="29" t="str">
        <f>'AP21LR '!A52</f>
        <v>AP21LR</v>
      </c>
      <c r="B52" s="30" t="str">
        <f>'AP21LR '!B52</f>
        <v>UNDP</v>
      </c>
      <c r="C52" s="31" t="str">
        <f>'AP21LR '!C52</f>
        <v>Activité 3.1.6  Atelier de préparation des activités de plaidoyer menées par les mécanismes de suivi de la mise en œuvre des accords issus du dialogue démocratique de Bwito</v>
      </c>
      <c r="D52" s="166">
        <f>'AP21LR '!D52</f>
        <v>0</v>
      </c>
      <c r="E52" s="158">
        <f>'AP21LR '!E52</f>
        <v>0</v>
      </c>
      <c r="F52" s="167"/>
      <c r="G52" s="167"/>
      <c r="H52" s="157">
        <f t="shared" si="9"/>
        <v>0</v>
      </c>
      <c r="I52" s="157">
        <f t="shared" si="10"/>
        <v>0</v>
      </c>
      <c r="J52" s="157">
        <f t="shared" si="11"/>
        <v>0</v>
      </c>
      <c r="K52" s="158">
        <f t="shared" si="12"/>
        <v>0</v>
      </c>
      <c r="L52" s="120">
        <f t="shared" si="13"/>
        <v>0</v>
      </c>
      <c r="M52" s="159" t="e">
        <f t="shared" si="14"/>
        <v>#DIV/0!</v>
      </c>
      <c r="N52" s="163">
        <f>'AP21LR '!R52</f>
        <v>0</v>
      </c>
      <c r="O52" s="82"/>
      <c r="P52" s="163">
        <f>'AP21LR '!T52</f>
        <v>0</v>
      </c>
      <c r="Q52" s="82"/>
      <c r="R52" s="163">
        <f>'AP21LR '!V52</f>
        <v>0</v>
      </c>
      <c r="S52" s="82"/>
      <c r="T52" s="78"/>
    </row>
    <row r="53" spans="1:20" ht="32.25" customHeight="1">
      <c r="A53" s="29" t="str">
        <f>'AP21LR '!A53</f>
        <v>AP21LR</v>
      </c>
      <c r="B53" s="30" t="str">
        <f>'AP21LR '!B53</f>
        <v>UNDP</v>
      </c>
      <c r="C53" s="31" t="str">
        <f>'AP21LR '!C53</f>
        <v>Activité 3.1.7 Activités de plaidoyer au niveau provincial, national et régional/Bashali</v>
      </c>
      <c r="D53" s="166" t="str">
        <f>'AP21LR '!D53</f>
        <v># d'activités de plaidoyer menées par le mécanisme de suivi des accords au niveau provincial, national et (6)</v>
      </c>
      <c r="E53" s="158">
        <f>'AP21LR '!E53</f>
        <v>0</v>
      </c>
      <c r="F53" s="167"/>
      <c r="G53" s="167"/>
      <c r="H53" s="157">
        <f>G53*J53</f>
        <v>0</v>
      </c>
      <c r="I53" s="157">
        <f>G53*K53</f>
        <v>0</v>
      </c>
      <c r="J53" s="157">
        <f aca="true" t="shared" si="15" ref="J53:K55">N53+P53+R53</f>
        <v>0</v>
      </c>
      <c r="K53" s="158">
        <f t="shared" si="15"/>
        <v>0</v>
      </c>
      <c r="L53" s="120">
        <f>J53-K53</f>
        <v>0</v>
      </c>
      <c r="M53" s="159" t="e">
        <f>K53/J53</f>
        <v>#DIV/0!</v>
      </c>
      <c r="N53" s="163">
        <f>'AP21LR '!R53</f>
        <v>0</v>
      </c>
      <c r="O53" s="82"/>
      <c r="P53" s="163">
        <f>'AP21LR '!T53</f>
        <v>0</v>
      </c>
      <c r="Q53" s="82"/>
      <c r="R53" s="163">
        <f>'AP21LR '!V53</f>
        <v>0</v>
      </c>
      <c r="S53" s="82"/>
      <c r="T53" s="78"/>
    </row>
    <row r="54" spans="1:20" ht="32.25" customHeight="1">
      <c r="A54" s="29" t="str">
        <f>'AP21LR '!A54</f>
        <v>AP21LR</v>
      </c>
      <c r="B54" s="30" t="str">
        <f>'AP21LR '!B54</f>
        <v>UNDP</v>
      </c>
      <c r="C54" s="31" t="str">
        <f>'AP21LR '!C54</f>
        <v>Activité 3.1.8 Activités de plaidoyer au niveau provincial, national et régional/Bwito</v>
      </c>
      <c r="D54" s="166" t="str">
        <f>'AP21LR '!D54</f>
        <v># de points d'actions arrêtés lors des activités de plaidoyer qui sont mis en œuvre (à confirmer lors de la table ronde)</v>
      </c>
      <c r="E54" s="158">
        <f>'AP21LR '!E54</f>
        <v>0</v>
      </c>
      <c r="F54" s="167"/>
      <c r="G54" s="167"/>
      <c r="H54" s="157">
        <f>G54*J54</f>
        <v>0</v>
      </c>
      <c r="I54" s="157">
        <f>G54*K54</f>
        <v>0</v>
      </c>
      <c r="J54" s="157">
        <f t="shared" si="15"/>
        <v>0</v>
      </c>
      <c r="K54" s="158">
        <f t="shared" si="15"/>
        <v>0</v>
      </c>
      <c r="L54" s="120">
        <f>J54-K54</f>
        <v>0</v>
      </c>
      <c r="M54" s="159" t="e">
        <f>K54/J54</f>
        <v>#DIV/0!</v>
      </c>
      <c r="N54" s="163">
        <f>'AP21LR '!R54</f>
        <v>0</v>
      </c>
      <c r="O54" s="82"/>
      <c r="P54" s="163">
        <f>'AP21LR '!T54</f>
        <v>0</v>
      </c>
      <c r="Q54" s="82"/>
      <c r="R54" s="163">
        <f>'AP21LR '!V54</f>
        <v>0</v>
      </c>
      <c r="S54" s="82"/>
      <c r="T54" s="78"/>
    </row>
    <row r="55" spans="1:20" ht="32.25" customHeight="1">
      <c r="A55" s="29" t="str">
        <f>'AP21LR '!A55</f>
        <v>AP21LR</v>
      </c>
      <c r="B55" s="30" t="str">
        <f>'AP21LR '!B55</f>
        <v>UNDP</v>
      </c>
      <c r="C55" s="31" t="str">
        <f>'AP21LR '!C55</f>
        <v>Activité 3.1.9 Traduction de l'ouvrage sur les FDLR de « l’allemand au français »</v>
      </c>
      <c r="D55" s="166" t="str">
        <f>'AP21LR '!D55</f>
        <v> # de copies de l'ouvrage sur les FDLR traduites en Français    (600)</v>
      </c>
      <c r="E55" s="158">
        <f>'AP21LR '!E55</f>
        <v>0</v>
      </c>
      <c r="F55" s="167"/>
      <c r="G55" s="167"/>
      <c r="H55" s="157">
        <f>G55*J55</f>
        <v>0</v>
      </c>
      <c r="I55" s="157">
        <f>G55*K55</f>
        <v>0</v>
      </c>
      <c r="J55" s="157">
        <f t="shared" si="15"/>
        <v>0</v>
      </c>
      <c r="K55" s="158">
        <f t="shared" si="15"/>
        <v>0</v>
      </c>
      <c r="L55" s="120">
        <f>J55-K55</f>
        <v>0</v>
      </c>
      <c r="M55" s="159" t="e">
        <f>K55/J55</f>
        <v>#DIV/0!</v>
      </c>
      <c r="N55" s="163">
        <f>'AP21LR '!R55</f>
        <v>0</v>
      </c>
      <c r="O55" s="82"/>
      <c r="P55" s="163">
        <f>'AP21LR '!T55</f>
        <v>0</v>
      </c>
      <c r="Q55" s="82"/>
      <c r="R55" s="163">
        <f>'AP21LR '!V55</f>
        <v>0</v>
      </c>
      <c r="S55" s="82"/>
      <c r="T55" s="78"/>
    </row>
    <row r="56" spans="1:200" s="55" customFormat="1" ht="18.75" customHeight="1">
      <c r="A56" s="122" t="str">
        <f>'AP21LR '!A56</f>
        <v>Produit 3. 2. Le groupe de plaidoyer pour la paix à Masisi est redynamisé au niveau national</v>
      </c>
      <c r="B56" s="123"/>
      <c r="C56" s="123"/>
      <c r="D56" s="161"/>
      <c r="E56" s="161"/>
      <c r="F56" s="162"/>
      <c r="G56" s="162"/>
      <c r="H56" s="162"/>
      <c r="I56" s="162"/>
      <c r="J56" s="162"/>
      <c r="K56" s="161"/>
      <c r="L56" s="161"/>
      <c r="M56" s="161"/>
      <c r="N56" s="161"/>
      <c r="O56" s="161"/>
      <c r="P56" s="161"/>
      <c r="Q56" s="161"/>
      <c r="R56" s="161"/>
      <c r="S56" s="161"/>
      <c r="T56" s="13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row>
    <row r="57" spans="1:20" ht="33.75" customHeight="1">
      <c r="A57" s="29" t="str">
        <f>'AP21LR '!A57</f>
        <v>AP21LR</v>
      </c>
      <c r="B57" s="30" t="str">
        <f>'AP21LR '!B57</f>
        <v>UNDP</v>
      </c>
      <c r="C57" s="31" t="str">
        <f>'AP21LR '!C57</f>
        <v>Activité 3.2.1 Redynamisation du Groupe de Plaidoyer pour la paix à Masisi basé à Kinshasa</v>
      </c>
      <c r="D57" s="166" t="str">
        <f>'AP21LR '!D57</f>
        <v>3.2.1 # d'activités de plaidoyer menées par le GPPM
3.2.2 # de points d'actions arrêtés lors des activités de plaidoyer qui sont mis en œuvre (1)
</v>
      </c>
      <c r="E57" s="158">
        <f>'AP21LR '!E57</f>
        <v>0</v>
      </c>
      <c r="F57" s="167"/>
      <c r="G57" s="167"/>
      <c r="H57" s="157">
        <f>G57*J57</f>
        <v>0</v>
      </c>
      <c r="I57" s="157">
        <f>G57*K57</f>
        <v>0</v>
      </c>
      <c r="J57" s="157">
        <f>N57+P57+R57</f>
        <v>0</v>
      </c>
      <c r="K57" s="158">
        <f>O57+Q57+S57</f>
        <v>0</v>
      </c>
      <c r="L57" s="120">
        <f>J57-K57</f>
        <v>0</v>
      </c>
      <c r="M57" s="159" t="e">
        <f>K57/J57</f>
        <v>#DIV/0!</v>
      </c>
      <c r="N57" s="163">
        <f>'AP21LR '!R57</f>
        <v>0</v>
      </c>
      <c r="O57" s="82"/>
      <c r="P57" s="163">
        <f>'AP21LR '!T57</f>
        <v>0</v>
      </c>
      <c r="Q57" s="82"/>
      <c r="R57" s="163">
        <f>'AP21LR '!V57</f>
        <v>0</v>
      </c>
      <c r="S57" s="82"/>
      <c r="T57" s="78"/>
    </row>
    <row r="58" spans="1:89" s="10" customFormat="1" ht="19.5" customHeight="1">
      <c r="A58" s="38" t="str">
        <f>'AP21LR '!A58</f>
        <v>DME</v>
      </c>
      <c r="B58" s="39"/>
      <c r="C58" s="39"/>
      <c r="D58" s="169"/>
      <c r="E58" s="170"/>
      <c r="F58" s="171"/>
      <c r="G58" s="171"/>
      <c r="H58" s="171"/>
      <c r="I58" s="172"/>
      <c r="J58" s="173"/>
      <c r="K58" s="173"/>
      <c r="L58" s="173"/>
      <c r="M58" s="173"/>
      <c r="N58" s="173"/>
      <c r="O58" s="173"/>
      <c r="P58" s="173"/>
      <c r="Q58" s="173"/>
      <c r="R58" s="173"/>
      <c r="S58" s="174"/>
      <c r="T58" s="66"/>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2"/>
    </row>
    <row r="59" spans="1:20" ht="32.25" customHeight="1">
      <c r="A59" s="29" t="str">
        <f>'AP21LR '!A59</f>
        <v>AP21LR</v>
      </c>
      <c r="B59" s="30" t="str">
        <f>'AP21LR '!B59</f>
        <v>UNDP</v>
      </c>
      <c r="C59" s="31" t="str">
        <f>'AP21LR '!C59</f>
        <v>Evaluation finale du projet</v>
      </c>
      <c r="D59" s="166" t="str">
        <f>'AP21LR '!D59</f>
        <v>Rapport d'évaluation (1)</v>
      </c>
      <c r="E59" s="158">
        <f>'AP21LR '!E59</f>
        <v>0</v>
      </c>
      <c r="F59" s="167"/>
      <c r="G59" s="167"/>
      <c r="H59" s="157">
        <f>G59*J59</f>
        <v>0</v>
      </c>
      <c r="I59" s="157">
        <f>G59*K59</f>
        <v>0</v>
      </c>
      <c r="J59" s="157">
        <f>N59+P59+R59</f>
        <v>0</v>
      </c>
      <c r="K59" s="158">
        <f>O59+Q59+S59</f>
        <v>0</v>
      </c>
      <c r="L59" s="120">
        <f>J59-K59</f>
        <v>0</v>
      </c>
      <c r="M59" s="159" t="e">
        <f>K59/J59</f>
        <v>#DIV/0!</v>
      </c>
      <c r="N59" s="163">
        <f>'AP21LR '!R59</f>
        <v>0</v>
      </c>
      <c r="O59" s="82"/>
      <c r="P59" s="163">
        <f>'AP21LR '!T59</f>
        <v>0</v>
      </c>
      <c r="Q59" s="82"/>
      <c r="R59" s="163">
        <f>'AP21LR '!V59</f>
        <v>0</v>
      </c>
      <c r="S59" s="82"/>
      <c r="T59" s="78"/>
    </row>
    <row r="60" spans="1:70" s="10" customFormat="1" ht="18.75" customHeight="1">
      <c r="A60" s="67" t="e">
        <f>'AP21LR '!#REF!</f>
        <v>#REF!</v>
      </c>
      <c r="B60" s="70"/>
      <c r="C60" s="71"/>
      <c r="D60" s="175"/>
      <c r="E60" s="176"/>
      <c r="F60" s="171"/>
      <c r="G60" s="171"/>
      <c r="H60" s="177"/>
      <c r="I60" s="181"/>
      <c r="J60" s="172"/>
      <c r="K60" s="173"/>
      <c r="L60" s="173"/>
      <c r="M60" s="173"/>
      <c r="N60" s="170"/>
      <c r="O60" s="170"/>
      <c r="P60" s="170"/>
      <c r="Q60" s="170"/>
      <c r="R60" s="170"/>
      <c r="S60" s="182"/>
      <c r="T60" s="66"/>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2"/>
    </row>
    <row r="61" spans="1:20" ht="29.25" customHeight="1">
      <c r="A61" s="29" t="e">
        <f>'AP21LR '!#REF!</f>
        <v>#REF!</v>
      </c>
      <c r="B61" s="30" t="e">
        <f>'AP21LR '!#REF!</f>
        <v>#REF!</v>
      </c>
      <c r="C61" s="31" t="e">
        <f>'AP21LR '!#REF!</f>
        <v>#REF!</v>
      </c>
      <c r="D61" s="166" t="e">
        <f>'AP21LR '!#REF!</f>
        <v>#REF!</v>
      </c>
      <c r="E61" s="158" t="e">
        <f>'AP21LR '!#REF!</f>
        <v>#REF!</v>
      </c>
      <c r="F61" s="167"/>
      <c r="G61" s="167"/>
      <c r="H61" s="157" t="e">
        <f>G61*J61</f>
        <v>#REF!</v>
      </c>
      <c r="I61" s="157">
        <f>G61*K61</f>
        <v>0</v>
      </c>
      <c r="J61" s="157" t="e">
        <f>N61+P61+R61</f>
        <v>#REF!</v>
      </c>
      <c r="K61" s="158">
        <f>O61+Q61+S61</f>
        <v>0</v>
      </c>
      <c r="L61" s="120" t="e">
        <f>J61-K61</f>
        <v>#REF!</v>
      </c>
      <c r="M61" s="159" t="e">
        <f>K61/J61</f>
        <v>#REF!</v>
      </c>
      <c r="N61" s="163" t="e">
        <f>'AP21LR '!#REF!</f>
        <v>#REF!</v>
      </c>
      <c r="O61" s="82"/>
      <c r="P61" s="163" t="e">
        <f>'AP21LR '!#REF!</f>
        <v>#REF!</v>
      </c>
      <c r="Q61" s="82"/>
      <c r="R61" s="163" t="e">
        <f>'AP21LR '!#REF!</f>
        <v>#REF!</v>
      </c>
      <c r="S61" s="82"/>
      <c r="T61" s="78"/>
    </row>
    <row r="62" spans="1:70" s="10" customFormat="1" ht="27" customHeight="1">
      <c r="A62" s="65" t="str">
        <f>'AP21LR '!A60</f>
        <v>Démarrage et Reporting</v>
      </c>
      <c r="B62" s="70"/>
      <c r="C62" s="71"/>
      <c r="D62" s="175"/>
      <c r="E62" s="176"/>
      <c r="F62" s="171"/>
      <c r="G62" s="171"/>
      <c r="H62" s="171"/>
      <c r="I62" s="172"/>
      <c r="J62" s="172"/>
      <c r="K62" s="173"/>
      <c r="L62" s="173"/>
      <c r="M62" s="173"/>
      <c r="N62" s="170"/>
      <c r="O62" s="170"/>
      <c r="P62" s="170"/>
      <c r="Q62" s="170"/>
      <c r="R62" s="170"/>
      <c r="S62" s="182"/>
      <c r="T62" s="66"/>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row>
    <row r="63" spans="1:20" ht="37.5" customHeight="1">
      <c r="A63" s="29" t="str">
        <f>'AP21LR '!A61</f>
        <v>AP21LR</v>
      </c>
      <c r="B63" s="30" t="str">
        <f>'AP21LR '!B61</f>
        <v>UNDP</v>
      </c>
      <c r="C63" s="31" t="str">
        <f>'AP21LR '!C61</f>
        <v>Collecte de données qualitatives (Documentation des changements apportés par le projet: Histoires de succès, témoignage)</v>
      </c>
      <c r="D63" s="166" t="str">
        <f>'AP21LR '!D61</f>
        <v>Les changements observés, les histoires de succès et temoignage documentés (4)</v>
      </c>
      <c r="E63" s="158">
        <f>'AP21LR '!E61</f>
        <v>0</v>
      </c>
      <c r="F63" s="167"/>
      <c r="G63" s="167"/>
      <c r="H63" s="157">
        <f>G63*J63</f>
        <v>0</v>
      </c>
      <c r="I63" s="157">
        <f>G63*K63</f>
        <v>0</v>
      </c>
      <c r="J63" s="157">
        <f>N63+P63+R63</f>
        <v>0</v>
      </c>
      <c r="K63" s="158">
        <f>O63+Q63+S63</f>
        <v>0</v>
      </c>
      <c r="L63" s="120">
        <f>J63-K63</f>
        <v>0</v>
      </c>
      <c r="M63" s="159" t="e">
        <f>K63/J63</f>
        <v>#DIV/0!</v>
      </c>
      <c r="N63" s="163">
        <f>'AP21LR '!R61</f>
        <v>0</v>
      </c>
      <c r="O63" s="82"/>
      <c r="P63" s="163">
        <f>'AP21LR '!T61</f>
        <v>0</v>
      </c>
      <c r="Q63" s="82"/>
      <c r="R63" s="163">
        <f>'AP21LR '!V61</f>
        <v>0</v>
      </c>
      <c r="S63" s="82"/>
      <c r="T63" s="78"/>
    </row>
    <row r="64" spans="1:200" s="34" customFormat="1" ht="25.5" customHeight="1">
      <c r="A64" s="140"/>
      <c r="B64" s="141"/>
      <c r="C64" s="148"/>
      <c r="D64" s="178"/>
      <c r="E64" s="178"/>
      <c r="F64" s="179"/>
      <c r="G64" s="179"/>
      <c r="H64" s="179"/>
      <c r="I64" s="179"/>
      <c r="J64" s="145" t="e">
        <f>J14+J15+J16+J17+J18+J32+J33+J34+J35+J47+J48+J49+J50+J51+J52+J59+J61+J63</f>
        <v>#REF!</v>
      </c>
      <c r="K64" s="145">
        <f>K14+K15+K16+K17+K18+K32+K33+K34+K35+K47+K48+K49+K50+K51+K52+K59+K61+K63</f>
        <v>9</v>
      </c>
      <c r="L64" s="145" t="e">
        <f>L14+L15+L16+L17+L18+L32+L33+L34+L35+L47+L48+L49+L50+L51+L52+L59+L61+L63</f>
        <v>#REF!</v>
      </c>
      <c r="M64" s="146" t="e">
        <f>K64/J64</f>
        <v>#REF!</v>
      </c>
      <c r="N64" s="145" t="e">
        <f aca="true" t="shared" si="16" ref="N64:S64">N14+N15+N16+N17+N18+N32+N33+N34+N35+N47+N48+N49+N50+N51+N52+N59+N61+N63</f>
        <v>#REF!</v>
      </c>
      <c r="O64" s="145">
        <f t="shared" si="16"/>
        <v>0</v>
      </c>
      <c r="P64" s="145" t="e">
        <f t="shared" si="16"/>
        <v>#REF!</v>
      </c>
      <c r="Q64" s="145">
        <f t="shared" si="16"/>
        <v>9</v>
      </c>
      <c r="R64" s="145" t="e">
        <f t="shared" si="16"/>
        <v>#REF!</v>
      </c>
      <c r="S64" s="145">
        <f t="shared" si="16"/>
        <v>0</v>
      </c>
      <c r="T64" s="147"/>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row>
    <row r="65" spans="1:19" ht="14.25">
      <c r="A65" s="34"/>
      <c r="B65" s="34"/>
      <c r="C65" s="34"/>
      <c r="D65" s="34"/>
      <c r="E65" s="34"/>
      <c r="F65" s="34"/>
      <c r="G65" s="34"/>
      <c r="H65" s="34"/>
      <c r="I65" s="34"/>
      <c r="J65" s="72"/>
      <c r="K65" s="72"/>
      <c r="L65" s="72"/>
      <c r="M65" s="72"/>
      <c r="N65" s="72"/>
      <c r="O65" s="72"/>
      <c r="P65" s="34"/>
      <c r="Q65" s="34"/>
      <c r="R65" s="34"/>
      <c r="S65" s="34"/>
    </row>
  </sheetData>
  <sheetProtection/>
  <mergeCells count="14">
    <mergeCell ref="R8:S8"/>
    <mergeCell ref="A7:A9"/>
    <mergeCell ref="B7:B9"/>
    <mergeCell ref="C7:C9"/>
    <mergeCell ref="E7:E9"/>
    <mergeCell ref="J7:M8"/>
    <mergeCell ref="R7:S7"/>
    <mergeCell ref="N8:O8"/>
    <mergeCell ref="F7:F9"/>
    <mergeCell ref="D7:D9"/>
    <mergeCell ref="P8:Q8"/>
    <mergeCell ref="G7:G9"/>
    <mergeCell ref="H7:H9"/>
    <mergeCell ref="I7:I9"/>
  </mergeCells>
  <dataValidations count="2">
    <dataValidation allowBlank="1" showInputMessage="1" showErrorMessage="1" prompt="Insert a short description of the action" sqref="D62:E63 F59:I59 D43:I44 D61:I61 F63:I63 D27:I29 D59:E60 D14:I22 D24:I25 D32:I36 D47:I55 D57:I57 D38:I41"/>
    <dataValidation type="whole" allowBlank="1" showInputMessage="1" showErrorMessage="1" sqref="N43:S44 N27:S29 N63:S63 N61:S61 N59:S59 N14:S22 N38:S41 N57:S57 N47:S55 N32:S36 N24:S25">
      <formula1>0</formula1>
      <formula2>1000000</formula2>
    </dataValidation>
  </dataValidations>
  <printOptions/>
  <pageMargins left="0.18" right="0.56"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S88"/>
  <sheetViews>
    <sheetView zoomScale="70" zoomScaleNormal="70" zoomScalePageLayoutView="0" workbookViewId="0" topLeftCell="A1">
      <pane xSplit="13" ySplit="9" topLeftCell="N54" activePane="bottomRight" state="frozen"/>
      <selection pane="topLeft" activeCell="A1" sqref="A1"/>
      <selection pane="topRight" activeCell="G1" sqref="G1"/>
      <selection pane="bottomLeft" activeCell="A6" sqref="A6"/>
      <selection pane="bottomRight" activeCell="O56" sqref="O56"/>
    </sheetView>
  </sheetViews>
  <sheetFormatPr defaultColWidth="11.421875" defaultRowHeight="15"/>
  <cols>
    <col min="1" max="2" width="13.57421875" style="0" customWidth="1"/>
    <col min="3" max="3" width="53.00390625" style="0" customWidth="1"/>
    <col min="4" max="5" width="27.57421875" style="0" customWidth="1"/>
    <col min="6" max="9" width="10.8515625" style="0" customWidth="1"/>
    <col min="10" max="13" width="10.8515625" style="1" customWidth="1"/>
    <col min="14" max="17" width="6.7109375" style="0" customWidth="1"/>
    <col min="18" max="19" width="6.7109375" style="1" customWidth="1"/>
    <col min="20" max="20" width="45.140625" style="13" customWidth="1"/>
    <col min="21" max="200" width="11.421875" style="13" customWidth="1"/>
  </cols>
  <sheetData>
    <row r="1" spans="1:200" s="34" customFormat="1" ht="27" customHeight="1">
      <c r="A1" s="62" t="str">
        <f>'AP21LR '!A1</f>
        <v>PAYS:</v>
      </c>
      <c r="B1" s="61"/>
      <c r="C1" s="62" t="str">
        <f>'AP21LR '!C1</f>
        <v>République Démocratique du Congo (RDC)</v>
      </c>
      <c r="D1" s="73"/>
      <c r="E1" s="73"/>
      <c r="F1" s="73"/>
      <c r="G1" s="73"/>
      <c r="H1" s="73"/>
      <c r="I1" s="73"/>
      <c r="J1" s="72"/>
      <c r="K1" s="72"/>
      <c r="L1" s="72"/>
      <c r="M1" s="72"/>
      <c r="R1" s="72"/>
      <c r="S1" s="72"/>
      <c r="T1" s="1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row>
    <row r="2" spans="1:200" s="34" customFormat="1" ht="27" customHeight="1">
      <c r="A2" s="62" t="str">
        <f>'AP21LR '!A2</f>
        <v>PROJET:</v>
      </c>
      <c r="B2" s="61"/>
      <c r="C2" s="62" t="str">
        <f>'AP21LR '!C2</f>
        <v>Njia za Makubaliano: Les chemins vers les Accords</v>
      </c>
      <c r="D2" s="73"/>
      <c r="E2" s="73"/>
      <c r="F2" s="73"/>
      <c r="G2" s="73"/>
      <c r="H2" s="73"/>
      <c r="I2" s="73"/>
      <c r="J2" s="72"/>
      <c r="K2" s="72"/>
      <c r="L2" s="72"/>
      <c r="M2" s="72"/>
      <c r="R2" s="72"/>
      <c r="S2" s="72"/>
      <c r="T2" s="1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row>
    <row r="3" spans="1:200" s="34" customFormat="1" ht="27" customHeight="1">
      <c r="A3" s="62" t="str">
        <f>'AP21LR '!A3</f>
        <v>DATE DE DEBUT:</v>
      </c>
      <c r="B3" s="61"/>
      <c r="C3" s="62" t="str">
        <f>'AP21LR '!C3</f>
        <v>01  Octobre  2016</v>
      </c>
      <c r="D3" s="73"/>
      <c r="E3" s="73"/>
      <c r="F3" s="73"/>
      <c r="G3" s="73"/>
      <c r="H3" s="73"/>
      <c r="I3" s="73"/>
      <c r="J3" s="72"/>
      <c r="K3" s="72"/>
      <c r="L3" s="72"/>
      <c r="M3" s="72"/>
      <c r="R3" s="72"/>
      <c r="S3" s="72"/>
      <c r="T3" s="1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row>
    <row r="4" spans="1:200" s="34" customFormat="1" ht="27" customHeight="1">
      <c r="A4" s="62" t="str">
        <f>'AP21LR '!A4</f>
        <v>DATE DE FIN:</v>
      </c>
      <c r="B4" s="61"/>
      <c r="C4" s="62" t="str">
        <f>'AP21LR '!C4</f>
        <v>30 Septembre 2018</v>
      </c>
      <c r="D4" s="73"/>
      <c r="E4" s="73"/>
      <c r="F4" s="73"/>
      <c r="G4" s="73"/>
      <c r="H4" s="73"/>
      <c r="I4" s="73"/>
      <c r="J4" s="72"/>
      <c r="K4" s="72"/>
      <c r="L4" s="72"/>
      <c r="M4" s="72"/>
      <c r="R4" s="72"/>
      <c r="S4" s="72"/>
      <c r="T4" s="1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row>
    <row r="5" spans="1:200" s="34" customFormat="1" ht="27" customHeight="1">
      <c r="A5" s="62" t="str">
        <f>'AP21LR '!A5</f>
        <v>MISE A JOURS:</v>
      </c>
      <c r="B5" s="61"/>
      <c r="C5" s="64" t="str">
        <f>'AP21LR '!C5</f>
        <v>29 aout 2018</v>
      </c>
      <c r="D5" s="73"/>
      <c r="E5" s="73"/>
      <c r="F5" s="73"/>
      <c r="G5" s="73"/>
      <c r="H5" s="73"/>
      <c r="I5" s="73"/>
      <c r="J5" s="72"/>
      <c r="K5" s="72"/>
      <c r="L5" s="72"/>
      <c r="M5" s="72"/>
      <c r="R5" s="72"/>
      <c r="S5" s="72"/>
      <c r="T5" s="1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row>
    <row r="6" spans="1:200" s="34" customFormat="1" ht="27" customHeight="1" thickBot="1">
      <c r="A6" s="62" t="str">
        <f>'AP21LR '!A6</f>
        <v>RESPONSABLE:</v>
      </c>
      <c r="B6" s="61"/>
      <c r="C6" s="62" t="str">
        <f>'AP21LR '!C6</f>
        <v>Patrick</v>
      </c>
      <c r="D6" s="73"/>
      <c r="E6" s="73"/>
      <c r="F6" s="73"/>
      <c r="G6" s="73"/>
      <c r="H6" s="73"/>
      <c r="I6" s="73"/>
      <c r="J6" s="72"/>
      <c r="K6" s="72"/>
      <c r="L6" s="72"/>
      <c r="M6" s="72"/>
      <c r="R6" s="72"/>
      <c r="S6" s="72"/>
      <c r="T6" s="1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row>
    <row r="7" spans="1:200" s="34" customFormat="1" ht="18.75" customHeight="1" thickBot="1">
      <c r="A7" s="529" t="str">
        <f>'AP21LR '!A7:A9</f>
        <v>Code du Projet</v>
      </c>
      <c r="B7" s="524" t="str">
        <f>'AP21LR '!B7:B9</f>
        <v>Bailleur</v>
      </c>
      <c r="C7" s="524" t="str">
        <f>'AP21LR '!C7:C9</f>
        <v>Activité</v>
      </c>
      <c r="D7" s="524" t="str">
        <f>'AP21LR '!D7:D9</f>
        <v>Indicateur</v>
      </c>
      <c r="E7" s="524" t="str">
        <f>'AP21LR '!E7:E9</f>
        <v>Code Budgétaire</v>
      </c>
      <c r="F7" s="524" t="s">
        <v>34</v>
      </c>
      <c r="G7" s="524" t="s">
        <v>30</v>
      </c>
      <c r="H7" s="524" t="s">
        <v>28</v>
      </c>
      <c r="I7" s="524" t="s">
        <v>29</v>
      </c>
      <c r="J7" s="532" t="s">
        <v>10</v>
      </c>
      <c r="K7" s="533"/>
      <c r="L7" s="533"/>
      <c r="M7" s="540"/>
      <c r="N7" s="536">
        <v>2017</v>
      </c>
      <c r="O7" s="537"/>
      <c r="P7" s="537"/>
      <c r="Q7" s="537"/>
      <c r="R7" s="537"/>
      <c r="S7" s="538"/>
      <c r="T7" s="80"/>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row>
    <row r="8" spans="1:200" s="34" customFormat="1" ht="24" customHeight="1">
      <c r="A8" s="530"/>
      <c r="B8" s="525"/>
      <c r="C8" s="525"/>
      <c r="D8" s="525"/>
      <c r="E8" s="525"/>
      <c r="F8" s="525"/>
      <c r="G8" s="525"/>
      <c r="H8" s="525"/>
      <c r="I8" s="525"/>
      <c r="J8" s="534"/>
      <c r="K8" s="535"/>
      <c r="L8" s="535"/>
      <c r="M8" s="541"/>
      <c r="N8" s="534" t="s">
        <v>17</v>
      </c>
      <c r="O8" s="535"/>
      <c r="P8" s="526" t="s">
        <v>11</v>
      </c>
      <c r="Q8" s="526"/>
      <c r="R8" s="526" t="s">
        <v>12</v>
      </c>
      <c r="S8" s="526"/>
      <c r="T8" s="80"/>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row>
    <row r="9" spans="1:200" s="34" customFormat="1" ht="54.75" customHeight="1" thickBot="1">
      <c r="A9" s="530"/>
      <c r="B9" s="525"/>
      <c r="C9" s="531"/>
      <c r="D9" s="525"/>
      <c r="E9" s="525"/>
      <c r="F9" s="526"/>
      <c r="G9" s="526"/>
      <c r="H9" s="526"/>
      <c r="I9" s="526"/>
      <c r="J9" s="56" t="str">
        <f>'AP21LR '!H9</f>
        <v>Cible</v>
      </c>
      <c r="K9" s="56" t="str">
        <f>'AP21LR '!I9</f>
        <v>Fait</v>
      </c>
      <c r="L9" s="57" t="str">
        <f>'AP21LR '!J9</f>
        <v>Restant</v>
      </c>
      <c r="M9" s="58" t="str">
        <f>'AP21LR '!K9</f>
        <v>% réalisé</v>
      </c>
      <c r="N9" s="59" t="s">
        <v>4</v>
      </c>
      <c r="O9" s="60" t="s">
        <v>18</v>
      </c>
      <c r="P9" s="59" t="s">
        <v>4</v>
      </c>
      <c r="Q9" s="60" t="s">
        <v>18</v>
      </c>
      <c r="R9" s="59" t="s">
        <v>4</v>
      </c>
      <c r="S9" s="60" t="s">
        <v>18</v>
      </c>
      <c r="T9" s="77" t="s">
        <v>36</v>
      </c>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row>
    <row r="10" spans="1:200" s="55" customFormat="1" ht="19.5" customHeight="1">
      <c r="A10" s="48" t="str">
        <f>'AP21LR '!A10</f>
        <v>OBJECTIF GENERAL:  Renforcer la confiance et la légitimité mutuelle entre l'État et la société (dans la zone autour de Kitshanga), pour qu'ils puissent résoudre et/ou atténuer ensemble les principaux moteurs de conflit. </v>
      </c>
      <c r="B10" s="49"/>
      <c r="C10" s="49"/>
      <c r="D10" s="49"/>
      <c r="E10" s="49"/>
      <c r="F10" s="49"/>
      <c r="G10" s="49"/>
      <c r="H10" s="49"/>
      <c r="I10" s="49"/>
      <c r="J10" s="49"/>
      <c r="K10" s="49"/>
      <c r="L10" s="49"/>
      <c r="M10" s="50"/>
      <c r="N10" s="51"/>
      <c r="O10" s="51"/>
      <c r="P10" s="51"/>
      <c r="Q10" s="52"/>
      <c r="R10" s="53"/>
      <c r="S10" s="49"/>
      <c r="T10" s="49"/>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row>
    <row r="11" spans="1:200" s="55" customFormat="1" ht="19.5" customHeight="1">
      <c r="A11" s="122" t="str">
        <f>'AP21LR '!A11</f>
        <v>Objectif spécifique: Les acteurs et les entrepreneurs de conflits s’engagent et participent activement dans le processus de dialogue démocratique dans la zone du projet</v>
      </c>
      <c r="B11" s="123"/>
      <c r="C11" s="123"/>
      <c r="D11" s="123"/>
      <c r="E11" s="123"/>
      <c r="F11" s="124"/>
      <c r="G11" s="124"/>
      <c r="H11" s="124"/>
      <c r="I11" s="124"/>
      <c r="J11" s="124"/>
      <c r="K11" s="123"/>
      <c r="L11" s="123"/>
      <c r="M11" s="123"/>
      <c r="N11" s="129"/>
      <c r="O11" s="129"/>
      <c r="P11" s="129"/>
      <c r="Q11" s="129"/>
      <c r="R11" s="123"/>
      <c r="S11" s="124"/>
      <c r="T11" s="12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row>
    <row r="12" spans="1:201" s="44" customFormat="1" ht="19.5" customHeight="1">
      <c r="A12" s="38" t="str">
        <f>'AP21LR '!A12</f>
        <v>Résultat 1 : Les mécanismes participatifs de pilotage sont établis et opérationnels</v>
      </c>
      <c r="B12" s="39"/>
      <c r="C12" s="39"/>
      <c r="D12" s="39"/>
      <c r="E12" s="39"/>
      <c r="F12" s="40"/>
      <c r="G12" s="40"/>
      <c r="H12" s="40"/>
      <c r="I12" s="40"/>
      <c r="J12" s="40"/>
      <c r="K12" s="39"/>
      <c r="L12" s="39"/>
      <c r="M12" s="39"/>
      <c r="N12" s="39"/>
      <c r="O12" s="39"/>
      <c r="P12" s="39"/>
      <c r="Q12" s="39"/>
      <c r="R12" s="39"/>
      <c r="S12" s="41"/>
      <c r="T12" s="66"/>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3"/>
    </row>
    <row r="13" spans="1:200" s="55" customFormat="1" ht="18.75" customHeight="1">
      <c r="A13" s="122" t="str">
        <f>'AP21LR '!A13</f>
        <v>Produit 1.1. Les connaissances et capacités des membres des structures de dialogues et transformation de conflits sont accrues</v>
      </c>
      <c r="B13" s="123"/>
      <c r="C13" s="123"/>
      <c r="D13" s="123"/>
      <c r="E13" s="123"/>
      <c r="F13" s="124"/>
      <c r="G13" s="124"/>
      <c r="H13" s="124"/>
      <c r="I13" s="124"/>
      <c r="J13" s="124"/>
      <c r="K13" s="123"/>
      <c r="L13" s="123"/>
      <c r="M13" s="123"/>
      <c r="N13" s="123"/>
      <c r="O13" s="123"/>
      <c r="P13" s="123"/>
      <c r="Q13" s="123"/>
      <c r="R13" s="123"/>
      <c r="S13" s="123"/>
      <c r="T13" s="13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row>
    <row r="14" spans="1:200" s="34" customFormat="1" ht="69" customHeight="1">
      <c r="A14" s="29" t="str">
        <f>'AP21LR '!A14</f>
        <v>AP21LR</v>
      </c>
      <c r="B14" s="30" t="str">
        <f>'AP21LR '!B14</f>
        <v>UNDP</v>
      </c>
      <c r="C14" s="31" t="str">
        <f>'AP21LR '!C14</f>
        <v>Activité 1.1.1 Redynamisation du cadre d'échange d'informations sur la stabilisation en chefferie de Bashali</v>
      </c>
      <c r="D14" s="166" t="str">
        <f>'AP21LR '!D14</f>
        <v>Les membres de ce CEI (comprenant 50% femmes) seront identifiés, contactés, sensibilisés et formés. Ce cadre sera composé par environs 35 membres. (1)</v>
      </c>
      <c r="E14" s="158">
        <f>'AP21LR '!E14</f>
        <v>0</v>
      </c>
      <c r="F14" s="167"/>
      <c r="G14" s="167"/>
      <c r="H14" s="157">
        <f aca="true" t="shared" si="0" ref="H14:H22">G14*J14</f>
        <v>0</v>
      </c>
      <c r="I14" s="157">
        <f aca="true" t="shared" si="1" ref="I14:I22">G14*K14</f>
        <v>0</v>
      </c>
      <c r="J14" s="157">
        <f aca="true" t="shared" si="2" ref="J14:K18">N14+P14+R14</f>
        <v>0</v>
      </c>
      <c r="K14" s="158">
        <f t="shared" si="2"/>
        <v>0</v>
      </c>
      <c r="L14" s="120">
        <f aca="true" t="shared" si="3" ref="L14:L22">J14-K14</f>
        <v>0</v>
      </c>
      <c r="M14" s="159" t="e">
        <f aca="true" t="shared" si="4" ref="M14:M22">K14/J14</f>
        <v>#DIV/0!</v>
      </c>
      <c r="N14" s="163">
        <f>'AP21LR '!X14</f>
        <v>0</v>
      </c>
      <c r="O14" s="164"/>
      <c r="P14" s="168">
        <f>'AP21LR '!Z14</f>
        <v>0</v>
      </c>
      <c r="Q14" s="164"/>
      <c r="R14" s="165">
        <f>'AP21LR '!AB14</f>
        <v>0</v>
      </c>
      <c r="S14" s="164"/>
      <c r="T14" s="78"/>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row>
    <row r="15" spans="1:200" s="34" customFormat="1" ht="39.75" customHeight="1">
      <c r="A15" s="29" t="str">
        <f>'AP21LR '!A15</f>
        <v>AP21LR</v>
      </c>
      <c r="B15" s="30" t="str">
        <f>'AP21LR '!B15</f>
        <v>UNDP</v>
      </c>
      <c r="C15" s="31" t="str">
        <f>'AP21LR '!C15</f>
        <v>Activité 1.1.2 Identification et élection des membres du cadre d'échange et information sur la stabilisation en chefferie de Bwito</v>
      </c>
      <c r="D15" s="166">
        <f>'AP21LR '!D15</f>
        <v>0</v>
      </c>
      <c r="E15" s="158">
        <f>'AP21LR '!E15</f>
        <v>0</v>
      </c>
      <c r="F15" s="167"/>
      <c r="G15" s="167"/>
      <c r="H15" s="157">
        <f t="shared" si="0"/>
        <v>0</v>
      </c>
      <c r="I15" s="157">
        <f t="shared" si="1"/>
        <v>0</v>
      </c>
      <c r="J15" s="157">
        <f t="shared" si="2"/>
        <v>0</v>
      </c>
      <c r="K15" s="158">
        <f t="shared" si="2"/>
        <v>0</v>
      </c>
      <c r="L15" s="120">
        <f t="shared" si="3"/>
        <v>0</v>
      </c>
      <c r="M15" s="159" t="e">
        <f t="shared" si="4"/>
        <v>#DIV/0!</v>
      </c>
      <c r="N15" s="163">
        <f>'AP21LR '!X15</f>
        <v>0</v>
      </c>
      <c r="O15" s="82"/>
      <c r="P15" s="168">
        <f>'AP21LR '!Z15</f>
        <v>0</v>
      </c>
      <c r="Q15" s="82"/>
      <c r="R15" s="165">
        <f>'AP21LR '!AB15</f>
        <v>0</v>
      </c>
      <c r="S15" s="82"/>
      <c r="T15" s="78"/>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row>
    <row r="16" spans="1:200" s="34" customFormat="1" ht="52.5" customHeight="1">
      <c r="A16" s="29" t="str">
        <f>'AP21LR '!A16</f>
        <v>AP21LR</v>
      </c>
      <c r="B16" s="30" t="str">
        <f>'AP21LR '!B16</f>
        <v>UNDP</v>
      </c>
      <c r="C16" s="31" t="str">
        <f>'AP21LR '!C16</f>
        <v>Activité 1.1.3 Forum Constitutif du Cadre d'échange d’informations sur la stabilisation en chefferie de Bwito</v>
      </c>
      <c r="D16" s="166" t="str">
        <f>'AP21LR '!D16</f>
        <v> # de forum constutif de structures communautaires de paix dédiées à la résolution des conflits tenus dans la chefferie de Bwito (1)</v>
      </c>
      <c r="E16" s="158">
        <f>'AP21LR '!E16</f>
        <v>0</v>
      </c>
      <c r="F16" s="167"/>
      <c r="G16" s="167"/>
      <c r="H16" s="157">
        <f t="shared" si="0"/>
        <v>0</v>
      </c>
      <c r="I16" s="157">
        <f t="shared" si="1"/>
        <v>0</v>
      </c>
      <c r="J16" s="157">
        <f t="shared" si="2"/>
        <v>0</v>
      </c>
      <c r="K16" s="158">
        <f t="shared" si="2"/>
        <v>0</v>
      </c>
      <c r="L16" s="120">
        <f t="shared" si="3"/>
        <v>0</v>
      </c>
      <c r="M16" s="159" t="e">
        <f t="shared" si="4"/>
        <v>#DIV/0!</v>
      </c>
      <c r="N16" s="163">
        <f>'AP21LR '!X16</f>
        <v>0</v>
      </c>
      <c r="O16" s="82"/>
      <c r="P16" s="168">
        <f>'AP21LR '!Z16</f>
        <v>0</v>
      </c>
      <c r="Q16" s="82"/>
      <c r="R16" s="165">
        <f>'AP21LR '!AB16</f>
        <v>0</v>
      </c>
      <c r="S16" s="82"/>
      <c r="T16" s="78"/>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row>
    <row r="17" spans="1:200" s="34" customFormat="1" ht="43.5" customHeight="1">
      <c r="A17" s="29" t="str">
        <f>'AP21LR '!A17</f>
        <v>AP21LR</v>
      </c>
      <c r="B17" s="30" t="str">
        <f>'AP21LR '!B17</f>
        <v>UNDP</v>
      </c>
      <c r="C17" s="31" t="str">
        <f>'AP21LR '!C17</f>
        <v>Activité 1.1.4 Identification et election des membres des structures communautaires de paix en chefferie de Bwito</v>
      </c>
      <c r="D17" s="166">
        <f>'AP21LR '!D17</f>
        <v>0</v>
      </c>
      <c r="E17" s="158">
        <f>'AP21LR '!E17</f>
        <v>0</v>
      </c>
      <c r="F17" s="167"/>
      <c r="G17" s="167"/>
      <c r="H17" s="157">
        <f t="shared" si="0"/>
        <v>0</v>
      </c>
      <c r="I17" s="157">
        <f t="shared" si="1"/>
        <v>0</v>
      </c>
      <c r="J17" s="157">
        <f t="shared" si="2"/>
        <v>0</v>
      </c>
      <c r="K17" s="158">
        <f t="shared" si="2"/>
        <v>0</v>
      </c>
      <c r="L17" s="120">
        <f t="shared" si="3"/>
        <v>0</v>
      </c>
      <c r="M17" s="159" t="e">
        <f t="shared" si="4"/>
        <v>#DIV/0!</v>
      </c>
      <c r="N17" s="163">
        <f>'AP21LR '!X17</f>
        <v>0</v>
      </c>
      <c r="O17" s="82"/>
      <c r="P17" s="168">
        <f>'AP21LR '!Z17</f>
        <v>0</v>
      </c>
      <c r="Q17" s="82"/>
      <c r="R17" s="165">
        <f>'AP21LR '!AB17</f>
        <v>0</v>
      </c>
      <c r="S17" s="82"/>
      <c r="T17" s="78"/>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row>
    <row r="18" spans="1:200" s="34" customFormat="1" ht="43.5" customHeight="1">
      <c r="A18" s="29" t="str">
        <f>'AP21LR '!A18</f>
        <v>AP21LR</v>
      </c>
      <c r="B18" s="30" t="str">
        <f>'AP21LR '!B18</f>
        <v>UNDP</v>
      </c>
      <c r="C18" s="31" t="str">
        <f>'AP21LR '!C18</f>
        <v>Activité 1.1.5 Forum constitutif des structures communautaires de paix en chefferie de Bwito</v>
      </c>
      <c r="D18" s="166">
        <f>'AP21LR '!D18</f>
        <v>0</v>
      </c>
      <c r="E18" s="158">
        <f>'AP21LR '!E18</f>
        <v>0</v>
      </c>
      <c r="F18" s="167"/>
      <c r="G18" s="167"/>
      <c r="H18" s="157">
        <f t="shared" si="0"/>
        <v>0</v>
      </c>
      <c r="I18" s="157">
        <f t="shared" si="1"/>
        <v>0</v>
      </c>
      <c r="J18" s="157">
        <f t="shared" si="2"/>
        <v>0</v>
      </c>
      <c r="K18" s="158">
        <f t="shared" si="2"/>
        <v>0</v>
      </c>
      <c r="L18" s="120">
        <f t="shared" si="3"/>
        <v>0</v>
      </c>
      <c r="M18" s="159" t="e">
        <f t="shared" si="4"/>
        <v>#DIV/0!</v>
      </c>
      <c r="N18" s="163">
        <f>'AP21LR '!X18</f>
        <v>0</v>
      </c>
      <c r="O18" s="82"/>
      <c r="P18" s="168">
        <f>'AP21LR '!Z18</f>
        <v>0</v>
      </c>
      <c r="Q18" s="82"/>
      <c r="R18" s="165">
        <f>'AP21LR '!AB18</f>
        <v>0</v>
      </c>
      <c r="S18" s="82"/>
      <c r="T18" s="78"/>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row>
    <row r="19" spans="1:200" s="34" customFormat="1" ht="39.75" customHeight="1">
      <c r="A19" s="29" t="str">
        <f>'AP21LR '!A19</f>
        <v>AP21LR</v>
      </c>
      <c r="B19" s="30" t="str">
        <f>'AP21LR '!B19</f>
        <v>UNDP</v>
      </c>
      <c r="C19" s="31" t="str">
        <f>'AP21LR '!C19</f>
        <v>Activité 1.1.6 Formation des membres du cadre d'échange d'informations et des CITC  en chefferie de Bashali</v>
      </c>
      <c r="D19" s="166">
        <f>'AP21LR '!D19</f>
        <v>0</v>
      </c>
      <c r="E19" s="158">
        <f>'AP21LR '!E19</f>
        <v>0</v>
      </c>
      <c r="F19" s="167"/>
      <c r="G19" s="167"/>
      <c r="H19" s="157">
        <f t="shared" si="0"/>
        <v>0</v>
      </c>
      <c r="I19" s="157">
        <f t="shared" si="1"/>
        <v>0</v>
      </c>
      <c r="J19" s="157">
        <f aca="true" t="shared" si="5" ref="J19:K22">N19+P19+R19</f>
        <v>0</v>
      </c>
      <c r="K19" s="158">
        <f t="shared" si="5"/>
        <v>0</v>
      </c>
      <c r="L19" s="120">
        <f t="shared" si="3"/>
        <v>0</v>
      </c>
      <c r="M19" s="159" t="e">
        <f t="shared" si="4"/>
        <v>#DIV/0!</v>
      </c>
      <c r="N19" s="163">
        <f>'AP21LR '!X19</f>
        <v>0</v>
      </c>
      <c r="O19" s="82"/>
      <c r="P19" s="168">
        <f>'AP21LR '!Z19</f>
        <v>0</v>
      </c>
      <c r="Q19" s="82"/>
      <c r="R19" s="165">
        <f>'AP21LR '!AB19</f>
        <v>0</v>
      </c>
      <c r="S19" s="82"/>
      <c r="T19" s="78"/>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row>
    <row r="20" spans="1:200" s="34" customFormat="1" ht="52.5" customHeight="1">
      <c r="A20" s="29" t="str">
        <f>'AP21LR '!A20</f>
        <v>AP21LR</v>
      </c>
      <c r="B20" s="30" t="str">
        <f>'AP21LR '!B20</f>
        <v>UNDP</v>
      </c>
      <c r="C20" s="31" t="str">
        <f>'AP21LR '!C20</f>
        <v>Activité 1.1.7 Formation des membres du cadre d'échange d'informations et des structures communautaires de paix en chefferie de Bwito</v>
      </c>
      <c r="D20" s="166" t="str">
        <f>'AP21LR '!D20</f>
        <v># des membres de CITC, SCP, CC et CEI formées sur le genre, la sensibilité aux conflits et l'analyse des conflits (1)</v>
      </c>
      <c r="E20" s="158">
        <f>'AP21LR '!E20</f>
        <v>0</v>
      </c>
      <c r="F20" s="167"/>
      <c r="G20" s="167"/>
      <c r="H20" s="157">
        <f t="shared" si="0"/>
        <v>0</v>
      </c>
      <c r="I20" s="157">
        <f t="shared" si="1"/>
        <v>0</v>
      </c>
      <c r="J20" s="157">
        <f t="shared" si="5"/>
        <v>0</v>
      </c>
      <c r="K20" s="158">
        <f t="shared" si="5"/>
        <v>0</v>
      </c>
      <c r="L20" s="120">
        <f t="shared" si="3"/>
        <v>0</v>
      </c>
      <c r="M20" s="159" t="e">
        <f t="shared" si="4"/>
        <v>#DIV/0!</v>
      </c>
      <c r="N20" s="163">
        <f>'AP21LR '!X20</f>
        <v>0</v>
      </c>
      <c r="O20" s="82"/>
      <c r="P20" s="168">
        <f>'AP21LR '!Z20</f>
        <v>0</v>
      </c>
      <c r="Q20" s="82"/>
      <c r="R20" s="165">
        <f>'AP21LR '!AB20</f>
        <v>0</v>
      </c>
      <c r="S20" s="82"/>
      <c r="T20" s="78"/>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row>
    <row r="21" spans="1:200" s="34" customFormat="1" ht="43.5" customHeight="1">
      <c r="A21" s="29" t="str">
        <f>'AP21LR '!A21</f>
        <v>AP21LR</v>
      </c>
      <c r="B21" s="30" t="str">
        <f>'AP21LR '!B21</f>
        <v>UNDP</v>
      </c>
      <c r="C21" s="31" t="str">
        <f>'AP21LR '!C21</f>
        <v>Activité 1.1.8 Formation des membres des noyaux de prévention et de résolution des conflits(NPRC)</v>
      </c>
      <c r="D21" s="166" t="str">
        <f>'AP21LR '!D21</f>
        <v>Augmentation  du niveau des connaissance des participants aux formations sur les sujets clés (1)</v>
      </c>
      <c r="E21" s="158">
        <f>'AP21LR '!E21</f>
        <v>0</v>
      </c>
      <c r="F21" s="167"/>
      <c r="G21" s="167"/>
      <c r="H21" s="157">
        <f t="shared" si="0"/>
        <v>0</v>
      </c>
      <c r="I21" s="157">
        <f t="shared" si="1"/>
        <v>0</v>
      </c>
      <c r="J21" s="157">
        <f t="shared" si="5"/>
        <v>0</v>
      </c>
      <c r="K21" s="158">
        <f t="shared" si="5"/>
        <v>0</v>
      </c>
      <c r="L21" s="120">
        <f t="shared" si="3"/>
        <v>0</v>
      </c>
      <c r="M21" s="159" t="e">
        <f t="shared" si="4"/>
        <v>#DIV/0!</v>
      </c>
      <c r="N21" s="163">
        <f>'AP21LR '!X21</f>
        <v>0</v>
      </c>
      <c r="O21" s="82"/>
      <c r="P21" s="168">
        <f>'AP21LR '!Z21</f>
        <v>0</v>
      </c>
      <c r="Q21" s="82"/>
      <c r="R21" s="165">
        <f>'AP21LR '!AB21</f>
        <v>0</v>
      </c>
      <c r="S21" s="82"/>
      <c r="T21" s="78"/>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row>
    <row r="22" spans="1:200" s="34" customFormat="1" ht="43.5" customHeight="1">
      <c r="A22" s="29" t="str">
        <f>'AP21LR '!A22</f>
        <v>AP21LR</v>
      </c>
      <c r="B22" s="30" t="str">
        <f>'AP21LR '!B22</f>
        <v>UNDP</v>
      </c>
      <c r="C22" s="31" t="str">
        <f>'AP21LR '!C22</f>
        <v>Activité 1.1.9 Formation de membres du conseil consultatif provincial</v>
      </c>
      <c r="D22" s="166">
        <f>'AP21LR '!D22</f>
        <v>0</v>
      </c>
      <c r="E22" s="158">
        <f>'AP21LR '!E22</f>
        <v>0</v>
      </c>
      <c r="F22" s="167"/>
      <c r="G22" s="167"/>
      <c r="H22" s="157">
        <f t="shared" si="0"/>
        <v>0</v>
      </c>
      <c r="I22" s="157">
        <f t="shared" si="1"/>
        <v>0</v>
      </c>
      <c r="J22" s="157">
        <f t="shared" si="5"/>
        <v>0</v>
      </c>
      <c r="K22" s="158">
        <f t="shared" si="5"/>
        <v>0</v>
      </c>
      <c r="L22" s="120">
        <f t="shared" si="3"/>
        <v>0</v>
      </c>
      <c r="M22" s="159" t="e">
        <f t="shared" si="4"/>
        <v>#DIV/0!</v>
      </c>
      <c r="N22" s="163">
        <f>'AP21LR '!X22</f>
        <v>0</v>
      </c>
      <c r="O22" s="82"/>
      <c r="P22" s="168">
        <f>'AP21LR '!Z22</f>
        <v>0</v>
      </c>
      <c r="Q22" s="82"/>
      <c r="R22" s="165">
        <f>'AP21LR '!AB22</f>
        <v>0</v>
      </c>
      <c r="S22" s="82"/>
      <c r="T22" s="78"/>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row>
    <row r="23" spans="1:200" s="55" customFormat="1" ht="18.75" customHeight="1">
      <c r="A23" s="122" t="str">
        <f>'AP21LR '!A23</f>
        <v>Produit 1.2. Les structures de dialogues et de transformation de conflits sont appuyées</v>
      </c>
      <c r="B23" s="123"/>
      <c r="C23" s="123"/>
      <c r="D23" s="161"/>
      <c r="E23" s="161"/>
      <c r="F23" s="162"/>
      <c r="G23" s="162"/>
      <c r="H23" s="162"/>
      <c r="I23" s="162"/>
      <c r="J23" s="162"/>
      <c r="K23" s="161"/>
      <c r="L23" s="161"/>
      <c r="M23" s="161"/>
      <c r="N23" s="161"/>
      <c r="O23" s="161"/>
      <c r="P23" s="161"/>
      <c r="Q23" s="161"/>
      <c r="R23" s="161"/>
      <c r="S23" s="161"/>
      <c r="T23" s="13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row>
    <row r="24" spans="1:200" s="34" customFormat="1" ht="46.5" customHeight="1">
      <c r="A24" s="29" t="str">
        <f>'AP21LR '!A24</f>
        <v>AP21LR</v>
      </c>
      <c r="B24" s="30" t="str">
        <f>'AP21LR '!B24</f>
        <v>UNDP</v>
      </c>
      <c r="C24" s="31" t="str">
        <f>'AP21LR '!C24</f>
        <v>Activité 1.2.1 et Activité 1.2.2 Cout de fonctionnement pour les CITC dans le Bashali et les structures communautaires de paix dans le Bwito</v>
      </c>
      <c r="D24" s="166" t="str">
        <f>'AP21LR '!D24</f>
        <v># de réunions organisées par les membres  des structurs communautaires de paix/CITC (14)</v>
      </c>
      <c r="E24" s="158">
        <f>'AP21LR '!E24</f>
        <v>0</v>
      </c>
      <c r="F24" s="167"/>
      <c r="G24" s="167"/>
      <c r="H24" s="157">
        <f>G24*J24</f>
        <v>0</v>
      </c>
      <c r="I24" s="157">
        <f>G24*K24</f>
        <v>0</v>
      </c>
      <c r="J24" s="157">
        <f>N24+P24+R24</f>
        <v>2</v>
      </c>
      <c r="K24" s="158">
        <f>O24+Q24+S24</f>
        <v>2</v>
      </c>
      <c r="L24" s="120">
        <f>J24-K24</f>
        <v>0</v>
      </c>
      <c r="M24" s="159">
        <f>K24/J24</f>
        <v>1</v>
      </c>
      <c r="N24" s="163">
        <f>'AP21LR '!X24</f>
        <v>1</v>
      </c>
      <c r="O24" s="164">
        <v>1</v>
      </c>
      <c r="P24" s="168">
        <f>'AP21LR '!Z24</f>
        <v>0</v>
      </c>
      <c r="Q24" s="164">
        <v>1</v>
      </c>
      <c r="R24" s="165">
        <f>'AP21LR '!AB24</f>
        <v>1</v>
      </c>
      <c r="S24" s="164"/>
      <c r="T24" s="78"/>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row>
    <row r="25" spans="1:200" s="34" customFormat="1" ht="39.75" customHeight="1">
      <c r="A25" s="29" t="str">
        <f>'AP21LR '!A25</f>
        <v>AP21LR</v>
      </c>
      <c r="B25" s="30" t="str">
        <f>'AP21LR '!B25</f>
        <v>UNDP</v>
      </c>
      <c r="C25" s="31" t="str">
        <f>'AP21LR '!C25</f>
        <v>Activité 1.2.3 et Activité 1.24 Réunions bimensuelles de membres des CEI de Bashali et de Bwito</v>
      </c>
      <c r="D25" s="166" t="str">
        <f>'AP21LR '!D25</f>
        <v># de réunions organisées par les membres de CEI (16)</v>
      </c>
      <c r="E25" s="158">
        <f>'AP21LR '!E25</f>
        <v>0</v>
      </c>
      <c r="F25" s="167"/>
      <c r="G25" s="167"/>
      <c r="H25" s="157">
        <f>G25*J25</f>
        <v>0</v>
      </c>
      <c r="I25" s="157">
        <f>G25*K25</f>
        <v>0</v>
      </c>
      <c r="J25" s="157">
        <f>N25+P25+R25</f>
        <v>1</v>
      </c>
      <c r="K25" s="158">
        <f>O25+Q25+S25</f>
        <v>1</v>
      </c>
      <c r="L25" s="120">
        <f>J25-K25</f>
        <v>0</v>
      </c>
      <c r="M25" s="159">
        <f>K25/J25</f>
        <v>1</v>
      </c>
      <c r="N25" s="163">
        <f>'AP21LR '!X25</f>
        <v>0</v>
      </c>
      <c r="O25" s="82"/>
      <c r="P25" s="168">
        <f>'AP21LR '!Z25</f>
        <v>0</v>
      </c>
      <c r="Q25" s="82"/>
      <c r="R25" s="165">
        <f>'AP21LR '!AB25</f>
        <v>1</v>
      </c>
      <c r="S25" s="82">
        <v>1</v>
      </c>
      <c r="T25" s="78"/>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row>
    <row r="26" spans="1:200" s="55" customFormat="1" ht="18.75" customHeight="1">
      <c r="A26" s="122" t="str">
        <f>'AP21LR '!A26</f>
        <v>Produit 1.3. Les connaissances de la population sur les actions de dialogues et transformation de conflits sont accrues</v>
      </c>
      <c r="B26" s="123"/>
      <c r="C26" s="123"/>
      <c r="D26" s="161"/>
      <c r="E26" s="161"/>
      <c r="F26" s="162"/>
      <c r="G26" s="162"/>
      <c r="H26" s="162"/>
      <c r="I26" s="162"/>
      <c r="J26" s="162"/>
      <c r="K26" s="161"/>
      <c r="L26" s="161"/>
      <c r="M26" s="161"/>
      <c r="N26" s="161"/>
      <c r="O26" s="161"/>
      <c r="P26" s="161"/>
      <c r="Q26" s="161"/>
      <c r="R26" s="161"/>
      <c r="S26" s="161"/>
      <c r="T26" s="13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row>
    <row r="27" spans="1:200" s="34" customFormat="1" ht="36.75" customHeight="1">
      <c r="A27" s="29" t="str">
        <f>'AP21LR '!A27</f>
        <v>AP21LR</v>
      </c>
      <c r="B27" s="30" t="str">
        <f>'AP21LR '!B27</f>
        <v>UNDP</v>
      </c>
      <c r="C27" s="31" t="str">
        <f>'AP21LR '!C27</f>
        <v>Activité 1.3.1 Production des émissions Radio/Pole FM</v>
      </c>
      <c r="D27" s="166" t="str">
        <f>'AP21LR '!D27</f>
        <v># d'émissions radio produites (30) et diffusées au niveau local sur le processus de stabilisation </v>
      </c>
      <c r="E27" s="158">
        <f>'AP21LR '!E27</f>
        <v>0</v>
      </c>
      <c r="F27" s="167"/>
      <c r="G27" s="167"/>
      <c r="H27" s="157">
        <f>G27*J27</f>
        <v>0</v>
      </c>
      <c r="I27" s="157">
        <f>G27*K27</f>
        <v>0</v>
      </c>
      <c r="J27" s="157">
        <f aca="true" t="shared" si="6" ref="J27:K29">N27+P27+R27</f>
        <v>5</v>
      </c>
      <c r="K27" s="158">
        <f t="shared" si="6"/>
        <v>5</v>
      </c>
      <c r="L27" s="120">
        <f>J27-K27</f>
        <v>0</v>
      </c>
      <c r="M27" s="159">
        <f>K27/J27</f>
        <v>1</v>
      </c>
      <c r="N27" s="163">
        <f>'AP21LR '!X27</f>
        <v>2</v>
      </c>
      <c r="O27" s="164">
        <v>2</v>
      </c>
      <c r="P27" s="168">
        <f>'AP21LR '!Z27</f>
        <v>2</v>
      </c>
      <c r="Q27" s="164">
        <v>2</v>
      </c>
      <c r="R27" s="165">
        <f>'AP21LR '!AB27</f>
        <v>1</v>
      </c>
      <c r="S27" s="164">
        <v>1</v>
      </c>
      <c r="T27" s="78"/>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row>
    <row r="28" spans="1:200" s="34" customFormat="1" ht="36.75" customHeight="1">
      <c r="A28" s="29" t="str">
        <f>'AP21LR '!A28</f>
        <v>AP21LR</v>
      </c>
      <c r="B28" s="30" t="str">
        <f>'AP21LR '!B28</f>
        <v>UNDP</v>
      </c>
      <c r="C28" s="31" t="str">
        <f>'AP21LR '!C28</f>
        <v>Activité 1.3.2 Diffusion des émissions sur 4 radios communautaires au niveau local</v>
      </c>
      <c r="D28" s="166" t="str">
        <f>'AP21LR '!D28</f>
        <v> # d'émissions radio produites et diffusées (12) au niveau national sur le processus de stabilisation</v>
      </c>
      <c r="E28" s="158">
        <f>'AP21LR '!E28</f>
        <v>0</v>
      </c>
      <c r="F28" s="167"/>
      <c r="G28" s="167"/>
      <c r="H28" s="157">
        <f>G28*J28</f>
        <v>0</v>
      </c>
      <c r="I28" s="157">
        <f>G28*K28</f>
        <v>0</v>
      </c>
      <c r="J28" s="157">
        <f t="shared" si="6"/>
        <v>2</v>
      </c>
      <c r="K28" s="158">
        <f t="shared" si="6"/>
        <v>0</v>
      </c>
      <c r="L28" s="120">
        <f>J28-K28</f>
        <v>2</v>
      </c>
      <c r="M28" s="159">
        <f>K28/J28</f>
        <v>0</v>
      </c>
      <c r="N28" s="163">
        <f>'AP21LR '!X28</f>
        <v>1</v>
      </c>
      <c r="O28" s="82"/>
      <c r="P28" s="168">
        <f>'AP21LR '!Z28</f>
        <v>0</v>
      </c>
      <c r="Q28" s="82"/>
      <c r="R28" s="165">
        <f>'AP21LR '!AB28</f>
        <v>1</v>
      </c>
      <c r="S28" s="82"/>
      <c r="T28" s="78"/>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row>
    <row r="29" spans="1:200" s="34" customFormat="1" ht="36.75" customHeight="1">
      <c r="A29" s="29" t="str">
        <f>'AP21LR '!A29</f>
        <v>AP21LR</v>
      </c>
      <c r="B29" s="30" t="str">
        <f>'AP21LR '!B29</f>
        <v>UNDP</v>
      </c>
      <c r="C29" s="31" t="str">
        <f>'AP21LR '!C29</f>
        <v>Activité 1.3.3 Diffusion des émissions sur une radio nationale à Kinshasa</v>
      </c>
      <c r="D29" s="166" t="str">
        <f>'AP21LR '!D29</f>
        <v> % des membres de la communauté et acteurs locaux qui ont une bonne connaissance des messages vehicules a travers les emissions radiophoniques, les campagnes de sensibilisation...... (60%)</v>
      </c>
      <c r="E29" s="158">
        <f>'AP21LR '!E29</f>
        <v>0</v>
      </c>
      <c r="F29" s="167"/>
      <c r="G29" s="167"/>
      <c r="H29" s="157">
        <f>G29*J29</f>
        <v>0</v>
      </c>
      <c r="I29" s="157">
        <f>G29*K29</f>
        <v>0</v>
      </c>
      <c r="J29" s="157">
        <f t="shared" si="6"/>
        <v>0</v>
      </c>
      <c r="K29" s="158">
        <f t="shared" si="6"/>
        <v>0</v>
      </c>
      <c r="L29" s="120">
        <f>J29-K29</f>
        <v>0</v>
      </c>
      <c r="M29" s="159" t="e">
        <f>K29/J29</f>
        <v>#DIV/0!</v>
      </c>
      <c r="N29" s="163">
        <f>'AP21LR '!X29</f>
        <v>0</v>
      </c>
      <c r="O29" s="82"/>
      <c r="P29" s="168">
        <f>'AP21LR '!Z29</f>
        <v>0</v>
      </c>
      <c r="Q29" s="82"/>
      <c r="R29" s="165">
        <f>'AP21LR '!AB29</f>
        <v>0</v>
      </c>
      <c r="S29" s="82"/>
      <c r="T29" s="78"/>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row>
    <row r="30" spans="1:201" s="44" customFormat="1" ht="19.5" customHeight="1">
      <c r="A30" s="38" t="str">
        <f>'AP21LR '!A30</f>
        <v>Résultat 2. Les plans d'actions conjoints sont mis en œuvre</v>
      </c>
      <c r="B30" s="39"/>
      <c r="C30" s="39"/>
      <c r="D30" s="169"/>
      <c r="E30" s="170"/>
      <c r="F30" s="171"/>
      <c r="G30" s="171"/>
      <c r="H30" s="171"/>
      <c r="I30" s="172"/>
      <c r="J30" s="172"/>
      <c r="K30" s="173"/>
      <c r="L30" s="173"/>
      <c r="M30" s="173"/>
      <c r="N30" s="173"/>
      <c r="O30" s="173"/>
      <c r="P30" s="173"/>
      <c r="Q30" s="173"/>
      <c r="R30" s="173"/>
      <c r="S30" s="174"/>
      <c r="T30" s="66"/>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3"/>
    </row>
    <row r="31" spans="1:200" s="55" customFormat="1" ht="18.75" customHeight="1">
      <c r="A31" s="122" t="str">
        <f>'AP21LR '!A31</f>
        <v>Produit 2.1. Les engagements (Accords) issus des dialogues précédents sont actualisés</v>
      </c>
      <c r="B31" s="123"/>
      <c r="C31" s="123"/>
      <c r="D31" s="161"/>
      <c r="E31" s="161"/>
      <c r="F31" s="162"/>
      <c r="G31" s="162"/>
      <c r="H31" s="162"/>
      <c r="I31" s="162"/>
      <c r="J31" s="162"/>
      <c r="K31" s="161"/>
      <c r="L31" s="161"/>
      <c r="M31" s="161"/>
      <c r="N31" s="161"/>
      <c r="O31" s="161"/>
      <c r="P31" s="161"/>
      <c r="Q31" s="161"/>
      <c r="R31" s="161"/>
      <c r="S31" s="161"/>
      <c r="T31" s="13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row>
    <row r="32" spans="1:200" s="34" customFormat="1" ht="36" customHeight="1">
      <c r="A32" s="29" t="str">
        <f>'AP21LR '!A32</f>
        <v>AP21LR</v>
      </c>
      <c r="B32" s="30" t="str">
        <f>'AP21LR '!B32</f>
        <v>UNDP</v>
      </c>
      <c r="C32" s="31" t="str">
        <f>'AP21LR '!C32</f>
        <v>Activité 2.1.1 Ateliers d’évaluation et de réactualisation des accords signés dans le passé dans la zone</v>
      </c>
      <c r="D32" s="166" t="str">
        <f>'AP21LR '!D32</f>
        <v># d'atelier sur la réactualisation et la revue des résultats de l'analyse existante dans la zone (4)</v>
      </c>
      <c r="E32" s="158">
        <f>'AP21LR '!E32</f>
        <v>0</v>
      </c>
      <c r="F32" s="167"/>
      <c r="G32" s="167"/>
      <c r="H32" s="157">
        <f>G32*J32</f>
        <v>0</v>
      </c>
      <c r="I32" s="157">
        <f>G32*K32</f>
        <v>0</v>
      </c>
      <c r="J32" s="157">
        <f aca="true" t="shared" si="7" ref="J32:K35">N32+P32+R32</f>
        <v>2</v>
      </c>
      <c r="K32" s="158">
        <f t="shared" si="7"/>
        <v>2</v>
      </c>
      <c r="L32" s="120">
        <f>J32-K32</f>
        <v>0</v>
      </c>
      <c r="M32" s="159">
        <f>K32/J32</f>
        <v>1</v>
      </c>
      <c r="N32" s="163">
        <f>'AP21LR '!AR33</f>
        <v>1</v>
      </c>
      <c r="O32" s="82">
        <v>1</v>
      </c>
      <c r="P32" s="163">
        <f>'AP21LR '!AT33</f>
        <v>0</v>
      </c>
      <c r="Q32" s="82"/>
      <c r="R32" s="163">
        <f>'AP21LR '!AV33</f>
        <v>1</v>
      </c>
      <c r="S32" s="82">
        <v>1</v>
      </c>
      <c r="T32" s="78"/>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row>
    <row r="33" spans="1:200" s="34" customFormat="1" ht="42" customHeight="1">
      <c r="A33" s="29" t="str">
        <f>'AP21LR '!A33</f>
        <v>AP21LR</v>
      </c>
      <c r="B33" s="30" t="str">
        <f>'AP21LR '!B33</f>
        <v>UNDP</v>
      </c>
      <c r="C33" s="31" t="str">
        <f>'AP21LR '!C33</f>
        <v>Activité 2.1.2 Nbre d'aliers de restitution  sur les dimensions non incluses dans la RAP existante menée par LPI</v>
      </c>
      <c r="D33" s="166" t="str">
        <f>'AP21LR '!D33</f>
        <v># d'ateliers de restitutions sur les dimensions non incluses dans la RAP aux parties prenantes et autorités organisés (3)</v>
      </c>
      <c r="E33" s="158">
        <f>'AP21LR '!E33</f>
        <v>0</v>
      </c>
      <c r="F33" s="167"/>
      <c r="G33" s="167"/>
      <c r="H33" s="157">
        <f>G33*J33</f>
        <v>0</v>
      </c>
      <c r="I33" s="157">
        <f>G33*K33</f>
        <v>0</v>
      </c>
      <c r="J33" s="157">
        <f t="shared" si="7"/>
        <v>0</v>
      </c>
      <c r="K33" s="158">
        <f t="shared" si="7"/>
        <v>0</v>
      </c>
      <c r="L33" s="120">
        <f>J33-K33</f>
        <v>0</v>
      </c>
      <c r="M33" s="159" t="e">
        <f>K33/J33</f>
        <v>#DIV/0!</v>
      </c>
      <c r="N33" s="163">
        <f>'AP21LR '!X33</f>
        <v>0</v>
      </c>
      <c r="O33" s="82"/>
      <c r="P33" s="168">
        <f>'AP21LR '!Z33</f>
        <v>0</v>
      </c>
      <c r="Q33" s="82"/>
      <c r="R33" s="165">
        <f>'AP21LR '!AB33</f>
        <v>0</v>
      </c>
      <c r="S33" s="82"/>
      <c r="T33" s="78"/>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row>
    <row r="34" spans="1:200" s="34" customFormat="1" ht="42" customHeight="1">
      <c r="A34" s="29" t="str">
        <f>'AP21LR '!A34</f>
        <v>AP21LR</v>
      </c>
      <c r="B34" s="30" t="str">
        <f>'AP21LR '!B34</f>
        <v>UNDP</v>
      </c>
      <c r="C34" s="31" t="str">
        <f>'AP21LR '!C34</f>
        <v>Activité 2.1.3 Table Ronde d’évaluation et actualisation des engagements existants sur la zone de Bashali</v>
      </c>
      <c r="D34" s="166" t="str">
        <f>'AP21LR '!D34</f>
        <v># de table ronde d'évaluation et réactualisation des engagements existants dans la zone de Bashali (1)</v>
      </c>
      <c r="E34" s="158">
        <f>'AP21LR '!E34</f>
        <v>0</v>
      </c>
      <c r="F34" s="167"/>
      <c r="G34" s="167"/>
      <c r="H34" s="157">
        <f>G34*J34</f>
        <v>0</v>
      </c>
      <c r="I34" s="157">
        <f>G34*K34</f>
        <v>0</v>
      </c>
      <c r="J34" s="157">
        <f t="shared" si="7"/>
        <v>0</v>
      </c>
      <c r="K34" s="158">
        <f t="shared" si="7"/>
        <v>0</v>
      </c>
      <c r="L34" s="120">
        <f>J34-K34</f>
        <v>0</v>
      </c>
      <c r="M34" s="159" t="e">
        <f>K34/J34</f>
        <v>#DIV/0!</v>
      </c>
      <c r="N34" s="163">
        <f>'AP21LR '!X34</f>
        <v>0</v>
      </c>
      <c r="O34" s="82"/>
      <c r="P34" s="168">
        <f>'AP21LR '!Z34</f>
        <v>0</v>
      </c>
      <c r="Q34" s="82"/>
      <c r="R34" s="165">
        <f>'AP21LR '!AB34</f>
        <v>0</v>
      </c>
      <c r="S34" s="82"/>
      <c r="T34" s="78"/>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row>
    <row r="35" spans="1:200" s="34" customFormat="1" ht="42" customHeight="1">
      <c r="A35" s="29" t="str">
        <f>'AP21LR '!A35</f>
        <v>AP21LR</v>
      </c>
      <c r="B35" s="30" t="str">
        <f>'AP21LR '!B35</f>
        <v>UNDP</v>
      </c>
      <c r="C35" s="31" t="str">
        <f>'AP21LR '!C35</f>
        <v>Activité 2.1.4 Egagements actualisés lors de la table ronde de Bashali Bashali</v>
      </c>
      <c r="D35" s="166" t="str">
        <f>'AP21LR '!D35</f>
        <v># d'engagements actualises lors de la table ronde (7)</v>
      </c>
      <c r="E35" s="158">
        <f>'AP21LR '!E35</f>
        <v>0</v>
      </c>
      <c r="F35" s="167"/>
      <c r="G35" s="167"/>
      <c r="H35" s="157">
        <f>G35*J35</f>
        <v>0</v>
      </c>
      <c r="I35" s="157">
        <f>G35*K35</f>
        <v>0</v>
      </c>
      <c r="J35" s="157">
        <f t="shared" si="7"/>
        <v>0</v>
      </c>
      <c r="K35" s="158">
        <f t="shared" si="7"/>
        <v>0</v>
      </c>
      <c r="L35" s="120">
        <f>J35-K35</f>
        <v>0</v>
      </c>
      <c r="M35" s="159" t="e">
        <f>K35/J35</f>
        <v>#DIV/0!</v>
      </c>
      <c r="N35" s="163">
        <f>'AP21LR '!X35</f>
        <v>0</v>
      </c>
      <c r="O35" s="82"/>
      <c r="P35" s="168">
        <f>'AP21LR '!Z35</f>
        <v>0</v>
      </c>
      <c r="Q35" s="82"/>
      <c r="R35" s="165">
        <f>'AP21LR '!AB35</f>
        <v>0</v>
      </c>
      <c r="S35" s="82"/>
      <c r="T35" s="78"/>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row>
    <row r="36" spans="1:200" s="34" customFormat="1" ht="42" customHeight="1">
      <c r="A36" s="29" t="str">
        <f>'AP21LR '!A36</f>
        <v>AP21LR</v>
      </c>
      <c r="B36" s="30" t="str">
        <f>'AP21LR '!B36</f>
        <v>UNDP</v>
      </c>
      <c r="C36" s="31" t="str">
        <f>'AP21LR '!C36</f>
        <v>Activité 2.1.5 Forums de Dialogue Démocratique Bashali</v>
      </c>
      <c r="D36" s="166" t="str">
        <f>'AP21LR '!D36</f>
        <v># de forum de dialogue organisés (4)</v>
      </c>
      <c r="E36" s="158">
        <f>'AP21LR '!E36</f>
        <v>0</v>
      </c>
      <c r="F36" s="167"/>
      <c r="G36" s="167"/>
      <c r="H36" s="157">
        <f>G36*J36</f>
        <v>0</v>
      </c>
      <c r="I36" s="157">
        <f>G36*K36</f>
        <v>0</v>
      </c>
      <c r="J36" s="157">
        <f>N36+P36+R36</f>
        <v>0</v>
      </c>
      <c r="K36" s="158">
        <f>O36+Q36+S36</f>
        <v>0</v>
      </c>
      <c r="L36" s="120">
        <f>J36-K36</f>
        <v>0</v>
      </c>
      <c r="M36" s="159" t="e">
        <f>K36/J36</f>
        <v>#DIV/0!</v>
      </c>
      <c r="N36" s="163">
        <f>'AP21LR '!X36</f>
        <v>0</v>
      </c>
      <c r="O36" s="82"/>
      <c r="P36" s="168">
        <f>'AP21LR '!Z36</f>
        <v>0</v>
      </c>
      <c r="Q36" s="82"/>
      <c r="R36" s="165">
        <f>'AP21LR '!AB36</f>
        <v>0</v>
      </c>
      <c r="S36" s="82"/>
      <c r="T36" s="78"/>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row>
    <row r="37" spans="1:200" s="55" customFormat="1" ht="18.75" customHeight="1">
      <c r="A37" s="122" t="str">
        <f>'AP21LR '!A37</f>
        <v>Produit 2.2. Une  recherche action participative sur les dynamiques des conflits est  réalisée</v>
      </c>
      <c r="B37" s="123"/>
      <c r="C37" s="123"/>
      <c r="D37" s="161"/>
      <c r="E37" s="161"/>
      <c r="F37" s="162"/>
      <c r="G37" s="162"/>
      <c r="H37" s="162"/>
      <c r="I37" s="162"/>
      <c r="J37" s="162"/>
      <c r="K37" s="161"/>
      <c r="L37" s="161"/>
      <c r="M37" s="161"/>
      <c r="N37" s="161"/>
      <c r="O37" s="161"/>
      <c r="P37" s="161"/>
      <c r="Q37" s="161"/>
      <c r="R37" s="161"/>
      <c r="S37" s="161"/>
      <c r="T37" s="13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row>
    <row r="38" spans="1:200" s="34" customFormat="1" ht="36" customHeight="1">
      <c r="A38" s="29" t="str">
        <f>'AP21LR '!A38</f>
        <v>AP21LR</v>
      </c>
      <c r="B38" s="30" t="str">
        <f>'AP21LR '!B38</f>
        <v>UNDP</v>
      </c>
      <c r="C38" s="31" t="str">
        <f>'AP21LR '!C38</f>
        <v>Produit 2.2.1  Recherche action participative sur les dynamiques des conflits Bwito</v>
      </c>
      <c r="D38" s="166" t="str">
        <f>'AP21LR '!D38</f>
        <v> #  de  RAP menées dans la zone (1)</v>
      </c>
      <c r="E38" s="158">
        <f>'AP21LR '!E38</f>
        <v>0</v>
      </c>
      <c r="F38" s="167"/>
      <c r="G38" s="167"/>
      <c r="H38" s="157">
        <f>G38*J38</f>
        <v>0</v>
      </c>
      <c r="I38" s="157">
        <f>G38*K38</f>
        <v>0</v>
      </c>
      <c r="J38" s="157">
        <f aca="true" t="shared" si="8" ref="J38:K41">N38+P38+R38</f>
        <v>0</v>
      </c>
      <c r="K38" s="158">
        <f t="shared" si="8"/>
        <v>0</v>
      </c>
      <c r="L38" s="120">
        <f>J38-K38</f>
        <v>0</v>
      </c>
      <c r="M38" s="159" t="e">
        <f>K38/J38</f>
        <v>#DIV/0!</v>
      </c>
      <c r="N38" s="163">
        <f>'AP21LR '!X38</f>
        <v>0</v>
      </c>
      <c r="O38" s="82"/>
      <c r="P38" s="168">
        <f>'AP21LR '!Z38</f>
        <v>0</v>
      </c>
      <c r="Q38" s="82"/>
      <c r="R38" s="165">
        <f>'AP21LR '!AB38</f>
        <v>0</v>
      </c>
      <c r="S38" s="82"/>
      <c r="T38" s="78"/>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row>
    <row r="39" spans="1:200" s="34" customFormat="1" ht="42" customHeight="1">
      <c r="A39" s="29" t="str">
        <f>'AP21LR '!A39</f>
        <v>AP21LR</v>
      </c>
      <c r="B39" s="30" t="str">
        <f>'AP21LR '!B39</f>
        <v>UNDP</v>
      </c>
      <c r="C39" s="31" t="str">
        <f>'AP21LR '!C39</f>
        <v>Activité 2.2.2 Forums  débats basés sur les résultats de la RAP Bwito</v>
      </c>
      <c r="D39" s="166" t="str">
        <f>'AP21LR '!D39</f>
        <v> # de forums débat organisés sur la RAP dans la chefferie de Bwito (3)</v>
      </c>
      <c r="E39" s="158">
        <f>'AP21LR '!E39</f>
        <v>0</v>
      </c>
      <c r="F39" s="167"/>
      <c r="G39" s="167"/>
      <c r="H39" s="157">
        <f>G39*J39</f>
        <v>0</v>
      </c>
      <c r="I39" s="157">
        <f>G39*K39</f>
        <v>0</v>
      </c>
      <c r="J39" s="157">
        <f t="shared" si="8"/>
        <v>3</v>
      </c>
      <c r="K39" s="158">
        <f t="shared" si="8"/>
        <v>3</v>
      </c>
      <c r="L39" s="120">
        <f>J39-K39</f>
        <v>0</v>
      </c>
      <c r="M39" s="159">
        <f>K39/J39</f>
        <v>1</v>
      </c>
      <c r="N39" s="163">
        <f>'AP21LR '!AV39</f>
        <v>3</v>
      </c>
      <c r="O39" s="82">
        <v>3</v>
      </c>
      <c r="P39" s="168">
        <f>'AP21LR '!Z39</f>
        <v>0</v>
      </c>
      <c r="Q39" s="82"/>
      <c r="R39" s="165">
        <f>'AP21LR '!AB39</f>
        <v>0</v>
      </c>
      <c r="S39" s="82"/>
      <c r="T39" s="78"/>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row>
    <row r="40" spans="1:200" s="34" customFormat="1" ht="42" customHeight="1">
      <c r="A40" s="29" t="str">
        <f>'AP21LR '!A40</f>
        <v>AP21LR</v>
      </c>
      <c r="B40" s="30" t="str">
        <f>'AP21LR '!B40</f>
        <v>UNDP</v>
      </c>
      <c r="C40" s="31" t="str">
        <f>'AP21LR '!C40</f>
        <v>Activité 2.2.3 Mini dialogue organisés dans la chefferie de Bwito</v>
      </c>
      <c r="D40" s="166" t="str">
        <f>'AP21LR '!D40</f>
        <v># de Mini dialogues organisés dans la chefferie de Bwito (20)</v>
      </c>
      <c r="E40" s="158">
        <f>'AP21LR '!E40</f>
        <v>0</v>
      </c>
      <c r="F40" s="167"/>
      <c r="G40" s="167"/>
      <c r="H40" s="157">
        <f>G40*J40</f>
        <v>0</v>
      </c>
      <c r="I40" s="157">
        <f>G40*K40</f>
        <v>0</v>
      </c>
      <c r="J40" s="157">
        <f t="shared" si="8"/>
        <v>0</v>
      </c>
      <c r="K40" s="158">
        <f t="shared" si="8"/>
        <v>0</v>
      </c>
      <c r="L40" s="120">
        <f>J40-K40</f>
        <v>0</v>
      </c>
      <c r="M40" s="159" t="e">
        <f>K40/J40</f>
        <v>#DIV/0!</v>
      </c>
      <c r="N40" s="163">
        <f>'AP21LR '!X40</f>
        <v>0</v>
      </c>
      <c r="O40" s="82"/>
      <c r="P40" s="168">
        <f>'AP21LR '!Z40</f>
        <v>0</v>
      </c>
      <c r="Q40" s="82"/>
      <c r="R40" s="165">
        <f>'AP21LR '!AB40</f>
        <v>0</v>
      </c>
      <c r="S40" s="82"/>
      <c r="T40" s="78"/>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row>
    <row r="41" spans="1:200" s="34" customFormat="1" ht="42" customHeight="1">
      <c r="A41" s="29" t="str">
        <f>'AP21LR '!A41</f>
        <v>AP21LR</v>
      </c>
      <c r="B41" s="30" t="str">
        <f>'AP21LR '!B41</f>
        <v>UNDP</v>
      </c>
      <c r="C41" s="31" t="str">
        <f>'AP21LR '!C41</f>
        <v>Activité 2.2.4 Rapport Cartographie des Acteurs, analyse des facteurs des conflits</v>
      </c>
      <c r="D41" s="166" t="str">
        <f>'AP21LR '!D41</f>
        <v># de rapport de cartographie  et analyse des facteurs  des conflits produit sur la zone du projet (1)</v>
      </c>
      <c r="E41" s="158">
        <f>'AP21LR '!E41</f>
        <v>0</v>
      </c>
      <c r="F41" s="167"/>
      <c r="G41" s="167"/>
      <c r="H41" s="157">
        <f>G41*J41</f>
        <v>0</v>
      </c>
      <c r="I41" s="157">
        <f>G41*K41</f>
        <v>0</v>
      </c>
      <c r="J41" s="157">
        <f t="shared" si="8"/>
        <v>0</v>
      </c>
      <c r="K41" s="158">
        <f t="shared" si="8"/>
        <v>0</v>
      </c>
      <c r="L41" s="120">
        <f>J41-K41</f>
        <v>0</v>
      </c>
      <c r="M41" s="159" t="e">
        <f>K41/J41</f>
        <v>#DIV/0!</v>
      </c>
      <c r="N41" s="163">
        <f>'AP21LR '!X41</f>
        <v>0</v>
      </c>
      <c r="O41" s="82"/>
      <c r="P41" s="168">
        <f>'AP21LR '!Z41</f>
        <v>0</v>
      </c>
      <c r="Q41" s="82"/>
      <c r="R41" s="165">
        <f>'AP21LR '!AB41</f>
        <v>0</v>
      </c>
      <c r="S41" s="82"/>
      <c r="T41" s="78"/>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row>
    <row r="42" spans="1:200" s="55" customFormat="1" ht="18.75" customHeight="1">
      <c r="A42" s="122" t="str">
        <f>'AP21LR '!A42</f>
        <v>Produit 2.3. Les plans d’action conjoints sensibles au genre sont développés par le comité de suivi et approuvés par les représentants des communautés et les autorités </v>
      </c>
      <c r="B42" s="123"/>
      <c r="C42" s="123"/>
      <c r="D42" s="161"/>
      <c r="E42" s="161"/>
      <c r="F42" s="162"/>
      <c r="G42" s="162"/>
      <c r="H42" s="162"/>
      <c r="I42" s="162"/>
      <c r="J42" s="162"/>
      <c r="K42" s="161"/>
      <c r="L42" s="161"/>
      <c r="M42" s="161"/>
      <c r="N42" s="161"/>
      <c r="O42" s="161"/>
      <c r="P42" s="161"/>
      <c r="Q42" s="161"/>
      <c r="R42" s="161"/>
      <c r="S42" s="161"/>
      <c r="T42" s="13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row>
    <row r="43" spans="1:200" s="34" customFormat="1" ht="36" customHeight="1">
      <c r="A43" s="29" t="str">
        <f>'AP21LR '!A43</f>
        <v>AP21LR</v>
      </c>
      <c r="B43" s="30" t="str">
        <f>'AP21LR '!B43</f>
        <v>UNDP</v>
      </c>
      <c r="C43" s="31" t="str">
        <f>'AP21LR '!C43</f>
        <v>Activité 2.3.1 Fond Flexible pour la mise en oeuvre des accords et plans d'action issus du dialogue démocratique de Bwito</v>
      </c>
      <c r="D43" s="166" t="str">
        <f>'AP21LR '!D43</f>
        <v>#  de plans d'action conjoints "sensibles au genre" approuvés (ventilé par sous-zone prioritaire) (&amp;°</v>
      </c>
      <c r="E43" s="158">
        <f>'AP21LR '!E43</f>
        <v>0</v>
      </c>
      <c r="F43" s="167"/>
      <c r="G43" s="167"/>
      <c r="H43" s="157">
        <f>G43*J43</f>
        <v>0</v>
      </c>
      <c r="I43" s="157">
        <f>G43*K43</f>
        <v>0</v>
      </c>
      <c r="J43" s="157">
        <f>N43+P43+R43</f>
        <v>0</v>
      </c>
      <c r="K43" s="158">
        <f>O43+Q43+S43</f>
        <v>0</v>
      </c>
      <c r="L43" s="120">
        <f>J43-K43</f>
        <v>0</v>
      </c>
      <c r="M43" s="159" t="e">
        <f>K43/J43</f>
        <v>#DIV/0!</v>
      </c>
      <c r="N43" s="163">
        <f>'AP21LR '!X43</f>
        <v>0</v>
      </c>
      <c r="O43" s="82"/>
      <c r="P43" s="168">
        <f>'AP21LR '!Z43</f>
        <v>0</v>
      </c>
      <c r="Q43" s="82"/>
      <c r="R43" s="165">
        <f>'AP21LR '!AB43</f>
        <v>0</v>
      </c>
      <c r="S43" s="82"/>
      <c r="T43" s="78"/>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row>
    <row r="44" spans="1:200" s="34" customFormat="1" ht="42" customHeight="1">
      <c r="A44" s="29" t="str">
        <f>'AP21LR '!A44</f>
        <v>AP21LR</v>
      </c>
      <c r="B44" s="30" t="str">
        <f>'AP21LR '!B44</f>
        <v>UNDP</v>
      </c>
      <c r="C44" s="31" t="str">
        <f>'AP21LR '!C44</f>
        <v>Activité 2.3.2 Fond Flexible pour la mise en oeuvre des accords actualisés et plans d'action actualisés issus  de la table ronde d’actualisation des engagements de Bashali</v>
      </c>
      <c r="D44" s="166" t="str">
        <f>'AP21LR '!D44</f>
        <v>#  de plans d'action conjoints "sensibles au genre" approuvés (ventilé par sous-zone prioritaire) (1)</v>
      </c>
      <c r="E44" s="158">
        <f>'AP21LR '!E44</f>
        <v>0</v>
      </c>
      <c r="F44" s="167"/>
      <c r="G44" s="167"/>
      <c r="H44" s="157">
        <f>G44*J44</f>
        <v>0</v>
      </c>
      <c r="I44" s="157">
        <f>G44*K44</f>
        <v>0</v>
      </c>
      <c r="J44" s="157">
        <f>N44+P44+R44</f>
        <v>0</v>
      </c>
      <c r="K44" s="158">
        <f>O44+Q44+S44</f>
        <v>0</v>
      </c>
      <c r="L44" s="120">
        <f>J44-K44</f>
        <v>0</v>
      </c>
      <c r="M44" s="159" t="e">
        <f>K44/J44</f>
        <v>#DIV/0!</v>
      </c>
      <c r="N44" s="163">
        <f>'AP21LR '!X44</f>
        <v>0</v>
      </c>
      <c r="O44" s="82"/>
      <c r="P44" s="168">
        <f>'AP21LR '!Z44</f>
        <v>0</v>
      </c>
      <c r="Q44" s="82"/>
      <c r="R44" s="165">
        <f>'AP21LR '!AB44</f>
        <v>0</v>
      </c>
      <c r="S44" s="82"/>
      <c r="T44" s="78"/>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row>
    <row r="45" spans="1:201" s="44" customFormat="1" ht="19.5" customHeight="1">
      <c r="A45" s="38" t="str">
        <f>'AP21LR '!A45</f>
        <v>Résultat 3. Les acteurs clés au niveau provincial et national sont mobilisés </v>
      </c>
      <c r="B45" s="39"/>
      <c r="C45" s="39"/>
      <c r="D45" s="169"/>
      <c r="E45" s="170"/>
      <c r="F45" s="171"/>
      <c r="G45" s="171"/>
      <c r="H45" s="171"/>
      <c r="I45" s="172"/>
      <c r="J45" s="172"/>
      <c r="K45" s="173"/>
      <c r="L45" s="173"/>
      <c r="M45" s="173"/>
      <c r="N45" s="173"/>
      <c r="O45" s="173"/>
      <c r="P45" s="173"/>
      <c r="Q45" s="173"/>
      <c r="R45" s="173"/>
      <c r="S45" s="174"/>
      <c r="T45" s="66"/>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3"/>
    </row>
    <row r="46" spans="1:200" s="55" customFormat="1" ht="18.75" customHeight="1">
      <c r="A46" s="122" t="str">
        <f>'AP21LR '!A46</f>
        <v>Produit 3. 1. Le conseil consultatif provincial est mis en place et est opérationnel</v>
      </c>
      <c r="B46" s="123"/>
      <c r="C46" s="123"/>
      <c r="D46" s="161"/>
      <c r="E46" s="161"/>
      <c r="F46" s="162"/>
      <c r="G46" s="162"/>
      <c r="H46" s="162"/>
      <c r="I46" s="162"/>
      <c r="J46" s="162"/>
      <c r="K46" s="161"/>
      <c r="L46" s="161"/>
      <c r="M46" s="161"/>
      <c r="N46" s="161"/>
      <c r="O46" s="161"/>
      <c r="P46" s="161"/>
      <c r="Q46" s="161"/>
      <c r="R46" s="161"/>
      <c r="S46" s="161"/>
      <c r="T46" s="13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row>
    <row r="47" spans="1:200" s="34" customFormat="1" ht="37.5" customHeight="1">
      <c r="A47" s="29" t="str">
        <f>'AP21LR '!A47</f>
        <v>AP21LR</v>
      </c>
      <c r="B47" s="30" t="str">
        <f>'AP21LR '!B47</f>
        <v>UNDP</v>
      </c>
      <c r="C47" s="31" t="str">
        <f>'AP21LR '!C47</f>
        <v>Activité 3.1.1 Mise en place d'un conseil consultatif au niveau provincial</v>
      </c>
      <c r="D47" s="166" t="str">
        <f>'AP21LR '!D47</f>
        <v> #  d'acteurs cles  mobilisés à chaque  niveau  (provincial et national) (1)</v>
      </c>
      <c r="E47" s="158">
        <f>'AP21LR '!E47</f>
        <v>0</v>
      </c>
      <c r="F47" s="167"/>
      <c r="G47" s="167"/>
      <c r="H47" s="157">
        <f aca="true" t="shared" si="9" ref="H47:H52">G47*J47</f>
        <v>0</v>
      </c>
      <c r="I47" s="157">
        <f aca="true" t="shared" si="10" ref="I47:I52">G47*K47</f>
        <v>0</v>
      </c>
      <c r="J47" s="157">
        <f aca="true" t="shared" si="11" ref="J47:K52">N47+P47+R47</f>
        <v>0</v>
      </c>
      <c r="K47" s="158">
        <f t="shared" si="11"/>
        <v>0</v>
      </c>
      <c r="L47" s="120">
        <f aca="true" t="shared" si="12" ref="L47:L52">J47-K47</f>
        <v>0</v>
      </c>
      <c r="M47" s="159" t="e">
        <f aca="true" t="shared" si="13" ref="M47:M52">K47/J47</f>
        <v>#DIV/0!</v>
      </c>
      <c r="N47" s="163">
        <f>'AP21LR '!X47</f>
        <v>0</v>
      </c>
      <c r="O47" s="82"/>
      <c r="P47" s="168">
        <f>'AP21LR '!Z47</f>
        <v>0</v>
      </c>
      <c r="Q47" s="82"/>
      <c r="R47" s="165">
        <f>'AP21LR '!AB47</f>
        <v>0</v>
      </c>
      <c r="S47" s="82"/>
      <c r="T47" s="78"/>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row>
    <row r="48" spans="1:200" s="34" customFormat="1" ht="39" customHeight="1">
      <c r="A48" s="29" t="str">
        <f>'AP21LR '!A48</f>
        <v>AP21LR</v>
      </c>
      <c r="B48" s="30" t="str">
        <f>'AP21LR '!B48</f>
        <v>UNDP</v>
      </c>
      <c r="C48" s="31" t="str">
        <f>'AP21LR '!C48</f>
        <v>Activité 3.1.2 Réunions trimestrielles du conseil consultatif au niveau de la province</v>
      </c>
      <c r="D48" s="166" t="str">
        <f>'AP21LR '!D48</f>
        <v># de réunions organisées  par le CC au niveau de la province (6)</v>
      </c>
      <c r="E48" s="158">
        <f>'AP21LR '!E48</f>
        <v>0</v>
      </c>
      <c r="F48" s="167"/>
      <c r="G48" s="167"/>
      <c r="H48" s="157">
        <f t="shared" si="9"/>
        <v>0</v>
      </c>
      <c r="I48" s="157">
        <f t="shared" si="10"/>
        <v>0</v>
      </c>
      <c r="J48" s="157">
        <f t="shared" si="11"/>
        <v>0</v>
      </c>
      <c r="K48" s="158">
        <f t="shared" si="11"/>
        <v>0</v>
      </c>
      <c r="L48" s="120">
        <f t="shared" si="12"/>
        <v>0</v>
      </c>
      <c r="M48" s="159" t="e">
        <f t="shared" si="13"/>
        <v>#DIV/0!</v>
      </c>
      <c r="N48" s="163">
        <f>'AP21LR '!X48</f>
        <v>0</v>
      </c>
      <c r="O48" s="82"/>
      <c r="P48" s="168">
        <f>'AP21LR '!Z48</f>
        <v>0</v>
      </c>
      <c r="Q48" s="82"/>
      <c r="R48" s="165">
        <f>'AP21LR '!AB48</f>
        <v>0</v>
      </c>
      <c r="S48" s="82"/>
      <c r="T48" s="78"/>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row>
    <row r="49" spans="1:200" s="34" customFormat="1" ht="41.25" customHeight="1">
      <c r="A49" s="29" t="str">
        <f>'AP21LR '!A49</f>
        <v>AP21LR</v>
      </c>
      <c r="B49" s="30" t="str">
        <f>'AP21LR '!B49</f>
        <v>UNDP</v>
      </c>
      <c r="C49" s="31" t="str">
        <f>'AP21LR '!C49</f>
        <v>Activité 3.1.3 Visites de suivi des activités de projets de stabilisation sur terrain par le conseil consultatif</v>
      </c>
      <c r="D49" s="166" t="str">
        <f>'AP21LR '!D49</f>
        <v># visites de suivi des activités terrain organisées par les membres  du CC (2)</v>
      </c>
      <c r="E49" s="158">
        <f>'AP21LR '!E49</f>
        <v>0</v>
      </c>
      <c r="F49" s="167"/>
      <c r="G49" s="167"/>
      <c r="H49" s="157">
        <f t="shared" si="9"/>
        <v>0</v>
      </c>
      <c r="I49" s="157">
        <f t="shared" si="10"/>
        <v>0</v>
      </c>
      <c r="J49" s="157">
        <f t="shared" si="11"/>
        <v>0</v>
      </c>
      <c r="K49" s="158">
        <f t="shared" si="11"/>
        <v>0</v>
      </c>
      <c r="L49" s="120">
        <f t="shared" si="12"/>
        <v>0</v>
      </c>
      <c r="M49" s="159" t="e">
        <f t="shared" si="13"/>
        <v>#DIV/0!</v>
      </c>
      <c r="N49" s="163">
        <f>'AP21LR '!X49</f>
        <v>0</v>
      </c>
      <c r="O49" s="82"/>
      <c r="P49" s="168">
        <f>'AP21LR '!Z49</f>
        <v>0</v>
      </c>
      <c r="Q49" s="82"/>
      <c r="R49" s="165">
        <f>'AP21LR '!AB49</f>
        <v>0</v>
      </c>
      <c r="S49" s="82"/>
      <c r="T49" s="78"/>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row>
    <row r="50" spans="1:200" s="34" customFormat="1" ht="36" customHeight="1">
      <c r="A50" s="29" t="str">
        <f>'AP21LR '!A50</f>
        <v>AP21LR</v>
      </c>
      <c r="B50" s="30" t="str">
        <f>'AP21LR '!B50</f>
        <v>UNDP</v>
      </c>
      <c r="C50" s="31" t="str">
        <f>'AP21LR '!C50</f>
        <v>Activité 3.1.4 Ateliers d'échange avec les entrepreneurs du conflit au niveau provincial, national et régional</v>
      </c>
      <c r="D50" s="166" t="str">
        <f>'AP21LR '!D50</f>
        <v># d'ateliers d'échanges entre les entrepreneurs des conflits au niveau provincial, national et régional (2)</v>
      </c>
      <c r="E50" s="158">
        <f>'AP21LR '!E50</f>
        <v>0</v>
      </c>
      <c r="F50" s="167"/>
      <c r="G50" s="167"/>
      <c r="H50" s="157">
        <f t="shared" si="9"/>
        <v>0</v>
      </c>
      <c r="I50" s="157">
        <f t="shared" si="10"/>
        <v>0</v>
      </c>
      <c r="J50" s="157">
        <f t="shared" si="11"/>
        <v>0</v>
      </c>
      <c r="K50" s="158">
        <f t="shared" si="11"/>
        <v>0</v>
      </c>
      <c r="L50" s="120">
        <f t="shared" si="12"/>
        <v>0</v>
      </c>
      <c r="M50" s="159" t="e">
        <f t="shared" si="13"/>
        <v>#DIV/0!</v>
      </c>
      <c r="N50" s="163">
        <f>'AP21LR '!X50</f>
        <v>0</v>
      </c>
      <c r="O50" s="82"/>
      <c r="P50" s="168">
        <f>'AP21LR '!Z50</f>
        <v>0</v>
      </c>
      <c r="Q50" s="82"/>
      <c r="R50" s="165">
        <f>'AP21LR '!AB50</f>
        <v>0</v>
      </c>
      <c r="S50" s="82"/>
      <c r="T50" s="78"/>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row>
    <row r="51" spans="1:200" s="34" customFormat="1" ht="43.5" customHeight="1">
      <c r="A51" s="29" t="str">
        <f>'AP21LR '!A51</f>
        <v>AP21LR</v>
      </c>
      <c r="B51" s="30" t="str">
        <f>'AP21LR '!B51</f>
        <v>UNDP</v>
      </c>
      <c r="C51" s="31" t="str">
        <f>'AP21LR '!C51</f>
        <v>Activité 3.1.5 Atelier de préparation des activités de plaidoyer menées par les mécanismes de suivi de la mise en œuvre des accords/Bashali</v>
      </c>
      <c r="D51" s="166" t="str">
        <f>'AP21LR '!D51</f>
        <v> # d'ateliers de préparation des activités de plaidoyer menées par le mécanisme de suivi des accords au niveau provincial, national et régional  (1)</v>
      </c>
      <c r="E51" s="158">
        <f>'AP21LR '!E51</f>
        <v>0</v>
      </c>
      <c r="F51" s="167"/>
      <c r="G51" s="167"/>
      <c r="H51" s="157">
        <f t="shared" si="9"/>
        <v>0</v>
      </c>
      <c r="I51" s="157">
        <f t="shared" si="10"/>
        <v>0</v>
      </c>
      <c r="J51" s="157">
        <f t="shared" si="11"/>
        <v>0</v>
      </c>
      <c r="K51" s="158">
        <f t="shared" si="11"/>
        <v>0</v>
      </c>
      <c r="L51" s="120">
        <f t="shared" si="12"/>
        <v>0</v>
      </c>
      <c r="M51" s="159" t="e">
        <f t="shared" si="13"/>
        <v>#DIV/0!</v>
      </c>
      <c r="N51" s="163">
        <f>'AP21LR '!X51</f>
        <v>0</v>
      </c>
      <c r="O51" s="82"/>
      <c r="P51" s="168">
        <f>'AP21LR '!Z51</f>
        <v>0</v>
      </c>
      <c r="Q51" s="82"/>
      <c r="R51" s="165">
        <f>'AP21LR '!AB51</f>
        <v>0</v>
      </c>
      <c r="S51" s="82"/>
      <c r="T51" s="78"/>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row>
    <row r="52" spans="1:200" s="34" customFormat="1" ht="43.5" customHeight="1">
      <c r="A52" s="29" t="str">
        <f>'AP21LR '!A52</f>
        <v>AP21LR</v>
      </c>
      <c r="B52" s="30" t="str">
        <f>'AP21LR '!B52</f>
        <v>UNDP</v>
      </c>
      <c r="C52" s="31" t="str">
        <f>'AP21LR '!C52</f>
        <v>Activité 3.1.6  Atelier de préparation des activités de plaidoyer menées par les mécanismes de suivi de la mise en œuvre des accords issus du dialogue démocratique de Bwito</v>
      </c>
      <c r="D52" s="166">
        <f>'AP21LR '!D52</f>
        <v>0</v>
      </c>
      <c r="E52" s="158">
        <f>'AP21LR '!E52</f>
        <v>0</v>
      </c>
      <c r="F52" s="167"/>
      <c r="G52" s="167"/>
      <c r="H52" s="157">
        <f t="shared" si="9"/>
        <v>0</v>
      </c>
      <c r="I52" s="157">
        <f t="shared" si="10"/>
        <v>0</v>
      </c>
      <c r="J52" s="157">
        <f t="shared" si="11"/>
        <v>0</v>
      </c>
      <c r="K52" s="158">
        <f t="shared" si="11"/>
        <v>0</v>
      </c>
      <c r="L52" s="120">
        <f t="shared" si="12"/>
        <v>0</v>
      </c>
      <c r="M52" s="159" t="e">
        <f t="shared" si="13"/>
        <v>#DIV/0!</v>
      </c>
      <c r="N52" s="163">
        <f>'AP21LR '!X52</f>
        <v>0</v>
      </c>
      <c r="O52" s="82"/>
      <c r="P52" s="168">
        <f>'AP21LR '!Z52</f>
        <v>0</v>
      </c>
      <c r="Q52" s="82"/>
      <c r="R52" s="165">
        <f>'AP21LR '!AB52</f>
        <v>0</v>
      </c>
      <c r="S52" s="82"/>
      <c r="T52" s="78"/>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row>
    <row r="53" spans="1:200" s="34" customFormat="1" ht="36" customHeight="1">
      <c r="A53" s="29" t="str">
        <f>'AP21LR '!A53</f>
        <v>AP21LR</v>
      </c>
      <c r="B53" s="30" t="str">
        <f>'AP21LR '!B53</f>
        <v>UNDP</v>
      </c>
      <c r="C53" s="31" t="str">
        <f>'AP21LR '!C53</f>
        <v>Activité 3.1.7 Activités de plaidoyer au niveau provincial, national et régional/Bashali</v>
      </c>
      <c r="D53" s="166" t="str">
        <f>'AP21LR '!D53</f>
        <v># d'activités de plaidoyer menées par le mécanisme de suivi des accords au niveau provincial, national et (6)</v>
      </c>
      <c r="E53" s="158">
        <f>'AP21LR '!E53</f>
        <v>0</v>
      </c>
      <c r="F53" s="167"/>
      <c r="G53" s="167"/>
      <c r="H53" s="157">
        <f>G53*J53</f>
        <v>0</v>
      </c>
      <c r="I53" s="157">
        <f>G53*K53</f>
        <v>0</v>
      </c>
      <c r="J53" s="157">
        <f aca="true" t="shared" si="14" ref="J53:K55">N53+P53+R53</f>
        <v>0</v>
      </c>
      <c r="K53" s="158">
        <f t="shared" si="14"/>
        <v>0</v>
      </c>
      <c r="L53" s="120">
        <f>J53-K53</f>
        <v>0</v>
      </c>
      <c r="M53" s="159" t="e">
        <f>K53/J53</f>
        <v>#DIV/0!</v>
      </c>
      <c r="N53" s="163">
        <f>'AP21LR '!X53</f>
        <v>0</v>
      </c>
      <c r="O53" s="82"/>
      <c r="P53" s="168">
        <f>'AP21LR '!Z53</f>
        <v>0</v>
      </c>
      <c r="Q53" s="82"/>
      <c r="R53" s="165">
        <f>'AP21LR '!AB53</f>
        <v>0</v>
      </c>
      <c r="S53" s="82"/>
      <c r="T53" s="78"/>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row>
    <row r="54" spans="1:200" s="34" customFormat="1" ht="43.5" customHeight="1">
      <c r="A54" s="29" t="str">
        <f>'AP21LR '!A54</f>
        <v>AP21LR</v>
      </c>
      <c r="B54" s="30" t="str">
        <f>'AP21LR '!B54</f>
        <v>UNDP</v>
      </c>
      <c r="C54" s="31" t="str">
        <f>'AP21LR '!C54</f>
        <v>Activité 3.1.8 Activités de plaidoyer au niveau provincial, national et régional/Bwito</v>
      </c>
      <c r="D54" s="166" t="str">
        <f>'AP21LR '!D54</f>
        <v># de points d'actions arrêtés lors des activités de plaidoyer qui sont mis en œuvre (à confirmer lors de la table ronde)</v>
      </c>
      <c r="E54" s="158">
        <f>'AP21LR '!E54</f>
        <v>0</v>
      </c>
      <c r="F54" s="167"/>
      <c r="G54" s="167"/>
      <c r="H54" s="157">
        <f>G54*J54</f>
        <v>0</v>
      </c>
      <c r="I54" s="157">
        <f>G54*K54</f>
        <v>0</v>
      </c>
      <c r="J54" s="157">
        <f t="shared" si="14"/>
        <v>0</v>
      </c>
      <c r="K54" s="158">
        <f t="shared" si="14"/>
        <v>0</v>
      </c>
      <c r="L54" s="120">
        <f>J54-K54</f>
        <v>0</v>
      </c>
      <c r="M54" s="159" t="e">
        <f>K54/J54</f>
        <v>#DIV/0!</v>
      </c>
      <c r="N54" s="163">
        <f>'AP21LR '!X54</f>
        <v>0</v>
      </c>
      <c r="O54" s="82"/>
      <c r="P54" s="168">
        <f>'AP21LR '!Z54</f>
        <v>0</v>
      </c>
      <c r="Q54" s="82"/>
      <c r="R54" s="165">
        <f>'AP21LR '!AB54</f>
        <v>0</v>
      </c>
      <c r="S54" s="82"/>
      <c r="T54" s="78"/>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row>
    <row r="55" spans="1:200" s="34" customFormat="1" ht="43.5" customHeight="1">
      <c r="A55" s="29" t="str">
        <f>'AP21LR '!A55</f>
        <v>AP21LR</v>
      </c>
      <c r="B55" s="30" t="str">
        <f>'AP21LR '!B55</f>
        <v>UNDP</v>
      </c>
      <c r="C55" s="31" t="str">
        <f>'AP21LR '!C55</f>
        <v>Activité 3.1.9 Traduction de l'ouvrage sur les FDLR de « l’allemand au français »</v>
      </c>
      <c r="D55" s="166" t="str">
        <f>'AP21LR '!D55</f>
        <v> # de copies de l'ouvrage sur les FDLR traduites en Français    (600)</v>
      </c>
      <c r="E55" s="158">
        <f>'AP21LR '!E55</f>
        <v>0</v>
      </c>
      <c r="F55" s="167"/>
      <c r="G55" s="167"/>
      <c r="H55" s="157">
        <f>G55*J55</f>
        <v>0</v>
      </c>
      <c r="I55" s="157">
        <f>G55*K55</f>
        <v>0</v>
      </c>
      <c r="J55" s="157">
        <f t="shared" si="14"/>
        <v>600</v>
      </c>
      <c r="K55" s="158">
        <f t="shared" si="14"/>
        <v>600</v>
      </c>
      <c r="L55" s="120">
        <f>J55-K55</f>
        <v>0</v>
      </c>
      <c r="M55" s="159">
        <f>K55/J55</f>
        <v>1</v>
      </c>
      <c r="N55" s="163">
        <f>'AP21LR '!X55</f>
        <v>600</v>
      </c>
      <c r="O55" s="82">
        <v>600</v>
      </c>
      <c r="P55" s="168">
        <f>'AP21LR '!Z55</f>
        <v>0</v>
      </c>
      <c r="Q55" s="82"/>
      <c r="R55" s="165">
        <f>'AP21LR '!AB55</f>
        <v>0</v>
      </c>
      <c r="S55" s="82"/>
      <c r="T55" s="78"/>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row>
    <row r="56" spans="1:200" s="55" customFormat="1" ht="18.75" customHeight="1">
      <c r="A56" s="122" t="str">
        <f>'AP21LR '!A56</f>
        <v>Produit 3. 2. Le groupe de plaidoyer pour la paix à Masisi est redynamisé au niveau national</v>
      </c>
      <c r="B56" s="123"/>
      <c r="C56" s="123"/>
      <c r="D56" s="161"/>
      <c r="E56" s="161"/>
      <c r="F56" s="162"/>
      <c r="G56" s="162"/>
      <c r="H56" s="162"/>
      <c r="I56" s="162"/>
      <c r="J56" s="162"/>
      <c r="K56" s="161"/>
      <c r="L56" s="161"/>
      <c r="M56" s="161"/>
      <c r="N56" s="161"/>
      <c r="O56" s="161"/>
      <c r="P56" s="161"/>
      <c r="Q56" s="161"/>
      <c r="R56" s="161"/>
      <c r="S56" s="161"/>
      <c r="T56" s="13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row>
    <row r="57" spans="1:200" s="34" customFormat="1" ht="37.5" customHeight="1">
      <c r="A57" s="29" t="str">
        <f>'AP21LR '!A57</f>
        <v>AP21LR</v>
      </c>
      <c r="B57" s="30" t="str">
        <f>'AP21LR '!B57</f>
        <v>UNDP</v>
      </c>
      <c r="C57" s="31" t="str">
        <f>'AP21LR '!C57</f>
        <v>Activité 3.2.1 Redynamisation du Groupe de Plaidoyer pour la paix à Masisi basé à Kinshasa</v>
      </c>
      <c r="D57" s="166" t="str">
        <f>'AP21LR '!D57</f>
        <v>3.2.1 # d'activités de plaidoyer menées par le GPPM
3.2.2 # de points d'actions arrêtés lors des activités de plaidoyer qui sont mis en œuvre (1)
</v>
      </c>
      <c r="E57" s="158">
        <f>'AP21LR '!E57</f>
        <v>0</v>
      </c>
      <c r="F57" s="167"/>
      <c r="G57" s="167"/>
      <c r="H57" s="157">
        <f>G57*J57</f>
        <v>0</v>
      </c>
      <c r="I57" s="157">
        <f>G57*K57</f>
        <v>0</v>
      </c>
      <c r="J57" s="157">
        <f>N57+P57+R57</f>
        <v>0</v>
      </c>
      <c r="K57" s="158">
        <f>O57+Q57+S57</f>
        <v>0</v>
      </c>
      <c r="L57" s="120">
        <f>J57-K57</f>
        <v>0</v>
      </c>
      <c r="M57" s="159" t="e">
        <f>K57/J57</f>
        <v>#DIV/0!</v>
      </c>
      <c r="N57" s="163">
        <f>'AP21LR '!X57</f>
        <v>0</v>
      </c>
      <c r="O57" s="82"/>
      <c r="P57" s="168">
        <f>'AP21LR '!Z57</f>
        <v>0</v>
      </c>
      <c r="Q57" s="82"/>
      <c r="R57" s="165">
        <f>'AP21LR '!AB57</f>
        <v>0</v>
      </c>
      <c r="S57" s="82"/>
      <c r="T57" s="78"/>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row>
    <row r="58" spans="1:201" s="44" customFormat="1" ht="19.5" customHeight="1">
      <c r="A58" s="65" t="str">
        <f>'AP21LR '!A58</f>
        <v>DME</v>
      </c>
      <c r="B58" s="70"/>
      <c r="C58" s="71"/>
      <c r="D58" s="175"/>
      <c r="E58" s="176"/>
      <c r="F58" s="171"/>
      <c r="G58" s="171"/>
      <c r="H58" s="171"/>
      <c r="I58" s="171"/>
      <c r="J58" s="171"/>
      <c r="K58" s="170"/>
      <c r="L58" s="170"/>
      <c r="M58" s="170"/>
      <c r="N58" s="173"/>
      <c r="O58" s="173"/>
      <c r="P58" s="173"/>
      <c r="Q58" s="173"/>
      <c r="R58" s="173"/>
      <c r="S58" s="174"/>
      <c r="T58" s="66"/>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3"/>
    </row>
    <row r="59" spans="1:200" s="34" customFormat="1" ht="32.25" customHeight="1">
      <c r="A59" s="29" t="str">
        <f>'AP21LR '!A59</f>
        <v>AP21LR</v>
      </c>
      <c r="B59" s="30" t="str">
        <f>'AP21LR '!B59</f>
        <v>UNDP</v>
      </c>
      <c r="C59" s="31" t="str">
        <f>'AP21LR '!C59</f>
        <v>Evaluation finale du projet</v>
      </c>
      <c r="D59" s="166" t="str">
        <f>'AP21LR '!D59</f>
        <v>Rapport d'évaluation (1)</v>
      </c>
      <c r="E59" s="158">
        <f>'AP21LR '!E59</f>
        <v>0</v>
      </c>
      <c r="F59" s="167"/>
      <c r="G59" s="167"/>
      <c r="H59" s="157">
        <f>G59*J59</f>
        <v>0</v>
      </c>
      <c r="I59" s="157">
        <f>G59*K59</f>
        <v>0</v>
      </c>
      <c r="J59" s="157">
        <f>N59+P59+R59</f>
        <v>0</v>
      </c>
      <c r="K59" s="158">
        <f>O59+Q59+S59</f>
        <v>0</v>
      </c>
      <c r="L59" s="120">
        <f>J59-K59</f>
        <v>0</v>
      </c>
      <c r="M59" s="159" t="e">
        <f>K59/J59</f>
        <v>#DIV/0!</v>
      </c>
      <c r="N59" s="163">
        <f>'AP21LR '!X59</f>
        <v>0</v>
      </c>
      <c r="O59" s="82"/>
      <c r="P59" s="168">
        <f>'AP21LR '!Z59</f>
        <v>0</v>
      </c>
      <c r="Q59" s="82"/>
      <c r="R59" s="165">
        <f>'AP21LR '!AB59</f>
        <v>0</v>
      </c>
      <c r="S59" s="82"/>
      <c r="T59" s="78"/>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row>
    <row r="60" spans="1:201" s="44" customFormat="1" ht="19.5" customHeight="1">
      <c r="A60" s="65" t="str">
        <f>'AP21LR '!A60</f>
        <v>Démarrage et Reporting</v>
      </c>
      <c r="B60" s="70"/>
      <c r="C60" s="71"/>
      <c r="D60" s="175"/>
      <c r="E60" s="176"/>
      <c r="F60" s="171"/>
      <c r="G60" s="171"/>
      <c r="H60" s="177"/>
      <c r="I60" s="171"/>
      <c r="J60" s="171"/>
      <c r="K60" s="170"/>
      <c r="L60" s="170"/>
      <c r="M60" s="170"/>
      <c r="N60" s="170"/>
      <c r="O60" s="170"/>
      <c r="P60" s="170"/>
      <c r="Q60" s="170"/>
      <c r="R60" s="170"/>
      <c r="S60" s="170"/>
      <c r="T60" s="66"/>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3"/>
    </row>
    <row r="61" spans="1:200" s="34" customFormat="1" ht="45.75" customHeight="1">
      <c r="A61" s="29" t="str">
        <f>'AP21LR '!A61</f>
        <v>AP21LR</v>
      </c>
      <c r="B61" s="30" t="str">
        <f>'AP21LR '!B61</f>
        <v>UNDP</v>
      </c>
      <c r="C61" s="31" t="str">
        <f>'AP21LR '!C61</f>
        <v>Collecte de données qualitatives (Documentation des changements apportés par le projet: Histoires de succès, témoignage)</v>
      </c>
      <c r="D61" s="166" t="str">
        <f>'AP21LR '!D61</f>
        <v>Les changements observés, les histoires de succès et temoignage documentés (4)</v>
      </c>
      <c r="E61" s="158">
        <f>'AP21LR '!E61</f>
        <v>0</v>
      </c>
      <c r="F61" s="167"/>
      <c r="G61" s="167"/>
      <c r="H61" s="157">
        <f>G61*J61</f>
        <v>0</v>
      </c>
      <c r="I61" s="157">
        <f>G61*K61</f>
        <v>0</v>
      </c>
      <c r="J61" s="157">
        <f>N61+P61+R61</f>
        <v>0</v>
      </c>
      <c r="K61" s="158">
        <f>O61+Q61+S61</f>
        <v>0</v>
      </c>
      <c r="L61" s="120">
        <f>J61-K61</f>
        <v>0</v>
      </c>
      <c r="M61" s="159" t="e">
        <f>K61/J61</f>
        <v>#DIV/0!</v>
      </c>
      <c r="N61" s="163">
        <f>'AP21LR '!X61</f>
        <v>0</v>
      </c>
      <c r="O61" s="82"/>
      <c r="P61" s="168">
        <f>'AP21LR '!Z61</f>
        <v>0</v>
      </c>
      <c r="Q61" s="82"/>
      <c r="R61" s="165">
        <f>'AP21LR '!AB61</f>
        <v>0</v>
      </c>
      <c r="S61" s="82"/>
      <c r="T61" s="78"/>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row>
    <row r="62" spans="1:200" s="34" customFormat="1" ht="25.5" customHeight="1">
      <c r="A62" s="140"/>
      <c r="B62" s="141"/>
      <c r="C62" s="148"/>
      <c r="D62" s="178"/>
      <c r="E62" s="178"/>
      <c r="F62" s="179"/>
      <c r="G62" s="179"/>
      <c r="H62" s="179"/>
      <c r="I62" s="179"/>
      <c r="J62" s="145" t="e">
        <f>J14+J15+J16+J17+J18+J32+J33+J34+J35+J47+J48+J49+J50+J51+J52+J59+#REF!+J61</f>
        <v>#REF!</v>
      </c>
      <c r="K62" s="145" t="e">
        <f>K14+K15+K16+K17+K18+K32+K33+K34+K35+K47+K48+K49+K50+K51+K52+K59+#REF!+K61</f>
        <v>#REF!</v>
      </c>
      <c r="L62" s="145" t="e">
        <f>L14+L15+L16+L17+L18+L32+L33+L34+L35+L47+L48+L49+L50+L51+L52+L59+#REF!+L61</f>
        <v>#REF!</v>
      </c>
      <c r="M62" s="146" t="e">
        <f>K62/J62</f>
        <v>#REF!</v>
      </c>
      <c r="N62" s="145" t="e">
        <f>N14+N15+N16+N17+N18+N32+N33+N34+N35+N47+N48+N49+N50+N51+N52+N59+#REF!+N61</f>
        <v>#REF!</v>
      </c>
      <c r="O62" s="145" t="e">
        <f>O14+O15+O16+O17+O18+O32+O33+O34+O35+O47+O48+O49+O50+O51+O52+O59+#REF!+O61</f>
        <v>#REF!</v>
      </c>
      <c r="P62" s="145" t="e">
        <f>P14+P15+P16+P17+P18+P32+P33+P34+P35+P47+P48+P49+P50+P51+P52+P59+#REF!+P61</f>
        <v>#REF!</v>
      </c>
      <c r="Q62" s="145" t="e">
        <f>Q14+Q15+Q16+Q17+Q18+Q32+Q33+Q34+Q35+Q47+Q48+Q49+Q50+Q51+Q52+Q59+#REF!+Q61</f>
        <v>#REF!</v>
      </c>
      <c r="R62" s="145" t="e">
        <f>R14+R15+R16+R17+R18+R32+R33+R34+R35+R47+R48+R49+R50+R51+R52+R59+#REF!+R61</f>
        <v>#REF!</v>
      </c>
      <c r="S62" s="145" t="e">
        <f>S14+S15+S16+S17+S18+S32+S33+S34+S35+S47+S48+S49+S50+S51+S52+S59+#REF!+S61</f>
        <v>#REF!</v>
      </c>
      <c r="T62" s="147"/>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row>
    <row r="63" spans="10:200" s="34" customFormat="1" ht="14.25">
      <c r="J63" s="72"/>
      <c r="K63" s="72"/>
      <c r="L63" s="72"/>
      <c r="M63" s="72"/>
      <c r="R63" s="72"/>
      <c r="S63" s="72"/>
      <c r="T63" s="1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row>
    <row r="64" spans="10:200" s="34" customFormat="1" ht="14.25">
      <c r="J64" s="72"/>
      <c r="K64" s="72"/>
      <c r="L64" s="72"/>
      <c r="M64" s="72"/>
      <c r="R64" s="72"/>
      <c r="S64" s="72"/>
      <c r="T64" s="1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row>
    <row r="65" spans="10:200" s="34" customFormat="1" ht="14.25">
      <c r="J65" s="72"/>
      <c r="K65" s="72"/>
      <c r="L65" s="72"/>
      <c r="M65" s="72"/>
      <c r="R65" s="72"/>
      <c r="S65" s="72"/>
      <c r="T65" s="1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row>
    <row r="66" spans="10:200" s="34" customFormat="1" ht="14.25">
      <c r="J66" s="72"/>
      <c r="K66" s="72"/>
      <c r="L66" s="72"/>
      <c r="M66" s="72"/>
      <c r="R66" s="72"/>
      <c r="S66" s="72"/>
      <c r="T66" s="1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row>
    <row r="67" spans="10:200" s="34" customFormat="1" ht="14.25">
      <c r="J67" s="72"/>
      <c r="K67" s="72"/>
      <c r="L67" s="72"/>
      <c r="M67" s="72"/>
      <c r="R67" s="72"/>
      <c r="S67" s="72"/>
      <c r="T67" s="1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row>
    <row r="68" spans="10:200" s="34" customFormat="1" ht="14.25">
      <c r="J68" s="72"/>
      <c r="K68" s="72"/>
      <c r="L68" s="72"/>
      <c r="M68" s="72"/>
      <c r="R68" s="72"/>
      <c r="S68" s="72"/>
      <c r="T68" s="1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row>
    <row r="69" spans="10:200" s="34" customFormat="1" ht="14.25">
      <c r="J69" s="72"/>
      <c r="K69" s="72"/>
      <c r="L69" s="72"/>
      <c r="M69" s="72"/>
      <c r="R69" s="72"/>
      <c r="S69" s="72"/>
      <c r="T69" s="1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row>
    <row r="70" spans="10:200" s="34" customFormat="1" ht="14.25">
      <c r="J70" s="72"/>
      <c r="K70" s="72"/>
      <c r="L70" s="72"/>
      <c r="M70" s="72"/>
      <c r="R70" s="72"/>
      <c r="S70" s="72"/>
      <c r="T70" s="1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row>
    <row r="71" spans="10:200" s="34" customFormat="1" ht="14.25">
      <c r="J71" s="72"/>
      <c r="K71" s="72"/>
      <c r="L71" s="72"/>
      <c r="M71" s="72"/>
      <c r="R71" s="72"/>
      <c r="S71" s="72"/>
      <c r="T71" s="1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row>
    <row r="72" spans="10:200" s="34" customFormat="1" ht="14.25">
      <c r="J72" s="72"/>
      <c r="K72" s="72"/>
      <c r="L72" s="72"/>
      <c r="M72" s="72"/>
      <c r="R72" s="72"/>
      <c r="S72" s="72"/>
      <c r="T72" s="1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row>
    <row r="73" spans="10:200" s="34" customFormat="1" ht="14.25">
      <c r="J73" s="72"/>
      <c r="K73" s="72"/>
      <c r="L73" s="72"/>
      <c r="M73" s="72"/>
      <c r="R73" s="72"/>
      <c r="S73" s="72"/>
      <c r="T73" s="1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row>
    <row r="74" spans="10:200" s="34" customFormat="1" ht="14.25">
      <c r="J74" s="72"/>
      <c r="K74" s="72"/>
      <c r="L74" s="72"/>
      <c r="M74" s="72"/>
      <c r="R74" s="72"/>
      <c r="S74" s="72"/>
      <c r="T74" s="1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row>
    <row r="75" spans="10:200" s="34" customFormat="1" ht="14.25">
      <c r="J75" s="72"/>
      <c r="K75" s="72"/>
      <c r="L75" s="72"/>
      <c r="M75" s="72"/>
      <c r="R75" s="72"/>
      <c r="S75" s="72"/>
      <c r="T75" s="1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row>
    <row r="76" spans="10:200" s="34" customFormat="1" ht="14.25">
      <c r="J76" s="72"/>
      <c r="K76" s="72"/>
      <c r="L76" s="72"/>
      <c r="M76" s="72"/>
      <c r="R76" s="72"/>
      <c r="S76" s="72"/>
      <c r="T76" s="1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row>
    <row r="77" spans="10:200" s="34" customFormat="1" ht="14.25">
      <c r="J77" s="72"/>
      <c r="K77" s="72"/>
      <c r="L77" s="72"/>
      <c r="M77" s="72"/>
      <c r="R77" s="72"/>
      <c r="S77" s="72"/>
      <c r="T77" s="1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row>
    <row r="78" spans="10:200" s="34" customFormat="1" ht="14.25">
      <c r="J78" s="72"/>
      <c r="K78" s="72"/>
      <c r="L78" s="72"/>
      <c r="M78" s="72"/>
      <c r="R78" s="72"/>
      <c r="S78" s="72"/>
      <c r="T78" s="1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row>
    <row r="79" spans="10:200" s="34" customFormat="1" ht="14.25">
      <c r="J79" s="72"/>
      <c r="K79" s="72"/>
      <c r="L79" s="72"/>
      <c r="M79" s="72"/>
      <c r="R79" s="72"/>
      <c r="S79" s="72"/>
      <c r="T79" s="1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row>
    <row r="80" spans="10:200" s="34" customFormat="1" ht="14.25">
      <c r="J80" s="72"/>
      <c r="K80" s="72"/>
      <c r="L80" s="72"/>
      <c r="M80" s="72"/>
      <c r="R80" s="72"/>
      <c r="S80" s="72"/>
      <c r="T80" s="1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row>
    <row r="81" spans="10:200" s="34" customFormat="1" ht="14.25">
      <c r="J81" s="72"/>
      <c r="K81" s="72"/>
      <c r="L81" s="72"/>
      <c r="M81" s="72"/>
      <c r="R81" s="72"/>
      <c r="S81" s="72"/>
      <c r="T81" s="1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row>
    <row r="82" spans="10:200" s="34" customFormat="1" ht="14.25">
      <c r="J82" s="72"/>
      <c r="K82" s="72"/>
      <c r="L82" s="72"/>
      <c r="M82" s="72"/>
      <c r="R82" s="72"/>
      <c r="S82" s="72"/>
      <c r="T82" s="1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row>
    <row r="83" spans="10:200" s="34" customFormat="1" ht="14.25">
      <c r="J83" s="72"/>
      <c r="K83" s="72"/>
      <c r="L83" s="72"/>
      <c r="M83" s="72"/>
      <c r="R83" s="72"/>
      <c r="S83" s="72"/>
      <c r="T83" s="1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row>
    <row r="84" spans="10:200" s="34" customFormat="1" ht="14.25">
      <c r="J84" s="72"/>
      <c r="K84" s="72"/>
      <c r="L84" s="72"/>
      <c r="M84" s="72"/>
      <c r="R84" s="72"/>
      <c r="S84" s="72"/>
      <c r="T84" s="1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row>
    <row r="85" spans="10:200" s="34" customFormat="1" ht="14.25">
      <c r="J85" s="72"/>
      <c r="K85" s="72"/>
      <c r="L85" s="72"/>
      <c r="M85" s="72"/>
      <c r="R85" s="72"/>
      <c r="S85" s="72"/>
      <c r="T85" s="1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row>
    <row r="86" spans="10:200" s="34" customFormat="1" ht="14.25">
      <c r="J86" s="72"/>
      <c r="K86" s="72"/>
      <c r="L86" s="72"/>
      <c r="M86" s="72"/>
      <c r="R86" s="72"/>
      <c r="S86" s="72"/>
      <c r="T86" s="1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row>
    <row r="87" spans="10:200" s="34" customFormat="1" ht="14.25">
      <c r="J87" s="72"/>
      <c r="K87" s="72"/>
      <c r="L87" s="72"/>
      <c r="M87" s="72"/>
      <c r="R87" s="72"/>
      <c r="S87" s="72"/>
      <c r="T87" s="1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row>
    <row r="88" spans="10:200" s="34" customFormat="1" ht="14.25">
      <c r="J88" s="72"/>
      <c r="K88" s="72"/>
      <c r="L88" s="72"/>
      <c r="M88" s="72"/>
      <c r="R88" s="72"/>
      <c r="S88" s="72"/>
      <c r="T88" s="1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row>
  </sheetData>
  <sheetProtection/>
  <mergeCells count="14">
    <mergeCell ref="A7:A9"/>
    <mergeCell ref="B7:B9"/>
    <mergeCell ref="C7:C9"/>
    <mergeCell ref="E7:E9"/>
    <mergeCell ref="J7:M8"/>
    <mergeCell ref="N8:O8"/>
    <mergeCell ref="F7:F9"/>
    <mergeCell ref="D7:D9"/>
    <mergeCell ref="P8:Q8"/>
    <mergeCell ref="G7:G9"/>
    <mergeCell ref="H7:H9"/>
    <mergeCell ref="I7:I9"/>
    <mergeCell ref="R8:S8"/>
    <mergeCell ref="N7:S7"/>
  </mergeCells>
  <dataValidations count="2">
    <dataValidation allowBlank="1" showInputMessage="1" showErrorMessage="1" prompt="Insert a short description of the action" sqref="F59:I59 D43:I44 I61 D27:I29 D14:I22 D24:I25 D32:I36 D47:I55 D57:I57 D38:I41 D58:E61"/>
    <dataValidation type="whole" allowBlank="1" showInputMessage="1" showErrorMessage="1" sqref="N61:S61 N27:S29 N43:S44 N59:S59 N14:S22 N24:S25 N57:S57 N47:S55 N32:S36 N38:S41">
      <formula1>0</formula1>
      <formula2>1000000</formula2>
    </dataValidation>
  </dataValidations>
  <printOptions/>
  <pageMargins left="0.18" right="0.56"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S62"/>
  <sheetViews>
    <sheetView zoomScale="70" zoomScaleNormal="70" zoomScalePageLayoutView="0" workbookViewId="0" topLeftCell="A1">
      <pane xSplit="13" ySplit="9" topLeftCell="N27" activePane="bottomRight" state="frozen"/>
      <selection pane="topLeft" activeCell="A1" sqref="A1"/>
      <selection pane="topRight" activeCell="G1" sqref="G1"/>
      <selection pane="bottomLeft" activeCell="A6" sqref="A6"/>
      <selection pane="bottomRight" activeCell="R27" sqref="R27"/>
    </sheetView>
  </sheetViews>
  <sheetFormatPr defaultColWidth="11.421875" defaultRowHeight="15"/>
  <cols>
    <col min="1" max="2" width="13.57421875" style="0" customWidth="1"/>
    <col min="3" max="3" width="53.00390625" style="0" customWidth="1"/>
    <col min="4" max="5" width="27.57421875" style="0" customWidth="1"/>
    <col min="6" max="9" width="10.8515625" style="0" customWidth="1"/>
    <col min="10" max="13" width="10.8515625" style="1" customWidth="1"/>
    <col min="14" max="19" width="6.7109375" style="1" customWidth="1"/>
    <col min="20" max="20" width="45.140625" style="13" customWidth="1"/>
    <col min="21" max="200" width="11.421875" style="13" customWidth="1"/>
  </cols>
  <sheetData>
    <row r="1" spans="1:19" ht="27" customHeight="1">
      <c r="A1" s="18" t="str">
        <f>'AP21LR '!A1</f>
        <v>PAYS:</v>
      </c>
      <c r="B1" s="19"/>
      <c r="C1" s="18" t="str">
        <f>'AP21LR '!C1</f>
        <v>République Démocratique du Congo (RDC)</v>
      </c>
      <c r="D1" s="16"/>
      <c r="E1" s="16"/>
      <c r="F1" s="16"/>
      <c r="G1" s="16"/>
      <c r="H1" s="16"/>
      <c r="I1" s="16"/>
      <c r="J1" s="17"/>
      <c r="K1" s="17"/>
      <c r="L1" s="17"/>
      <c r="M1" s="17"/>
      <c r="N1" s="17"/>
      <c r="O1" s="17"/>
      <c r="P1" s="13"/>
      <c r="Q1" s="13"/>
      <c r="R1" s="13"/>
      <c r="S1" s="13"/>
    </row>
    <row r="2" spans="1:19" ht="27" customHeight="1">
      <c r="A2" s="18" t="str">
        <f>'AP21LR '!A2</f>
        <v>PROJET:</v>
      </c>
      <c r="B2" s="19"/>
      <c r="C2" s="18" t="str">
        <f>'AP21LR '!C2</f>
        <v>Njia za Makubaliano: Les chemins vers les Accords</v>
      </c>
      <c r="D2" s="16"/>
      <c r="E2" s="16"/>
      <c r="F2" s="16"/>
      <c r="G2" s="16"/>
      <c r="H2" s="16"/>
      <c r="I2" s="16"/>
      <c r="J2" s="17"/>
      <c r="K2" s="17"/>
      <c r="L2" s="17"/>
      <c r="M2" s="17"/>
      <c r="N2" s="17"/>
      <c r="O2" s="17"/>
      <c r="P2" s="13"/>
      <c r="Q2" s="13"/>
      <c r="R2" s="13"/>
      <c r="S2" s="13"/>
    </row>
    <row r="3" spans="1:19" ht="27" customHeight="1">
      <c r="A3" s="18" t="str">
        <f>'AP21LR '!A3</f>
        <v>DATE DE DEBUT:</v>
      </c>
      <c r="B3" s="19"/>
      <c r="C3" s="18" t="str">
        <f>'AP21LR '!C3</f>
        <v>01  Octobre  2016</v>
      </c>
      <c r="D3" s="16"/>
      <c r="E3" s="16"/>
      <c r="F3" s="16"/>
      <c r="G3" s="16"/>
      <c r="H3" s="16"/>
      <c r="I3" s="16"/>
      <c r="J3" s="17"/>
      <c r="K3" s="17"/>
      <c r="L3" s="17"/>
      <c r="M3" s="17"/>
      <c r="N3" s="17"/>
      <c r="O3" s="17"/>
      <c r="P3" s="13"/>
      <c r="Q3" s="13"/>
      <c r="R3" s="13"/>
      <c r="S3" s="13"/>
    </row>
    <row r="4" spans="1:19" ht="27" customHeight="1">
      <c r="A4" s="18" t="str">
        <f>'AP21LR '!A4</f>
        <v>DATE DE FIN:</v>
      </c>
      <c r="B4" s="19"/>
      <c r="C4" s="18" t="str">
        <f>'AP21LR '!C4</f>
        <v>30 Septembre 2018</v>
      </c>
      <c r="D4" s="16"/>
      <c r="E4" s="16"/>
      <c r="F4" s="16"/>
      <c r="G4" s="16"/>
      <c r="H4" s="16"/>
      <c r="I4" s="16"/>
      <c r="J4" s="17"/>
      <c r="K4" s="17"/>
      <c r="L4" s="17"/>
      <c r="M4" s="17"/>
      <c r="N4" s="17"/>
      <c r="O4" s="17"/>
      <c r="P4" s="13"/>
      <c r="Q4" s="13"/>
      <c r="R4" s="13"/>
      <c r="S4" s="13"/>
    </row>
    <row r="5" spans="1:19" ht="27" customHeight="1">
      <c r="A5" s="18" t="str">
        <f>'AP21LR '!A5</f>
        <v>MISE A JOURS:</v>
      </c>
      <c r="B5" s="19"/>
      <c r="C5" s="22" t="str">
        <f>'AP21LR '!C5</f>
        <v>29 aout 2018</v>
      </c>
      <c r="D5" s="16"/>
      <c r="E5" s="16"/>
      <c r="F5" s="16"/>
      <c r="G5" s="16"/>
      <c r="H5" s="16"/>
      <c r="I5" s="16"/>
      <c r="J5" s="17"/>
      <c r="K5" s="17"/>
      <c r="L5" s="17"/>
      <c r="M5" s="17"/>
      <c r="N5" s="17"/>
      <c r="O5" s="17"/>
      <c r="P5" s="13"/>
      <c r="Q5" s="13"/>
      <c r="R5" s="13"/>
      <c r="S5" s="13"/>
    </row>
    <row r="6" spans="1:19" ht="27" customHeight="1" thickBot="1">
      <c r="A6" s="18" t="str">
        <f>'AP21LR '!A6</f>
        <v>RESPONSABLE:</v>
      </c>
      <c r="B6" s="19"/>
      <c r="C6" s="18" t="str">
        <f>'AP21LR '!C6</f>
        <v>Patrick</v>
      </c>
      <c r="D6" s="16"/>
      <c r="E6" s="16"/>
      <c r="F6" s="16"/>
      <c r="G6" s="16"/>
      <c r="H6" s="16"/>
      <c r="I6" s="16"/>
      <c r="J6" s="17"/>
      <c r="K6" s="17"/>
      <c r="L6" s="17"/>
      <c r="M6" s="17"/>
      <c r="N6" s="17"/>
      <c r="O6" s="17"/>
      <c r="P6" s="13"/>
      <c r="Q6" s="13"/>
      <c r="R6" s="13"/>
      <c r="S6" s="13"/>
    </row>
    <row r="7" spans="1:20" ht="18.75" customHeight="1" thickBot="1">
      <c r="A7" s="554" t="str">
        <f>'AP21LR '!A7:A9</f>
        <v>Code du Projet</v>
      </c>
      <c r="B7" s="544" t="str">
        <f>'AP21LR '!B7:B9</f>
        <v>Bailleur</v>
      </c>
      <c r="C7" s="544" t="str">
        <f>'AP21LR '!C7:C9</f>
        <v>Activité</v>
      </c>
      <c r="D7" s="544" t="str">
        <f>'AP21LR '!D7:D9</f>
        <v>Indicateur</v>
      </c>
      <c r="E7" s="544" t="str">
        <f>'AP21LR '!E7:E9</f>
        <v>Code Budgétaire</v>
      </c>
      <c r="F7" s="524" t="s">
        <v>34</v>
      </c>
      <c r="G7" s="544" t="s">
        <v>30</v>
      </c>
      <c r="H7" s="544" t="s">
        <v>28</v>
      </c>
      <c r="I7" s="544" t="s">
        <v>29</v>
      </c>
      <c r="J7" s="557" t="s">
        <v>10</v>
      </c>
      <c r="K7" s="558"/>
      <c r="L7" s="558"/>
      <c r="M7" s="559"/>
      <c r="N7" s="547">
        <v>2017</v>
      </c>
      <c r="O7" s="548"/>
      <c r="P7" s="548"/>
      <c r="Q7" s="548"/>
      <c r="R7" s="548"/>
      <c r="S7" s="549"/>
      <c r="T7" s="80"/>
    </row>
    <row r="8" spans="1:20" ht="24" customHeight="1">
      <c r="A8" s="555"/>
      <c r="B8" s="545"/>
      <c r="C8" s="545"/>
      <c r="D8" s="545"/>
      <c r="E8" s="545"/>
      <c r="F8" s="525"/>
      <c r="G8" s="545"/>
      <c r="H8" s="545"/>
      <c r="I8" s="545"/>
      <c r="J8" s="550"/>
      <c r="K8" s="560"/>
      <c r="L8" s="560"/>
      <c r="M8" s="561"/>
      <c r="N8" s="552" t="s">
        <v>13</v>
      </c>
      <c r="O8" s="553"/>
      <c r="P8" s="552" t="s">
        <v>14</v>
      </c>
      <c r="Q8" s="553"/>
      <c r="R8" s="550" t="s">
        <v>3</v>
      </c>
      <c r="S8" s="551"/>
      <c r="T8" s="80"/>
    </row>
    <row r="9" spans="1:20" ht="54.75" customHeight="1" thickBot="1">
      <c r="A9" s="555"/>
      <c r="B9" s="545"/>
      <c r="C9" s="556"/>
      <c r="D9" s="545"/>
      <c r="E9" s="545"/>
      <c r="F9" s="526"/>
      <c r="G9" s="546"/>
      <c r="H9" s="546"/>
      <c r="I9" s="546"/>
      <c r="J9" s="2" t="str">
        <f>'AP21LR '!H9</f>
        <v>Cible</v>
      </c>
      <c r="K9" s="2" t="str">
        <f>'AP21LR '!I9</f>
        <v>Fait</v>
      </c>
      <c r="L9" s="7" t="str">
        <f>'AP21LR '!J9</f>
        <v>Restant</v>
      </c>
      <c r="M9" s="5" t="str">
        <f>'AP21LR '!K9</f>
        <v>% réalisé</v>
      </c>
      <c r="N9" s="6" t="s">
        <v>4</v>
      </c>
      <c r="O9" s="3" t="s">
        <v>18</v>
      </c>
      <c r="P9" s="6" t="s">
        <v>4</v>
      </c>
      <c r="Q9" s="3" t="s">
        <v>18</v>
      </c>
      <c r="R9" s="6" t="s">
        <v>4</v>
      </c>
      <c r="S9" s="3" t="s">
        <v>18</v>
      </c>
      <c r="T9" s="77" t="s">
        <v>36</v>
      </c>
    </row>
    <row r="10" spans="1:200" s="4" customFormat="1" ht="18.75" customHeight="1">
      <c r="A10" s="11" t="str">
        <f>'AP21LR '!A10</f>
        <v>OBJECTIF GENERAL:  Renforcer la confiance et la légitimité mutuelle entre l'État et la société (dans la zone autour de Kitshanga), pour qu'ils puissent résoudre et/ou atténuer ensemble les principaux moteurs de conflit. </v>
      </c>
      <c r="B10" s="8"/>
      <c r="C10" s="8"/>
      <c r="D10" s="8"/>
      <c r="E10" s="8"/>
      <c r="F10" s="8"/>
      <c r="G10" s="8"/>
      <c r="H10" s="8"/>
      <c r="I10" s="8"/>
      <c r="J10" s="8"/>
      <c r="K10" s="8"/>
      <c r="L10" s="8"/>
      <c r="M10" s="9"/>
      <c r="N10" s="8"/>
      <c r="O10" s="8"/>
      <c r="P10" s="8"/>
      <c r="Q10" s="8"/>
      <c r="R10" s="8"/>
      <c r="S10" s="8"/>
      <c r="T10" s="8"/>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row>
    <row r="11" spans="1:200" s="4" customFormat="1" ht="18.75" customHeight="1">
      <c r="A11" s="131" t="str">
        <f>'AP21LR '!A11</f>
        <v>Objectif spécifique: Les acteurs et les entrepreneurs de conflits s’engagent et participent activement dans le processus de dialogue démocratique dans la zone du projet</v>
      </c>
      <c r="B11" s="132"/>
      <c r="C11" s="132"/>
      <c r="D11" s="132"/>
      <c r="E11" s="132"/>
      <c r="F11" s="133"/>
      <c r="G11" s="133"/>
      <c r="H11" s="133"/>
      <c r="I11" s="133"/>
      <c r="J11" s="133"/>
      <c r="K11" s="132"/>
      <c r="L11" s="132"/>
      <c r="M11" s="132"/>
      <c r="N11" s="132"/>
      <c r="O11" s="132"/>
      <c r="P11" s="132"/>
      <c r="Q11" s="132"/>
      <c r="R11" s="132"/>
      <c r="S11" s="132"/>
      <c r="T11" s="13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row>
    <row r="12" spans="1:201" s="10" customFormat="1" ht="19.5" customHeight="1">
      <c r="A12" s="23" t="str">
        <f>'AP21LR '!A12</f>
        <v>Résultat 1 : Les mécanismes participatifs de pilotage sont établis et opérationnels</v>
      </c>
      <c r="B12" s="24"/>
      <c r="C12" s="24"/>
      <c r="D12" s="24"/>
      <c r="E12" s="24"/>
      <c r="F12" s="25"/>
      <c r="G12" s="25"/>
      <c r="H12" s="25"/>
      <c r="I12" s="25"/>
      <c r="J12" s="25"/>
      <c r="K12" s="24"/>
      <c r="L12" s="24"/>
      <c r="M12" s="24"/>
      <c r="N12" s="24"/>
      <c r="O12" s="24"/>
      <c r="P12" s="24"/>
      <c r="Q12" s="24"/>
      <c r="R12" s="24"/>
      <c r="S12" s="24"/>
      <c r="T12" s="66"/>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2"/>
    </row>
    <row r="13" spans="1:200" s="55" customFormat="1" ht="18.75" customHeight="1">
      <c r="A13" s="122" t="str">
        <f>'AP21LR '!A13</f>
        <v>Produit 1.1. Les connaissances et capacités des membres des structures de dialogues et transformation de conflits sont accrues</v>
      </c>
      <c r="B13" s="123"/>
      <c r="C13" s="123"/>
      <c r="D13" s="123"/>
      <c r="E13" s="123"/>
      <c r="F13" s="124"/>
      <c r="G13" s="124"/>
      <c r="H13" s="124"/>
      <c r="I13" s="124"/>
      <c r="J13" s="124"/>
      <c r="K13" s="123"/>
      <c r="L13" s="123"/>
      <c r="M13" s="123"/>
      <c r="N13" s="123"/>
      <c r="O13" s="123"/>
      <c r="P13" s="123"/>
      <c r="Q13" s="123"/>
      <c r="R13" s="123"/>
      <c r="S13" s="123"/>
      <c r="T13" s="13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row>
    <row r="14" spans="1:20" ht="75" customHeight="1">
      <c r="A14" s="20" t="str">
        <f>'AP21LR '!A14</f>
        <v>AP21LR</v>
      </c>
      <c r="B14" s="21" t="str">
        <f>'AP21LR '!B14</f>
        <v>UNDP</v>
      </c>
      <c r="C14" s="31" t="str">
        <f>'AP21LR '!C14</f>
        <v>Activité 1.1.1 Redynamisation du cadre d'échange d'informations sur la stabilisation en chefferie de Bashali</v>
      </c>
      <c r="D14" s="166" t="str">
        <f>'AP21LR '!D14</f>
        <v>Les membres de ce CEI (comprenant 50% femmes) seront identifiés, contactés, sensibilisés et formés. Ce cadre sera composé par environs 35 membres. (1)</v>
      </c>
      <c r="E14" s="184">
        <f>'AP21LR '!E14</f>
        <v>0</v>
      </c>
      <c r="F14" s="190"/>
      <c r="G14" s="190"/>
      <c r="H14" s="183">
        <f aca="true" t="shared" si="0" ref="H14:H22">G14*J14</f>
        <v>0</v>
      </c>
      <c r="I14" s="183">
        <f aca="true" t="shared" si="1" ref="I14:I22">G14*K14</f>
        <v>0</v>
      </c>
      <c r="J14" s="183">
        <f aca="true" t="shared" si="2" ref="J14:K18">N14+P14+R14</f>
        <v>0</v>
      </c>
      <c r="K14" s="184">
        <f t="shared" si="2"/>
        <v>0</v>
      </c>
      <c r="L14" s="185">
        <f aca="true" t="shared" si="3" ref="L14:L22">J14-K14</f>
        <v>0</v>
      </c>
      <c r="M14" s="186" t="e">
        <f aca="true" t="shared" si="4" ref="M14:M22">K14/J14</f>
        <v>#DIV/0!</v>
      </c>
      <c r="N14" s="187">
        <f>'AP21LR '!AD14</f>
        <v>0</v>
      </c>
      <c r="O14" s="82"/>
      <c r="P14" s="187">
        <f>'AP21LR '!AF14</f>
        <v>0</v>
      </c>
      <c r="Q14" s="82"/>
      <c r="R14" s="187">
        <f>'AP21LR '!AH14</f>
        <v>0</v>
      </c>
      <c r="S14" s="82"/>
      <c r="T14" s="78"/>
    </row>
    <row r="15" spans="1:20" ht="44.25" customHeight="1">
      <c r="A15" s="20" t="str">
        <f>'AP21LR '!A15</f>
        <v>AP21LR</v>
      </c>
      <c r="B15" s="21" t="str">
        <f>'AP21LR '!B15</f>
        <v>UNDP</v>
      </c>
      <c r="C15" s="31" t="str">
        <f>'AP21LR '!C15</f>
        <v>Activité 1.1.2 Identification et élection des membres du cadre d'échange et information sur la stabilisation en chefferie de Bwito</v>
      </c>
      <c r="D15" s="166">
        <f>'AP21LR '!D15</f>
        <v>0</v>
      </c>
      <c r="E15" s="184">
        <f>'AP21LR '!E15</f>
        <v>0</v>
      </c>
      <c r="F15" s="191"/>
      <c r="G15" s="191"/>
      <c r="H15" s="192">
        <f t="shared" si="0"/>
        <v>0</v>
      </c>
      <c r="I15" s="183">
        <f t="shared" si="1"/>
        <v>0</v>
      </c>
      <c r="J15" s="183">
        <f t="shared" si="2"/>
        <v>0</v>
      </c>
      <c r="K15" s="184">
        <f t="shared" si="2"/>
        <v>0</v>
      </c>
      <c r="L15" s="185">
        <f t="shared" si="3"/>
        <v>0</v>
      </c>
      <c r="M15" s="186" t="e">
        <f t="shared" si="4"/>
        <v>#DIV/0!</v>
      </c>
      <c r="N15" s="187">
        <f>'AP21LR '!AD15</f>
        <v>0</v>
      </c>
      <c r="O15" s="82"/>
      <c r="P15" s="187">
        <f>'AP21LR '!AF15</f>
        <v>0</v>
      </c>
      <c r="Q15" s="82"/>
      <c r="R15" s="187">
        <f>'AP21LR '!AH15</f>
        <v>0</v>
      </c>
      <c r="S15" s="82"/>
      <c r="T15" s="78"/>
    </row>
    <row r="16" spans="1:20" ht="44.25" customHeight="1">
      <c r="A16" s="20" t="str">
        <f>'AP21LR '!A16</f>
        <v>AP21LR</v>
      </c>
      <c r="B16" s="21" t="str">
        <f>'AP21LR '!B16</f>
        <v>UNDP</v>
      </c>
      <c r="C16" s="31" t="str">
        <f>'AP21LR '!C16</f>
        <v>Activité 1.1.3 Forum Constitutif du Cadre d'échange d’informations sur la stabilisation en chefferie de Bwito</v>
      </c>
      <c r="D16" s="166" t="str">
        <f>'AP21LR '!D16</f>
        <v> # de forum constutif de structures communautaires de paix dédiées à la résolution des conflits tenus dans la chefferie de Bwito (1)</v>
      </c>
      <c r="E16" s="184">
        <f>'AP21LR '!E16</f>
        <v>0</v>
      </c>
      <c r="F16" s="191"/>
      <c r="G16" s="191"/>
      <c r="H16" s="192">
        <f t="shared" si="0"/>
        <v>0</v>
      </c>
      <c r="I16" s="183">
        <f t="shared" si="1"/>
        <v>0</v>
      </c>
      <c r="J16" s="183">
        <f t="shared" si="2"/>
        <v>0</v>
      </c>
      <c r="K16" s="184">
        <f t="shared" si="2"/>
        <v>0</v>
      </c>
      <c r="L16" s="185">
        <f t="shared" si="3"/>
        <v>0</v>
      </c>
      <c r="M16" s="186" t="e">
        <f t="shared" si="4"/>
        <v>#DIV/0!</v>
      </c>
      <c r="N16" s="187">
        <f>'AP21LR '!AD16</f>
        <v>0</v>
      </c>
      <c r="O16" s="82"/>
      <c r="P16" s="187">
        <f>'AP21LR '!AF16</f>
        <v>0</v>
      </c>
      <c r="Q16" s="82"/>
      <c r="R16" s="187">
        <f>'AP21LR '!AH16</f>
        <v>0</v>
      </c>
      <c r="S16" s="82"/>
      <c r="T16" s="78"/>
    </row>
    <row r="17" spans="1:20" ht="44.25" customHeight="1">
      <c r="A17" s="20" t="str">
        <f>'AP21LR '!A17</f>
        <v>AP21LR</v>
      </c>
      <c r="B17" s="21" t="str">
        <f>'AP21LR '!B17</f>
        <v>UNDP</v>
      </c>
      <c r="C17" s="31" t="str">
        <f>'AP21LR '!C17</f>
        <v>Activité 1.1.4 Identification et election des membres des structures communautaires de paix en chefferie de Bwito</v>
      </c>
      <c r="D17" s="166">
        <f>'AP21LR '!D17</f>
        <v>0</v>
      </c>
      <c r="E17" s="184">
        <f>'AP21LR '!E17</f>
        <v>0</v>
      </c>
      <c r="F17" s="191"/>
      <c r="G17" s="191"/>
      <c r="H17" s="192">
        <f t="shared" si="0"/>
        <v>0</v>
      </c>
      <c r="I17" s="183">
        <f t="shared" si="1"/>
        <v>0</v>
      </c>
      <c r="J17" s="183">
        <f t="shared" si="2"/>
        <v>0</v>
      </c>
      <c r="K17" s="184">
        <f t="shared" si="2"/>
        <v>0</v>
      </c>
      <c r="L17" s="185">
        <f t="shared" si="3"/>
        <v>0</v>
      </c>
      <c r="M17" s="186" t="e">
        <f t="shared" si="4"/>
        <v>#DIV/0!</v>
      </c>
      <c r="N17" s="187">
        <f>'AP21LR '!AD17</f>
        <v>0</v>
      </c>
      <c r="O17" s="82"/>
      <c r="P17" s="187">
        <f>'AP21LR '!AF17</f>
        <v>0</v>
      </c>
      <c r="Q17" s="82"/>
      <c r="R17" s="187">
        <f>'AP21LR '!AH17</f>
        <v>0</v>
      </c>
      <c r="S17" s="82"/>
      <c r="T17" s="78"/>
    </row>
    <row r="18" spans="1:20" ht="43.5" customHeight="1">
      <c r="A18" s="20" t="str">
        <f>'AP21LR '!A18</f>
        <v>AP21LR</v>
      </c>
      <c r="B18" s="21" t="str">
        <f>'AP21LR '!B18</f>
        <v>UNDP</v>
      </c>
      <c r="C18" s="31" t="str">
        <f>'AP21LR '!C18</f>
        <v>Activité 1.1.5 Forum constitutif des structures communautaires de paix en chefferie de Bwito</v>
      </c>
      <c r="D18" s="166">
        <f>'AP21LR '!D18</f>
        <v>0</v>
      </c>
      <c r="E18" s="184">
        <f>'AP21LR '!E18</f>
        <v>0</v>
      </c>
      <c r="F18" s="191"/>
      <c r="G18" s="191"/>
      <c r="H18" s="192">
        <f t="shared" si="0"/>
        <v>0</v>
      </c>
      <c r="I18" s="183">
        <f t="shared" si="1"/>
        <v>0</v>
      </c>
      <c r="J18" s="183">
        <f t="shared" si="2"/>
        <v>0</v>
      </c>
      <c r="K18" s="184">
        <f t="shared" si="2"/>
        <v>0</v>
      </c>
      <c r="L18" s="185">
        <f t="shared" si="3"/>
        <v>0</v>
      </c>
      <c r="M18" s="186" t="e">
        <f t="shared" si="4"/>
        <v>#DIV/0!</v>
      </c>
      <c r="N18" s="187">
        <f>'AP21LR '!AD18</f>
        <v>0</v>
      </c>
      <c r="O18" s="82"/>
      <c r="P18" s="187">
        <f>'AP21LR '!AF18</f>
        <v>0</v>
      </c>
      <c r="Q18" s="82"/>
      <c r="R18" s="187">
        <f>'AP21LR '!AH18</f>
        <v>0</v>
      </c>
      <c r="S18" s="82"/>
      <c r="T18" s="78"/>
    </row>
    <row r="19" spans="1:20" ht="42.75" customHeight="1">
      <c r="A19" s="20" t="str">
        <f>'AP21LR '!A19</f>
        <v>AP21LR</v>
      </c>
      <c r="B19" s="21" t="str">
        <f>'AP21LR '!B19</f>
        <v>UNDP</v>
      </c>
      <c r="C19" s="31" t="str">
        <f>'AP21LR '!C19</f>
        <v>Activité 1.1.6 Formation des membres du cadre d'échange d'informations et des CITC  en chefferie de Bashali</v>
      </c>
      <c r="D19" s="166">
        <f>'AP21LR '!D19</f>
        <v>0</v>
      </c>
      <c r="E19" s="184">
        <f>'AP21LR '!E19</f>
        <v>0</v>
      </c>
      <c r="F19" s="191"/>
      <c r="G19" s="191"/>
      <c r="H19" s="192">
        <f t="shared" si="0"/>
        <v>0</v>
      </c>
      <c r="I19" s="183">
        <f t="shared" si="1"/>
        <v>0</v>
      </c>
      <c r="J19" s="183">
        <f aca="true" t="shared" si="5" ref="J19:K22">N19+P19+R19</f>
        <v>0</v>
      </c>
      <c r="K19" s="184">
        <f t="shared" si="5"/>
        <v>0</v>
      </c>
      <c r="L19" s="185">
        <f t="shared" si="3"/>
        <v>0</v>
      </c>
      <c r="M19" s="186" t="e">
        <f t="shared" si="4"/>
        <v>#DIV/0!</v>
      </c>
      <c r="N19" s="187">
        <f>'AP21LR '!AD19</f>
        <v>0</v>
      </c>
      <c r="O19" s="82"/>
      <c r="P19" s="187">
        <f>'AP21LR '!AF19</f>
        <v>0</v>
      </c>
      <c r="Q19" s="82"/>
      <c r="R19" s="187">
        <f>'AP21LR '!AH19</f>
        <v>0</v>
      </c>
      <c r="S19" s="82"/>
      <c r="T19" s="78"/>
    </row>
    <row r="20" spans="1:20" ht="43.5" customHeight="1">
      <c r="A20" s="20" t="str">
        <f>'AP21LR '!A20</f>
        <v>AP21LR</v>
      </c>
      <c r="B20" s="21" t="str">
        <f>'AP21LR '!B20</f>
        <v>UNDP</v>
      </c>
      <c r="C20" s="31" t="str">
        <f>'AP21LR '!C20</f>
        <v>Activité 1.1.7 Formation des membres du cadre d'échange d'informations et des structures communautaires de paix en chefferie de Bwito</v>
      </c>
      <c r="D20" s="166" t="str">
        <f>'AP21LR '!D20</f>
        <v># des membres de CITC, SCP, CC et CEI formées sur le genre, la sensibilité aux conflits et l'analyse des conflits (1)</v>
      </c>
      <c r="E20" s="184">
        <f>'AP21LR '!E20</f>
        <v>0</v>
      </c>
      <c r="F20" s="191"/>
      <c r="G20" s="191"/>
      <c r="H20" s="192">
        <f t="shared" si="0"/>
        <v>0</v>
      </c>
      <c r="I20" s="183">
        <f t="shared" si="1"/>
        <v>0</v>
      </c>
      <c r="J20" s="183">
        <f t="shared" si="5"/>
        <v>0</v>
      </c>
      <c r="K20" s="184">
        <f t="shared" si="5"/>
        <v>0</v>
      </c>
      <c r="L20" s="185">
        <f t="shared" si="3"/>
        <v>0</v>
      </c>
      <c r="M20" s="186" t="e">
        <f t="shared" si="4"/>
        <v>#DIV/0!</v>
      </c>
      <c r="N20" s="187">
        <f>'AP21LR '!AD20</f>
        <v>0</v>
      </c>
      <c r="O20" s="82"/>
      <c r="P20" s="187">
        <f>'AP21LR '!AF20</f>
        <v>0</v>
      </c>
      <c r="Q20" s="82"/>
      <c r="R20" s="187">
        <f>'AP21LR '!AH20</f>
        <v>0</v>
      </c>
      <c r="S20" s="82"/>
      <c r="T20" s="78"/>
    </row>
    <row r="21" spans="1:20" ht="44.25" customHeight="1">
      <c r="A21" s="20" t="str">
        <f>'AP21LR '!A21</f>
        <v>AP21LR</v>
      </c>
      <c r="B21" s="21" t="str">
        <f>'AP21LR '!B21</f>
        <v>UNDP</v>
      </c>
      <c r="C21" s="31" t="str">
        <f>'AP21LR '!C21</f>
        <v>Activité 1.1.8 Formation des membres des noyaux de prévention et de résolution des conflits(NPRC)</v>
      </c>
      <c r="D21" s="166" t="str">
        <f>'AP21LR '!D21</f>
        <v>Augmentation  du niveau des connaissance des participants aux formations sur les sujets clés (1)</v>
      </c>
      <c r="E21" s="184">
        <f>'AP21LR '!E21</f>
        <v>0</v>
      </c>
      <c r="F21" s="191"/>
      <c r="G21" s="191"/>
      <c r="H21" s="192">
        <f t="shared" si="0"/>
        <v>0</v>
      </c>
      <c r="I21" s="183">
        <f t="shared" si="1"/>
        <v>0</v>
      </c>
      <c r="J21" s="183">
        <f t="shared" si="5"/>
        <v>0</v>
      </c>
      <c r="K21" s="184">
        <f t="shared" si="5"/>
        <v>0</v>
      </c>
      <c r="L21" s="185">
        <f t="shared" si="3"/>
        <v>0</v>
      </c>
      <c r="M21" s="186" t="e">
        <f t="shared" si="4"/>
        <v>#DIV/0!</v>
      </c>
      <c r="N21" s="187">
        <f>'AP21LR '!AD21</f>
        <v>0</v>
      </c>
      <c r="O21" s="82"/>
      <c r="P21" s="187">
        <f>'AP21LR '!AF21</f>
        <v>0</v>
      </c>
      <c r="Q21" s="82"/>
      <c r="R21" s="187">
        <f>'AP21LR '!AH21</f>
        <v>0</v>
      </c>
      <c r="S21" s="82"/>
      <c r="T21" s="78"/>
    </row>
    <row r="22" spans="1:20" ht="44.25" customHeight="1">
      <c r="A22" s="20" t="str">
        <f>'AP21LR '!A22</f>
        <v>AP21LR</v>
      </c>
      <c r="B22" s="21" t="str">
        <f>'AP21LR '!B22</f>
        <v>UNDP</v>
      </c>
      <c r="C22" s="31" t="str">
        <f>'AP21LR '!C22</f>
        <v>Activité 1.1.9 Formation de membres du conseil consultatif provincial</v>
      </c>
      <c r="D22" s="166">
        <f>'AP21LR '!D22</f>
        <v>0</v>
      </c>
      <c r="E22" s="184">
        <f>'AP21LR '!E22</f>
        <v>0</v>
      </c>
      <c r="F22" s="191"/>
      <c r="G22" s="191"/>
      <c r="H22" s="192">
        <f t="shared" si="0"/>
        <v>0</v>
      </c>
      <c r="I22" s="183">
        <f t="shared" si="1"/>
        <v>0</v>
      </c>
      <c r="J22" s="183">
        <f t="shared" si="5"/>
        <v>0</v>
      </c>
      <c r="K22" s="184">
        <f t="shared" si="5"/>
        <v>0</v>
      </c>
      <c r="L22" s="185">
        <f t="shared" si="3"/>
        <v>0</v>
      </c>
      <c r="M22" s="186" t="e">
        <f t="shared" si="4"/>
        <v>#DIV/0!</v>
      </c>
      <c r="N22" s="187">
        <f>'AP21LR '!AD22</f>
        <v>0</v>
      </c>
      <c r="O22" s="82"/>
      <c r="P22" s="187">
        <f>'AP21LR '!AF22</f>
        <v>0</v>
      </c>
      <c r="Q22" s="82"/>
      <c r="R22" s="187">
        <f>'AP21LR '!AH22</f>
        <v>0</v>
      </c>
      <c r="S22" s="82"/>
      <c r="T22" s="78"/>
    </row>
    <row r="23" spans="1:200" s="55" customFormat="1" ht="18.75" customHeight="1">
      <c r="A23" s="122" t="str">
        <f>'AP21LR '!A23</f>
        <v>Produit 1.2. Les structures de dialogues et de transformation de conflits sont appuyées</v>
      </c>
      <c r="B23" s="123"/>
      <c r="C23" s="123"/>
      <c r="D23" s="161"/>
      <c r="E23" s="161"/>
      <c r="F23" s="162"/>
      <c r="G23" s="162"/>
      <c r="H23" s="162"/>
      <c r="I23" s="162"/>
      <c r="J23" s="162"/>
      <c r="K23" s="161"/>
      <c r="L23" s="161"/>
      <c r="M23" s="161"/>
      <c r="N23" s="161"/>
      <c r="O23" s="161"/>
      <c r="P23" s="161"/>
      <c r="Q23" s="161"/>
      <c r="R23" s="161"/>
      <c r="S23" s="161"/>
      <c r="T23" s="13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row>
    <row r="24" spans="1:20" ht="42.75" customHeight="1">
      <c r="A24" s="20" t="str">
        <f>'AP21LR '!A24</f>
        <v>AP21LR</v>
      </c>
      <c r="B24" s="21" t="str">
        <f>'AP21LR '!B24</f>
        <v>UNDP</v>
      </c>
      <c r="C24" s="31" t="str">
        <f>'AP21LR '!C24</f>
        <v>Activité 1.2.1 et Activité 1.2.2 Cout de fonctionnement pour les CITC dans le Bashali et les structures communautaires de paix dans le Bwito</v>
      </c>
      <c r="D24" s="166" t="str">
        <f>'AP21LR '!D24</f>
        <v># de réunions organisées par les membres  des structurs communautaires de paix/CITC (14)</v>
      </c>
      <c r="E24" s="184">
        <f>'AP21LR '!E24</f>
        <v>0</v>
      </c>
      <c r="F24" s="190"/>
      <c r="G24" s="190"/>
      <c r="H24" s="183">
        <f>G24*J24</f>
        <v>0</v>
      </c>
      <c r="I24" s="183">
        <f>G24*K24</f>
        <v>0</v>
      </c>
      <c r="J24" s="183">
        <f>N24+P24+R24</f>
        <v>1</v>
      </c>
      <c r="K24" s="184">
        <f>O24+Q24+S24</f>
        <v>1</v>
      </c>
      <c r="L24" s="185">
        <f>J24-K24</f>
        <v>0</v>
      </c>
      <c r="M24" s="186">
        <f>K24/J24</f>
        <v>1</v>
      </c>
      <c r="N24" s="187">
        <f>'AP21LR '!AD24</f>
        <v>0</v>
      </c>
      <c r="O24" s="82"/>
      <c r="P24" s="187">
        <f>'AP21LR '!AF24</f>
        <v>1</v>
      </c>
      <c r="Q24" s="82">
        <v>1</v>
      </c>
      <c r="R24" s="187">
        <f>'AP21LR '!AH24</f>
        <v>0</v>
      </c>
      <c r="S24" s="82"/>
      <c r="T24" s="78"/>
    </row>
    <row r="25" spans="1:20" ht="42.75" customHeight="1">
      <c r="A25" s="20" t="str">
        <f>'AP21LR '!A25</f>
        <v>AP21LR</v>
      </c>
      <c r="B25" s="21" t="str">
        <f>'AP21LR '!B25</f>
        <v>UNDP</v>
      </c>
      <c r="C25" s="31" t="str">
        <f>'AP21LR '!C25</f>
        <v>Activité 1.2.3 et Activité 1.24 Réunions bimensuelles de membres des CEI de Bashali et de Bwito</v>
      </c>
      <c r="D25" s="166" t="str">
        <f>'AP21LR '!D25</f>
        <v># de réunions organisées par les membres de CEI (16)</v>
      </c>
      <c r="E25" s="184">
        <f>'AP21LR '!E25</f>
        <v>0</v>
      </c>
      <c r="F25" s="191"/>
      <c r="G25" s="191"/>
      <c r="H25" s="192">
        <f>G25*J25</f>
        <v>0</v>
      </c>
      <c r="I25" s="183">
        <f>G25*K25</f>
        <v>0</v>
      </c>
      <c r="J25" s="183">
        <f>N25+P25+R25</f>
        <v>3</v>
      </c>
      <c r="K25" s="184">
        <f>O25+Q25+S25</f>
        <v>3</v>
      </c>
      <c r="L25" s="185">
        <f>J25-K25</f>
        <v>0</v>
      </c>
      <c r="M25" s="186">
        <f>K25/J25</f>
        <v>1</v>
      </c>
      <c r="N25" s="187">
        <f>'AP21LR '!AD25</f>
        <v>1</v>
      </c>
      <c r="O25" s="82">
        <v>1</v>
      </c>
      <c r="P25" s="187">
        <f>'AP21LR '!AF25</f>
        <v>1</v>
      </c>
      <c r="Q25" s="82">
        <v>1</v>
      </c>
      <c r="R25" s="187">
        <f>'AP21LR '!AH25</f>
        <v>1</v>
      </c>
      <c r="S25" s="82">
        <v>1</v>
      </c>
      <c r="T25" s="78"/>
    </row>
    <row r="26" spans="1:200" s="55" customFormat="1" ht="38.25" customHeight="1">
      <c r="A26" s="122" t="str">
        <f>'AP21LR '!A26</f>
        <v>Produit 1.3. Les connaissances de la population sur les actions de dialogues et transformation de conflits sont accrues</v>
      </c>
      <c r="B26" s="123"/>
      <c r="C26" s="123"/>
      <c r="D26" s="161"/>
      <c r="E26" s="161"/>
      <c r="F26" s="162"/>
      <c r="G26" s="162"/>
      <c r="H26" s="162"/>
      <c r="I26" s="162"/>
      <c r="J26" s="162"/>
      <c r="K26" s="161"/>
      <c r="L26" s="161"/>
      <c r="M26" s="161"/>
      <c r="N26" s="161"/>
      <c r="O26" s="161"/>
      <c r="P26" s="161"/>
      <c r="Q26" s="161"/>
      <c r="R26" s="161"/>
      <c r="S26" s="161"/>
      <c r="T26" s="13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row>
    <row r="27" spans="1:20" ht="38.25" customHeight="1">
      <c r="A27" s="20" t="str">
        <f>'AP21LR '!A27</f>
        <v>AP21LR</v>
      </c>
      <c r="B27" s="21" t="str">
        <f>'AP21LR '!B27</f>
        <v>UNDP</v>
      </c>
      <c r="C27" s="31" t="str">
        <f>'AP21LR '!C27</f>
        <v>Activité 1.3.1 Production des émissions Radio/Pole FM</v>
      </c>
      <c r="D27" s="166" t="str">
        <f>'AP21LR '!D27</f>
        <v># d'émissions radio produites (30) et diffusées au niveau local sur le processus de stabilisation </v>
      </c>
      <c r="E27" s="184">
        <f>'AP21LR '!E27</f>
        <v>0</v>
      </c>
      <c r="F27" s="190"/>
      <c r="G27" s="190"/>
      <c r="H27" s="183">
        <f>G27*J27</f>
        <v>0</v>
      </c>
      <c r="I27" s="183">
        <f>G27*K27</f>
        <v>0</v>
      </c>
      <c r="J27" s="183">
        <f aca="true" t="shared" si="6" ref="J27:K29">N27+P27+R27</f>
        <v>3</v>
      </c>
      <c r="K27" s="184">
        <f t="shared" si="6"/>
        <v>3</v>
      </c>
      <c r="L27" s="185">
        <f>J27-K27</f>
        <v>0</v>
      </c>
      <c r="M27" s="186">
        <f>K27/J27</f>
        <v>1</v>
      </c>
      <c r="N27" s="187">
        <f>'AP21LR '!AD27</f>
        <v>1</v>
      </c>
      <c r="O27" s="82">
        <v>1</v>
      </c>
      <c r="P27" s="187">
        <f>'AP21LR '!AF27</f>
        <v>1</v>
      </c>
      <c r="Q27" s="82">
        <v>1</v>
      </c>
      <c r="R27" s="187">
        <f>'AP21LR '!AH27</f>
        <v>1</v>
      </c>
      <c r="S27" s="82">
        <v>1</v>
      </c>
      <c r="T27" s="78"/>
    </row>
    <row r="28" spans="1:20" ht="38.25" customHeight="1">
      <c r="A28" s="20" t="str">
        <f>'AP21LR '!A28</f>
        <v>AP21LR</v>
      </c>
      <c r="B28" s="21" t="str">
        <f>'AP21LR '!B28</f>
        <v>UNDP</v>
      </c>
      <c r="C28" s="31" t="str">
        <f>'AP21LR '!C28</f>
        <v>Activité 1.3.2 Diffusion des émissions sur 4 radios communautaires au niveau local</v>
      </c>
      <c r="D28" s="166" t="str">
        <f>'AP21LR '!D28</f>
        <v> # d'émissions radio produites et diffusées (12) au niveau national sur le processus de stabilisation</v>
      </c>
      <c r="E28" s="184">
        <f>'AP21LR '!E28</f>
        <v>0</v>
      </c>
      <c r="F28" s="191"/>
      <c r="G28" s="191"/>
      <c r="H28" s="192">
        <f>G28*J28</f>
        <v>0</v>
      </c>
      <c r="I28" s="183">
        <f>G28*K28</f>
        <v>0</v>
      </c>
      <c r="J28" s="183">
        <f t="shared" si="6"/>
        <v>1</v>
      </c>
      <c r="K28" s="184">
        <f t="shared" si="6"/>
        <v>0</v>
      </c>
      <c r="L28" s="185">
        <f>J28-K28</f>
        <v>1</v>
      </c>
      <c r="M28" s="186">
        <f>K28/J28</f>
        <v>0</v>
      </c>
      <c r="N28" s="187">
        <f>'AP21LR '!AD28</f>
        <v>0</v>
      </c>
      <c r="O28" s="82"/>
      <c r="P28" s="187">
        <f>'AP21LR '!AF28</f>
        <v>1</v>
      </c>
      <c r="Q28" s="82"/>
      <c r="R28" s="187">
        <f>'AP21LR '!AH28</f>
        <v>0</v>
      </c>
      <c r="S28" s="82"/>
      <c r="T28" s="78"/>
    </row>
    <row r="29" spans="1:20" ht="38.25" customHeight="1">
      <c r="A29" s="20" t="str">
        <f>'AP21LR '!A29</f>
        <v>AP21LR</v>
      </c>
      <c r="B29" s="21" t="str">
        <f>'AP21LR '!B29</f>
        <v>UNDP</v>
      </c>
      <c r="C29" s="31" t="str">
        <f>'AP21LR '!C29</f>
        <v>Activité 1.3.3 Diffusion des émissions sur une radio nationale à Kinshasa</v>
      </c>
      <c r="D29" s="166" t="str">
        <f>'AP21LR '!D29</f>
        <v> % des membres de la communauté et acteurs locaux qui ont une bonne connaissance des messages vehicules a travers les emissions radiophoniques, les campagnes de sensibilisation...... (60%)</v>
      </c>
      <c r="E29" s="184">
        <f>'AP21LR '!E29</f>
        <v>0</v>
      </c>
      <c r="F29" s="191"/>
      <c r="G29" s="191"/>
      <c r="H29" s="192">
        <f>G29*J29</f>
        <v>0</v>
      </c>
      <c r="I29" s="183">
        <f>G29*K29</f>
        <v>0</v>
      </c>
      <c r="J29" s="183">
        <f t="shared" si="6"/>
        <v>0</v>
      </c>
      <c r="K29" s="184">
        <f t="shared" si="6"/>
        <v>0</v>
      </c>
      <c r="L29" s="185">
        <f>J29-K29</f>
        <v>0</v>
      </c>
      <c r="M29" s="186" t="e">
        <f>K29/J29</f>
        <v>#DIV/0!</v>
      </c>
      <c r="N29" s="187">
        <f>'AP21LR '!AD29</f>
        <v>0</v>
      </c>
      <c r="O29" s="82"/>
      <c r="P29" s="187">
        <f>'AP21LR '!AF29</f>
        <v>0</v>
      </c>
      <c r="Q29" s="82"/>
      <c r="R29" s="187">
        <f>'AP21LR '!AH29</f>
        <v>0</v>
      </c>
      <c r="S29" s="82"/>
      <c r="T29" s="78"/>
    </row>
    <row r="30" spans="1:201" s="10" customFormat="1" ht="19.5" customHeight="1">
      <c r="A30" s="23" t="str">
        <f>'AP21LR '!A30</f>
        <v>Résultat 2. Les plans d'actions conjoints sont mis en œuvre</v>
      </c>
      <c r="B30" s="24"/>
      <c r="C30" s="39"/>
      <c r="D30" s="169"/>
      <c r="E30" s="194"/>
      <c r="F30" s="195"/>
      <c r="G30" s="195"/>
      <c r="H30" s="195"/>
      <c r="I30" s="195"/>
      <c r="J30" s="195"/>
      <c r="K30" s="196"/>
      <c r="L30" s="196"/>
      <c r="M30" s="196"/>
      <c r="N30" s="196"/>
      <c r="O30" s="196"/>
      <c r="P30" s="196"/>
      <c r="Q30" s="196"/>
      <c r="R30" s="196"/>
      <c r="S30" s="196"/>
      <c r="T30" s="66"/>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2"/>
    </row>
    <row r="31" spans="1:200" s="55" customFormat="1" ht="18.75" customHeight="1">
      <c r="A31" s="122" t="str">
        <f>'AP21LR '!A31</f>
        <v>Produit 2.1. Les engagements (Accords) issus des dialogues précédents sont actualisés</v>
      </c>
      <c r="B31" s="123"/>
      <c r="C31" s="123"/>
      <c r="D31" s="161"/>
      <c r="E31" s="161"/>
      <c r="F31" s="162"/>
      <c r="G31" s="162"/>
      <c r="H31" s="162"/>
      <c r="I31" s="162"/>
      <c r="J31" s="162"/>
      <c r="K31" s="161"/>
      <c r="L31" s="161"/>
      <c r="M31" s="161"/>
      <c r="N31" s="161"/>
      <c r="O31" s="161"/>
      <c r="P31" s="161"/>
      <c r="Q31" s="161"/>
      <c r="R31" s="161"/>
      <c r="S31" s="161"/>
      <c r="T31" s="13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row>
    <row r="32" spans="1:20" ht="48.75" customHeight="1">
      <c r="A32" s="20" t="str">
        <f>'AP21LR '!A32</f>
        <v>AP21LR</v>
      </c>
      <c r="B32" s="21" t="str">
        <f>'AP21LR '!B32</f>
        <v>UNDP</v>
      </c>
      <c r="C32" s="31" t="str">
        <f>'AP21LR '!C32</f>
        <v>Activité 2.1.1 Ateliers d’évaluation et de réactualisation des accords signés dans le passé dans la zone</v>
      </c>
      <c r="D32" s="166" t="str">
        <f>'AP21LR '!D32</f>
        <v># d'atelier sur la réactualisation et la revue des résultats de l'analyse existante dans la zone (4)</v>
      </c>
      <c r="E32" s="184">
        <f>'AP21LR '!E32</f>
        <v>0</v>
      </c>
      <c r="F32" s="191"/>
      <c r="G32" s="191"/>
      <c r="H32" s="192">
        <f>G32*J32</f>
        <v>0</v>
      </c>
      <c r="I32" s="183">
        <f>G32*K32</f>
        <v>0</v>
      </c>
      <c r="J32" s="183">
        <f aca="true" t="shared" si="7" ref="J32:K35">N32+P32+R32</f>
        <v>0</v>
      </c>
      <c r="K32" s="184">
        <f t="shared" si="7"/>
        <v>0</v>
      </c>
      <c r="L32" s="185">
        <f>J32-K32</f>
        <v>0</v>
      </c>
      <c r="M32" s="186" t="e">
        <f>K32/J32</f>
        <v>#DIV/0!</v>
      </c>
      <c r="N32" s="187">
        <f>'AP21LR '!AD32</f>
        <v>0</v>
      </c>
      <c r="O32" s="82"/>
      <c r="P32" s="187">
        <f>'AP21LR '!AF32</f>
        <v>0</v>
      </c>
      <c r="Q32" s="82"/>
      <c r="R32" s="187">
        <f>'AP21LR '!AH32</f>
        <v>0</v>
      </c>
      <c r="S32" s="82"/>
      <c r="T32" s="78"/>
    </row>
    <row r="33" spans="1:20" ht="44.25" customHeight="1">
      <c r="A33" s="20" t="str">
        <f>'AP21LR '!A33</f>
        <v>AP21LR</v>
      </c>
      <c r="B33" s="21" t="str">
        <f>'AP21LR '!B33</f>
        <v>UNDP</v>
      </c>
      <c r="C33" s="31" t="str">
        <f>'AP21LR '!C33</f>
        <v>Activité 2.1.2 Nbre d'aliers de restitution  sur les dimensions non incluses dans la RAP existante menée par LPI</v>
      </c>
      <c r="D33" s="166" t="str">
        <f>'AP21LR '!D33</f>
        <v># d'ateliers de restitutions sur les dimensions non incluses dans la RAP aux parties prenantes et autorités organisés (3)</v>
      </c>
      <c r="E33" s="184">
        <f>'AP21LR '!E33</f>
        <v>0</v>
      </c>
      <c r="F33" s="191"/>
      <c r="G33" s="191"/>
      <c r="H33" s="192">
        <f>G33*J33</f>
        <v>0</v>
      </c>
      <c r="I33" s="183">
        <f>G33*K33</f>
        <v>0</v>
      </c>
      <c r="J33" s="183">
        <f t="shared" si="7"/>
        <v>0</v>
      </c>
      <c r="K33" s="184">
        <f t="shared" si="7"/>
        <v>0</v>
      </c>
      <c r="L33" s="185">
        <f>J33-K33</f>
        <v>0</v>
      </c>
      <c r="M33" s="186" t="e">
        <f>K33/J33</f>
        <v>#DIV/0!</v>
      </c>
      <c r="N33" s="187">
        <f>'AP21LR '!AD33</f>
        <v>0</v>
      </c>
      <c r="O33" s="82"/>
      <c r="P33" s="187">
        <f>'AP21LR '!AF33</f>
        <v>0</v>
      </c>
      <c r="Q33" s="82"/>
      <c r="R33" s="187">
        <f>'AP21LR '!AH33</f>
        <v>0</v>
      </c>
      <c r="S33" s="82"/>
      <c r="T33" s="78"/>
    </row>
    <row r="34" spans="1:20" ht="44.25" customHeight="1">
      <c r="A34" s="20" t="str">
        <f>'AP21LR '!A34</f>
        <v>AP21LR</v>
      </c>
      <c r="B34" s="21" t="str">
        <f>'AP21LR '!B34</f>
        <v>UNDP</v>
      </c>
      <c r="C34" s="31" t="str">
        <f>'AP21LR '!C34</f>
        <v>Activité 2.1.3 Table Ronde d’évaluation et actualisation des engagements existants sur la zone de Bashali</v>
      </c>
      <c r="D34" s="166" t="str">
        <f>'AP21LR '!D34</f>
        <v># de table ronde d'évaluation et réactualisation des engagements existants dans la zone de Bashali (1)</v>
      </c>
      <c r="E34" s="184">
        <f>'AP21LR '!E34</f>
        <v>0</v>
      </c>
      <c r="F34" s="191"/>
      <c r="G34" s="191"/>
      <c r="H34" s="192">
        <f>G34*J34</f>
        <v>0</v>
      </c>
      <c r="I34" s="183">
        <f>G34*K34</f>
        <v>0</v>
      </c>
      <c r="J34" s="183">
        <f t="shared" si="7"/>
        <v>0</v>
      </c>
      <c r="K34" s="184">
        <f t="shared" si="7"/>
        <v>0</v>
      </c>
      <c r="L34" s="185">
        <f>J34-K34</f>
        <v>0</v>
      </c>
      <c r="M34" s="186" t="e">
        <f>K34/J34</f>
        <v>#DIV/0!</v>
      </c>
      <c r="N34" s="187">
        <f>'AP21LR '!AD34</f>
        <v>0</v>
      </c>
      <c r="O34" s="82"/>
      <c r="P34" s="187">
        <f>'AP21LR '!AF34</f>
        <v>0</v>
      </c>
      <c r="Q34" s="82"/>
      <c r="R34" s="187">
        <f>'AP21LR '!AH34</f>
        <v>0</v>
      </c>
      <c r="S34" s="82"/>
      <c r="T34" s="78"/>
    </row>
    <row r="35" spans="1:20" ht="44.25" customHeight="1">
      <c r="A35" s="20" t="str">
        <f>'AP21LR '!A35</f>
        <v>AP21LR</v>
      </c>
      <c r="B35" s="21" t="str">
        <f>'AP21LR '!B35</f>
        <v>UNDP</v>
      </c>
      <c r="C35" s="31" t="str">
        <f>'AP21LR '!C35</f>
        <v>Activité 2.1.4 Egagements actualisés lors de la table ronde de Bashali Bashali</v>
      </c>
      <c r="D35" s="166" t="str">
        <f>'AP21LR '!D35</f>
        <v># d'engagements actualises lors de la table ronde (7)</v>
      </c>
      <c r="E35" s="184">
        <f>'AP21LR '!E35</f>
        <v>0</v>
      </c>
      <c r="F35" s="191"/>
      <c r="G35" s="191"/>
      <c r="H35" s="192">
        <f>G35*J35</f>
        <v>0</v>
      </c>
      <c r="I35" s="183">
        <f>G35*K35</f>
        <v>0</v>
      </c>
      <c r="J35" s="183">
        <f t="shared" si="7"/>
        <v>0</v>
      </c>
      <c r="K35" s="184">
        <f t="shared" si="7"/>
        <v>0</v>
      </c>
      <c r="L35" s="185">
        <f>J35-K35</f>
        <v>0</v>
      </c>
      <c r="M35" s="186" t="e">
        <f>K35/J35</f>
        <v>#DIV/0!</v>
      </c>
      <c r="N35" s="187">
        <f>'AP21LR '!AD35</f>
        <v>0</v>
      </c>
      <c r="O35" s="82"/>
      <c r="P35" s="187">
        <f>'AP21LR '!AF35</f>
        <v>0</v>
      </c>
      <c r="Q35" s="82"/>
      <c r="R35" s="187">
        <f>'AP21LR '!AH35</f>
        <v>0</v>
      </c>
      <c r="S35" s="82"/>
      <c r="T35" s="78"/>
    </row>
    <row r="36" spans="1:20" ht="44.25" customHeight="1">
      <c r="A36" s="20" t="str">
        <f>'AP21LR '!A36</f>
        <v>AP21LR</v>
      </c>
      <c r="B36" s="21" t="str">
        <f>'AP21LR '!B36</f>
        <v>UNDP</v>
      </c>
      <c r="C36" s="31" t="str">
        <f>'AP21LR '!C36</f>
        <v>Activité 2.1.5 Forums de Dialogue Démocratique Bashali</v>
      </c>
      <c r="D36" s="166" t="str">
        <f>'AP21LR '!D36</f>
        <v># de forum de dialogue organisés (4)</v>
      </c>
      <c r="E36" s="184">
        <f>'AP21LR '!E36</f>
        <v>0</v>
      </c>
      <c r="F36" s="191"/>
      <c r="G36" s="191"/>
      <c r="H36" s="192">
        <f>G36*J36</f>
        <v>0</v>
      </c>
      <c r="I36" s="183">
        <f>G36*K36</f>
        <v>0</v>
      </c>
      <c r="J36" s="183">
        <f>N36+P36+R36</f>
        <v>0</v>
      </c>
      <c r="K36" s="184">
        <f>O36+Q36+S36</f>
        <v>0</v>
      </c>
      <c r="L36" s="185">
        <f>J36-K36</f>
        <v>0</v>
      </c>
      <c r="M36" s="186" t="e">
        <f>K36/J36</f>
        <v>#DIV/0!</v>
      </c>
      <c r="N36" s="187">
        <f>'AP21LR '!AD36</f>
        <v>0</v>
      </c>
      <c r="O36" s="82"/>
      <c r="P36" s="187">
        <f>'AP21LR '!AF36</f>
        <v>0</v>
      </c>
      <c r="Q36" s="82"/>
      <c r="R36" s="187">
        <f>'AP21LR '!AH36</f>
        <v>0</v>
      </c>
      <c r="S36" s="82"/>
      <c r="T36" s="78"/>
    </row>
    <row r="37" spans="1:200" s="55" customFormat="1" ht="18.75" customHeight="1">
      <c r="A37" s="122" t="str">
        <f>'AP21LR '!A37</f>
        <v>Produit 2.2. Une  recherche action participative sur les dynamiques des conflits est  réalisée</v>
      </c>
      <c r="B37" s="123"/>
      <c r="C37" s="123"/>
      <c r="D37" s="161"/>
      <c r="E37" s="161"/>
      <c r="F37" s="162"/>
      <c r="G37" s="162"/>
      <c r="H37" s="162"/>
      <c r="I37" s="162"/>
      <c r="J37" s="162"/>
      <c r="K37" s="161"/>
      <c r="L37" s="161"/>
      <c r="M37" s="161"/>
      <c r="N37" s="161"/>
      <c r="O37" s="161"/>
      <c r="P37" s="161"/>
      <c r="Q37" s="161"/>
      <c r="R37" s="161"/>
      <c r="S37" s="161"/>
      <c r="T37" s="13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row>
    <row r="38" spans="1:20" ht="39.75" customHeight="1">
      <c r="A38" s="20" t="str">
        <f>'AP21LR '!A38</f>
        <v>AP21LR</v>
      </c>
      <c r="B38" s="21" t="str">
        <f>'AP21LR '!B38</f>
        <v>UNDP</v>
      </c>
      <c r="C38" s="31" t="str">
        <f>'AP21LR '!C38</f>
        <v>Produit 2.2.1  Recherche action participative sur les dynamiques des conflits Bwito</v>
      </c>
      <c r="D38" s="166" t="str">
        <f>'AP21LR '!D38</f>
        <v> #  de  RAP menées dans la zone (1)</v>
      </c>
      <c r="E38" s="184">
        <f>'AP21LR '!E38</f>
        <v>0</v>
      </c>
      <c r="F38" s="191"/>
      <c r="G38" s="191"/>
      <c r="H38" s="192">
        <f>G38*J38</f>
        <v>0</v>
      </c>
      <c r="I38" s="183">
        <f>G38*K38</f>
        <v>0</v>
      </c>
      <c r="J38" s="183">
        <f aca="true" t="shared" si="8" ref="J38:K41">N38+P38+R38</f>
        <v>0</v>
      </c>
      <c r="K38" s="184">
        <f t="shared" si="8"/>
        <v>0</v>
      </c>
      <c r="L38" s="185">
        <f>J38-K38</f>
        <v>0</v>
      </c>
      <c r="M38" s="186" t="e">
        <f>K38/J38</f>
        <v>#DIV/0!</v>
      </c>
      <c r="N38" s="187">
        <f>'AP21LR '!AD38</f>
        <v>0</v>
      </c>
      <c r="O38" s="82"/>
      <c r="P38" s="187">
        <f>'AP21LR '!AF38</f>
        <v>0</v>
      </c>
      <c r="Q38" s="82"/>
      <c r="R38" s="187">
        <f>'AP21LR '!AH38</f>
        <v>0</v>
      </c>
      <c r="S38" s="82"/>
      <c r="T38" s="78"/>
    </row>
    <row r="39" spans="1:20" ht="39.75" customHeight="1">
      <c r="A39" s="20" t="str">
        <f>'AP21LR '!A39</f>
        <v>AP21LR</v>
      </c>
      <c r="B39" s="21" t="str">
        <f>'AP21LR '!B39</f>
        <v>UNDP</v>
      </c>
      <c r="C39" s="31" t="str">
        <f>'AP21LR '!C39</f>
        <v>Activité 2.2.2 Forums  débats basés sur les résultats de la RAP Bwito</v>
      </c>
      <c r="D39" s="166" t="str">
        <f>'AP21LR '!D39</f>
        <v> # de forums débat organisés sur la RAP dans la chefferie de Bwito (3)</v>
      </c>
      <c r="E39" s="184">
        <f>'AP21LR '!E39</f>
        <v>0</v>
      </c>
      <c r="F39" s="191"/>
      <c r="G39" s="191"/>
      <c r="H39" s="192">
        <f>G39*J39</f>
        <v>0</v>
      </c>
      <c r="I39" s="183">
        <f>G39*K39</f>
        <v>0</v>
      </c>
      <c r="J39" s="183">
        <f t="shared" si="8"/>
        <v>0</v>
      </c>
      <c r="K39" s="184">
        <f t="shared" si="8"/>
        <v>0</v>
      </c>
      <c r="L39" s="185">
        <f>J39-K39</f>
        <v>0</v>
      </c>
      <c r="M39" s="186" t="e">
        <f>K39/J39</f>
        <v>#DIV/0!</v>
      </c>
      <c r="N39" s="187">
        <f>'AP21LR '!AD39</f>
        <v>0</v>
      </c>
      <c r="O39" s="82"/>
      <c r="P39" s="187">
        <f>'AP21LR '!AF39</f>
        <v>0</v>
      </c>
      <c r="Q39" s="82"/>
      <c r="R39" s="187">
        <f>'AP21LR '!AH39</f>
        <v>0</v>
      </c>
      <c r="S39" s="82"/>
      <c r="T39" s="78"/>
    </row>
    <row r="40" spans="1:20" ht="39.75" customHeight="1">
      <c r="A40" s="20" t="str">
        <f>'AP21LR '!A40</f>
        <v>AP21LR</v>
      </c>
      <c r="B40" s="21" t="str">
        <f>'AP21LR '!B40</f>
        <v>UNDP</v>
      </c>
      <c r="C40" s="31" t="str">
        <f>'AP21LR '!C40</f>
        <v>Activité 2.2.3 Mini dialogue organisés dans la chefferie de Bwito</v>
      </c>
      <c r="D40" s="166" t="str">
        <f>'AP21LR '!D40</f>
        <v># de Mini dialogues organisés dans la chefferie de Bwito (20)</v>
      </c>
      <c r="E40" s="184">
        <f>'AP21LR '!E40</f>
        <v>0</v>
      </c>
      <c r="F40" s="191"/>
      <c r="G40" s="191"/>
      <c r="H40" s="192">
        <f>G40*J40</f>
        <v>0</v>
      </c>
      <c r="I40" s="183">
        <f>G40*K40</f>
        <v>0</v>
      </c>
      <c r="J40" s="183">
        <f t="shared" si="8"/>
        <v>20</v>
      </c>
      <c r="K40" s="184">
        <f t="shared" si="8"/>
        <v>20</v>
      </c>
      <c r="L40" s="185">
        <f>J40-K40</f>
        <v>0</v>
      </c>
      <c r="M40" s="186">
        <f>K40/J40</f>
        <v>1</v>
      </c>
      <c r="N40" s="187">
        <f>'AP21LR '!BB40</f>
        <v>20</v>
      </c>
      <c r="O40" s="82">
        <v>20</v>
      </c>
      <c r="P40" s="187">
        <f>'AP21LR '!AF40</f>
        <v>0</v>
      </c>
      <c r="Q40" s="82"/>
      <c r="R40" s="187">
        <f>'AP21LR '!AH40</f>
        <v>0</v>
      </c>
      <c r="S40" s="82"/>
      <c r="T40" s="78"/>
    </row>
    <row r="41" spans="1:20" ht="39.75" customHeight="1">
      <c r="A41" s="20" t="str">
        <f>'AP21LR '!A41</f>
        <v>AP21LR</v>
      </c>
      <c r="B41" s="21" t="str">
        <f>'AP21LR '!B41</f>
        <v>UNDP</v>
      </c>
      <c r="C41" s="31" t="str">
        <f>'AP21LR '!C41</f>
        <v>Activité 2.2.4 Rapport Cartographie des Acteurs, analyse des facteurs des conflits</v>
      </c>
      <c r="D41" s="166" t="str">
        <f>'AP21LR '!D41</f>
        <v># de rapport de cartographie  et analyse des facteurs  des conflits produit sur la zone du projet (1)</v>
      </c>
      <c r="E41" s="184">
        <f>'AP21LR '!E41</f>
        <v>0</v>
      </c>
      <c r="F41" s="191"/>
      <c r="G41" s="191"/>
      <c r="H41" s="192">
        <f>G41*J41</f>
        <v>0</v>
      </c>
      <c r="I41" s="183">
        <f>G41*K41</f>
        <v>0</v>
      </c>
      <c r="J41" s="183">
        <f t="shared" si="8"/>
        <v>0</v>
      </c>
      <c r="K41" s="184">
        <f t="shared" si="8"/>
        <v>0</v>
      </c>
      <c r="L41" s="185">
        <f>J41-K41</f>
        <v>0</v>
      </c>
      <c r="M41" s="186" t="e">
        <f>K41/J41</f>
        <v>#DIV/0!</v>
      </c>
      <c r="N41" s="187">
        <f>'AP21LR '!AD41</f>
        <v>0</v>
      </c>
      <c r="O41" s="82"/>
      <c r="P41" s="187">
        <f>'AP21LR '!AF41</f>
        <v>0</v>
      </c>
      <c r="Q41" s="82"/>
      <c r="R41" s="187">
        <f>'AP21LR '!AH41</f>
        <v>0</v>
      </c>
      <c r="S41" s="82"/>
      <c r="T41" s="78"/>
    </row>
    <row r="42" spans="1:200" s="55" customFormat="1" ht="18.75" customHeight="1">
      <c r="A42" s="122" t="str">
        <f>'AP21LR '!A42</f>
        <v>Produit 2.3. Les plans d’action conjoints sensibles au genre sont développés par le comité de suivi et approuvés par les représentants des communautés et les autorités </v>
      </c>
      <c r="B42" s="123"/>
      <c r="C42" s="123"/>
      <c r="D42" s="161"/>
      <c r="E42" s="161"/>
      <c r="F42" s="162"/>
      <c r="G42" s="162"/>
      <c r="H42" s="162"/>
      <c r="I42" s="162"/>
      <c r="J42" s="162"/>
      <c r="K42" s="161"/>
      <c r="L42" s="161"/>
      <c r="M42" s="161"/>
      <c r="N42" s="161"/>
      <c r="O42" s="161"/>
      <c r="P42" s="161"/>
      <c r="Q42" s="161"/>
      <c r="R42" s="161"/>
      <c r="S42" s="161"/>
      <c r="T42" s="13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row>
    <row r="43" spans="1:20" ht="39.75" customHeight="1">
      <c r="A43" s="20" t="str">
        <f>'AP21LR '!A43</f>
        <v>AP21LR</v>
      </c>
      <c r="B43" s="21" t="str">
        <f>'AP21LR '!B43</f>
        <v>UNDP</v>
      </c>
      <c r="C43" s="31" t="str">
        <f>'AP21LR '!C43</f>
        <v>Activité 2.3.1 Fond Flexible pour la mise en oeuvre des accords et plans d'action issus du dialogue démocratique de Bwito</v>
      </c>
      <c r="D43" s="166" t="str">
        <f>'AP21LR '!D43</f>
        <v>#  de plans d'action conjoints "sensibles au genre" approuvés (ventilé par sous-zone prioritaire) (&amp;°</v>
      </c>
      <c r="E43" s="184">
        <f>'AP21LR '!E43</f>
        <v>0</v>
      </c>
      <c r="F43" s="191"/>
      <c r="G43" s="191"/>
      <c r="H43" s="192">
        <f>G43*J43</f>
        <v>0</v>
      </c>
      <c r="I43" s="183">
        <f>G43*K43</f>
        <v>0</v>
      </c>
      <c r="J43" s="183">
        <f>N43+P43+R43</f>
        <v>0</v>
      </c>
      <c r="K43" s="184">
        <f>O43+Q43+S43</f>
        <v>0</v>
      </c>
      <c r="L43" s="185">
        <f>J43-K43</f>
        <v>0</v>
      </c>
      <c r="M43" s="186" t="e">
        <f>K43/J43</f>
        <v>#DIV/0!</v>
      </c>
      <c r="N43" s="187">
        <f>'AP21LR '!AD43</f>
        <v>0</v>
      </c>
      <c r="O43" s="82"/>
      <c r="P43" s="187">
        <f>'AP21LR '!BD43</f>
        <v>0</v>
      </c>
      <c r="Q43" s="82"/>
      <c r="R43" s="187">
        <f>'AP21LR '!AH43</f>
        <v>0</v>
      </c>
      <c r="S43" s="82"/>
      <c r="T43" s="78"/>
    </row>
    <row r="44" spans="1:20" ht="45.75" customHeight="1">
      <c r="A44" s="20" t="str">
        <f>'AP21LR '!A44</f>
        <v>AP21LR</v>
      </c>
      <c r="B44" s="21" t="str">
        <f>'AP21LR '!B44</f>
        <v>UNDP</v>
      </c>
      <c r="C44" s="31" t="str">
        <f>'AP21LR '!C44</f>
        <v>Activité 2.3.2 Fond Flexible pour la mise en oeuvre des accords actualisés et plans d'action actualisés issus  de la table ronde d’actualisation des engagements de Bashali</v>
      </c>
      <c r="D44" s="166" t="str">
        <f>'AP21LR '!D44</f>
        <v>#  de plans d'action conjoints "sensibles au genre" approuvés (ventilé par sous-zone prioritaire) (1)</v>
      </c>
      <c r="E44" s="184">
        <f>'AP21LR '!E44</f>
        <v>0</v>
      </c>
      <c r="F44" s="191"/>
      <c r="G44" s="191"/>
      <c r="H44" s="192">
        <f>G44*J44</f>
        <v>0</v>
      </c>
      <c r="I44" s="183">
        <f>G44*K44</f>
        <v>0</v>
      </c>
      <c r="J44" s="183">
        <f>N44+P44+R44</f>
        <v>0</v>
      </c>
      <c r="K44" s="184">
        <f>O44+Q44+S44</f>
        <v>0</v>
      </c>
      <c r="L44" s="185">
        <f>J44-K44</f>
        <v>0</v>
      </c>
      <c r="M44" s="186" t="e">
        <f>K44/J44</f>
        <v>#DIV/0!</v>
      </c>
      <c r="N44" s="187">
        <f>'AP21LR '!AD44</f>
        <v>0</v>
      </c>
      <c r="O44" s="82"/>
      <c r="P44" s="187">
        <f>'AP21LR '!AF44</f>
        <v>0</v>
      </c>
      <c r="Q44" s="82"/>
      <c r="R44" s="187">
        <f>'AP21LR '!AH44</f>
        <v>0</v>
      </c>
      <c r="S44" s="82"/>
      <c r="T44" s="78"/>
    </row>
    <row r="45" spans="1:201" s="10" customFormat="1" ht="19.5" customHeight="1">
      <c r="A45" s="23" t="str">
        <f>'AP21LR '!A45</f>
        <v>Résultat 3. Les acteurs clés au niveau provincial et national sont mobilisés </v>
      </c>
      <c r="B45" s="24"/>
      <c r="C45" s="39"/>
      <c r="D45" s="169"/>
      <c r="E45" s="194"/>
      <c r="F45" s="195"/>
      <c r="G45" s="195"/>
      <c r="H45" s="195"/>
      <c r="I45" s="195"/>
      <c r="J45" s="195"/>
      <c r="K45" s="196"/>
      <c r="L45" s="196"/>
      <c r="M45" s="196"/>
      <c r="N45" s="196"/>
      <c r="O45" s="196"/>
      <c r="P45" s="196"/>
      <c r="Q45" s="196"/>
      <c r="R45" s="196"/>
      <c r="S45" s="196"/>
      <c r="T45" s="66"/>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2"/>
    </row>
    <row r="46" spans="1:200" s="55" customFormat="1" ht="18.75" customHeight="1">
      <c r="A46" s="122" t="str">
        <f>'AP21LR '!A46</f>
        <v>Produit 3. 1. Le conseil consultatif provincial est mis en place et est opérationnel</v>
      </c>
      <c r="B46" s="123"/>
      <c r="C46" s="123"/>
      <c r="D46" s="161"/>
      <c r="E46" s="161"/>
      <c r="F46" s="162"/>
      <c r="G46" s="162"/>
      <c r="H46" s="162"/>
      <c r="I46" s="162"/>
      <c r="J46" s="162"/>
      <c r="K46" s="161"/>
      <c r="L46" s="161"/>
      <c r="M46" s="161"/>
      <c r="N46" s="161"/>
      <c r="O46" s="161"/>
      <c r="P46" s="161"/>
      <c r="Q46" s="161"/>
      <c r="R46" s="161"/>
      <c r="S46" s="161"/>
      <c r="T46" s="13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row>
    <row r="47" spans="1:20" ht="44.25" customHeight="1">
      <c r="A47" s="20" t="str">
        <f>'AP21LR '!A47</f>
        <v>AP21LR</v>
      </c>
      <c r="B47" s="21" t="str">
        <f>'AP21LR '!B47</f>
        <v>UNDP</v>
      </c>
      <c r="C47" s="31" t="str">
        <f>'AP21LR '!C47</f>
        <v>Activité 3.1.1 Mise en place d'un conseil consultatif au niveau provincial</v>
      </c>
      <c r="D47" s="166" t="str">
        <f>'AP21LR '!D47</f>
        <v> #  d'acteurs cles  mobilisés à chaque  niveau  (provincial et national) (1)</v>
      </c>
      <c r="E47" s="184">
        <f>'AP21LR '!E47</f>
        <v>0</v>
      </c>
      <c r="F47" s="191"/>
      <c r="G47" s="191"/>
      <c r="H47" s="192">
        <f aca="true" t="shared" si="9" ref="H47:H52">G47*J47</f>
        <v>0</v>
      </c>
      <c r="I47" s="183">
        <f aca="true" t="shared" si="10" ref="I47:I52">G47*K47</f>
        <v>0</v>
      </c>
      <c r="J47" s="183">
        <f aca="true" t="shared" si="11" ref="J47:J52">N47+P47+R47</f>
        <v>0</v>
      </c>
      <c r="K47" s="184">
        <f aca="true" t="shared" si="12" ref="K47:K52">O47+Q47+S47</f>
        <v>0</v>
      </c>
      <c r="L47" s="185">
        <f aca="true" t="shared" si="13" ref="L47:L52">J47-K47</f>
        <v>0</v>
      </c>
      <c r="M47" s="186" t="e">
        <f aca="true" t="shared" si="14" ref="M47:M52">K47/J47</f>
        <v>#DIV/0!</v>
      </c>
      <c r="N47" s="187">
        <f>'AP21LR '!AD47</f>
        <v>0</v>
      </c>
      <c r="O47" s="82"/>
      <c r="P47" s="187">
        <f>'AP21LR '!AF47</f>
        <v>0</v>
      </c>
      <c r="Q47" s="82"/>
      <c r="R47" s="187">
        <f>'AP21LR '!AH47</f>
        <v>0</v>
      </c>
      <c r="S47" s="82"/>
      <c r="T47" s="78"/>
    </row>
    <row r="48" spans="1:20" ht="44.25" customHeight="1">
      <c r="A48" s="20" t="str">
        <f>'AP21LR '!A48</f>
        <v>AP21LR</v>
      </c>
      <c r="B48" s="21" t="str">
        <f>'AP21LR '!B48</f>
        <v>UNDP</v>
      </c>
      <c r="C48" s="31" t="str">
        <f>'AP21LR '!C48</f>
        <v>Activité 3.1.2 Réunions trimestrielles du conseil consultatif au niveau de la province</v>
      </c>
      <c r="D48" s="166" t="str">
        <f>'AP21LR '!D48</f>
        <v># de réunions organisées  par le CC au niveau de la province (6)</v>
      </c>
      <c r="E48" s="184">
        <f>'AP21LR '!E48</f>
        <v>0</v>
      </c>
      <c r="F48" s="191"/>
      <c r="G48" s="191"/>
      <c r="H48" s="192">
        <f t="shared" si="9"/>
        <v>0</v>
      </c>
      <c r="I48" s="183">
        <f t="shared" si="10"/>
        <v>0</v>
      </c>
      <c r="J48" s="183">
        <f t="shared" si="11"/>
        <v>0</v>
      </c>
      <c r="K48" s="184">
        <f t="shared" si="12"/>
        <v>0</v>
      </c>
      <c r="L48" s="185">
        <f t="shared" si="13"/>
        <v>0</v>
      </c>
      <c r="M48" s="186" t="e">
        <f t="shared" si="14"/>
        <v>#DIV/0!</v>
      </c>
      <c r="N48" s="187">
        <f>'AP21LR '!AD48</f>
        <v>0</v>
      </c>
      <c r="O48" s="82"/>
      <c r="P48" s="187">
        <f>'AP21LR '!AF48</f>
        <v>0</v>
      </c>
      <c r="Q48" s="82"/>
      <c r="R48" s="187">
        <f>'AP21LR '!AH48</f>
        <v>0</v>
      </c>
      <c r="S48" s="82"/>
      <c r="T48" s="78"/>
    </row>
    <row r="49" spans="1:20" ht="39" customHeight="1">
      <c r="A49" s="20" t="str">
        <f>'AP21LR '!A49</f>
        <v>AP21LR</v>
      </c>
      <c r="B49" s="21" t="str">
        <f>'AP21LR '!B49</f>
        <v>UNDP</v>
      </c>
      <c r="C49" s="31" t="str">
        <f>'AP21LR '!C49</f>
        <v>Activité 3.1.3 Visites de suivi des activités de projets de stabilisation sur terrain par le conseil consultatif</v>
      </c>
      <c r="D49" s="166" t="str">
        <f>'AP21LR '!D49</f>
        <v># visites de suivi des activités terrain organisées par les membres  du CC (2)</v>
      </c>
      <c r="E49" s="184">
        <f>'AP21LR '!E49</f>
        <v>0</v>
      </c>
      <c r="F49" s="191"/>
      <c r="G49" s="191"/>
      <c r="H49" s="192">
        <f t="shared" si="9"/>
        <v>0</v>
      </c>
      <c r="I49" s="183">
        <f t="shared" si="10"/>
        <v>0</v>
      </c>
      <c r="J49" s="183">
        <f t="shared" si="11"/>
        <v>0</v>
      </c>
      <c r="K49" s="184">
        <f t="shared" si="12"/>
        <v>0</v>
      </c>
      <c r="L49" s="185">
        <f t="shared" si="13"/>
        <v>0</v>
      </c>
      <c r="M49" s="186" t="e">
        <f t="shared" si="14"/>
        <v>#DIV/0!</v>
      </c>
      <c r="N49" s="187">
        <f>'AP21LR '!AD49</f>
        <v>0</v>
      </c>
      <c r="O49" s="82"/>
      <c r="P49" s="187">
        <f>'AP21LR '!AF49</f>
        <v>0</v>
      </c>
      <c r="Q49" s="82"/>
      <c r="R49" s="187">
        <f>'AP21LR '!AH49</f>
        <v>0</v>
      </c>
      <c r="S49" s="82"/>
      <c r="T49" s="78"/>
    </row>
    <row r="50" spans="1:20" ht="44.25" customHeight="1">
      <c r="A50" s="20" t="str">
        <f>'AP21LR '!A50</f>
        <v>AP21LR</v>
      </c>
      <c r="B50" s="21" t="str">
        <f>'AP21LR '!B50</f>
        <v>UNDP</v>
      </c>
      <c r="C50" s="31" t="str">
        <f>'AP21LR '!C50</f>
        <v>Activité 3.1.4 Ateliers d'échange avec les entrepreneurs du conflit au niveau provincial, national et régional</v>
      </c>
      <c r="D50" s="166" t="str">
        <f>'AP21LR '!D50</f>
        <v># d'ateliers d'échanges entre les entrepreneurs des conflits au niveau provincial, national et régional (2)</v>
      </c>
      <c r="E50" s="184">
        <f>'AP21LR '!E50</f>
        <v>0</v>
      </c>
      <c r="F50" s="191"/>
      <c r="G50" s="191"/>
      <c r="H50" s="192">
        <f t="shared" si="9"/>
        <v>0</v>
      </c>
      <c r="I50" s="183">
        <f t="shared" si="10"/>
        <v>0</v>
      </c>
      <c r="J50" s="183">
        <f t="shared" si="11"/>
        <v>0</v>
      </c>
      <c r="K50" s="184">
        <f t="shared" si="12"/>
        <v>0</v>
      </c>
      <c r="L50" s="185">
        <f t="shared" si="13"/>
        <v>0</v>
      </c>
      <c r="M50" s="186" t="e">
        <f t="shared" si="14"/>
        <v>#DIV/0!</v>
      </c>
      <c r="N50" s="187">
        <f>'AP21LR '!AD50</f>
        <v>0</v>
      </c>
      <c r="O50" s="82"/>
      <c r="P50" s="187">
        <f>'AP21LR '!AF50</f>
        <v>0</v>
      </c>
      <c r="Q50" s="82"/>
      <c r="R50" s="187">
        <f>'AP21LR '!AH50</f>
        <v>0</v>
      </c>
      <c r="S50" s="82"/>
      <c r="T50" s="78"/>
    </row>
    <row r="51" spans="1:20" ht="51" customHeight="1">
      <c r="A51" s="20" t="str">
        <f>'AP21LR '!A51</f>
        <v>AP21LR</v>
      </c>
      <c r="B51" s="21" t="str">
        <f>'AP21LR '!B51</f>
        <v>UNDP</v>
      </c>
      <c r="C51" s="31" t="str">
        <f>'AP21LR '!C51</f>
        <v>Activité 3.1.5 Atelier de préparation des activités de plaidoyer menées par les mécanismes de suivi de la mise en œuvre des accords/Bashali</v>
      </c>
      <c r="D51" s="166" t="str">
        <f>'AP21LR '!D51</f>
        <v> # d'ateliers de préparation des activités de plaidoyer menées par le mécanisme de suivi des accords au niveau provincial, national et régional  (1)</v>
      </c>
      <c r="E51" s="184">
        <f>'AP21LR '!E51</f>
        <v>0</v>
      </c>
      <c r="F51" s="191"/>
      <c r="G51" s="191"/>
      <c r="H51" s="192">
        <f t="shared" si="9"/>
        <v>0</v>
      </c>
      <c r="I51" s="183">
        <f t="shared" si="10"/>
        <v>0</v>
      </c>
      <c r="J51" s="183">
        <f t="shared" si="11"/>
        <v>0</v>
      </c>
      <c r="K51" s="184">
        <f t="shared" si="12"/>
        <v>0</v>
      </c>
      <c r="L51" s="185">
        <f t="shared" si="13"/>
        <v>0</v>
      </c>
      <c r="M51" s="186" t="e">
        <f t="shared" si="14"/>
        <v>#DIV/0!</v>
      </c>
      <c r="N51" s="187">
        <f>'AP21LR '!AD51</f>
        <v>0</v>
      </c>
      <c r="O51" s="82"/>
      <c r="P51" s="187">
        <f>'AP21LR '!AF51</f>
        <v>0</v>
      </c>
      <c r="Q51" s="82"/>
      <c r="R51" s="187">
        <f>'AP21LR '!AH51</f>
        <v>0</v>
      </c>
      <c r="S51" s="82"/>
      <c r="T51" s="78"/>
    </row>
    <row r="52" spans="1:20" ht="58.5" customHeight="1">
      <c r="A52" s="20" t="str">
        <f>'AP21LR '!A52</f>
        <v>AP21LR</v>
      </c>
      <c r="B52" s="21" t="str">
        <f>'AP21LR '!B52</f>
        <v>UNDP</v>
      </c>
      <c r="C52" s="31" t="str">
        <f>'AP21LR '!C52</f>
        <v>Activité 3.1.6  Atelier de préparation des activités de plaidoyer menées par les mécanismes de suivi de la mise en œuvre des accords issus du dialogue démocratique de Bwito</v>
      </c>
      <c r="D52" s="166">
        <f>'AP21LR '!D52</f>
        <v>0</v>
      </c>
      <c r="E52" s="184">
        <f>'AP21LR '!E52</f>
        <v>0</v>
      </c>
      <c r="F52" s="191"/>
      <c r="G52" s="191"/>
      <c r="H52" s="192">
        <f t="shared" si="9"/>
        <v>0</v>
      </c>
      <c r="I52" s="183">
        <f t="shared" si="10"/>
        <v>0</v>
      </c>
      <c r="J52" s="183">
        <f t="shared" si="11"/>
        <v>0</v>
      </c>
      <c r="K52" s="184">
        <f t="shared" si="12"/>
        <v>0</v>
      </c>
      <c r="L52" s="185">
        <f t="shared" si="13"/>
        <v>0</v>
      </c>
      <c r="M52" s="186" t="e">
        <f t="shared" si="14"/>
        <v>#DIV/0!</v>
      </c>
      <c r="N52" s="187">
        <f>'AP21LR '!AD52</f>
        <v>0</v>
      </c>
      <c r="O52" s="82"/>
      <c r="P52" s="187">
        <f>'AP21LR '!AF52</f>
        <v>0</v>
      </c>
      <c r="Q52" s="82"/>
      <c r="R52" s="187">
        <f>'AP21LR '!AH52</f>
        <v>0</v>
      </c>
      <c r="S52" s="82"/>
      <c r="T52" s="78"/>
    </row>
    <row r="53" spans="1:20" ht="44.25" customHeight="1">
      <c r="A53" s="20" t="str">
        <f>'AP21LR '!A53</f>
        <v>AP21LR</v>
      </c>
      <c r="B53" s="21" t="str">
        <f>'AP21LR '!B53</f>
        <v>UNDP</v>
      </c>
      <c r="C53" s="31" t="str">
        <f>'AP21LR '!C53</f>
        <v>Activité 3.1.7 Activités de plaidoyer au niveau provincial, national et régional/Bashali</v>
      </c>
      <c r="D53" s="166" t="str">
        <f>'AP21LR '!D53</f>
        <v># d'activités de plaidoyer menées par le mécanisme de suivi des accords au niveau provincial, national et (6)</v>
      </c>
      <c r="E53" s="184">
        <f>'AP21LR '!E53</f>
        <v>0</v>
      </c>
      <c r="F53" s="191"/>
      <c r="G53" s="191"/>
      <c r="H53" s="192">
        <f>G53*J53</f>
        <v>0</v>
      </c>
      <c r="I53" s="183">
        <f>G53*K53</f>
        <v>0</v>
      </c>
      <c r="J53" s="183">
        <f aca="true" t="shared" si="15" ref="J53:K55">N53+P53+R53</f>
        <v>0</v>
      </c>
      <c r="K53" s="184">
        <f t="shared" si="15"/>
        <v>0</v>
      </c>
      <c r="L53" s="185">
        <f>J53-K53</f>
        <v>0</v>
      </c>
      <c r="M53" s="186" t="e">
        <f>K53/J53</f>
        <v>#DIV/0!</v>
      </c>
      <c r="N53" s="187">
        <f>'AP21LR '!AD53</f>
        <v>0</v>
      </c>
      <c r="O53" s="82"/>
      <c r="P53" s="187">
        <f>'AP21LR '!AF53</f>
        <v>0</v>
      </c>
      <c r="Q53" s="82"/>
      <c r="R53" s="187">
        <f>'AP21LR '!AH53</f>
        <v>0</v>
      </c>
      <c r="S53" s="82"/>
      <c r="T53" s="78"/>
    </row>
    <row r="54" spans="1:20" ht="35.25" customHeight="1">
      <c r="A54" s="20" t="str">
        <f>'AP21LR '!A54</f>
        <v>AP21LR</v>
      </c>
      <c r="B54" s="21" t="str">
        <f>'AP21LR '!B54</f>
        <v>UNDP</v>
      </c>
      <c r="C54" s="31" t="str">
        <f>'AP21LR '!C54</f>
        <v>Activité 3.1.8 Activités de plaidoyer au niveau provincial, national et régional/Bwito</v>
      </c>
      <c r="D54" s="166" t="str">
        <f>'AP21LR '!D54</f>
        <v># de points d'actions arrêtés lors des activités de plaidoyer qui sont mis en œuvre (à confirmer lors de la table ronde)</v>
      </c>
      <c r="E54" s="184">
        <f>'AP21LR '!E54</f>
        <v>0</v>
      </c>
      <c r="F54" s="191"/>
      <c r="G54" s="191"/>
      <c r="H54" s="192">
        <f>G54*J54</f>
        <v>0</v>
      </c>
      <c r="I54" s="183">
        <f>G54*K54</f>
        <v>0</v>
      </c>
      <c r="J54" s="183">
        <f t="shared" si="15"/>
        <v>0</v>
      </c>
      <c r="K54" s="184">
        <f t="shared" si="15"/>
        <v>0</v>
      </c>
      <c r="L54" s="185">
        <f>J54-K54</f>
        <v>0</v>
      </c>
      <c r="M54" s="186" t="e">
        <f>K54/J54</f>
        <v>#DIV/0!</v>
      </c>
      <c r="N54" s="187">
        <f>'AP21LR '!AD54</f>
        <v>0</v>
      </c>
      <c r="O54" s="82"/>
      <c r="P54" s="187">
        <f>'AP21LR '!AF54</f>
        <v>0</v>
      </c>
      <c r="Q54" s="82"/>
      <c r="R54" s="187">
        <f>'AP21LR '!AH54</f>
        <v>0</v>
      </c>
      <c r="S54" s="82"/>
      <c r="T54" s="78"/>
    </row>
    <row r="55" spans="1:20" ht="35.25" customHeight="1">
      <c r="A55" s="20" t="str">
        <f>'AP21LR '!A55</f>
        <v>AP21LR</v>
      </c>
      <c r="B55" s="21" t="str">
        <f>'AP21LR '!B55</f>
        <v>UNDP</v>
      </c>
      <c r="C55" s="31" t="str">
        <f>'AP21LR '!C55</f>
        <v>Activité 3.1.9 Traduction de l'ouvrage sur les FDLR de « l’allemand au français »</v>
      </c>
      <c r="D55" s="166" t="str">
        <f>'AP21LR '!D55</f>
        <v> # de copies de l'ouvrage sur les FDLR traduites en Français    (600)</v>
      </c>
      <c r="E55" s="184">
        <f>'AP21LR '!E55</f>
        <v>0</v>
      </c>
      <c r="F55" s="191"/>
      <c r="G55" s="191"/>
      <c r="H55" s="192">
        <f>G55*J55</f>
        <v>0</v>
      </c>
      <c r="I55" s="183">
        <f>G55*K55</f>
        <v>0</v>
      </c>
      <c r="J55" s="183">
        <f t="shared" si="15"/>
        <v>0</v>
      </c>
      <c r="K55" s="184">
        <f t="shared" si="15"/>
        <v>0</v>
      </c>
      <c r="L55" s="185">
        <f>J55-K55</f>
        <v>0</v>
      </c>
      <c r="M55" s="186" t="e">
        <f>K55/J55</f>
        <v>#DIV/0!</v>
      </c>
      <c r="N55" s="187">
        <f>'AP21LR '!AD55</f>
        <v>0</v>
      </c>
      <c r="O55" s="82"/>
      <c r="P55" s="187">
        <f>'AP21LR '!AF55</f>
        <v>0</v>
      </c>
      <c r="Q55" s="82"/>
      <c r="R55" s="187">
        <f>'AP21LR '!AH55</f>
        <v>0</v>
      </c>
      <c r="S55" s="82"/>
      <c r="T55" s="78"/>
    </row>
    <row r="56" spans="1:200" s="55" customFormat="1" ht="18.75" customHeight="1">
      <c r="A56" s="122" t="str">
        <f>'AP21LR '!A56</f>
        <v>Produit 3. 2. Le groupe de plaidoyer pour la paix à Masisi est redynamisé au niveau national</v>
      </c>
      <c r="B56" s="123"/>
      <c r="C56" s="123"/>
      <c r="D56" s="161"/>
      <c r="E56" s="161"/>
      <c r="F56" s="162"/>
      <c r="G56" s="162"/>
      <c r="H56" s="162"/>
      <c r="I56" s="162"/>
      <c r="J56" s="162"/>
      <c r="K56" s="161"/>
      <c r="L56" s="161"/>
      <c r="M56" s="161"/>
      <c r="N56" s="161"/>
      <c r="O56" s="161"/>
      <c r="P56" s="161"/>
      <c r="Q56" s="161"/>
      <c r="R56" s="161"/>
      <c r="S56" s="161"/>
      <c r="T56" s="13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row>
    <row r="57" spans="1:20" ht="36" customHeight="1">
      <c r="A57" s="20" t="str">
        <f>'AP21LR '!A57</f>
        <v>AP21LR</v>
      </c>
      <c r="B57" s="21" t="str">
        <f>'AP21LR '!B57</f>
        <v>UNDP</v>
      </c>
      <c r="C57" s="31" t="str">
        <f>'AP21LR '!C57</f>
        <v>Activité 3.2.1 Redynamisation du Groupe de Plaidoyer pour la paix à Masisi basé à Kinshasa</v>
      </c>
      <c r="D57" s="166" t="str">
        <f>'AP21LR '!D57</f>
        <v>3.2.1 # d'activités de plaidoyer menées par le GPPM
3.2.2 # de points d'actions arrêtés lors des activités de plaidoyer qui sont mis en œuvre (1)
</v>
      </c>
      <c r="E57" s="184">
        <f>'AP21LR '!E57</f>
        <v>0</v>
      </c>
      <c r="F57" s="191"/>
      <c r="G57" s="191"/>
      <c r="H57" s="192">
        <f>G57*J57</f>
        <v>0</v>
      </c>
      <c r="I57" s="183">
        <f>G57*K57</f>
        <v>0</v>
      </c>
      <c r="J57" s="183">
        <f>N57+P57+R57</f>
        <v>0</v>
      </c>
      <c r="K57" s="184">
        <f>O57+Q57+S57</f>
        <v>0</v>
      </c>
      <c r="L57" s="185">
        <f>J57-K57</f>
        <v>0</v>
      </c>
      <c r="M57" s="186" t="e">
        <f>K57/J57</f>
        <v>#DIV/0!</v>
      </c>
      <c r="N57" s="187">
        <f>'AP21LR '!AD57</f>
        <v>0</v>
      </c>
      <c r="O57" s="82"/>
      <c r="P57" s="187">
        <f>'AP21LR '!AF57</f>
        <v>0</v>
      </c>
      <c r="Q57" s="82"/>
      <c r="R57" s="187">
        <f>'AP21LR '!AH57</f>
        <v>0</v>
      </c>
      <c r="S57" s="82"/>
      <c r="T57" s="78"/>
    </row>
    <row r="58" spans="1:201" s="10" customFormat="1" ht="19.5" customHeight="1">
      <c r="A58" s="23" t="str">
        <f>'AP21LR '!A58</f>
        <v>DME</v>
      </c>
      <c r="B58" s="24"/>
      <c r="C58" s="39"/>
      <c r="D58" s="169"/>
      <c r="E58" s="194"/>
      <c r="F58" s="195"/>
      <c r="G58" s="195"/>
      <c r="H58" s="195"/>
      <c r="I58" s="195"/>
      <c r="J58" s="195"/>
      <c r="K58" s="196"/>
      <c r="L58" s="196"/>
      <c r="M58" s="196"/>
      <c r="N58" s="196"/>
      <c r="O58" s="196"/>
      <c r="P58" s="196"/>
      <c r="Q58" s="196"/>
      <c r="R58" s="196"/>
      <c r="S58" s="196"/>
      <c r="T58" s="66"/>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2"/>
    </row>
    <row r="59" spans="1:59" ht="31.5" customHeight="1">
      <c r="A59" s="20" t="str">
        <f>'AP21LR '!A59</f>
        <v>AP21LR</v>
      </c>
      <c r="B59" s="21" t="str">
        <f>'AP21LR '!B59</f>
        <v>UNDP</v>
      </c>
      <c r="C59" s="31" t="str">
        <f>'AP21LR '!C59</f>
        <v>Evaluation finale du projet</v>
      </c>
      <c r="D59" s="166" t="str">
        <f>'AP21LR '!D59</f>
        <v>Rapport d'évaluation (1)</v>
      </c>
      <c r="E59" s="184">
        <f>'AP21LR '!E59</f>
        <v>0</v>
      </c>
      <c r="F59" s="190"/>
      <c r="G59" s="190"/>
      <c r="H59" s="197">
        <f>G59*J59</f>
        <v>0</v>
      </c>
      <c r="I59" s="183">
        <f>G59*K59</f>
        <v>0</v>
      </c>
      <c r="J59" s="183">
        <f>N59+P59+R59</f>
        <v>0</v>
      </c>
      <c r="K59" s="184">
        <f>O59+Q59+S59</f>
        <v>0</v>
      </c>
      <c r="L59" s="185">
        <f>J59-K59</f>
        <v>0</v>
      </c>
      <c r="M59" s="186" t="e">
        <f>K59/J59</f>
        <v>#DIV/0!</v>
      </c>
      <c r="N59" s="187">
        <f>'AP21LR '!AD59</f>
        <v>0</v>
      </c>
      <c r="O59" s="82"/>
      <c r="P59" s="187">
        <f>'AP21LR '!AF59</f>
        <v>0</v>
      </c>
      <c r="Q59" s="82"/>
      <c r="R59" s="187">
        <f>'AP21LR '!BF59</f>
        <v>0</v>
      </c>
      <c r="S59" s="82"/>
      <c r="T59" s="78"/>
      <c r="BG59" s="13">
        <f>'T4'!S59</f>
        <v>0</v>
      </c>
    </row>
    <row r="60" spans="1:20" ht="42" customHeight="1">
      <c r="A60" s="20" t="str">
        <f>'AP21LR '!A61</f>
        <v>AP21LR</v>
      </c>
      <c r="B60" s="28" t="str">
        <f>'AP21LR '!B61</f>
        <v>UNDP</v>
      </c>
      <c r="C60" s="149" t="str">
        <f>'AP21LR '!C61</f>
        <v>Collecte de données qualitatives (Documentation des changements apportés par le projet: Histoires de succès, témoignage)</v>
      </c>
      <c r="D60" s="201" t="str">
        <f>'AP21LR '!D61</f>
        <v>Les changements observés, les histoires de succès et temoignage documentés (4)</v>
      </c>
      <c r="E60" s="183">
        <f>'AP21LR '!E61</f>
        <v>0</v>
      </c>
      <c r="F60" s="191"/>
      <c r="G60" s="191"/>
      <c r="H60" s="192">
        <f>G60*J60</f>
        <v>0</v>
      </c>
      <c r="I60" s="183">
        <f>G60*K60</f>
        <v>0</v>
      </c>
      <c r="J60" s="183">
        <f>N60+P60+R60</f>
        <v>0</v>
      </c>
      <c r="K60" s="184">
        <f>O60+Q60+S60</f>
        <v>0</v>
      </c>
      <c r="L60" s="188">
        <f>J60-K60</f>
        <v>0</v>
      </c>
      <c r="M60" s="189" t="e">
        <f>K60/J60</f>
        <v>#DIV/0!</v>
      </c>
      <c r="N60" s="187">
        <f>'AP21LR '!AD61</f>
        <v>0</v>
      </c>
      <c r="O60" s="82"/>
      <c r="P60" s="187">
        <f>'AP21LR '!AF61</f>
        <v>0</v>
      </c>
      <c r="Q60" s="82"/>
      <c r="R60" s="187">
        <f>'AP21LR '!AH61</f>
        <v>0</v>
      </c>
      <c r="S60" s="82"/>
      <c r="T60" s="78"/>
    </row>
    <row r="61" spans="1:200" s="34" customFormat="1" ht="25.5" customHeight="1">
      <c r="A61" s="140"/>
      <c r="B61" s="141"/>
      <c r="C61" s="148"/>
      <c r="D61" s="178"/>
      <c r="E61" s="178"/>
      <c r="F61" s="179"/>
      <c r="G61" s="179"/>
      <c r="H61" s="179"/>
      <c r="I61" s="179"/>
      <c r="J61" s="145" t="e">
        <f>J15+J16+J17+J18+J30+J33+J34+J35+J45+J48+J49+J50+J51+J52+J58+#REF!+J60</f>
        <v>#REF!</v>
      </c>
      <c r="K61" s="145" t="e">
        <f>K15+K16+K17+K18+K30+K33+K34+K35+K45+K48+K49+K50+K51+K52+K58+#REF!+K60</f>
        <v>#REF!</v>
      </c>
      <c r="L61" s="145" t="e">
        <f>L15+L16+L17+L18+L30+L33+L34+L35+L45+L48+L49+L50+L51+L52+L58+#REF!+L60</f>
        <v>#REF!</v>
      </c>
      <c r="M61" s="146" t="e">
        <f>K61/J61</f>
        <v>#REF!</v>
      </c>
      <c r="N61" s="145" t="e">
        <f>N15+N16+N17+N18+N30+N33+N34+N35+N45+N48+N49+N50+N51+N52+N58+#REF!+N60</f>
        <v>#REF!</v>
      </c>
      <c r="O61" s="145" t="e">
        <f>O15+O16+O17+O18+O30+O33+O34+O35+O45+O48+O49+O50+O51+O52+O58+#REF!+O60</f>
        <v>#REF!</v>
      </c>
      <c r="P61" s="145" t="e">
        <f>P15+P16+P17+P18+P30+P33+P34+P35+P45+P48+P49+P50+P51+P52+P58+#REF!+P60</f>
        <v>#REF!</v>
      </c>
      <c r="Q61" s="145" t="e">
        <f>Q15+Q16+Q17+Q18+Q30+Q33+Q34+Q35+Q45+Q48+Q49+Q50+Q51+Q52+Q58+#REF!+Q60</f>
        <v>#REF!</v>
      </c>
      <c r="R61" s="145" t="e">
        <f>R15+R16+R17+R18+R30+R33+R34+R35+R45+R48+R49+R50+R51+R52+R58+#REF!+R60</f>
        <v>#REF!</v>
      </c>
      <c r="S61" s="145" t="e">
        <f>S15+S16+S17+S18+S30+S33+S34+S35+S45+S48+S49+S50+S51+S52+S58+#REF!+S60</f>
        <v>#REF!</v>
      </c>
      <c r="T61" s="147"/>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row>
    <row r="62" spans="4:5" ht="14.25">
      <c r="D62" s="94"/>
      <c r="E62" s="94"/>
    </row>
  </sheetData>
  <sheetProtection/>
  <mergeCells count="14">
    <mergeCell ref="A7:A9"/>
    <mergeCell ref="B7:B9"/>
    <mergeCell ref="C7:C9"/>
    <mergeCell ref="E7:E9"/>
    <mergeCell ref="J7:M8"/>
    <mergeCell ref="N8:O8"/>
    <mergeCell ref="F7:F9"/>
    <mergeCell ref="D7:D9"/>
    <mergeCell ref="G7:G9"/>
    <mergeCell ref="H7:H9"/>
    <mergeCell ref="N7:S7"/>
    <mergeCell ref="I7:I9"/>
    <mergeCell ref="R8:S8"/>
    <mergeCell ref="P8:Q8"/>
  </mergeCells>
  <dataValidations count="2">
    <dataValidation allowBlank="1" showInputMessage="1" showErrorMessage="1" prompt="Insert a short description of the action" sqref="D43:I44 D59:I60 D27:I29 D14:I22 D24:I25 D32:I36 D47:I55 D57:I57 D38:I41"/>
    <dataValidation type="whole" allowBlank="1" showInputMessage="1" showErrorMessage="1" sqref="N43:S44 N27:S29 N59:S60 N14:S22 N24:S25 N32:S36 N47:S55 N57:S57 N38:S41">
      <formula1>0</formula1>
      <formula2>1000000</formula2>
    </dataValidation>
  </dataValidations>
  <printOptions/>
  <pageMargins left="0.18" right="0.56"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S63"/>
  <sheetViews>
    <sheetView zoomScale="70" zoomScaleNormal="70" zoomScalePageLayoutView="0" workbookViewId="0" topLeftCell="A1">
      <pane xSplit="13" ySplit="9" topLeftCell="N42" activePane="bottomRight" state="frozen"/>
      <selection pane="topLeft" activeCell="A1" sqref="A1"/>
      <selection pane="topRight" activeCell="G1" sqref="G1"/>
      <selection pane="bottomLeft" activeCell="A6" sqref="A6"/>
      <selection pane="bottomRight" activeCell="P61" sqref="P61"/>
    </sheetView>
  </sheetViews>
  <sheetFormatPr defaultColWidth="11.421875" defaultRowHeight="15"/>
  <cols>
    <col min="1" max="2" width="13.57421875" style="0" customWidth="1"/>
    <col min="3" max="3" width="53.00390625" style="0" customWidth="1"/>
    <col min="4" max="4" width="27.57421875" style="0" customWidth="1"/>
    <col min="5" max="5" width="11.57421875" style="0" customWidth="1"/>
    <col min="6" max="9" width="10.8515625" style="0" customWidth="1"/>
    <col min="10" max="13" width="10.8515625" style="1" customWidth="1"/>
    <col min="14" max="19" width="6.7109375" style="1" customWidth="1"/>
    <col min="20" max="20" width="45.140625" style="13" customWidth="1"/>
    <col min="21" max="200" width="11.421875" style="13" customWidth="1"/>
  </cols>
  <sheetData>
    <row r="1" spans="1:19" ht="27" customHeight="1">
      <c r="A1" s="18" t="str">
        <f>'AP21LR '!A1</f>
        <v>PAYS:</v>
      </c>
      <c r="B1" s="19"/>
      <c r="C1" s="18" t="str">
        <f>'AP21LR '!C1</f>
        <v>République Démocratique du Congo (RDC)</v>
      </c>
      <c r="D1" s="16"/>
      <c r="E1" s="16"/>
      <c r="F1" s="16"/>
      <c r="G1" s="16"/>
      <c r="H1" s="16"/>
      <c r="I1" s="16"/>
      <c r="J1" s="17"/>
      <c r="K1" s="17"/>
      <c r="L1" s="17"/>
      <c r="M1" s="17"/>
      <c r="N1" s="17"/>
      <c r="O1" s="17"/>
      <c r="P1" s="13"/>
      <c r="Q1" s="13"/>
      <c r="R1" s="13"/>
      <c r="S1" s="13"/>
    </row>
    <row r="2" spans="1:19" ht="27" customHeight="1">
      <c r="A2" s="18" t="str">
        <f>'AP21LR '!A2</f>
        <v>PROJET:</v>
      </c>
      <c r="B2" s="19"/>
      <c r="C2" s="18" t="str">
        <f>'AP21LR '!C2</f>
        <v>Njia za Makubaliano: Les chemins vers les Accords</v>
      </c>
      <c r="D2" s="16"/>
      <c r="E2" s="16"/>
      <c r="F2" s="16"/>
      <c r="G2" s="16"/>
      <c r="H2" s="16"/>
      <c r="I2" s="16"/>
      <c r="J2" s="17"/>
      <c r="K2" s="17"/>
      <c r="L2" s="17"/>
      <c r="M2" s="17"/>
      <c r="N2" s="17"/>
      <c r="O2" s="17"/>
      <c r="P2" s="13"/>
      <c r="Q2" s="13"/>
      <c r="R2" s="13"/>
      <c r="S2" s="13"/>
    </row>
    <row r="3" spans="1:19" ht="27" customHeight="1">
      <c r="A3" s="18" t="str">
        <f>'AP21LR '!A3</f>
        <v>DATE DE DEBUT:</v>
      </c>
      <c r="B3" s="19"/>
      <c r="C3" s="18" t="str">
        <f>'AP21LR '!C3</f>
        <v>01  Octobre  2016</v>
      </c>
      <c r="D3" s="16"/>
      <c r="E3" s="16"/>
      <c r="F3" s="16"/>
      <c r="G3" s="16"/>
      <c r="H3" s="16"/>
      <c r="I3" s="16"/>
      <c r="J3" s="17"/>
      <c r="K3" s="17"/>
      <c r="L3" s="17"/>
      <c r="M3" s="17"/>
      <c r="N3" s="17"/>
      <c r="O3" s="17"/>
      <c r="P3" s="13"/>
      <c r="Q3" s="13"/>
      <c r="R3" s="13"/>
      <c r="S3" s="13"/>
    </row>
    <row r="4" spans="1:19" ht="27" customHeight="1">
      <c r="A4" s="18" t="str">
        <f>'AP21LR '!A4</f>
        <v>DATE DE FIN:</v>
      </c>
      <c r="B4" s="19"/>
      <c r="C4" s="18" t="str">
        <f>'AP21LR '!C4</f>
        <v>30 Septembre 2018</v>
      </c>
      <c r="D4" s="16"/>
      <c r="E4" s="16"/>
      <c r="F4" s="16"/>
      <c r="G4" s="16"/>
      <c r="H4" s="16"/>
      <c r="I4" s="16"/>
      <c r="J4" s="17"/>
      <c r="K4" s="17"/>
      <c r="L4" s="17"/>
      <c r="M4" s="17"/>
      <c r="N4" s="17"/>
      <c r="O4" s="17"/>
      <c r="P4" s="13"/>
      <c r="Q4" s="13"/>
      <c r="R4" s="13"/>
      <c r="S4" s="13"/>
    </row>
    <row r="5" spans="1:19" ht="27" customHeight="1">
      <c r="A5" s="18" t="str">
        <f>'AP21LR '!A5</f>
        <v>MISE A JOURS:</v>
      </c>
      <c r="B5" s="19"/>
      <c r="C5" s="22" t="str">
        <f>'AP21LR '!C5</f>
        <v>29 aout 2018</v>
      </c>
      <c r="D5" s="16"/>
      <c r="E5" s="16"/>
      <c r="F5" s="16"/>
      <c r="G5" s="16"/>
      <c r="H5" s="16"/>
      <c r="I5" s="16"/>
      <c r="J5" s="17"/>
      <c r="K5" s="17"/>
      <c r="L5" s="17"/>
      <c r="M5" s="17"/>
      <c r="N5" s="17"/>
      <c r="O5" s="17"/>
      <c r="P5" s="13"/>
      <c r="Q5" s="13"/>
      <c r="R5" s="13"/>
      <c r="S5" s="13"/>
    </row>
    <row r="6" spans="1:19" ht="27" customHeight="1" thickBot="1">
      <c r="A6" s="18" t="str">
        <f>'AP21LR '!A6</f>
        <v>RESPONSABLE:</v>
      </c>
      <c r="B6" s="19"/>
      <c r="C6" s="18" t="str">
        <f>'AP21LR '!C6</f>
        <v>Patrick</v>
      </c>
      <c r="D6" s="16"/>
      <c r="E6" s="16"/>
      <c r="F6" s="16"/>
      <c r="G6" s="16"/>
      <c r="H6" s="16"/>
      <c r="I6" s="16"/>
      <c r="J6" s="17"/>
      <c r="K6" s="17"/>
      <c r="L6" s="17"/>
      <c r="M6" s="17"/>
      <c r="N6" s="17"/>
      <c r="O6" s="17"/>
      <c r="P6" s="13"/>
      <c r="Q6" s="13"/>
      <c r="R6" s="13"/>
      <c r="S6" s="13"/>
    </row>
    <row r="7" spans="1:20" ht="18.75" customHeight="1" thickBot="1">
      <c r="A7" s="554" t="str">
        <f>'AP21LR '!A7:A9</f>
        <v>Code du Projet</v>
      </c>
      <c r="B7" s="544" t="str">
        <f>'AP21LR '!B7:B9</f>
        <v>Bailleur</v>
      </c>
      <c r="C7" s="544" t="str">
        <f>'AP21LR '!C7:C9</f>
        <v>Activité</v>
      </c>
      <c r="D7" s="544" t="str">
        <f>'AP21LR '!D7:D9</f>
        <v>Indicateur</v>
      </c>
      <c r="E7" s="544" t="str">
        <f>'AP21LR '!E7:E9</f>
        <v>Code Budgétaire</v>
      </c>
      <c r="F7" s="524" t="s">
        <v>34</v>
      </c>
      <c r="G7" s="544" t="s">
        <v>30</v>
      </c>
      <c r="H7" s="544" t="s">
        <v>28</v>
      </c>
      <c r="I7" s="544" t="s">
        <v>29</v>
      </c>
      <c r="J7" s="557" t="s">
        <v>10</v>
      </c>
      <c r="K7" s="558"/>
      <c r="L7" s="558"/>
      <c r="M7" s="559"/>
      <c r="N7" s="136"/>
      <c r="O7" s="137"/>
      <c r="P7" s="138">
        <v>2017</v>
      </c>
      <c r="Q7" s="137"/>
      <c r="R7" s="562"/>
      <c r="S7" s="563"/>
      <c r="T7" s="80"/>
    </row>
    <row r="8" spans="1:20" ht="24" customHeight="1">
      <c r="A8" s="555"/>
      <c r="B8" s="545"/>
      <c r="C8" s="545"/>
      <c r="D8" s="545"/>
      <c r="E8" s="545"/>
      <c r="F8" s="525"/>
      <c r="G8" s="545"/>
      <c r="H8" s="545"/>
      <c r="I8" s="545"/>
      <c r="J8" s="550"/>
      <c r="K8" s="560"/>
      <c r="L8" s="560"/>
      <c r="M8" s="561"/>
      <c r="N8" s="552" t="s">
        <v>0</v>
      </c>
      <c r="O8" s="553"/>
      <c r="P8" s="552" t="s">
        <v>1</v>
      </c>
      <c r="Q8" s="553"/>
      <c r="R8" s="550" t="s">
        <v>50</v>
      </c>
      <c r="S8" s="551"/>
      <c r="T8" s="80"/>
    </row>
    <row r="9" spans="1:20" ht="54.75" customHeight="1" thickBot="1">
      <c r="A9" s="555"/>
      <c r="B9" s="545"/>
      <c r="C9" s="556"/>
      <c r="D9" s="545"/>
      <c r="E9" s="545"/>
      <c r="F9" s="526"/>
      <c r="G9" s="546"/>
      <c r="H9" s="546"/>
      <c r="I9" s="546"/>
      <c r="J9" s="2" t="str">
        <f>'AP21LR '!H9</f>
        <v>Cible</v>
      </c>
      <c r="K9" s="2" t="str">
        <f>'AP21LR '!I9</f>
        <v>Fait</v>
      </c>
      <c r="L9" s="7" t="str">
        <f>'AP21LR '!J9</f>
        <v>Restant</v>
      </c>
      <c r="M9" s="5" t="str">
        <f>'AP21LR '!K9</f>
        <v>% réalisé</v>
      </c>
      <c r="N9" s="6" t="s">
        <v>4</v>
      </c>
      <c r="O9" s="3" t="s">
        <v>18</v>
      </c>
      <c r="P9" s="6" t="s">
        <v>4</v>
      </c>
      <c r="Q9" s="3" t="s">
        <v>18</v>
      </c>
      <c r="R9" s="6" t="s">
        <v>4</v>
      </c>
      <c r="S9" s="3" t="s">
        <v>18</v>
      </c>
      <c r="T9" s="77" t="s">
        <v>36</v>
      </c>
    </row>
    <row r="10" spans="1:200" s="4" customFormat="1" ht="18.75" customHeight="1">
      <c r="A10" s="11" t="str">
        <f>'AP21LR '!A10</f>
        <v>OBJECTIF GENERAL:  Renforcer la confiance et la légitimité mutuelle entre l'État et la société (dans la zone autour de Kitshanga), pour qu'ils puissent résoudre et/ou atténuer ensemble les principaux moteurs de conflit. </v>
      </c>
      <c r="B10" s="8"/>
      <c r="C10" s="8"/>
      <c r="D10" s="8"/>
      <c r="E10" s="8"/>
      <c r="F10" s="8"/>
      <c r="G10" s="8"/>
      <c r="H10" s="8"/>
      <c r="I10" s="8"/>
      <c r="J10" s="8"/>
      <c r="K10" s="8"/>
      <c r="L10" s="8"/>
      <c r="M10" s="9"/>
      <c r="N10" s="8"/>
      <c r="O10" s="8"/>
      <c r="P10" s="8"/>
      <c r="Q10" s="8"/>
      <c r="R10" s="8"/>
      <c r="S10" s="8"/>
      <c r="T10" s="8"/>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row>
    <row r="11" spans="1:200" s="4" customFormat="1" ht="18.75" customHeight="1">
      <c r="A11" s="131" t="str">
        <f>'AP21LR '!A11</f>
        <v>Objectif spécifique: Les acteurs et les entrepreneurs de conflits s’engagent et participent activement dans le processus de dialogue démocratique dans la zone du projet</v>
      </c>
      <c r="B11" s="132"/>
      <c r="C11" s="132"/>
      <c r="D11" s="132"/>
      <c r="E11" s="132"/>
      <c r="F11" s="133"/>
      <c r="G11" s="133"/>
      <c r="H11" s="133"/>
      <c r="I11" s="133"/>
      <c r="J11" s="133"/>
      <c r="K11" s="132"/>
      <c r="L11" s="132"/>
      <c r="M11" s="132"/>
      <c r="N11" s="132"/>
      <c r="O11" s="132"/>
      <c r="P11" s="132"/>
      <c r="Q11" s="132"/>
      <c r="R11" s="132"/>
      <c r="S11" s="132"/>
      <c r="T11" s="13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row>
    <row r="12" spans="1:201" s="10" customFormat="1" ht="19.5" customHeight="1">
      <c r="A12" s="23" t="str">
        <f>'AP21LR '!A12</f>
        <v>Résultat 1 : Les mécanismes participatifs de pilotage sont établis et opérationnels</v>
      </c>
      <c r="B12" s="24"/>
      <c r="C12" s="24"/>
      <c r="D12" s="24"/>
      <c r="E12" s="24"/>
      <c r="F12" s="25"/>
      <c r="G12" s="25"/>
      <c r="H12" s="25"/>
      <c r="I12" s="25"/>
      <c r="J12" s="25"/>
      <c r="K12" s="24"/>
      <c r="L12" s="24"/>
      <c r="M12" s="24"/>
      <c r="N12" s="24"/>
      <c r="O12" s="24"/>
      <c r="P12" s="24"/>
      <c r="Q12" s="24"/>
      <c r="R12" s="24"/>
      <c r="S12" s="24"/>
      <c r="T12" s="66"/>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2"/>
    </row>
    <row r="13" spans="1:200" s="55" customFormat="1" ht="18.75" customHeight="1">
      <c r="A13" s="122" t="str">
        <f>'AP21LR '!A13</f>
        <v>Produit 1.1. Les connaissances et capacités des membres des structures de dialogues et transformation de conflits sont accrues</v>
      </c>
      <c r="B13" s="123"/>
      <c r="C13" s="123"/>
      <c r="D13" s="123"/>
      <c r="E13" s="123"/>
      <c r="F13" s="124"/>
      <c r="G13" s="124"/>
      <c r="H13" s="124"/>
      <c r="I13" s="124"/>
      <c r="J13" s="124"/>
      <c r="K13" s="123"/>
      <c r="L13" s="123"/>
      <c r="M13" s="123"/>
      <c r="N13" s="123"/>
      <c r="O13" s="123"/>
      <c r="P13" s="123"/>
      <c r="Q13" s="123"/>
      <c r="R13" s="123"/>
      <c r="S13" s="123"/>
      <c r="T13" s="13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row>
    <row r="14" spans="1:20" ht="78.75" customHeight="1">
      <c r="A14" s="20" t="str">
        <f>'AP21LR '!A14</f>
        <v>AP21LR</v>
      </c>
      <c r="B14" s="21" t="str">
        <f>'AP21LR '!B14</f>
        <v>UNDP</v>
      </c>
      <c r="C14" s="31" t="str">
        <f>'AP21LR '!C14</f>
        <v>Activité 1.1.1 Redynamisation du cadre d'échange d'informations sur la stabilisation en chefferie de Bashali</v>
      </c>
      <c r="D14" s="166" t="str">
        <f>'AP21LR '!D14</f>
        <v>Les membres de ce CEI (comprenant 50% femmes) seront identifiés, contactés, sensibilisés et formés. Ce cadre sera composé par environs 35 membres. (1)</v>
      </c>
      <c r="E14" s="184">
        <f>'AP21LR '!E14</f>
        <v>0</v>
      </c>
      <c r="F14" s="190"/>
      <c r="G14" s="190"/>
      <c r="H14" s="183">
        <f aca="true" t="shared" si="0" ref="H14:H22">G14*J14</f>
        <v>0</v>
      </c>
      <c r="I14" s="183">
        <f aca="true" t="shared" si="1" ref="I14:I22">G14*K14</f>
        <v>0</v>
      </c>
      <c r="J14" s="183">
        <f aca="true" t="shared" si="2" ref="J14:K18">N14+P14+R14</f>
        <v>1</v>
      </c>
      <c r="K14" s="184">
        <f t="shared" si="2"/>
        <v>1</v>
      </c>
      <c r="L14" s="185">
        <f aca="true" t="shared" si="3" ref="L14:L22">J14-K14</f>
        <v>0</v>
      </c>
      <c r="M14" s="186">
        <f aca="true" t="shared" si="4" ref="M14:M22">K14/J14</f>
        <v>1</v>
      </c>
      <c r="N14" s="187">
        <f>'AP21LR '!AJ14</f>
        <v>1</v>
      </c>
      <c r="O14" s="82">
        <v>1</v>
      </c>
      <c r="P14" s="187">
        <f>'AP21LR '!AL14</f>
        <v>0</v>
      </c>
      <c r="Q14" s="82"/>
      <c r="R14" s="187">
        <f>'AP21LR '!AN14</f>
        <v>0</v>
      </c>
      <c r="S14" s="82"/>
      <c r="T14" s="78"/>
    </row>
    <row r="15" spans="1:20" ht="47.25" customHeight="1">
      <c r="A15" s="20" t="str">
        <f>'AP21LR '!A15</f>
        <v>AP21LR</v>
      </c>
      <c r="B15" s="21" t="str">
        <f>'AP21LR '!B15</f>
        <v>UNDP</v>
      </c>
      <c r="C15" s="31" t="str">
        <f>'AP21LR '!C15</f>
        <v>Activité 1.1.2 Identification et élection des membres du cadre d'échange et information sur la stabilisation en chefferie de Bwito</v>
      </c>
      <c r="D15" s="166">
        <f>'AP21LR '!D15</f>
        <v>0</v>
      </c>
      <c r="E15" s="184">
        <f>'AP21LR '!E15</f>
        <v>0</v>
      </c>
      <c r="F15" s="191"/>
      <c r="G15" s="191"/>
      <c r="H15" s="192">
        <f t="shared" si="0"/>
        <v>0</v>
      </c>
      <c r="I15" s="183">
        <f t="shared" si="1"/>
        <v>0</v>
      </c>
      <c r="J15" s="183">
        <f t="shared" si="2"/>
        <v>32</v>
      </c>
      <c r="K15" s="184">
        <f t="shared" si="2"/>
        <v>32</v>
      </c>
      <c r="L15" s="185">
        <f t="shared" si="3"/>
        <v>0</v>
      </c>
      <c r="M15" s="186">
        <f t="shared" si="4"/>
        <v>1</v>
      </c>
      <c r="N15" s="187">
        <f>'AP21LR '!AJ15</f>
        <v>32</v>
      </c>
      <c r="O15" s="82">
        <v>32</v>
      </c>
      <c r="P15" s="187">
        <f>'AP21LR '!AL15</f>
        <v>0</v>
      </c>
      <c r="Q15" s="82"/>
      <c r="R15" s="187">
        <f>'AP21LR '!AN15</f>
        <v>0</v>
      </c>
      <c r="S15" s="82"/>
      <c r="T15" s="78"/>
    </row>
    <row r="16" spans="1:20" ht="43.5" customHeight="1">
      <c r="A16" s="20" t="str">
        <f>'AP21LR '!A16</f>
        <v>AP21LR</v>
      </c>
      <c r="B16" s="21" t="str">
        <f>'AP21LR '!B16</f>
        <v>UNDP</v>
      </c>
      <c r="C16" s="31" t="str">
        <f>'AP21LR '!C16</f>
        <v>Activité 1.1.3 Forum Constitutif du Cadre d'échange d’informations sur la stabilisation en chefferie de Bwito</v>
      </c>
      <c r="D16" s="166" t="str">
        <f>'AP21LR '!D16</f>
        <v> # de forum constutif de structures communautaires de paix dédiées à la résolution des conflits tenus dans la chefferie de Bwito (1)</v>
      </c>
      <c r="E16" s="184">
        <f>'AP21LR '!E16</f>
        <v>0</v>
      </c>
      <c r="F16" s="191"/>
      <c r="G16" s="191"/>
      <c r="H16" s="192">
        <f t="shared" si="0"/>
        <v>0</v>
      </c>
      <c r="I16" s="183">
        <f t="shared" si="1"/>
        <v>0</v>
      </c>
      <c r="J16" s="183">
        <f t="shared" si="2"/>
        <v>1</v>
      </c>
      <c r="K16" s="184">
        <f t="shared" si="2"/>
        <v>1</v>
      </c>
      <c r="L16" s="185">
        <f t="shared" si="3"/>
        <v>0</v>
      </c>
      <c r="M16" s="186">
        <f t="shared" si="4"/>
        <v>1</v>
      </c>
      <c r="N16" s="187">
        <f>'AP21LR '!AJ16</f>
        <v>1</v>
      </c>
      <c r="O16" s="82">
        <v>1</v>
      </c>
      <c r="P16" s="187">
        <f>'AP21LR '!AL16</f>
        <v>0</v>
      </c>
      <c r="Q16" s="82"/>
      <c r="R16" s="187">
        <f>'AP21LR '!AN16</f>
        <v>0</v>
      </c>
      <c r="S16" s="82"/>
      <c r="T16" s="78"/>
    </row>
    <row r="17" spans="1:20" ht="39" customHeight="1">
      <c r="A17" s="20" t="str">
        <f>'AP21LR '!A17</f>
        <v>AP21LR</v>
      </c>
      <c r="B17" s="21" t="str">
        <f>'AP21LR '!B17</f>
        <v>UNDP</v>
      </c>
      <c r="C17" s="31" t="str">
        <f>'AP21LR '!C17</f>
        <v>Activité 1.1.4 Identification et election des membres des structures communautaires de paix en chefferie de Bwito</v>
      </c>
      <c r="D17" s="166">
        <f>'AP21LR '!D17</f>
        <v>0</v>
      </c>
      <c r="E17" s="184">
        <f>'AP21LR '!E17</f>
        <v>0</v>
      </c>
      <c r="F17" s="191"/>
      <c r="G17" s="191"/>
      <c r="H17" s="192">
        <f t="shared" si="0"/>
        <v>0</v>
      </c>
      <c r="I17" s="183">
        <f t="shared" si="1"/>
        <v>0</v>
      </c>
      <c r="J17" s="183">
        <f t="shared" si="2"/>
        <v>118</v>
      </c>
      <c r="K17" s="184">
        <f t="shared" si="2"/>
        <v>118</v>
      </c>
      <c r="L17" s="185">
        <f t="shared" si="3"/>
        <v>0</v>
      </c>
      <c r="M17" s="186">
        <f t="shared" si="4"/>
        <v>1</v>
      </c>
      <c r="N17" s="187">
        <f>'AP21LR '!AJ17</f>
        <v>118</v>
      </c>
      <c r="O17" s="82">
        <v>118</v>
      </c>
      <c r="P17" s="187">
        <f>'AP21LR '!AL17</f>
        <v>0</v>
      </c>
      <c r="Q17" s="82"/>
      <c r="R17" s="187">
        <f>'AP21LR '!AN17</f>
        <v>0</v>
      </c>
      <c r="S17" s="82"/>
      <c r="T17" s="78"/>
    </row>
    <row r="18" spans="1:20" ht="39" customHeight="1">
      <c r="A18" s="20" t="str">
        <f>'AP21LR '!A18</f>
        <v>AP21LR</v>
      </c>
      <c r="B18" s="21" t="str">
        <f>'AP21LR '!B18</f>
        <v>UNDP</v>
      </c>
      <c r="C18" s="31" t="str">
        <f>'AP21LR '!C18</f>
        <v>Activité 1.1.5 Forum constitutif des structures communautaires de paix en chefferie de Bwito</v>
      </c>
      <c r="D18" s="166">
        <f>'AP21LR '!D18</f>
        <v>0</v>
      </c>
      <c r="E18" s="184">
        <f>'AP21LR '!E18</f>
        <v>0</v>
      </c>
      <c r="F18" s="191"/>
      <c r="G18" s="191"/>
      <c r="H18" s="192">
        <f t="shared" si="0"/>
        <v>0</v>
      </c>
      <c r="I18" s="183">
        <f t="shared" si="1"/>
        <v>0</v>
      </c>
      <c r="J18" s="183">
        <f t="shared" si="2"/>
        <v>5</v>
      </c>
      <c r="K18" s="184">
        <f t="shared" si="2"/>
        <v>0</v>
      </c>
      <c r="L18" s="185">
        <f t="shared" si="3"/>
        <v>5</v>
      </c>
      <c r="M18" s="186">
        <f t="shared" si="4"/>
        <v>0</v>
      </c>
      <c r="N18" s="187">
        <f>'AP21LR '!AJ18</f>
        <v>5</v>
      </c>
      <c r="O18" s="82"/>
      <c r="P18" s="187">
        <f>'AP21LR '!AL18</f>
        <v>0</v>
      </c>
      <c r="Q18" s="82"/>
      <c r="R18" s="187">
        <f>'AP21LR '!AN18</f>
        <v>0</v>
      </c>
      <c r="S18" s="82"/>
      <c r="T18" s="78"/>
    </row>
    <row r="19" spans="1:20" ht="39" customHeight="1">
      <c r="A19" s="20" t="str">
        <f>'AP21LR '!A19</f>
        <v>AP21LR</v>
      </c>
      <c r="B19" s="21" t="str">
        <f>'AP21LR '!B19</f>
        <v>UNDP</v>
      </c>
      <c r="C19" s="31" t="str">
        <f>'AP21LR '!C19</f>
        <v>Activité 1.1.6 Formation des membres du cadre d'échange d'informations et des CITC  en chefferie de Bashali</v>
      </c>
      <c r="D19" s="166">
        <f>'AP21LR '!D19</f>
        <v>0</v>
      </c>
      <c r="E19" s="184">
        <f>'AP21LR '!E19</f>
        <v>0</v>
      </c>
      <c r="F19" s="191"/>
      <c r="G19" s="191"/>
      <c r="H19" s="192">
        <f t="shared" si="0"/>
        <v>0</v>
      </c>
      <c r="I19" s="183">
        <f t="shared" si="1"/>
        <v>0</v>
      </c>
      <c r="J19" s="183">
        <f aca="true" t="shared" si="5" ref="J19:K22">N19+P19+R19</f>
        <v>1</v>
      </c>
      <c r="K19" s="184">
        <f t="shared" si="5"/>
        <v>0</v>
      </c>
      <c r="L19" s="185">
        <f t="shared" si="3"/>
        <v>1</v>
      </c>
      <c r="M19" s="186">
        <f t="shared" si="4"/>
        <v>0</v>
      </c>
      <c r="N19" s="187">
        <f>'AP21LR '!AJ19</f>
        <v>1</v>
      </c>
      <c r="O19" s="82"/>
      <c r="P19" s="187">
        <f>'AP21LR '!AL19</f>
        <v>0</v>
      </c>
      <c r="Q19" s="82"/>
      <c r="R19" s="187">
        <f>'AP21LR '!AN19</f>
        <v>0</v>
      </c>
      <c r="S19" s="82"/>
      <c r="T19" s="78"/>
    </row>
    <row r="20" spans="1:20" ht="39" customHeight="1">
      <c r="A20" s="20" t="str">
        <f>'AP21LR '!A20</f>
        <v>AP21LR</v>
      </c>
      <c r="B20" s="21" t="str">
        <f>'AP21LR '!B20</f>
        <v>UNDP</v>
      </c>
      <c r="C20" s="31" t="str">
        <f>'AP21LR '!C20</f>
        <v>Activité 1.1.7 Formation des membres du cadre d'échange d'informations et des structures communautaires de paix en chefferie de Bwito</v>
      </c>
      <c r="D20" s="166" t="str">
        <f>'AP21LR '!D20</f>
        <v># des membres de CITC, SCP, CC et CEI formées sur le genre, la sensibilité aux conflits et l'analyse des conflits (1)</v>
      </c>
      <c r="E20" s="184">
        <f>'AP21LR '!E20</f>
        <v>0</v>
      </c>
      <c r="F20" s="191"/>
      <c r="G20" s="191"/>
      <c r="H20" s="192">
        <f t="shared" si="0"/>
        <v>0</v>
      </c>
      <c r="I20" s="183">
        <f t="shared" si="1"/>
        <v>0</v>
      </c>
      <c r="J20" s="183">
        <f t="shared" si="5"/>
        <v>1</v>
      </c>
      <c r="K20" s="184">
        <f t="shared" si="5"/>
        <v>1</v>
      </c>
      <c r="L20" s="185">
        <f t="shared" si="3"/>
        <v>0</v>
      </c>
      <c r="M20" s="186">
        <f t="shared" si="4"/>
        <v>1</v>
      </c>
      <c r="N20" s="187">
        <f>'AP21LR '!AJ20</f>
        <v>0</v>
      </c>
      <c r="O20" s="82"/>
      <c r="P20" s="187">
        <f>'AP21LR '!AL20</f>
        <v>1</v>
      </c>
      <c r="Q20" s="82">
        <v>1</v>
      </c>
      <c r="R20" s="187">
        <f>'AP21LR '!AN20</f>
        <v>0</v>
      </c>
      <c r="S20" s="82"/>
      <c r="T20" s="78"/>
    </row>
    <row r="21" spans="1:20" ht="39.75" customHeight="1">
      <c r="A21" s="20" t="str">
        <f>'AP21LR '!A21</f>
        <v>AP21LR</v>
      </c>
      <c r="B21" s="21" t="str">
        <f>'AP21LR '!B21</f>
        <v>UNDP</v>
      </c>
      <c r="C21" s="31" t="str">
        <f>'AP21LR '!C21</f>
        <v>Activité 1.1.8 Formation des membres des noyaux de prévention et de résolution des conflits(NPRC)</v>
      </c>
      <c r="D21" s="166" t="str">
        <f>'AP21LR '!D21</f>
        <v>Augmentation  du niveau des connaissance des participants aux formations sur les sujets clés (1)</v>
      </c>
      <c r="E21" s="184">
        <f>'AP21LR '!E21</f>
        <v>0</v>
      </c>
      <c r="F21" s="191"/>
      <c r="G21" s="191"/>
      <c r="H21" s="192">
        <f t="shared" si="0"/>
        <v>0</v>
      </c>
      <c r="I21" s="183">
        <f t="shared" si="1"/>
        <v>0</v>
      </c>
      <c r="J21" s="183">
        <f t="shared" si="5"/>
        <v>1</v>
      </c>
      <c r="K21" s="184">
        <f t="shared" si="5"/>
        <v>1</v>
      </c>
      <c r="L21" s="185">
        <f t="shared" si="3"/>
        <v>0</v>
      </c>
      <c r="M21" s="186">
        <f t="shared" si="4"/>
        <v>1</v>
      </c>
      <c r="N21" s="187">
        <f>'AP21LR '!AJ21</f>
        <v>0</v>
      </c>
      <c r="O21" s="82"/>
      <c r="P21" s="187">
        <f>'AP21LR '!AL21</f>
        <v>1</v>
      </c>
      <c r="Q21" s="82">
        <v>1</v>
      </c>
      <c r="R21" s="187">
        <f>'AP21LR '!AN21</f>
        <v>0</v>
      </c>
      <c r="S21" s="82"/>
      <c r="T21" s="78"/>
    </row>
    <row r="22" spans="1:20" ht="39.75" customHeight="1">
      <c r="A22" s="20" t="str">
        <f>'AP21LR '!A22</f>
        <v>AP21LR</v>
      </c>
      <c r="B22" s="21" t="str">
        <f>'AP21LR '!B22</f>
        <v>UNDP</v>
      </c>
      <c r="C22" s="31" t="str">
        <f>'AP21LR '!C22</f>
        <v>Activité 1.1.9 Formation de membres du conseil consultatif provincial</v>
      </c>
      <c r="D22" s="166">
        <f>'AP21LR '!D22</f>
        <v>0</v>
      </c>
      <c r="E22" s="184">
        <f>'AP21LR '!E22</f>
        <v>0</v>
      </c>
      <c r="F22" s="191"/>
      <c r="G22" s="191"/>
      <c r="H22" s="192">
        <f t="shared" si="0"/>
        <v>0</v>
      </c>
      <c r="I22" s="183">
        <f t="shared" si="1"/>
        <v>0</v>
      </c>
      <c r="J22" s="183">
        <f t="shared" si="5"/>
        <v>0</v>
      </c>
      <c r="K22" s="184">
        <f t="shared" si="5"/>
        <v>0</v>
      </c>
      <c r="L22" s="185">
        <f t="shared" si="3"/>
        <v>0</v>
      </c>
      <c r="M22" s="186" t="e">
        <f t="shared" si="4"/>
        <v>#DIV/0!</v>
      </c>
      <c r="N22" s="187">
        <f>'AP21LR '!AJ22</f>
        <v>0</v>
      </c>
      <c r="O22" s="82"/>
      <c r="P22" s="187">
        <f>'AP21LR '!AL22</f>
        <v>0</v>
      </c>
      <c r="Q22" s="82"/>
      <c r="R22" s="187">
        <f>'AP21LR '!AN22</f>
        <v>0</v>
      </c>
      <c r="S22" s="82"/>
      <c r="T22" s="78"/>
    </row>
    <row r="23" spans="1:200" s="55" customFormat="1" ht="18.75" customHeight="1">
      <c r="A23" s="122" t="str">
        <f>'AP21LR '!A23</f>
        <v>Produit 1.2. Les structures de dialogues et de transformation de conflits sont appuyées</v>
      </c>
      <c r="B23" s="123"/>
      <c r="C23" s="123"/>
      <c r="D23" s="161"/>
      <c r="E23" s="161"/>
      <c r="F23" s="162"/>
      <c r="G23" s="162"/>
      <c r="H23" s="162"/>
      <c r="I23" s="162"/>
      <c r="J23" s="162"/>
      <c r="K23" s="161"/>
      <c r="L23" s="161"/>
      <c r="M23" s="161"/>
      <c r="N23" s="161"/>
      <c r="O23" s="161"/>
      <c r="P23" s="161"/>
      <c r="Q23" s="161"/>
      <c r="R23" s="161"/>
      <c r="S23" s="161"/>
      <c r="T23" s="13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row>
    <row r="24" spans="1:20" ht="39.75" customHeight="1">
      <c r="A24" s="20" t="str">
        <f>'AP21LR '!A24</f>
        <v>AP21LR</v>
      </c>
      <c r="B24" s="21" t="str">
        <f>'AP21LR '!B24</f>
        <v>UNDP</v>
      </c>
      <c r="C24" s="31" t="str">
        <f>'AP21LR '!C24</f>
        <v>Activité 1.2.1 et Activité 1.2.2 Cout de fonctionnement pour les CITC dans le Bashali et les structures communautaires de paix dans le Bwito</v>
      </c>
      <c r="D24" s="166" t="str">
        <f>'AP21LR '!D24</f>
        <v># de réunions organisées par les membres  des structurs communautaires de paix/CITC (14)</v>
      </c>
      <c r="E24" s="184">
        <f>'AP21LR '!E24</f>
        <v>0</v>
      </c>
      <c r="F24" s="190"/>
      <c r="G24" s="190"/>
      <c r="H24" s="183">
        <f>G24*J24</f>
        <v>0</v>
      </c>
      <c r="I24" s="183">
        <f>G24*K24</f>
        <v>0</v>
      </c>
      <c r="J24" s="183">
        <f>N24+P24+R24</f>
        <v>2</v>
      </c>
      <c r="K24" s="184">
        <f>O24+Q24+S24</f>
        <v>2</v>
      </c>
      <c r="L24" s="185">
        <f>J24-K24</f>
        <v>0</v>
      </c>
      <c r="M24" s="186">
        <f>K24/J24</f>
        <v>1</v>
      </c>
      <c r="N24" s="187">
        <f>'AP21LR '!AJ24</f>
        <v>1</v>
      </c>
      <c r="O24" s="82">
        <v>1</v>
      </c>
      <c r="P24" s="187">
        <f>'AP21LR '!AL24</f>
        <v>0</v>
      </c>
      <c r="Q24" s="82"/>
      <c r="R24" s="187">
        <f>'AP21LR '!AN24</f>
        <v>1</v>
      </c>
      <c r="S24" s="82">
        <v>1</v>
      </c>
      <c r="T24" s="78"/>
    </row>
    <row r="25" spans="1:20" ht="39.75" customHeight="1">
      <c r="A25" s="20" t="str">
        <f>'AP21LR '!A25</f>
        <v>AP21LR</v>
      </c>
      <c r="B25" s="21" t="str">
        <f>'AP21LR '!B25</f>
        <v>UNDP</v>
      </c>
      <c r="C25" s="31" t="str">
        <f>'AP21LR '!C25</f>
        <v>Activité 1.2.3 et Activité 1.24 Réunions bimensuelles de membres des CEI de Bashali et de Bwito</v>
      </c>
      <c r="D25" s="166" t="str">
        <f>'AP21LR '!D25</f>
        <v># de réunions organisées par les membres de CEI (16)</v>
      </c>
      <c r="E25" s="184">
        <f>'AP21LR '!E25</f>
        <v>0</v>
      </c>
      <c r="F25" s="191"/>
      <c r="G25" s="191"/>
      <c r="H25" s="192">
        <f>G25*J25</f>
        <v>0</v>
      </c>
      <c r="I25" s="183">
        <f>G25*K25</f>
        <v>0</v>
      </c>
      <c r="J25" s="183">
        <f>N25+P25+R25</f>
        <v>3</v>
      </c>
      <c r="K25" s="184">
        <f>O25+Q25+S25</f>
        <v>3</v>
      </c>
      <c r="L25" s="185">
        <f>J25-K25</f>
        <v>0</v>
      </c>
      <c r="M25" s="186">
        <f>K25/J25</f>
        <v>1</v>
      </c>
      <c r="N25" s="187">
        <f>'AP21LR '!AJ25</f>
        <v>1</v>
      </c>
      <c r="O25" s="82">
        <v>1</v>
      </c>
      <c r="P25" s="187">
        <f>'AP21LR '!AL25</f>
        <v>1</v>
      </c>
      <c r="Q25" s="82">
        <v>1</v>
      </c>
      <c r="R25" s="187">
        <f>'AP21LR '!AN25</f>
        <v>1</v>
      </c>
      <c r="S25" s="82">
        <v>1</v>
      </c>
      <c r="T25" s="78"/>
    </row>
    <row r="26" spans="1:200" s="55" customFormat="1" ht="18.75" customHeight="1">
      <c r="A26" s="122" t="str">
        <f>'AP21LR '!A26</f>
        <v>Produit 1.3. Les connaissances de la population sur les actions de dialogues et transformation de conflits sont accrues</v>
      </c>
      <c r="B26" s="123"/>
      <c r="C26" s="123"/>
      <c r="D26" s="161"/>
      <c r="E26" s="161"/>
      <c r="F26" s="162"/>
      <c r="G26" s="162"/>
      <c r="H26" s="162"/>
      <c r="I26" s="162"/>
      <c r="J26" s="162"/>
      <c r="K26" s="161"/>
      <c r="L26" s="161"/>
      <c r="M26" s="161"/>
      <c r="N26" s="161"/>
      <c r="O26" s="161"/>
      <c r="P26" s="161"/>
      <c r="Q26" s="161"/>
      <c r="R26" s="161"/>
      <c r="S26" s="161"/>
      <c r="T26" s="13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row>
    <row r="27" spans="1:20" ht="37.5" customHeight="1">
      <c r="A27" s="20" t="str">
        <f>'AP21LR '!A27</f>
        <v>AP21LR</v>
      </c>
      <c r="B27" s="21" t="str">
        <f>'AP21LR '!B27</f>
        <v>UNDP</v>
      </c>
      <c r="C27" s="31" t="str">
        <f>'AP21LR '!C27</f>
        <v>Activité 1.3.1 Production des émissions Radio/Pole FM</v>
      </c>
      <c r="D27" s="166" t="str">
        <f>'AP21LR '!D27</f>
        <v># d'émissions radio produites (30) et diffusées au niveau local sur le processus de stabilisation </v>
      </c>
      <c r="E27" s="184">
        <f>'AP21LR '!E27</f>
        <v>0</v>
      </c>
      <c r="F27" s="190"/>
      <c r="G27" s="190"/>
      <c r="H27" s="183">
        <f>G27*J27</f>
        <v>0</v>
      </c>
      <c r="I27" s="183">
        <f>G27*K27</f>
        <v>0</v>
      </c>
      <c r="J27" s="183">
        <f aca="true" t="shared" si="6" ref="J27:K29">N27+P27+R27</f>
        <v>3</v>
      </c>
      <c r="K27" s="184">
        <f t="shared" si="6"/>
        <v>3</v>
      </c>
      <c r="L27" s="185">
        <f>J27-K27</f>
        <v>0</v>
      </c>
      <c r="M27" s="186">
        <f>K27/J27</f>
        <v>1</v>
      </c>
      <c r="N27" s="187">
        <f>'AP21LR '!AJ27</f>
        <v>1</v>
      </c>
      <c r="O27" s="82">
        <v>1</v>
      </c>
      <c r="P27" s="187">
        <f>'AP21LR '!AL27</f>
        <v>1</v>
      </c>
      <c r="Q27" s="82">
        <v>1</v>
      </c>
      <c r="R27" s="187">
        <f>'AP21LR '!AN27</f>
        <v>1</v>
      </c>
      <c r="S27" s="82">
        <v>1</v>
      </c>
      <c r="T27" s="78"/>
    </row>
    <row r="28" spans="1:20" ht="37.5" customHeight="1">
      <c r="A28" s="20" t="str">
        <f>'AP21LR '!A28</f>
        <v>AP21LR</v>
      </c>
      <c r="B28" s="21" t="str">
        <f>'AP21LR '!B28</f>
        <v>UNDP</v>
      </c>
      <c r="C28" s="31" t="str">
        <f>'AP21LR '!C28</f>
        <v>Activité 1.3.2 Diffusion des émissions sur 4 radios communautaires au niveau local</v>
      </c>
      <c r="D28" s="166" t="str">
        <f>'AP21LR '!D28</f>
        <v> # d'émissions radio produites et diffusées (12) au niveau national sur le processus de stabilisation</v>
      </c>
      <c r="E28" s="184">
        <f>'AP21LR '!E28</f>
        <v>0</v>
      </c>
      <c r="F28" s="191"/>
      <c r="G28" s="191"/>
      <c r="H28" s="192">
        <f>G28*J28</f>
        <v>0</v>
      </c>
      <c r="I28" s="183">
        <f>G28*K28</f>
        <v>0</v>
      </c>
      <c r="J28" s="183">
        <f t="shared" si="6"/>
        <v>2</v>
      </c>
      <c r="K28" s="184">
        <f t="shared" si="6"/>
        <v>0</v>
      </c>
      <c r="L28" s="185">
        <f>J28-K28</f>
        <v>2</v>
      </c>
      <c r="M28" s="186">
        <f>K28/J28</f>
        <v>0</v>
      </c>
      <c r="N28" s="187">
        <f>'AP21LR '!AJ28</f>
        <v>1</v>
      </c>
      <c r="O28" s="82"/>
      <c r="P28" s="187">
        <f>'AP21LR '!AL28</f>
        <v>0</v>
      </c>
      <c r="Q28" s="82"/>
      <c r="R28" s="187">
        <f>'AP21LR '!AN28</f>
        <v>1</v>
      </c>
      <c r="S28" s="82"/>
      <c r="T28" s="78"/>
    </row>
    <row r="29" spans="1:20" ht="37.5" customHeight="1">
      <c r="A29" s="20" t="str">
        <f>'AP21LR '!A29</f>
        <v>AP21LR</v>
      </c>
      <c r="B29" s="21" t="str">
        <f>'AP21LR '!B29</f>
        <v>UNDP</v>
      </c>
      <c r="C29" s="31" t="str">
        <f>'AP21LR '!C29</f>
        <v>Activité 1.3.3 Diffusion des émissions sur une radio nationale à Kinshasa</v>
      </c>
      <c r="D29" s="166" t="str">
        <f>'AP21LR '!D29</f>
        <v> % des membres de la communauté et acteurs locaux qui ont une bonne connaissance des messages vehicules a travers les emissions radiophoniques, les campagnes de sensibilisation...... (60%)</v>
      </c>
      <c r="E29" s="184">
        <f>'AP21LR '!E29</f>
        <v>0</v>
      </c>
      <c r="F29" s="191"/>
      <c r="G29" s="191"/>
      <c r="H29" s="192">
        <f>G29*J29</f>
        <v>0</v>
      </c>
      <c r="I29" s="183">
        <f>G29*K29</f>
        <v>0</v>
      </c>
      <c r="J29" s="183">
        <f t="shared" si="6"/>
        <v>0</v>
      </c>
      <c r="K29" s="184">
        <f t="shared" si="6"/>
        <v>0</v>
      </c>
      <c r="L29" s="185">
        <f>J29-K29</f>
        <v>0</v>
      </c>
      <c r="M29" s="186" t="e">
        <f>K29/J29</f>
        <v>#DIV/0!</v>
      </c>
      <c r="N29" s="187">
        <f>'AP21LR '!AJ29</f>
        <v>0</v>
      </c>
      <c r="O29" s="82"/>
      <c r="P29" s="187">
        <f>'AP21LR '!AL29</f>
        <v>0</v>
      </c>
      <c r="Q29" s="82"/>
      <c r="R29" s="187">
        <f>'AP21LR '!AN29</f>
        <v>0</v>
      </c>
      <c r="S29" s="82"/>
      <c r="T29" s="78"/>
    </row>
    <row r="30" spans="1:201" s="10" customFormat="1" ht="19.5" customHeight="1">
      <c r="A30" s="23" t="str">
        <f>'AP21LR '!A30</f>
        <v>Résultat 2. Les plans d'actions conjoints sont mis en œuvre</v>
      </c>
      <c r="B30" s="24"/>
      <c r="C30" s="39"/>
      <c r="D30" s="169"/>
      <c r="E30" s="194"/>
      <c r="F30" s="195"/>
      <c r="G30" s="195"/>
      <c r="H30" s="195"/>
      <c r="I30" s="195"/>
      <c r="J30" s="195"/>
      <c r="K30" s="196"/>
      <c r="L30" s="196"/>
      <c r="M30" s="196"/>
      <c r="N30" s="196"/>
      <c r="O30" s="196"/>
      <c r="P30" s="196"/>
      <c r="Q30" s="196"/>
      <c r="R30" s="196"/>
      <c r="S30" s="196"/>
      <c r="T30" s="66"/>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2"/>
    </row>
    <row r="31" spans="1:200" s="55" customFormat="1" ht="18.75" customHeight="1">
      <c r="A31" s="122" t="str">
        <f>'AP21LR '!A31</f>
        <v>Produit 2.1. Les engagements (Accords) issus des dialogues précédents sont actualisés</v>
      </c>
      <c r="B31" s="123"/>
      <c r="C31" s="123"/>
      <c r="D31" s="161"/>
      <c r="E31" s="161"/>
      <c r="F31" s="162"/>
      <c r="G31" s="162"/>
      <c r="H31" s="162"/>
      <c r="I31" s="162"/>
      <c r="J31" s="162"/>
      <c r="K31" s="161"/>
      <c r="L31" s="161"/>
      <c r="M31" s="161"/>
      <c r="N31" s="161"/>
      <c r="O31" s="161"/>
      <c r="P31" s="161"/>
      <c r="Q31" s="161"/>
      <c r="R31" s="161"/>
      <c r="S31" s="161"/>
      <c r="T31" s="13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row>
    <row r="32" spans="1:20" ht="39.75" customHeight="1">
      <c r="A32" s="20" t="str">
        <f>'AP21LR '!A32</f>
        <v>AP21LR</v>
      </c>
      <c r="B32" s="21" t="str">
        <f>'AP21LR '!B32</f>
        <v>UNDP</v>
      </c>
      <c r="C32" s="31" t="str">
        <f>'AP21LR '!C32</f>
        <v>Activité 2.1.1 Ateliers d’évaluation et de réactualisation des accords signés dans le passé dans la zone</v>
      </c>
      <c r="D32" s="166" t="str">
        <f>'AP21LR '!D32</f>
        <v># d'atelier sur la réactualisation et la revue des résultats de l'analyse existante dans la zone (4)</v>
      </c>
      <c r="E32" s="184">
        <f>'AP21LR '!E32</f>
        <v>0</v>
      </c>
      <c r="F32" s="191"/>
      <c r="G32" s="191"/>
      <c r="H32" s="192">
        <f>G32*J32</f>
        <v>0</v>
      </c>
      <c r="I32" s="183">
        <f>G32*K32</f>
        <v>0</v>
      </c>
      <c r="J32" s="183">
        <f aca="true" t="shared" si="7" ref="J32:K35">N32+P32+R32</f>
        <v>4</v>
      </c>
      <c r="K32" s="184">
        <f t="shared" si="7"/>
        <v>0</v>
      </c>
      <c r="L32" s="185">
        <f>J32-K32</f>
        <v>4</v>
      </c>
      <c r="M32" s="186">
        <f>K32/J32</f>
        <v>0</v>
      </c>
      <c r="N32" s="187">
        <f>'AP21LR '!AJ32</f>
        <v>4</v>
      </c>
      <c r="O32" s="82"/>
      <c r="P32" s="187">
        <f>'AP21LR '!AL32</f>
        <v>0</v>
      </c>
      <c r="Q32" s="82"/>
      <c r="R32" s="187">
        <f>'AP21LR '!AN32</f>
        <v>0</v>
      </c>
      <c r="S32" s="82"/>
      <c r="T32" s="78"/>
    </row>
    <row r="33" spans="1:20" ht="39.75" customHeight="1">
      <c r="A33" s="20" t="str">
        <f>'AP21LR '!A33</f>
        <v>AP21LR</v>
      </c>
      <c r="B33" s="21" t="str">
        <f>'AP21LR '!B33</f>
        <v>UNDP</v>
      </c>
      <c r="C33" s="31" t="str">
        <f>'AP21LR '!C33</f>
        <v>Activité 2.1.2 Nbre d'aliers de restitution  sur les dimensions non incluses dans la RAP existante menée par LPI</v>
      </c>
      <c r="D33" s="166" t="str">
        <f>'AP21LR '!D33</f>
        <v># d'ateliers de restitutions sur les dimensions non incluses dans la RAP aux parties prenantes et autorités organisés (3)</v>
      </c>
      <c r="E33" s="184">
        <f>'AP21LR '!E33</f>
        <v>0</v>
      </c>
      <c r="F33" s="191"/>
      <c r="G33" s="191"/>
      <c r="H33" s="192">
        <f>G33*J33</f>
        <v>0</v>
      </c>
      <c r="I33" s="183">
        <f>G33*K33</f>
        <v>0</v>
      </c>
      <c r="J33" s="183">
        <f t="shared" si="7"/>
        <v>0</v>
      </c>
      <c r="K33" s="184">
        <f t="shared" si="7"/>
        <v>0</v>
      </c>
      <c r="L33" s="185">
        <f>J33-K33</f>
        <v>0</v>
      </c>
      <c r="M33" s="186" t="e">
        <f>K33/J33</f>
        <v>#DIV/0!</v>
      </c>
      <c r="N33" s="187">
        <f>'AP21LR '!AJ33</f>
        <v>0</v>
      </c>
      <c r="O33" s="82"/>
      <c r="P33" s="187">
        <f>'AP21LR '!AL33</f>
        <v>0</v>
      </c>
      <c r="Q33" s="82"/>
      <c r="R33" s="187">
        <f>'AP21LR '!AN33</f>
        <v>0</v>
      </c>
      <c r="S33" s="82"/>
      <c r="T33" s="78"/>
    </row>
    <row r="34" spans="1:20" ht="39.75" customHeight="1">
      <c r="A34" s="20" t="str">
        <f>'AP21LR '!A34</f>
        <v>AP21LR</v>
      </c>
      <c r="B34" s="21" t="str">
        <f>'AP21LR '!B34</f>
        <v>UNDP</v>
      </c>
      <c r="C34" s="31" t="str">
        <f>'AP21LR '!C34</f>
        <v>Activité 2.1.3 Table Ronde d’évaluation et actualisation des engagements existants sur la zone de Bashali</v>
      </c>
      <c r="D34" s="166" t="str">
        <f>'AP21LR '!D34</f>
        <v># de table ronde d'évaluation et réactualisation des engagements existants dans la zone de Bashali (1)</v>
      </c>
      <c r="E34" s="184">
        <f>'AP21LR '!E34</f>
        <v>0</v>
      </c>
      <c r="F34" s="191"/>
      <c r="G34" s="191"/>
      <c r="H34" s="192">
        <f>G34*J34</f>
        <v>0</v>
      </c>
      <c r="I34" s="183">
        <f>G34*K34</f>
        <v>0</v>
      </c>
      <c r="J34" s="183">
        <f t="shared" si="7"/>
        <v>0</v>
      </c>
      <c r="K34" s="184">
        <f t="shared" si="7"/>
        <v>0</v>
      </c>
      <c r="L34" s="185">
        <f>J34-K34</f>
        <v>0</v>
      </c>
      <c r="M34" s="186" t="e">
        <f>K34/J34</f>
        <v>#DIV/0!</v>
      </c>
      <c r="N34" s="187">
        <f>'AP21LR '!AJ34</f>
        <v>0</v>
      </c>
      <c r="O34" s="82"/>
      <c r="P34" s="187">
        <f>'AP21LR '!AL34</f>
        <v>0</v>
      </c>
      <c r="Q34" s="82"/>
      <c r="R34" s="187">
        <f>'AP21LR '!AN34</f>
        <v>0</v>
      </c>
      <c r="S34" s="82"/>
      <c r="T34" s="78"/>
    </row>
    <row r="35" spans="1:20" ht="39.75" customHeight="1">
      <c r="A35" s="20" t="str">
        <f>'AP21LR '!A35</f>
        <v>AP21LR</v>
      </c>
      <c r="B35" s="21" t="str">
        <f>'AP21LR '!B35</f>
        <v>UNDP</v>
      </c>
      <c r="C35" s="31" t="str">
        <f>'AP21LR '!C35</f>
        <v>Activité 2.1.4 Egagements actualisés lors de la table ronde de Bashali Bashali</v>
      </c>
      <c r="D35" s="166" t="str">
        <f>'AP21LR '!D35</f>
        <v># d'engagements actualises lors de la table ronde (7)</v>
      </c>
      <c r="E35" s="184">
        <f>'AP21LR '!E35</f>
        <v>0</v>
      </c>
      <c r="F35" s="191"/>
      <c r="G35" s="191"/>
      <c r="H35" s="192">
        <f>G35*J35</f>
        <v>0</v>
      </c>
      <c r="I35" s="183">
        <f>G35*K35</f>
        <v>0</v>
      </c>
      <c r="J35" s="183">
        <f t="shared" si="7"/>
        <v>0</v>
      </c>
      <c r="K35" s="184">
        <f t="shared" si="7"/>
        <v>0</v>
      </c>
      <c r="L35" s="185">
        <f>J35-K35</f>
        <v>0</v>
      </c>
      <c r="M35" s="186" t="e">
        <f>K35/J35</f>
        <v>#DIV/0!</v>
      </c>
      <c r="N35" s="187">
        <f>'AP21LR '!AJ35</f>
        <v>0</v>
      </c>
      <c r="O35" s="82"/>
      <c r="P35" s="187">
        <f>'AP21LR '!AL35</f>
        <v>0</v>
      </c>
      <c r="Q35" s="82"/>
      <c r="R35" s="187">
        <f>'AP21LR '!AN35</f>
        <v>0</v>
      </c>
      <c r="S35" s="82"/>
      <c r="T35" s="78"/>
    </row>
    <row r="36" spans="1:20" ht="39.75" customHeight="1">
      <c r="A36" s="20" t="str">
        <f>'AP21LR '!A36</f>
        <v>AP21LR</v>
      </c>
      <c r="B36" s="21" t="str">
        <f>'AP21LR '!B36</f>
        <v>UNDP</v>
      </c>
      <c r="C36" s="31" t="str">
        <f>'AP21LR '!C36</f>
        <v>Activité 2.1.5 Forums de Dialogue Démocratique Bashali</v>
      </c>
      <c r="D36" s="166" t="str">
        <f>'AP21LR '!D36</f>
        <v># de forum de dialogue organisés (4)</v>
      </c>
      <c r="E36" s="184">
        <f>'AP21LR '!E36</f>
        <v>0</v>
      </c>
      <c r="F36" s="191"/>
      <c r="G36" s="191"/>
      <c r="H36" s="192">
        <f>G36*J36</f>
        <v>0</v>
      </c>
      <c r="I36" s="183">
        <f>G36*K36</f>
        <v>0</v>
      </c>
      <c r="J36" s="183">
        <f>N36+P36+R36</f>
        <v>0</v>
      </c>
      <c r="K36" s="184">
        <f>O36+Q36+S36</f>
        <v>0</v>
      </c>
      <c r="L36" s="185">
        <f>J36-K36</f>
        <v>0</v>
      </c>
      <c r="M36" s="186" t="e">
        <f>K36/J36</f>
        <v>#DIV/0!</v>
      </c>
      <c r="N36" s="187">
        <f>'AP21LR '!AJ36</f>
        <v>0</v>
      </c>
      <c r="O36" s="82"/>
      <c r="P36" s="187">
        <f>'AP21LR '!AL36</f>
        <v>0</v>
      </c>
      <c r="Q36" s="82"/>
      <c r="R36" s="187">
        <f>'AP21LR '!AN36</f>
        <v>0</v>
      </c>
      <c r="S36" s="82"/>
      <c r="T36" s="78"/>
    </row>
    <row r="37" spans="1:200" s="55" customFormat="1" ht="18.75" customHeight="1">
      <c r="A37" s="122" t="str">
        <f>'AP21LR '!A37</f>
        <v>Produit 2.2. Une  recherche action participative sur les dynamiques des conflits est  réalisée</v>
      </c>
      <c r="B37" s="123"/>
      <c r="C37" s="123"/>
      <c r="D37" s="161"/>
      <c r="E37" s="161"/>
      <c r="F37" s="162"/>
      <c r="G37" s="162"/>
      <c r="H37" s="162"/>
      <c r="I37" s="162"/>
      <c r="J37" s="162"/>
      <c r="K37" s="161"/>
      <c r="L37" s="161"/>
      <c r="M37" s="161"/>
      <c r="N37" s="161"/>
      <c r="O37" s="161"/>
      <c r="P37" s="161"/>
      <c r="Q37" s="161"/>
      <c r="R37" s="161"/>
      <c r="S37" s="161"/>
      <c r="T37" s="13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row>
    <row r="38" spans="1:20" ht="34.5" customHeight="1">
      <c r="A38" s="20" t="str">
        <f>'AP21LR '!A38</f>
        <v>AP21LR</v>
      </c>
      <c r="B38" s="21" t="str">
        <f>'AP21LR '!B38</f>
        <v>UNDP</v>
      </c>
      <c r="C38" s="31" t="str">
        <f>'AP21LR '!C38</f>
        <v>Produit 2.2.1  Recherche action participative sur les dynamiques des conflits Bwito</v>
      </c>
      <c r="D38" s="166" t="str">
        <f>'AP21LR '!D38</f>
        <v> #  de  RAP menées dans la zone (1)</v>
      </c>
      <c r="E38" s="184">
        <f>'AP21LR '!E38</f>
        <v>0</v>
      </c>
      <c r="F38" s="191"/>
      <c r="G38" s="191"/>
      <c r="H38" s="192">
        <f>G38*J38</f>
        <v>0</v>
      </c>
      <c r="I38" s="183">
        <f>G38*K38</f>
        <v>0</v>
      </c>
      <c r="J38" s="183">
        <f aca="true" t="shared" si="8" ref="J38:K41">N38+P38+R38</f>
        <v>0</v>
      </c>
      <c r="K38" s="184">
        <f t="shared" si="8"/>
        <v>0</v>
      </c>
      <c r="L38" s="185">
        <f>J38-K38</f>
        <v>0</v>
      </c>
      <c r="M38" s="186" t="e">
        <f>K38/J38</f>
        <v>#DIV/0!</v>
      </c>
      <c r="N38" s="187">
        <f>'AP21LR '!AJ38</f>
        <v>0</v>
      </c>
      <c r="O38" s="82"/>
      <c r="P38" s="187">
        <f>'AP21LR '!AL38</f>
        <v>0</v>
      </c>
      <c r="Q38" s="82"/>
      <c r="R38" s="187">
        <f>'AP21LR '!AN38</f>
        <v>0</v>
      </c>
      <c r="S38" s="82"/>
      <c r="T38" s="78"/>
    </row>
    <row r="39" spans="1:20" ht="34.5" customHeight="1">
      <c r="A39" s="20" t="str">
        <f>'AP21LR '!A39</f>
        <v>AP21LR</v>
      </c>
      <c r="B39" s="21" t="str">
        <f>'AP21LR '!B39</f>
        <v>UNDP</v>
      </c>
      <c r="C39" s="31" t="str">
        <f>'AP21LR '!C39</f>
        <v>Activité 2.2.2 Forums  débats basés sur les résultats de la RAP Bwito</v>
      </c>
      <c r="D39" s="166" t="str">
        <f>'AP21LR '!D39</f>
        <v> # de forums débat organisés sur la RAP dans la chefferie de Bwito (3)</v>
      </c>
      <c r="E39" s="184">
        <f>'AP21LR '!E39</f>
        <v>0</v>
      </c>
      <c r="F39" s="191"/>
      <c r="G39" s="191"/>
      <c r="H39" s="192">
        <f>G39*J39</f>
        <v>0</v>
      </c>
      <c r="I39" s="183">
        <f>G39*K39</f>
        <v>0</v>
      </c>
      <c r="J39" s="183">
        <f t="shared" si="8"/>
        <v>0</v>
      </c>
      <c r="K39" s="184">
        <f t="shared" si="8"/>
        <v>0</v>
      </c>
      <c r="L39" s="185">
        <f>J39-K39</f>
        <v>0</v>
      </c>
      <c r="M39" s="186" t="e">
        <f>K39/J39</f>
        <v>#DIV/0!</v>
      </c>
      <c r="N39" s="187">
        <f>'AP21LR '!AJ39</f>
        <v>0</v>
      </c>
      <c r="O39" s="82"/>
      <c r="P39" s="187">
        <f>'AP21LR '!AL39</f>
        <v>0</v>
      </c>
      <c r="Q39" s="82"/>
      <c r="R39" s="187">
        <f>'AP21LR '!AN39</f>
        <v>0</v>
      </c>
      <c r="S39" s="82"/>
      <c r="T39" s="78"/>
    </row>
    <row r="40" spans="1:20" ht="34.5" customHeight="1">
      <c r="A40" s="20" t="str">
        <f>'AP21LR '!A40</f>
        <v>AP21LR</v>
      </c>
      <c r="B40" s="21" t="str">
        <f>'AP21LR '!B40</f>
        <v>UNDP</v>
      </c>
      <c r="C40" s="31" t="str">
        <f>'AP21LR '!C40</f>
        <v>Activité 2.2.3 Mini dialogue organisés dans la chefferie de Bwito</v>
      </c>
      <c r="D40" s="166" t="str">
        <f>'AP21LR '!D40</f>
        <v># de Mini dialogues organisés dans la chefferie de Bwito (20)</v>
      </c>
      <c r="E40" s="184">
        <f>'AP21LR '!E40</f>
        <v>0</v>
      </c>
      <c r="F40" s="191"/>
      <c r="G40" s="191"/>
      <c r="H40" s="192">
        <f>G40*J40</f>
        <v>0</v>
      </c>
      <c r="I40" s="183">
        <f>G40*K40</f>
        <v>0</v>
      </c>
      <c r="J40" s="183">
        <f t="shared" si="8"/>
        <v>0</v>
      </c>
      <c r="K40" s="184">
        <f t="shared" si="8"/>
        <v>0</v>
      </c>
      <c r="L40" s="185">
        <f>J40-K40</f>
        <v>0</v>
      </c>
      <c r="M40" s="186" t="e">
        <f>K40/J40</f>
        <v>#DIV/0!</v>
      </c>
      <c r="N40" s="187">
        <f>'AP21LR '!AJ40</f>
        <v>0</v>
      </c>
      <c r="O40" s="82"/>
      <c r="P40" s="187">
        <f>'AP21LR '!AL40</f>
        <v>0</v>
      </c>
      <c r="Q40" s="82"/>
      <c r="R40" s="187">
        <f>'AP21LR '!AN40</f>
        <v>0</v>
      </c>
      <c r="S40" s="82"/>
      <c r="T40" s="78"/>
    </row>
    <row r="41" spans="1:20" ht="34.5" customHeight="1">
      <c r="A41" s="20" t="str">
        <f>'AP21LR '!A41</f>
        <v>AP21LR</v>
      </c>
      <c r="B41" s="21" t="str">
        <f>'AP21LR '!B41</f>
        <v>UNDP</v>
      </c>
      <c r="C41" s="31" t="str">
        <f>'AP21LR '!C41</f>
        <v>Activité 2.2.4 Rapport Cartographie des Acteurs, analyse des facteurs des conflits</v>
      </c>
      <c r="D41" s="166" t="str">
        <f>'AP21LR '!D41</f>
        <v># de rapport de cartographie  et analyse des facteurs  des conflits produit sur la zone du projet (1)</v>
      </c>
      <c r="E41" s="184">
        <f>'AP21LR '!E41</f>
        <v>0</v>
      </c>
      <c r="F41" s="191"/>
      <c r="G41" s="191"/>
      <c r="H41" s="192">
        <f>G41*J41</f>
        <v>0</v>
      </c>
      <c r="I41" s="183">
        <f>G41*K41</f>
        <v>0</v>
      </c>
      <c r="J41" s="183">
        <f t="shared" si="8"/>
        <v>1</v>
      </c>
      <c r="K41" s="184">
        <f t="shared" si="8"/>
        <v>1</v>
      </c>
      <c r="L41" s="185">
        <f>J41-K41</f>
        <v>0</v>
      </c>
      <c r="M41" s="186">
        <f>K41/J41</f>
        <v>1</v>
      </c>
      <c r="N41" s="187">
        <f>'AP21LR '!AJ41</f>
        <v>0</v>
      </c>
      <c r="O41" s="82"/>
      <c r="P41" s="187">
        <f>'AP21LR '!AL41</f>
        <v>0</v>
      </c>
      <c r="Q41" s="82"/>
      <c r="R41" s="187">
        <f>'AP21LR '!AN41</f>
        <v>1</v>
      </c>
      <c r="S41" s="82">
        <v>1</v>
      </c>
      <c r="T41" s="78"/>
    </row>
    <row r="42" spans="1:200" s="55" customFormat="1" ht="18.75" customHeight="1">
      <c r="A42" s="122" t="str">
        <f>'AP21LR '!A42</f>
        <v>Produit 2.3. Les plans d’action conjoints sensibles au genre sont développés par le comité de suivi et approuvés par les représentants des communautés et les autorités </v>
      </c>
      <c r="B42" s="123"/>
      <c r="C42" s="123"/>
      <c r="D42" s="161"/>
      <c r="E42" s="161"/>
      <c r="F42" s="162"/>
      <c r="G42" s="162"/>
      <c r="H42" s="162"/>
      <c r="I42" s="162"/>
      <c r="J42" s="162"/>
      <c r="K42" s="161"/>
      <c r="L42" s="161"/>
      <c r="M42" s="161"/>
      <c r="N42" s="161"/>
      <c r="O42" s="161"/>
      <c r="P42" s="161"/>
      <c r="Q42" s="161"/>
      <c r="R42" s="161"/>
      <c r="S42" s="161"/>
      <c r="T42" s="13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row>
    <row r="43" spans="1:20" ht="41.25" customHeight="1">
      <c r="A43" s="20" t="str">
        <f>'AP21LR '!A43</f>
        <v>AP21LR</v>
      </c>
      <c r="B43" s="21" t="str">
        <f>'AP21LR '!B43</f>
        <v>UNDP</v>
      </c>
      <c r="C43" s="31" t="str">
        <f>'AP21LR '!C43</f>
        <v>Activité 2.3.1 Fond Flexible pour la mise en oeuvre des accords et plans d'action issus du dialogue démocratique de Bwito</v>
      </c>
      <c r="D43" s="166" t="str">
        <f>'AP21LR '!D43</f>
        <v>#  de plans d'action conjoints "sensibles au genre" approuvés (ventilé par sous-zone prioritaire) (&amp;°</v>
      </c>
      <c r="E43" s="184">
        <f>'AP21LR '!E43</f>
        <v>0</v>
      </c>
      <c r="F43" s="191"/>
      <c r="G43" s="191"/>
      <c r="H43" s="192">
        <f>G43*J43</f>
        <v>0</v>
      </c>
      <c r="I43" s="183">
        <f>G43*K43</f>
        <v>0</v>
      </c>
      <c r="J43" s="183">
        <f>N43+P43+R43</f>
        <v>0</v>
      </c>
      <c r="K43" s="184">
        <f>O43+Q43+S43</f>
        <v>0</v>
      </c>
      <c r="L43" s="185">
        <f>J43-K43</f>
        <v>0</v>
      </c>
      <c r="M43" s="186" t="e">
        <f>K43/J43</f>
        <v>#DIV/0!</v>
      </c>
      <c r="N43" s="187">
        <f>'AP21LR '!AJ43</f>
        <v>0</v>
      </c>
      <c r="O43" s="82"/>
      <c r="P43" s="187">
        <f>'AP21LR '!AL43</f>
        <v>0</v>
      </c>
      <c r="Q43" s="82"/>
      <c r="R43" s="187">
        <f>'AP21LR '!AN43</f>
        <v>0</v>
      </c>
      <c r="S43" s="82"/>
      <c r="T43" s="78"/>
    </row>
    <row r="44" spans="1:20" ht="41.25" customHeight="1">
      <c r="A44" s="20" t="str">
        <f>'AP21LR '!A44</f>
        <v>AP21LR</v>
      </c>
      <c r="B44" s="21" t="str">
        <f>'AP21LR '!B44</f>
        <v>UNDP</v>
      </c>
      <c r="C44" s="31" t="str">
        <f>'AP21LR '!C44</f>
        <v>Activité 2.3.2 Fond Flexible pour la mise en oeuvre des accords actualisés et plans d'action actualisés issus  de la table ronde d’actualisation des engagements de Bashali</v>
      </c>
      <c r="D44" s="166" t="str">
        <f>'AP21LR '!D44</f>
        <v>#  de plans d'action conjoints "sensibles au genre" approuvés (ventilé par sous-zone prioritaire) (1)</v>
      </c>
      <c r="E44" s="184">
        <f>'AP21LR '!E44</f>
        <v>0</v>
      </c>
      <c r="F44" s="191"/>
      <c r="G44" s="191"/>
      <c r="H44" s="192">
        <f>G44*J44</f>
        <v>0</v>
      </c>
      <c r="I44" s="183">
        <f>G44*K44</f>
        <v>0</v>
      </c>
      <c r="J44" s="183">
        <f>N44+P44+R44</f>
        <v>0</v>
      </c>
      <c r="K44" s="184">
        <f>O44+Q44+S44</f>
        <v>0</v>
      </c>
      <c r="L44" s="185">
        <f>J44-K44</f>
        <v>0</v>
      </c>
      <c r="M44" s="186" t="e">
        <f>K44/J44</f>
        <v>#DIV/0!</v>
      </c>
      <c r="N44" s="187">
        <f>'AP21LR '!AJ44</f>
        <v>0</v>
      </c>
      <c r="O44" s="82"/>
      <c r="P44" s="187">
        <f>'AP21LR '!AL44</f>
        <v>0</v>
      </c>
      <c r="Q44" s="82"/>
      <c r="R44" s="187">
        <f>'AP21LR '!AN44</f>
        <v>0</v>
      </c>
      <c r="S44" s="82"/>
      <c r="T44" s="78"/>
    </row>
    <row r="45" spans="1:201" s="10" customFormat="1" ht="19.5" customHeight="1">
      <c r="A45" s="23" t="str">
        <f>'AP21LR '!A45</f>
        <v>Résultat 3. Les acteurs clés au niveau provincial et national sont mobilisés </v>
      </c>
      <c r="B45" s="24"/>
      <c r="C45" s="39"/>
      <c r="D45" s="169"/>
      <c r="E45" s="194"/>
      <c r="F45" s="195"/>
      <c r="G45" s="195"/>
      <c r="H45" s="195"/>
      <c r="I45" s="195"/>
      <c r="J45" s="195"/>
      <c r="K45" s="196"/>
      <c r="L45" s="196"/>
      <c r="M45" s="196"/>
      <c r="N45" s="196"/>
      <c r="O45" s="196"/>
      <c r="P45" s="196"/>
      <c r="Q45" s="196"/>
      <c r="R45" s="196"/>
      <c r="S45" s="196"/>
      <c r="T45" s="66"/>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2"/>
    </row>
    <row r="46" spans="1:200" s="55" customFormat="1" ht="18.75" customHeight="1">
      <c r="A46" s="122" t="str">
        <f>'AP21LR '!A46</f>
        <v>Produit 3. 1. Le conseil consultatif provincial est mis en place et est opérationnel</v>
      </c>
      <c r="B46" s="123"/>
      <c r="C46" s="123"/>
      <c r="D46" s="161"/>
      <c r="E46" s="161"/>
      <c r="F46" s="162"/>
      <c r="G46" s="162"/>
      <c r="H46" s="162"/>
      <c r="I46" s="162"/>
      <c r="J46" s="162"/>
      <c r="K46" s="161"/>
      <c r="L46" s="161"/>
      <c r="M46" s="161"/>
      <c r="N46" s="161"/>
      <c r="O46" s="161"/>
      <c r="P46" s="161"/>
      <c r="Q46" s="161"/>
      <c r="R46" s="161"/>
      <c r="S46" s="161"/>
      <c r="T46" s="13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row>
    <row r="47" spans="1:20" ht="36.75" customHeight="1">
      <c r="A47" s="20" t="str">
        <f>'AP21LR '!A47</f>
        <v>AP21LR</v>
      </c>
      <c r="B47" s="21" t="str">
        <f>'AP21LR '!B47</f>
        <v>UNDP</v>
      </c>
      <c r="C47" s="31" t="str">
        <f>'AP21LR '!C47</f>
        <v>Activité 3.1.1 Mise en place d'un conseil consultatif au niveau provincial</v>
      </c>
      <c r="D47" s="166" t="str">
        <f>'AP21LR '!D47</f>
        <v> #  d'acteurs cles  mobilisés à chaque  niveau  (provincial et national) (1)</v>
      </c>
      <c r="E47" s="184">
        <f>'AP21LR '!E47</f>
        <v>0</v>
      </c>
      <c r="F47" s="191"/>
      <c r="G47" s="191"/>
      <c r="H47" s="192">
        <f aca="true" t="shared" si="9" ref="H47:H52">G47*J47</f>
        <v>0</v>
      </c>
      <c r="I47" s="183">
        <f aca="true" t="shared" si="10" ref="I47:I52">G47*K47</f>
        <v>0</v>
      </c>
      <c r="J47" s="183">
        <f aca="true" t="shared" si="11" ref="J47:J52">N47+P47+R47</f>
        <v>0</v>
      </c>
      <c r="K47" s="184">
        <f aca="true" t="shared" si="12" ref="K47:K52">O47+Q47+S47</f>
        <v>0</v>
      </c>
      <c r="L47" s="185">
        <f aca="true" t="shared" si="13" ref="L47:L52">J47-K47</f>
        <v>0</v>
      </c>
      <c r="M47" s="186" t="e">
        <f aca="true" t="shared" si="14" ref="M47:M52">K47/J47</f>
        <v>#DIV/0!</v>
      </c>
      <c r="N47" s="187">
        <f>'AP21LR '!AJ47</f>
        <v>0</v>
      </c>
      <c r="O47" s="82"/>
      <c r="P47" s="187">
        <f>'AP21LR '!AL47</f>
        <v>0</v>
      </c>
      <c r="Q47" s="82"/>
      <c r="R47" s="187">
        <f>'AP21LR '!AN47</f>
        <v>0</v>
      </c>
      <c r="S47" s="82"/>
      <c r="T47" s="78"/>
    </row>
    <row r="48" spans="1:20" ht="36.75" customHeight="1">
      <c r="A48" s="20" t="str">
        <f>'AP21LR '!A48</f>
        <v>AP21LR</v>
      </c>
      <c r="B48" s="21" t="str">
        <f>'AP21LR '!B48</f>
        <v>UNDP</v>
      </c>
      <c r="C48" s="31" t="str">
        <f>'AP21LR '!C48</f>
        <v>Activité 3.1.2 Réunions trimestrielles du conseil consultatif au niveau de la province</v>
      </c>
      <c r="D48" s="166" t="str">
        <f>'AP21LR '!D48</f>
        <v># de réunions organisées  par le CC au niveau de la province (6)</v>
      </c>
      <c r="E48" s="184">
        <f>'AP21LR '!E48</f>
        <v>0</v>
      </c>
      <c r="F48" s="191"/>
      <c r="G48" s="191"/>
      <c r="H48" s="192">
        <f t="shared" si="9"/>
        <v>0</v>
      </c>
      <c r="I48" s="183">
        <f t="shared" si="10"/>
        <v>0</v>
      </c>
      <c r="J48" s="183">
        <f t="shared" si="11"/>
        <v>0</v>
      </c>
      <c r="K48" s="184">
        <f t="shared" si="12"/>
        <v>0</v>
      </c>
      <c r="L48" s="185">
        <f t="shared" si="13"/>
        <v>0</v>
      </c>
      <c r="M48" s="186" t="e">
        <f t="shared" si="14"/>
        <v>#DIV/0!</v>
      </c>
      <c r="N48" s="187">
        <f>'AP21LR '!AJ48</f>
        <v>0</v>
      </c>
      <c r="O48" s="82"/>
      <c r="P48" s="187">
        <f>'AP21LR '!AL48</f>
        <v>0</v>
      </c>
      <c r="Q48" s="82"/>
      <c r="R48" s="187">
        <f>'AP21LR '!AN48</f>
        <v>0</v>
      </c>
      <c r="S48" s="82"/>
      <c r="T48" s="78"/>
    </row>
    <row r="49" spans="1:20" ht="36.75" customHeight="1">
      <c r="A49" s="20" t="str">
        <f>'AP21LR '!A49</f>
        <v>AP21LR</v>
      </c>
      <c r="B49" s="21" t="str">
        <f>'AP21LR '!B49</f>
        <v>UNDP</v>
      </c>
      <c r="C49" s="31" t="str">
        <f>'AP21LR '!C49</f>
        <v>Activité 3.1.3 Visites de suivi des activités de projets de stabilisation sur terrain par le conseil consultatif</v>
      </c>
      <c r="D49" s="166" t="str">
        <f>'AP21LR '!D49</f>
        <v># visites de suivi des activités terrain organisées par les membres  du CC (2)</v>
      </c>
      <c r="E49" s="184">
        <f>'AP21LR '!E49</f>
        <v>0</v>
      </c>
      <c r="F49" s="191"/>
      <c r="G49" s="191"/>
      <c r="H49" s="192">
        <f t="shared" si="9"/>
        <v>0</v>
      </c>
      <c r="I49" s="183">
        <f t="shared" si="10"/>
        <v>0</v>
      </c>
      <c r="J49" s="183">
        <f t="shared" si="11"/>
        <v>0</v>
      </c>
      <c r="K49" s="184">
        <f t="shared" si="12"/>
        <v>0</v>
      </c>
      <c r="L49" s="185">
        <f t="shared" si="13"/>
        <v>0</v>
      </c>
      <c r="M49" s="186" t="e">
        <f t="shared" si="14"/>
        <v>#DIV/0!</v>
      </c>
      <c r="N49" s="187">
        <f>'AP21LR '!AJ49</f>
        <v>0</v>
      </c>
      <c r="O49" s="82"/>
      <c r="P49" s="187">
        <f>'AP21LR '!AL49</f>
        <v>0</v>
      </c>
      <c r="Q49" s="82"/>
      <c r="R49" s="187">
        <f>'AP21LR '!AN49</f>
        <v>0</v>
      </c>
      <c r="S49" s="82"/>
      <c r="T49" s="78"/>
    </row>
    <row r="50" spans="1:20" ht="41.25" customHeight="1">
      <c r="A50" s="20" t="str">
        <f>'AP21LR '!A50</f>
        <v>AP21LR</v>
      </c>
      <c r="B50" s="21" t="str">
        <f>'AP21LR '!B50</f>
        <v>UNDP</v>
      </c>
      <c r="C50" s="31" t="str">
        <f>'AP21LR '!C50</f>
        <v>Activité 3.1.4 Ateliers d'échange avec les entrepreneurs du conflit au niveau provincial, national et régional</v>
      </c>
      <c r="D50" s="166" t="str">
        <f>'AP21LR '!D50</f>
        <v># d'ateliers d'échanges entre les entrepreneurs des conflits au niveau provincial, national et régional (2)</v>
      </c>
      <c r="E50" s="184">
        <f>'AP21LR '!E50</f>
        <v>0</v>
      </c>
      <c r="F50" s="191"/>
      <c r="G50" s="191"/>
      <c r="H50" s="192">
        <f t="shared" si="9"/>
        <v>0</v>
      </c>
      <c r="I50" s="183">
        <f t="shared" si="10"/>
        <v>0</v>
      </c>
      <c r="J50" s="183">
        <f t="shared" si="11"/>
        <v>0</v>
      </c>
      <c r="K50" s="184">
        <f t="shared" si="12"/>
        <v>0</v>
      </c>
      <c r="L50" s="185">
        <f t="shared" si="13"/>
        <v>0</v>
      </c>
      <c r="M50" s="186" t="e">
        <f t="shared" si="14"/>
        <v>#DIV/0!</v>
      </c>
      <c r="N50" s="187">
        <f>'AP21LR '!AJ50</f>
        <v>0</v>
      </c>
      <c r="O50" s="82"/>
      <c r="P50" s="187">
        <f>'AP21LR '!AL50</f>
        <v>0</v>
      </c>
      <c r="Q50" s="82"/>
      <c r="R50" s="187">
        <f>'AP21LR '!AN50</f>
        <v>0</v>
      </c>
      <c r="S50" s="82"/>
      <c r="T50" s="78"/>
    </row>
    <row r="51" spans="1:20" ht="41.25" customHeight="1">
      <c r="A51" s="20" t="str">
        <f>'AP21LR '!A51</f>
        <v>AP21LR</v>
      </c>
      <c r="B51" s="21" t="str">
        <f>'AP21LR '!B51</f>
        <v>UNDP</v>
      </c>
      <c r="C51" s="31" t="str">
        <f>'AP21LR '!C51</f>
        <v>Activité 3.1.5 Atelier de préparation des activités de plaidoyer menées par les mécanismes de suivi de la mise en œuvre des accords/Bashali</v>
      </c>
      <c r="D51" s="166" t="str">
        <f>'AP21LR '!D51</f>
        <v> # d'ateliers de préparation des activités de plaidoyer menées par le mécanisme de suivi des accords au niveau provincial, national et régional  (1)</v>
      </c>
      <c r="E51" s="184">
        <f>'AP21LR '!E51</f>
        <v>0</v>
      </c>
      <c r="F51" s="191"/>
      <c r="G51" s="191"/>
      <c r="H51" s="192">
        <f t="shared" si="9"/>
        <v>0</v>
      </c>
      <c r="I51" s="183">
        <f t="shared" si="10"/>
        <v>0</v>
      </c>
      <c r="J51" s="183">
        <f t="shared" si="11"/>
        <v>0</v>
      </c>
      <c r="K51" s="184">
        <f t="shared" si="12"/>
        <v>0</v>
      </c>
      <c r="L51" s="185">
        <f t="shared" si="13"/>
        <v>0</v>
      </c>
      <c r="M51" s="186" t="e">
        <f t="shared" si="14"/>
        <v>#DIV/0!</v>
      </c>
      <c r="N51" s="187">
        <f>'AP21LR '!AJ51</f>
        <v>0</v>
      </c>
      <c r="O51" s="82"/>
      <c r="P51" s="187">
        <f>'AP21LR '!AL51</f>
        <v>0</v>
      </c>
      <c r="Q51" s="82"/>
      <c r="R51" s="187">
        <f>'AP21LR '!AN51</f>
        <v>0</v>
      </c>
      <c r="S51" s="82"/>
      <c r="T51" s="78"/>
    </row>
    <row r="52" spans="1:20" ht="41.25" customHeight="1">
      <c r="A52" s="20" t="str">
        <f>'AP21LR '!A52</f>
        <v>AP21LR</v>
      </c>
      <c r="B52" s="21" t="str">
        <f>'AP21LR '!B52</f>
        <v>UNDP</v>
      </c>
      <c r="C52" s="31" t="str">
        <f>'AP21LR '!C52</f>
        <v>Activité 3.1.6  Atelier de préparation des activités de plaidoyer menées par les mécanismes de suivi de la mise en œuvre des accords issus du dialogue démocratique de Bwito</v>
      </c>
      <c r="D52" s="166">
        <f>'AP21LR '!D52</f>
        <v>0</v>
      </c>
      <c r="E52" s="184">
        <f>'AP21LR '!E52</f>
        <v>0</v>
      </c>
      <c r="F52" s="191"/>
      <c r="G52" s="191"/>
      <c r="H52" s="192">
        <f t="shared" si="9"/>
        <v>0</v>
      </c>
      <c r="I52" s="183">
        <f t="shared" si="10"/>
        <v>0</v>
      </c>
      <c r="J52" s="183">
        <f t="shared" si="11"/>
        <v>0</v>
      </c>
      <c r="K52" s="184">
        <f t="shared" si="12"/>
        <v>0</v>
      </c>
      <c r="L52" s="185">
        <f t="shared" si="13"/>
        <v>0</v>
      </c>
      <c r="M52" s="186" t="e">
        <f t="shared" si="14"/>
        <v>#DIV/0!</v>
      </c>
      <c r="N52" s="187">
        <f>'AP21LR '!AJ52</f>
        <v>0</v>
      </c>
      <c r="O52" s="82"/>
      <c r="P52" s="187">
        <f>'AP21LR '!AL52</f>
        <v>0</v>
      </c>
      <c r="Q52" s="82"/>
      <c r="R52" s="187">
        <f>'AP21LR '!AN52</f>
        <v>0</v>
      </c>
      <c r="S52" s="82"/>
      <c r="T52" s="78"/>
    </row>
    <row r="53" spans="1:20" ht="41.25" customHeight="1">
      <c r="A53" s="20" t="str">
        <f>'AP21LR '!A53</f>
        <v>AP21LR</v>
      </c>
      <c r="B53" s="21" t="str">
        <f>'AP21LR '!B53</f>
        <v>UNDP</v>
      </c>
      <c r="C53" s="31" t="str">
        <f>'AP21LR '!C53</f>
        <v>Activité 3.1.7 Activités de plaidoyer au niveau provincial, national et régional/Bashali</v>
      </c>
      <c r="D53" s="166" t="str">
        <f>'AP21LR '!D53</f>
        <v># d'activités de plaidoyer menées par le mécanisme de suivi des accords au niveau provincial, national et (6)</v>
      </c>
      <c r="E53" s="184">
        <f>'AP21LR '!E53</f>
        <v>0</v>
      </c>
      <c r="F53" s="191"/>
      <c r="G53" s="191"/>
      <c r="H53" s="192">
        <f>G53*J53</f>
        <v>0</v>
      </c>
      <c r="I53" s="183">
        <f>G53*K53</f>
        <v>0</v>
      </c>
      <c r="J53" s="183">
        <f aca="true" t="shared" si="15" ref="J53:K55">N53+P53+R53</f>
        <v>0</v>
      </c>
      <c r="K53" s="184">
        <f t="shared" si="15"/>
        <v>0</v>
      </c>
      <c r="L53" s="185">
        <f>J53-K53</f>
        <v>0</v>
      </c>
      <c r="M53" s="186" t="e">
        <f>K53/J53</f>
        <v>#DIV/0!</v>
      </c>
      <c r="N53" s="187">
        <f>'AP21LR '!AJ53</f>
        <v>0</v>
      </c>
      <c r="O53" s="82"/>
      <c r="P53" s="187">
        <f>'AP21LR '!AL53</f>
        <v>0</v>
      </c>
      <c r="Q53" s="82"/>
      <c r="R53" s="187">
        <f>'AP21LR '!AN53</f>
        <v>0</v>
      </c>
      <c r="S53" s="82"/>
      <c r="T53" s="78"/>
    </row>
    <row r="54" spans="1:20" ht="41.25" customHeight="1">
      <c r="A54" s="20" t="str">
        <f>'AP21LR '!A54</f>
        <v>AP21LR</v>
      </c>
      <c r="B54" s="21" t="str">
        <f>'AP21LR '!B54</f>
        <v>UNDP</v>
      </c>
      <c r="C54" s="31" t="str">
        <f>'AP21LR '!C54</f>
        <v>Activité 3.1.8 Activités de plaidoyer au niveau provincial, national et régional/Bwito</v>
      </c>
      <c r="D54" s="166" t="str">
        <f>'AP21LR '!D54</f>
        <v># de points d'actions arrêtés lors des activités de plaidoyer qui sont mis en œuvre (à confirmer lors de la table ronde)</v>
      </c>
      <c r="E54" s="184">
        <f>'AP21LR '!E54</f>
        <v>0</v>
      </c>
      <c r="F54" s="191"/>
      <c r="G54" s="191"/>
      <c r="H54" s="192">
        <f>G54*J54</f>
        <v>0</v>
      </c>
      <c r="I54" s="183">
        <f>G54*K54</f>
        <v>0</v>
      </c>
      <c r="J54" s="183">
        <f t="shared" si="15"/>
        <v>0</v>
      </c>
      <c r="K54" s="184">
        <f t="shared" si="15"/>
        <v>0</v>
      </c>
      <c r="L54" s="185">
        <f>J54-K54</f>
        <v>0</v>
      </c>
      <c r="M54" s="186" t="e">
        <f>K54/J54</f>
        <v>#DIV/0!</v>
      </c>
      <c r="N54" s="187">
        <f>'AP21LR '!AJ54</f>
        <v>0</v>
      </c>
      <c r="O54" s="82"/>
      <c r="P54" s="187">
        <f>'AP21LR '!AL54</f>
        <v>0</v>
      </c>
      <c r="Q54" s="82"/>
      <c r="R54" s="187">
        <f>'AP21LR '!AN54</f>
        <v>0</v>
      </c>
      <c r="S54" s="82"/>
      <c r="T54" s="78"/>
    </row>
    <row r="55" spans="1:20" ht="41.25" customHeight="1">
      <c r="A55" s="20" t="str">
        <f>'AP21LR '!A55</f>
        <v>AP21LR</v>
      </c>
      <c r="B55" s="21" t="str">
        <f>'AP21LR '!B55</f>
        <v>UNDP</v>
      </c>
      <c r="C55" s="31" t="str">
        <f>'AP21LR '!C55</f>
        <v>Activité 3.1.9 Traduction de l'ouvrage sur les FDLR de « l’allemand au français »</v>
      </c>
      <c r="D55" s="166" t="str">
        <f>'AP21LR '!D55</f>
        <v> # de copies de l'ouvrage sur les FDLR traduites en Français    (600)</v>
      </c>
      <c r="E55" s="184">
        <f>'AP21LR '!E55</f>
        <v>0</v>
      </c>
      <c r="F55" s="191"/>
      <c r="G55" s="191"/>
      <c r="H55" s="192">
        <f>G55*J55</f>
        <v>0</v>
      </c>
      <c r="I55" s="183">
        <f>G55*K55</f>
        <v>0</v>
      </c>
      <c r="J55" s="183">
        <f t="shared" si="15"/>
        <v>0</v>
      </c>
      <c r="K55" s="184">
        <f t="shared" si="15"/>
        <v>0</v>
      </c>
      <c r="L55" s="185">
        <f>J55-K55</f>
        <v>0</v>
      </c>
      <c r="M55" s="186" t="e">
        <f>K55/J55</f>
        <v>#DIV/0!</v>
      </c>
      <c r="N55" s="187">
        <f>'AP21LR '!AJ55</f>
        <v>0</v>
      </c>
      <c r="O55" s="82"/>
      <c r="P55" s="187">
        <f>'AP21LR '!AL55</f>
        <v>0</v>
      </c>
      <c r="Q55" s="82"/>
      <c r="R55" s="187">
        <f>'AP21LR '!AN55</f>
        <v>0</v>
      </c>
      <c r="S55" s="82"/>
      <c r="T55" s="78"/>
    </row>
    <row r="56" spans="1:200" s="55" customFormat="1" ht="18.75" customHeight="1">
      <c r="A56" s="122" t="str">
        <f>'AP21LR '!A56</f>
        <v>Produit 3. 2. Le groupe de plaidoyer pour la paix à Masisi est redynamisé au niveau national</v>
      </c>
      <c r="B56" s="123"/>
      <c r="C56" s="123"/>
      <c r="D56" s="161"/>
      <c r="E56" s="161"/>
      <c r="F56" s="162"/>
      <c r="G56" s="162"/>
      <c r="H56" s="162"/>
      <c r="I56" s="162"/>
      <c r="J56" s="162"/>
      <c r="K56" s="161"/>
      <c r="L56" s="161"/>
      <c r="M56" s="161"/>
      <c r="N56" s="161"/>
      <c r="O56" s="161"/>
      <c r="P56" s="161"/>
      <c r="Q56" s="161"/>
      <c r="R56" s="161"/>
      <c r="S56" s="161"/>
      <c r="T56" s="13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row>
    <row r="57" spans="1:20" ht="36.75" customHeight="1">
      <c r="A57" s="20" t="str">
        <f>'AP21LR '!A57</f>
        <v>AP21LR</v>
      </c>
      <c r="B57" s="21" t="str">
        <f>'AP21LR '!B57</f>
        <v>UNDP</v>
      </c>
      <c r="C57" s="31" t="str">
        <f>'AP21LR '!C57</f>
        <v>Activité 3.2.1 Redynamisation du Groupe de Plaidoyer pour la paix à Masisi basé à Kinshasa</v>
      </c>
      <c r="D57" s="166" t="str">
        <f>'AP21LR '!D57</f>
        <v>3.2.1 # d'activités de plaidoyer menées par le GPPM
3.2.2 # de points d'actions arrêtés lors des activités de plaidoyer qui sont mis en œuvre (1)
</v>
      </c>
      <c r="E57" s="184">
        <f>'AP21LR '!E57</f>
        <v>0</v>
      </c>
      <c r="F57" s="191"/>
      <c r="G57" s="191"/>
      <c r="H57" s="192">
        <f>G57*J57</f>
        <v>0</v>
      </c>
      <c r="I57" s="183">
        <f>G57*K57</f>
        <v>0</v>
      </c>
      <c r="J57" s="183">
        <f>N57+P57+R57</f>
        <v>1</v>
      </c>
      <c r="K57" s="184">
        <f>O57+Q57+S57</f>
        <v>0</v>
      </c>
      <c r="L57" s="185">
        <f>J57-K57</f>
        <v>1</v>
      </c>
      <c r="M57" s="186">
        <f>K57/J57</f>
        <v>0</v>
      </c>
      <c r="N57" s="187">
        <f>'AP21LR '!AJ57</f>
        <v>0</v>
      </c>
      <c r="O57" s="82"/>
      <c r="P57" s="187">
        <f>'AP21LR '!AL57</f>
        <v>1</v>
      </c>
      <c r="Q57" s="82"/>
      <c r="R57" s="187">
        <f>'AP21LR '!AN57</f>
        <v>0</v>
      </c>
      <c r="S57" s="82"/>
      <c r="T57" s="78"/>
    </row>
    <row r="58" spans="1:201" s="10" customFormat="1" ht="19.5" customHeight="1">
      <c r="A58" s="23" t="str">
        <f>'AP21LR '!A58</f>
        <v>DME</v>
      </c>
      <c r="B58" s="24"/>
      <c r="C58" s="39"/>
      <c r="D58" s="169"/>
      <c r="E58" s="194"/>
      <c r="F58" s="195"/>
      <c r="G58" s="195"/>
      <c r="H58" s="195"/>
      <c r="I58" s="195"/>
      <c r="J58" s="195"/>
      <c r="K58" s="196"/>
      <c r="L58" s="196"/>
      <c r="M58" s="196"/>
      <c r="N58" s="196"/>
      <c r="O58" s="196"/>
      <c r="P58" s="196"/>
      <c r="Q58" s="196"/>
      <c r="R58" s="196"/>
      <c r="S58" s="196"/>
      <c r="T58" s="66"/>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2"/>
    </row>
    <row r="59" spans="1:20" ht="31.5" customHeight="1">
      <c r="A59" s="20" t="str">
        <f>'AP21LR '!A59</f>
        <v>AP21LR</v>
      </c>
      <c r="B59" s="21" t="str">
        <f>'AP21LR '!B59</f>
        <v>UNDP</v>
      </c>
      <c r="C59" s="31" t="str">
        <f>'AP21LR '!C59</f>
        <v>Evaluation finale du projet</v>
      </c>
      <c r="D59" s="166" t="str">
        <f>'AP21LR '!D59</f>
        <v>Rapport d'évaluation (1)</v>
      </c>
      <c r="E59" s="184">
        <f>'AP21LR '!E59</f>
        <v>0</v>
      </c>
      <c r="F59" s="190"/>
      <c r="G59" s="190"/>
      <c r="H59" s="197">
        <f>G59*J59</f>
        <v>0</v>
      </c>
      <c r="I59" s="183">
        <f>G59*K59</f>
        <v>0</v>
      </c>
      <c r="J59" s="183">
        <f>N59+P59+R59</f>
        <v>0</v>
      </c>
      <c r="K59" s="184">
        <f>O59+Q59+S59</f>
        <v>0</v>
      </c>
      <c r="L59" s="185">
        <f>J59-K59</f>
        <v>0</v>
      </c>
      <c r="M59" s="186" t="e">
        <f>K59/J59</f>
        <v>#DIV/0!</v>
      </c>
      <c r="N59" s="187">
        <f>'AP21LR '!AJ59</f>
        <v>0</v>
      </c>
      <c r="O59" s="82"/>
      <c r="P59" s="187">
        <f>'AP21LR '!AF59</f>
        <v>0</v>
      </c>
      <c r="Q59" s="82"/>
      <c r="R59" s="187">
        <f>'AP21LR '!AN59</f>
        <v>0</v>
      </c>
      <c r="S59" s="82"/>
      <c r="T59" s="78"/>
    </row>
    <row r="60" spans="1:201" s="10" customFormat="1" ht="19.5" customHeight="1">
      <c r="A60" s="26" t="str">
        <f>'AP21LR '!A60</f>
        <v>Démarrage et Reporting</v>
      </c>
      <c r="B60" s="27"/>
      <c r="C60" s="71"/>
      <c r="D60" s="175"/>
      <c r="E60" s="198"/>
      <c r="F60" s="200"/>
      <c r="G60" s="200"/>
      <c r="H60" s="200"/>
      <c r="I60" s="199"/>
      <c r="J60" s="199"/>
      <c r="K60" s="199"/>
      <c r="L60" s="199"/>
      <c r="M60" s="199"/>
      <c r="N60" s="199"/>
      <c r="O60" s="199"/>
      <c r="P60" s="199"/>
      <c r="Q60" s="199"/>
      <c r="R60" s="199"/>
      <c r="S60" s="199"/>
      <c r="T60" s="66"/>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2"/>
    </row>
    <row r="61" spans="1:20" ht="39.75" customHeight="1">
      <c r="A61" s="20" t="str">
        <f>'AP21LR '!A61</f>
        <v>AP21LR</v>
      </c>
      <c r="B61" s="28" t="str">
        <f>'AP21LR '!B61</f>
        <v>UNDP</v>
      </c>
      <c r="C61" s="149" t="str">
        <f>'AP21LR '!C61</f>
        <v>Collecte de données qualitatives (Documentation des changements apportés par le projet: Histoires de succès, témoignage)</v>
      </c>
      <c r="D61" s="201" t="str">
        <f>'AP21LR '!D61</f>
        <v>Les changements observés, les histoires de succès et temoignage documentés (4)</v>
      </c>
      <c r="E61" s="183">
        <f>'AP21LR '!E61</f>
        <v>0</v>
      </c>
      <c r="F61" s="191"/>
      <c r="G61" s="191"/>
      <c r="H61" s="192">
        <f>G61*J61</f>
        <v>0</v>
      </c>
      <c r="I61" s="183">
        <f>G61*K61</f>
        <v>0</v>
      </c>
      <c r="J61" s="183">
        <f>N61+P61+R61</f>
        <v>1</v>
      </c>
      <c r="K61" s="184">
        <f>O61+Q61+S61</f>
        <v>1</v>
      </c>
      <c r="L61" s="188">
        <f>J61-K61</f>
        <v>0</v>
      </c>
      <c r="M61" s="189">
        <f>K61/J61</f>
        <v>1</v>
      </c>
      <c r="N61" s="187">
        <f>'AP21LR '!AJ61</f>
        <v>0</v>
      </c>
      <c r="O61" s="82"/>
      <c r="P61" s="187">
        <f>'AP21LR '!AL61</f>
        <v>1</v>
      </c>
      <c r="Q61" s="82">
        <v>1</v>
      </c>
      <c r="R61" s="187">
        <f>'AP21LR '!AN61</f>
        <v>0</v>
      </c>
      <c r="S61" s="82"/>
      <c r="T61" s="78"/>
    </row>
    <row r="62" spans="1:200" s="34" customFormat="1" ht="25.5" customHeight="1">
      <c r="A62" s="140"/>
      <c r="B62" s="141"/>
      <c r="C62" s="148"/>
      <c r="D62" s="178"/>
      <c r="E62" s="178"/>
      <c r="F62" s="179"/>
      <c r="G62" s="179"/>
      <c r="H62" s="179"/>
      <c r="I62" s="179"/>
      <c r="J62" s="145" t="e">
        <f>J14+J15+J16+J17+J18+J32+J33+J34+J35+J47+J48+J49+J50+J51+J52+J59+#REF!+J61</f>
        <v>#REF!</v>
      </c>
      <c r="K62" s="145" t="e">
        <f>K14+K15+K16+K17+K18+K32+K33+K34+K35+K47+K48+K49+K50+K51+K52+K59+#REF!+K61</f>
        <v>#REF!</v>
      </c>
      <c r="L62" s="145" t="e">
        <f>L14+L15+L16+L17+L18+L32+L33+L34+L35+L47+L48+L49+L50+L51+L52+L59+#REF!+L61</f>
        <v>#REF!</v>
      </c>
      <c r="M62" s="146" t="e">
        <f>K62/J62</f>
        <v>#REF!</v>
      </c>
      <c r="N62" s="145" t="e">
        <f>N14+N15+N16+N17+N18+N32+N33+N34+N35+N47+N48+N49+N50+N51+N52+N59+#REF!+N61</f>
        <v>#REF!</v>
      </c>
      <c r="O62" s="145" t="e">
        <f>O14+O15+O16+O17+O18+O32+O33+O34+O35+O47+O48+O49+O50+O51+O52+O59+#REF!+O61</f>
        <v>#REF!</v>
      </c>
      <c r="P62" s="145" t="e">
        <f>P14+P15+P16+P17+P18+P32+P33+P34+P35+P47+P48+P49+P50+P51+P52+P59+#REF!+P61</f>
        <v>#REF!</v>
      </c>
      <c r="Q62" s="145" t="e">
        <f>Q14+Q15+Q16+Q17+Q18+Q32+Q33+Q34+Q35+Q47+Q48+Q49+Q50+Q51+Q52+Q59+#REF!+Q61</f>
        <v>#REF!</v>
      </c>
      <c r="R62" s="145" t="e">
        <f>R14+R15+R16+R17+R18+R32+R33+R34+R35+R47+R48+R49+R50+R51+R52+R59+#REF!+R61</f>
        <v>#REF!</v>
      </c>
      <c r="S62" s="145" t="e">
        <f>S14+S15+S16+S17+S18+S32+S33+S34+S35+S47+S48+S49+S50+S51+S52+S59+#REF!+S61</f>
        <v>#REF!</v>
      </c>
      <c r="T62" s="147"/>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row>
    <row r="63" spans="4:5" ht="14.25">
      <c r="D63" s="94"/>
      <c r="E63" s="94"/>
    </row>
  </sheetData>
  <sheetProtection/>
  <mergeCells count="14">
    <mergeCell ref="A7:A9"/>
    <mergeCell ref="B7:B9"/>
    <mergeCell ref="C7:C9"/>
    <mergeCell ref="D7:D9"/>
    <mergeCell ref="E7:E9"/>
    <mergeCell ref="F7:F9"/>
    <mergeCell ref="G7:G9"/>
    <mergeCell ref="H7:H9"/>
    <mergeCell ref="I7:I9"/>
    <mergeCell ref="J7:M8"/>
    <mergeCell ref="R7:S7"/>
    <mergeCell ref="N8:O8"/>
    <mergeCell ref="P8:Q8"/>
    <mergeCell ref="R8:S8"/>
  </mergeCells>
  <dataValidations count="2">
    <dataValidation type="whole" allowBlank="1" showInputMessage="1" showErrorMessage="1" sqref="N27:S29 O61:S61 O59:S59 N43:S44 N14:S22 N24:S25 N32:S36 N47:S55 N57:S57 N59:N61 N38:S41">
      <formula1>0</formula1>
      <formula2>1000000</formula2>
    </dataValidation>
    <dataValidation allowBlank="1" showInputMessage="1" showErrorMessage="1" prompt="Insert a short description of the action" sqref="D60:E61 D43:I44 F61:I61 D27:I29 D59:I59 D14:I22 D24:I25 D32:I36 D47:I55 D57:I57 D38:I41"/>
  </dataValidations>
  <printOptions/>
  <pageMargins left="0.18" right="0.56"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S63"/>
  <sheetViews>
    <sheetView zoomScale="70" zoomScaleNormal="70" zoomScalePageLayoutView="0" workbookViewId="0" topLeftCell="A1">
      <pane xSplit="13" ySplit="9" topLeftCell="N36" activePane="bottomRight" state="frozen"/>
      <selection pane="topLeft" activeCell="A1" sqref="A1"/>
      <selection pane="topRight" activeCell="G1" sqref="G1"/>
      <selection pane="bottomLeft" activeCell="A6" sqref="A6"/>
      <selection pane="bottomRight" activeCell="Q38" sqref="Q38"/>
    </sheetView>
  </sheetViews>
  <sheetFormatPr defaultColWidth="11.421875" defaultRowHeight="15"/>
  <cols>
    <col min="1" max="2" width="13.57421875" style="0" customWidth="1"/>
    <col min="3" max="3" width="53.00390625" style="0" customWidth="1"/>
    <col min="4" max="5" width="27.57421875" style="0" customWidth="1"/>
    <col min="6" max="9" width="10.8515625" style="0" customWidth="1"/>
    <col min="10" max="13" width="10.8515625" style="1" customWidth="1"/>
    <col min="14" max="19" width="6.7109375" style="1" customWidth="1"/>
    <col min="20" max="20" width="45.140625" style="13" customWidth="1"/>
    <col min="21" max="200" width="11.421875" style="13" customWidth="1"/>
  </cols>
  <sheetData>
    <row r="1" spans="1:19" ht="27" customHeight="1">
      <c r="A1" s="18" t="str">
        <f>'AP21LR '!A1</f>
        <v>PAYS:</v>
      </c>
      <c r="B1" s="19"/>
      <c r="C1" s="18" t="str">
        <f>'AP21LR '!C1</f>
        <v>République Démocratique du Congo (RDC)</v>
      </c>
      <c r="D1" s="16"/>
      <c r="E1" s="16"/>
      <c r="F1" s="16"/>
      <c r="G1" s="16"/>
      <c r="H1" s="16"/>
      <c r="I1" s="16"/>
      <c r="J1" s="17"/>
      <c r="K1" s="17"/>
      <c r="L1" s="17"/>
      <c r="M1" s="17"/>
      <c r="N1" s="17"/>
      <c r="O1" s="17"/>
      <c r="P1" s="13"/>
      <c r="Q1" s="13"/>
      <c r="R1" s="13"/>
      <c r="S1" s="13"/>
    </row>
    <row r="2" spans="1:19" ht="27" customHeight="1">
      <c r="A2" s="18" t="str">
        <f>'AP21LR '!A2</f>
        <v>PROJET:</v>
      </c>
      <c r="B2" s="19"/>
      <c r="C2" s="18" t="str">
        <f>'AP21LR '!C2</f>
        <v>Njia za Makubaliano: Les chemins vers les Accords</v>
      </c>
      <c r="D2" s="16"/>
      <c r="E2" s="16"/>
      <c r="F2" s="16"/>
      <c r="G2" s="16"/>
      <c r="H2" s="16"/>
      <c r="I2" s="16"/>
      <c r="J2" s="17"/>
      <c r="K2" s="17"/>
      <c r="L2" s="17"/>
      <c r="M2" s="17"/>
      <c r="N2" s="17"/>
      <c r="O2" s="17"/>
      <c r="P2" s="13"/>
      <c r="Q2" s="13"/>
      <c r="R2" s="13"/>
      <c r="S2" s="13"/>
    </row>
    <row r="3" spans="1:19" ht="27" customHeight="1">
      <c r="A3" s="18" t="str">
        <f>'AP21LR '!A3</f>
        <v>DATE DE DEBUT:</v>
      </c>
      <c r="B3" s="19"/>
      <c r="C3" s="18" t="str">
        <f>'AP21LR '!C3</f>
        <v>01  Octobre  2016</v>
      </c>
      <c r="D3" s="16"/>
      <c r="E3" s="16"/>
      <c r="F3" s="16"/>
      <c r="G3" s="16"/>
      <c r="H3" s="16"/>
      <c r="I3" s="16"/>
      <c r="J3" s="17"/>
      <c r="K3" s="17"/>
      <c r="L3" s="17"/>
      <c r="M3" s="17"/>
      <c r="N3" s="17"/>
      <c r="O3" s="17"/>
      <c r="P3" s="13"/>
      <c r="Q3" s="13"/>
      <c r="R3" s="13"/>
      <c r="S3" s="13"/>
    </row>
    <row r="4" spans="1:19" ht="27" customHeight="1">
      <c r="A4" s="18" t="str">
        <f>'AP21LR '!A4</f>
        <v>DATE DE FIN:</v>
      </c>
      <c r="B4" s="19"/>
      <c r="C4" s="18" t="str">
        <f>'AP21LR '!C4</f>
        <v>30 Septembre 2018</v>
      </c>
      <c r="D4" s="16"/>
      <c r="E4" s="16"/>
      <c r="F4" s="16"/>
      <c r="G4" s="16"/>
      <c r="H4" s="16"/>
      <c r="I4" s="16"/>
      <c r="J4" s="17"/>
      <c r="K4" s="17"/>
      <c r="L4" s="17"/>
      <c r="M4" s="17"/>
      <c r="N4" s="17"/>
      <c r="O4" s="17"/>
      <c r="P4" s="13"/>
      <c r="Q4" s="13"/>
      <c r="R4" s="13"/>
      <c r="S4" s="13"/>
    </row>
    <row r="5" spans="1:19" ht="27" customHeight="1">
      <c r="A5" s="18" t="str">
        <f>'AP21LR '!A5</f>
        <v>MISE A JOURS:</v>
      </c>
      <c r="B5" s="19"/>
      <c r="C5" s="22" t="str">
        <f>'AP21LR '!C5</f>
        <v>29 aout 2018</v>
      </c>
      <c r="D5" s="16"/>
      <c r="E5" s="16"/>
      <c r="F5" s="16"/>
      <c r="G5" s="16"/>
      <c r="H5" s="16"/>
      <c r="I5" s="16"/>
      <c r="J5" s="17"/>
      <c r="K5" s="17"/>
      <c r="L5" s="17"/>
      <c r="M5" s="17"/>
      <c r="N5" s="17"/>
      <c r="O5" s="17"/>
      <c r="P5" s="13"/>
      <c r="Q5" s="13"/>
      <c r="R5" s="13"/>
      <c r="S5" s="13"/>
    </row>
    <row r="6" spans="1:19" ht="27" customHeight="1" thickBot="1">
      <c r="A6" s="18" t="str">
        <f>'AP21LR '!A6</f>
        <v>RESPONSABLE:</v>
      </c>
      <c r="B6" s="19"/>
      <c r="C6" s="18" t="str">
        <f>'AP21LR '!C6</f>
        <v>Patrick</v>
      </c>
      <c r="D6" s="16"/>
      <c r="E6" s="16"/>
      <c r="F6" s="16"/>
      <c r="G6" s="16"/>
      <c r="H6" s="16"/>
      <c r="I6" s="16"/>
      <c r="J6" s="17"/>
      <c r="K6" s="17"/>
      <c r="L6" s="17"/>
      <c r="M6" s="17"/>
      <c r="N6" s="17"/>
      <c r="O6" s="17"/>
      <c r="P6" s="13"/>
      <c r="Q6" s="13"/>
      <c r="R6" s="13"/>
      <c r="S6" s="13"/>
    </row>
    <row r="7" spans="1:20" ht="18.75" customHeight="1" thickBot="1">
      <c r="A7" s="554" t="str">
        <f>'AP21LR '!A7:A9</f>
        <v>Code du Projet</v>
      </c>
      <c r="B7" s="544" t="str">
        <f>'AP21LR '!B7:B9</f>
        <v>Bailleur</v>
      </c>
      <c r="C7" s="544" t="str">
        <f>'AP21LR '!C7:C9</f>
        <v>Activité</v>
      </c>
      <c r="D7" s="544" t="str">
        <f>'AP21LR '!D7:D9</f>
        <v>Indicateur</v>
      </c>
      <c r="E7" s="544" t="str">
        <f>'AP21LR '!E7:E9</f>
        <v>Code Budgétaire</v>
      </c>
      <c r="F7" s="524" t="s">
        <v>34</v>
      </c>
      <c r="G7" s="544" t="s">
        <v>30</v>
      </c>
      <c r="H7" s="544" t="s">
        <v>28</v>
      </c>
      <c r="I7" s="544" t="s">
        <v>29</v>
      </c>
      <c r="J7" s="557" t="s">
        <v>10</v>
      </c>
      <c r="K7" s="558"/>
      <c r="L7" s="558"/>
      <c r="M7" s="559"/>
      <c r="N7" s="136"/>
      <c r="O7" s="137"/>
      <c r="P7" s="138">
        <v>2018</v>
      </c>
      <c r="Q7" s="137"/>
      <c r="R7" s="562"/>
      <c r="S7" s="563"/>
      <c r="T7" s="80"/>
    </row>
    <row r="8" spans="1:20" ht="24" customHeight="1">
      <c r="A8" s="555"/>
      <c r="B8" s="545"/>
      <c r="C8" s="545"/>
      <c r="D8" s="545"/>
      <c r="E8" s="545"/>
      <c r="F8" s="525"/>
      <c r="G8" s="545"/>
      <c r="H8" s="545"/>
      <c r="I8" s="545"/>
      <c r="J8" s="550"/>
      <c r="K8" s="560"/>
      <c r="L8" s="560"/>
      <c r="M8" s="561"/>
      <c r="N8" s="552" t="s">
        <v>2</v>
      </c>
      <c r="O8" s="553"/>
      <c r="P8" s="552" t="s">
        <v>15</v>
      </c>
      <c r="Q8" s="553"/>
      <c r="R8" s="550" t="s">
        <v>16</v>
      </c>
      <c r="S8" s="551"/>
      <c r="T8" s="80"/>
    </row>
    <row r="9" spans="1:20" ht="54.75" customHeight="1" thickBot="1">
      <c r="A9" s="555"/>
      <c r="B9" s="545"/>
      <c r="C9" s="556"/>
      <c r="D9" s="545"/>
      <c r="E9" s="545"/>
      <c r="F9" s="526"/>
      <c r="G9" s="546"/>
      <c r="H9" s="546"/>
      <c r="I9" s="546"/>
      <c r="J9" s="2" t="str">
        <f>'AP21LR '!H9</f>
        <v>Cible</v>
      </c>
      <c r="K9" s="2" t="str">
        <f>'AP21LR '!I9</f>
        <v>Fait</v>
      </c>
      <c r="L9" s="7" t="str">
        <f>'AP21LR '!J9</f>
        <v>Restant</v>
      </c>
      <c r="M9" s="5" t="str">
        <f>'AP21LR '!K9</f>
        <v>% réalisé</v>
      </c>
      <c r="N9" s="6" t="s">
        <v>4</v>
      </c>
      <c r="O9" s="3" t="s">
        <v>18</v>
      </c>
      <c r="P9" s="6" t="s">
        <v>4</v>
      </c>
      <c r="Q9" s="3" t="s">
        <v>18</v>
      </c>
      <c r="R9" s="6" t="s">
        <v>4</v>
      </c>
      <c r="S9" s="3" t="s">
        <v>18</v>
      </c>
      <c r="T9" s="77" t="s">
        <v>36</v>
      </c>
    </row>
    <row r="10" spans="1:200" s="4" customFormat="1" ht="18.75" customHeight="1">
      <c r="A10" s="11" t="str">
        <f>'AP21LR '!A10</f>
        <v>OBJECTIF GENERAL:  Renforcer la confiance et la légitimité mutuelle entre l'État et la société (dans la zone autour de Kitshanga), pour qu'ils puissent résoudre et/ou atténuer ensemble les principaux moteurs de conflit. </v>
      </c>
      <c r="B10" s="8"/>
      <c r="C10" s="8"/>
      <c r="D10" s="8"/>
      <c r="E10" s="8"/>
      <c r="F10" s="8"/>
      <c r="G10" s="8"/>
      <c r="H10" s="8"/>
      <c r="I10" s="8"/>
      <c r="J10" s="8"/>
      <c r="K10" s="8"/>
      <c r="L10" s="8"/>
      <c r="M10" s="9"/>
      <c r="N10" s="8"/>
      <c r="O10" s="8"/>
      <c r="P10" s="8"/>
      <c r="Q10" s="8"/>
      <c r="R10" s="8"/>
      <c r="S10" s="8"/>
      <c r="T10" s="8"/>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row>
    <row r="11" spans="1:200" s="4" customFormat="1" ht="18.75" customHeight="1">
      <c r="A11" s="131" t="str">
        <f>'AP21LR '!A11</f>
        <v>Objectif spécifique: Les acteurs et les entrepreneurs de conflits s’engagent et participent activement dans le processus de dialogue démocratique dans la zone du projet</v>
      </c>
      <c r="B11" s="132"/>
      <c r="C11" s="132"/>
      <c r="D11" s="132"/>
      <c r="E11" s="132"/>
      <c r="F11" s="133"/>
      <c r="G11" s="133"/>
      <c r="H11" s="133"/>
      <c r="I11" s="133"/>
      <c r="J11" s="133"/>
      <c r="K11" s="132"/>
      <c r="L11" s="132"/>
      <c r="M11" s="132"/>
      <c r="N11" s="132"/>
      <c r="O11" s="132"/>
      <c r="P11" s="132"/>
      <c r="Q11" s="132"/>
      <c r="R11" s="132"/>
      <c r="S11" s="132"/>
      <c r="T11" s="13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row>
    <row r="12" spans="1:201" s="10" customFormat="1" ht="19.5" customHeight="1">
      <c r="A12" s="23" t="str">
        <f>'AP21LR '!A12</f>
        <v>Résultat 1 : Les mécanismes participatifs de pilotage sont établis et opérationnels</v>
      </c>
      <c r="B12" s="24"/>
      <c r="C12" s="24"/>
      <c r="D12" s="24"/>
      <c r="E12" s="24"/>
      <c r="F12" s="25"/>
      <c r="G12" s="25"/>
      <c r="H12" s="25"/>
      <c r="I12" s="25"/>
      <c r="J12" s="25"/>
      <c r="K12" s="24"/>
      <c r="L12" s="24"/>
      <c r="M12" s="24"/>
      <c r="N12" s="24"/>
      <c r="O12" s="24"/>
      <c r="P12" s="24"/>
      <c r="Q12" s="24"/>
      <c r="R12" s="24"/>
      <c r="S12" s="24"/>
      <c r="T12" s="66"/>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2"/>
    </row>
    <row r="13" spans="1:200" s="55" customFormat="1" ht="18.75" customHeight="1">
      <c r="A13" s="122" t="str">
        <f>'AP21LR '!A13</f>
        <v>Produit 1.1. Les connaissances et capacités des membres des structures de dialogues et transformation de conflits sont accrues</v>
      </c>
      <c r="B13" s="123"/>
      <c r="C13" s="123"/>
      <c r="D13" s="123"/>
      <c r="E13" s="123"/>
      <c r="F13" s="124"/>
      <c r="G13" s="124"/>
      <c r="H13" s="124"/>
      <c r="I13" s="124"/>
      <c r="J13" s="124"/>
      <c r="K13" s="123"/>
      <c r="L13" s="123"/>
      <c r="M13" s="123"/>
      <c r="N13" s="123"/>
      <c r="O13" s="123"/>
      <c r="P13" s="123"/>
      <c r="Q13" s="123"/>
      <c r="R13" s="123"/>
      <c r="S13" s="123"/>
      <c r="T13" s="13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row>
    <row r="14" spans="1:20" ht="78" customHeight="1">
      <c r="A14" s="20" t="str">
        <f>'AP21LR '!A14</f>
        <v>AP21LR</v>
      </c>
      <c r="B14" s="21" t="str">
        <f>'AP21LR '!B14</f>
        <v>UNDP</v>
      </c>
      <c r="C14" s="31" t="str">
        <f>'AP21LR '!C14</f>
        <v>Activité 1.1.1 Redynamisation du cadre d'échange d'informations sur la stabilisation en chefferie de Bashali</v>
      </c>
      <c r="D14" s="166" t="str">
        <f>'AP21LR '!D14</f>
        <v>Les membres de ce CEI (comprenant 50% femmes) seront identifiés, contactés, sensibilisés et formés. Ce cadre sera composé par environs 35 membres. (1)</v>
      </c>
      <c r="E14" s="184">
        <f>'AP21LR '!E14</f>
        <v>0</v>
      </c>
      <c r="F14" s="190"/>
      <c r="G14" s="190"/>
      <c r="H14" s="183">
        <f aca="true" t="shared" si="0" ref="H14:H22">G14*J14</f>
        <v>0</v>
      </c>
      <c r="I14" s="183">
        <f aca="true" t="shared" si="1" ref="I14:I22">G14*K14</f>
        <v>0</v>
      </c>
      <c r="J14" s="183">
        <f aca="true" t="shared" si="2" ref="J14:K18">N14+P14+R14</f>
        <v>0</v>
      </c>
      <c r="K14" s="184">
        <f t="shared" si="2"/>
        <v>0</v>
      </c>
      <c r="L14" s="185">
        <f aca="true" t="shared" si="3" ref="L14:L22">J14-K14</f>
        <v>0</v>
      </c>
      <c r="M14" s="186" t="e">
        <f aca="true" t="shared" si="4" ref="M14:M22">K14/J14</f>
        <v>#DIV/0!</v>
      </c>
      <c r="N14" s="187">
        <f>'AP21LR '!AP14</f>
        <v>0</v>
      </c>
      <c r="O14" s="82"/>
      <c r="P14" s="187">
        <f>'AP21LR '!AR14</f>
        <v>0</v>
      </c>
      <c r="Q14" s="82"/>
      <c r="R14" s="187">
        <f>'AP21LR '!AT14</f>
        <v>0</v>
      </c>
      <c r="S14" s="82"/>
      <c r="T14" s="78"/>
    </row>
    <row r="15" spans="1:20" ht="46.5" customHeight="1">
      <c r="A15" s="20" t="str">
        <f>'AP21LR '!A15</f>
        <v>AP21LR</v>
      </c>
      <c r="B15" s="21" t="str">
        <f>'AP21LR '!B15</f>
        <v>UNDP</v>
      </c>
      <c r="C15" s="31" t="str">
        <f>'AP21LR '!C15</f>
        <v>Activité 1.1.2 Identification et élection des membres du cadre d'échange et information sur la stabilisation en chefferie de Bwito</v>
      </c>
      <c r="D15" s="166">
        <f>'AP21LR '!D15</f>
        <v>0</v>
      </c>
      <c r="E15" s="184">
        <f>'AP21LR '!E15</f>
        <v>0</v>
      </c>
      <c r="F15" s="191"/>
      <c r="G15" s="191"/>
      <c r="H15" s="192">
        <f t="shared" si="0"/>
        <v>0</v>
      </c>
      <c r="I15" s="183">
        <f t="shared" si="1"/>
        <v>0</v>
      </c>
      <c r="J15" s="183">
        <f t="shared" si="2"/>
        <v>0</v>
      </c>
      <c r="K15" s="184">
        <f t="shared" si="2"/>
        <v>0</v>
      </c>
      <c r="L15" s="185">
        <f t="shared" si="3"/>
        <v>0</v>
      </c>
      <c r="M15" s="186" t="e">
        <f t="shared" si="4"/>
        <v>#DIV/0!</v>
      </c>
      <c r="N15" s="187">
        <f>'AP21LR '!AP15</f>
        <v>0</v>
      </c>
      <c r="O15" s="82"/>
      <c r="P15" s="187">
        <f>'AP21LR '!AR15</f>
        <v>0</v>
      </c>
      <c r="Q15" s="82"/>
      <c r="R15" s="187">
        <f>'AP21LR '!AT15</f>
        <v>0</v>
      </c>
      <c r="S15" s="82"/>
      <c r="T15" s="78"/>
    </row>
    <row r="16" spans="1:20" ht="35.25" customHeight="1">
      <c r="A16" s="20" t="str">
        <f>'AP21LR '!A16</f>
        <v>AP21LR</v>
      </c>
      <c r="B16" s="21" t="str">
        <f>'AP21LR '!B16</f>
        <v>UNDP</v>
      </c>
      <c r="C16" s="31" t="str">
        <f>'AP21LR '!C16</f>
        <v>Activité 1.1.3 Forum Constitutif du Cadre d'échange d’informations sur la stabilisation en chefferie de Bwito</v>
      </c>
      <c r="D16" s="166" t="str">
        <f>'AP21LR '!D16</f>
        <v> # de forum constutif de structures communautaires de paix dédiées à la résolution des conflits tenus dans la chefferie de Bwito (1)</v>
      </c>
      <c r="E16" s="184">
        <f>'AP21LR '!E16</f>
        <v>0</v>
      </c>
      <c r="F16" s="191"/>
      <c r="G16" s="191"/>
      <c r="H16" s="192">
        <f t="shared" si="0"/>
        <v>0</v>
      </c>
      <c r="I16" s="183">
        <f t="shared" si="1"/>
        <v>0</v>
      </c>
      <c r="J16" s="183">
        <f t="shared" si="2"/>
        <v>0</v>
      </c>
      <c r="K16" s="184">
        <f t="shared" si="2"/>
        <v>0</v>
      </c>
      <c r="L16" s="185">
        <f t="shared" si="3"/>
        <v>0</v>
      </c>
      <c r="M16" s="186" t="e">
        <f t="shared" si="4"/>
        <v>#DIV/0!</v>
      </c>
      <c r="N16" s="187">
        <f>'AP21LR '!AP16</f>
        <v>0</v>
      </c>
      <c r="O16" s="82"/>
      <c r="P16" s="187">
        <f>'AP21LR '!AR16</f>
        <v>0</v>
      </c>
      <c r="Q16" s="82"/>
      <c r="R16" s="187">
        <f>'AP21LR '!AT16</f>
        <v>0</v>
      </c>
      <c r="S16" s="82"/>
      <c r="T16" s="78"/>
    </row>
    <row r="17" spans="1:20" ht="35.25" customHeight="1">
      <c r="A17" s="20" t="str">
        <f>'AP21LR '!A17</f>
        <v>AP21LR</v>
      </c>
      <c r="B17" s="21" t="str">
        <f>'AP21LR '!B17</f>
        <v>UNDP</v>
      </c>
      <c r="C17" s="31" t="str">
        <f>'AP21LR '!C17</f>
        <v>Activité 1.1.4 Identification et election des membres des structures communautaires de paix en chefferie de Bwito</v>
      </c>
      <c r="D17" s="166">
        <f>'AP21LR '!D17</f>
        <v>0</v>
      </c>
      <c r="E17" s="184">
        <f>'AP21LR '!E17</f>
        <v>0</v>
      </c>
      <c r="F17" s="191"/>
      <c r="G17" s="191"/>
      <c r="H17" s="192">
        <f t="shared" si="0"/>
        <v>0</v>
      </c>
      <c r="I17" s="183">
        <f t="shared" si="1"/>
        <v>0</v>
      </c>
      <c r="J17" s="183">
        <f t="shared" si="2"/>
        <v>0</v>
      </c>
      <c r="K17" s="184">
        <f t="shared" si="2"/>
        <v>0</v>
      </c>
      <c r="L17" s="185">
        <f t="shared" si="3"/>
        <v>0</v>
      </c>
      <c r="M17" s="186" t="e">
        <f t="shared" si="4"/>
        <v>#DIV/0!</v>
      </c>
      <c r="N17" s="187">
        <f>'AP21LR '!AP17</f>
        <v>0</v>
      </c>
      <c r="O17" s="82"/>
      <c r="P17" s="187">
        <f>'AP21LR '!AR17</f>
        <v>0</v>
      </c>
      <c r="Q17" s="82"/>
      <c r="R17" s="187">
        <f>'AP21LR '!AT17</f>
        <v>0</v>
      </c>
      <c r="S17" s="82"/>
      <c r="T17" s="78"/>
    </row>
    <row r="18" spans="1:20" ht="33.75" customHeight="1">
      <c r="A18" s="20" t="str">
        <f>'AP21LR '!A18</f>
        <v>AP21LR</v>
      </c>
      <c r="B18" s="21" t="str">
        <f>'AP21LR '!B18</f>
        <v>UNDP</v>
      </c>
      <c r="C18" s="31" t="str">
        <f>'AP21LR '!C18</f>
        <v>Activité 1.1.5 Forum constitutif des structures communautaires de paix en chefferie de Bwito</v>
      </c>
      <c r="D18" s="166">
        <f>'AP21LR '!D18</f>
        <v>0</v>
      </c>
      <c r="E18" s="184">
        <f>'AP21LR '!E18</f>
        <v>0</v>
      </c>
      <c r="F18" s="191"/>
      <c r="G18" s="191"/>
      <c r="H18" s="192">
        <f t="shared" si="0"/>
        <v>0</v>
      </c>
      <c r="I18" s="183">
        <f t="shared" si="1"/>
        <v>0</v>
      </c>
      <c r="J18" s="183">
        <f t="shared" si="2"/>
        <v>0</v>
      </c>
      <c r="K18" s="184">
        <f t="shared" si="2"/>
        <v>0</v>
      </c>
      <c r="L18" s="185">
        <f t="shared" si="3"/>
        <v>0</v>
      </c>
      <c r="M18" s="186" t="e">
        <f t="shared" si="4"/>
        <v>#DIV/0!</v>
      </c>
      <c r="N18" s="187">
        <f>'AP21LR '!AP18</f>
        <v>0</v>
      </c>
      <c r="O18" s="82"/>
      <c r="P18" s="187">
        <f>'AP21LR '!AR18</f>
        <v>0</v>
      </c>
      <c r="Q18" s="82"/>
      <c r="R18" s="187">
        <f>'AP21LR '!AT18</f>
        <v>0</v>
      </c>
      <c r="S18" s="82"/>
      <c r="T18" s="78"/>
    </row>
    <row r="19" spans="1:20" ht="39" customHeight="1">
      <c r="A19" s="20" t="str">
        <f>'AP21LR '!A19</f>
        <v>AP21LR</v>
      </c>
      <c r="B19" s="21" t="str">
        <f>'AP21LR '!B19</f>
        <v>UNDP</v>
      </c>
      <c r="C19" s="31" t="str">
        <f>'AP21LR '!C19</f>
        <v>Activité 1.1.6 Formation des membres du cadre d'échange d'informations et des CITC  en chefferie de Bashali</v>
      </c>
      <c r="D19" s="166">
        <f>'AP21LR '!D19</f>
        <v>0</v>
      </c>
      <c r="E19" s="184">
        <f>'AP21LR '!E19</f>
        <v>0</v>
      </c>
      <c r="F19" s="191"/>
      <c r="G19" s="191"/>
      <c r="H19" s="192">
        <f t="shared" si="0"/>
        <v>0</v>
      </c>
      <c r="I19" s="183">
        <f t="shared" si="1"/>
        <v>0</v>
      </c>
      <c r="J19" s="183">
        <f aca="true" t="shared" si="5" ref="J19:K22">N19+P19+R19</f>
        <v>0</v>
      </c>
      <c r="K19" s="184">
        <f t="shared" si="5"/>
        <v>0</v>
      </c>
      <c r="L19" s="185">
        <f t="shared" si="3"/>
        <v>0</v>
      </c>
      <c r="M19" s="186" t="e">
        <f t="shared" si="4"/>
        <v>#DIV/0!</v>
      </c>
      <c r="N19" s="187">
        <f>'AP21LR '!AP19</f>
        <v>0</v>
      </c>
      <c r="O19" s="82"/>
      <c r="P19" s="187">
        <f>'AP21LR '!AR19</f>
        <v>0</v>
      </c>
      <c r="Q19" s="82"/>
      <c r="R19" s="187">
        <f>'AP21LR '!AT19</f>
        <v>0</v>
      </c>
      <c r="S19" s="82"/>
      <c r="T19" s="78"/>
    </row>
    <row r="20" spans="1:20" ht="39" customHeight="1">
      <c r="A20" s="20" t="str">
        <f>'AP21LR '!A20</f>
        <v>AP21LR</v>
      </c>
      <c r="B20" s="21" t="str">
        <f>'AP21LR '!B20</f>
        <v>UNDP</v>
      </c>
      <c r="C20" s="31" t="str">
        <f>'AP21LR '!C20</f>
        <v>Activité 1.1.7 Formation des membres du cadre d'échange d'informations et des structures communautaires de paix en chefferie de Bwito</v>
      </c>
      <c r="D20" s="166" t="str">
        <f>'AP21LR '!D20</f>
        <v># des membres de CITC, SCP, CC et CEI formées sur le genre, la sensibilité aux conflits et l'analyse des conflits (1)</v>
      </c>
      <c r="E20" s="184">
        <f>'AP21LR '!E20</f>
        <v>0</v>
      </c>
      <c r="F20" s="191"/>
      <c r="G20" s="191"/>
      <c r="H20" s="192">
        <f t="shared" si="0"/>
        <v>0</v>
      </c>
      <c r="I20" s="183">
        <f t="shared" si="1"/>
        <v>0</v>
      </c>
      <c r="J20" s="183">
        <f t="shared" si="5"/>
        <v>0</v>
      </c>
      <c r="K20" s="184">
        <f t="shared" si="5"/>
        <v>0</v>
      </c>
      <c r="L20" s="185">
        <f t="shared" si="3"/>
        <v>0</v>
      </c>
      <c r="M20" s="186" t="e">
        <f t="shared" si="4"/>
        <v>#DIV/0!</v>
      </c>
      <c r="N20" s="187">
        <f>'AP21LR '!AP20</f>
        <v>0</v>
      </c>
      <c r="O20" s="82"/>
      <c r="P20" s="187">
        <f>'AP21LR '!AR20</f>
        <v>0</v>
      </c>
      <c r="Q20" s="82"/>
      <c r="R20" s="187">
        <f>'AP21LR '!AT20</f>
        <v>0</v>
      </c>
      <c r="S20" s="82"/>
      <c r="T20" s="78"/>
    </row>
    <row r="21" spans="1:20" ht="39" customHeight="1">
      <c r="A21" s="20" t="str">
        <f>'AP21LR '!A21</f>
        <v>AP21LR</v>
      </c>
      <c r="B21" s="21" t="str">
        <f>'AP21LR '!B21</f>
        <v>UNDP</v>
      </c>
      <c r="C21" s="31" t="str">
        <f>'AP21LR '!C21</f>
        <v>Activité 1.1.8 Formation des membres des noyaux de prévention et de résolution des conflits(NPRC)</v>
      </c>
      <c r="D21" s="166" t="str">
        <f>'AP21LR '!D21</f>
        <v>Augmentation  du niveau des connaissance des participants aux formations sur les sujets clés (1)</v>
      </c>
      <c r="E21" s="184">
        <f>'AP21LR '!E21</f>
        <v>0</v>
      </c>
      <c r="F21" s="191"/>
      <c r="G21" s="191"/>
      <c r="H21" s="192">
        <f t="shared" si="0"/>
        <v>0</v>
      </c>
      <c r="I21" s="183">
        <f t="shared" si="1"/>
        <v>0</v>
      </c>
      <c r="J21" s="183">
        <f t="shared" si="5"/>
        <v>0</v>
      </c>
      <c r="K21" s="184">
        <f t="shared" si="5"/>
        <v>0</v>
      </c>
      <c r="L21" s="185">
        <f t="shared" si="3"/>
        <v>0</v>
      </c>
      <c r="M21" s="186" t="e">
        <f t="shared" si="4"/>
        <v>#DIV/0!</v>
      </c>
      <c r="N21" s="187">
        <f>'AP21LR '!AP21</f>
        <v>0</v>
      </c>
      <c r="O21" s="82"/>
      <c r="P21" s="187">
        <f>'AP21LR '!AR21</f>
        <v>0</v>
      </c>
      <c r="Q21" s="82"/>
      <c r="R21" s="187">
        <f>'AP21LR '!AT21</f>
        <v>0</v>
      </c>
      <c r="S21" s="82"/>
      <c r="T21" s="78"/>
    </row>
    <row r="22" spans="1:20" ht="39" customHeight="1">
      <c r="A22" s="20" t="str">
        <f>'AP21LR '!A22</f>
        <v>AP21LR</v>
      </c>
      <c r="B22" s="21" t="str">
        <f>'AP21LR '!B22</f>
        <v>UNDP</v>
      </c>
      <c r="C22" s="31" t="str">
        <f>'AP21LR '!C22</f>
        <v>Activité 1.1.9 Formation de membres du conseil consultatif provincial</v>
      </c>
      <c r="D22" s="166">
        <f>'AP21LR '!D22</f>
        <v>0</v>
      </c>
      <c r="E22" s="184">
        <f>'AP21LR '!E22</f>
        <v>0</v>
      </c>
      <c r="F22" s="191"/>
      <c r="G22" s="191"/>
      <c r="H22" s="192">
        <f t="shared" si="0"/>
        <v>0</v>
      </c>
      <c r="I22" s="183">
        <f t="shared" si="1"/>
        <v>0</v>
      </c>
      <c r="J22" s="183">
        <f t="shared" si="5"/>
        <v>0</v>
      </c>
      <c r="K22" s="184">
        <f t="shared" si="5"/>
        <v>0</v>
      </c>
      <c r="L22" s="185">
        <f t="shared" si="3"/>
        <v>0</v>
      </c>
      <c r="M22" s="186" t="e">
        <f t="shared" si="4"/>
        <v>#DIV/0!</v>
      </c>
      <c r="N22" s="187">
        <f>'AP21LR '!AP22</f>
        <v>0</v>
      </c>
      <c r="O22" s="82"/>
      <c r="P22" s="187">
        <f>'AP21LR '!AR22</f>
        <v>0</v>
      </c>
      <c r="Q22" s="82"/>
      <c r="R22" s="187">
        <f>'AP21LR '!AT22</f>
        <v>0</v>
      </c>
      <c r="S22" s="82"/>
      <c r="T22" s="78"/>
    </row>
    <row r="23" spans="1:200" s="55" customFormat="1" ht="18.75" customHeight="1">
      <c r="A23" s="122" t="str">
        <f>'AP21LR '!A23</f>
        <v>Produit 1.2. Les structures de dialogues et de transformation de conflits sont appuyées</v>
      </c>
      <c r="B23" s="123"/>
      <c r="C23" s="123"/>
      <c r="D23" s="161"/>
      <c r="E23" s="161"/>
      <c r="F23" s="162"/>
      <c r="G23" s="162"/>
      <c r="H23" s="162"/>
      <c r="I23" s="162"/>
      <c r="J23" s="162"/>
      <c r="K23" s="161"/>
      <c r="L23" s="161"/>
      <c r="M23" s="161"/>
      <c r="N23" s="161"/>
      <c r="O23" s="161"/>
      <c r="P23" s="161"/>
      <c r="Q23" s="161"/>
      <c r="R23" s="161"/>
      <c r="S23" s="161"/>
      <c r="T23" s="13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row>
    <row r="24" spans="1:20" ht="41.25" customHeight="1">
      <c r="A24" s="20" t="str">
        <f>'AP21LR '!A24</f>
        <v>AP21LR</v>
      </c>
      <c r="B24" s="21" t="str">
        <f>'AP21LR '!B24</f>
        <v>UNDP</v>
      </c>
      <c r="C24" s="31" t="str">
        <f>'AP21LR '!C24</f>
        <v>Activité 1.2.1 et Activité 1.2.2 Cout de fonctionnement pour les CITC dans le Bashali et les structures communautaires de paix dans le Bwito</v>
      </c>
      <c r="D24" s="166" t="str">
        <f>'AP21LR '!D24</f>
        <v># de réunions organisées par les membres  des structurs communautaires de paix/CITC (14)</v>
      </c>
      <c r="E24" s="184">
        <f>'AP21LR '!E24</f>
        <v>0</v>
      </c>
      <c r="F24" s="190"/>
      <c r="G24" s="190"/>
      <c r="H24" s="183">
        <f>G24*J24</f>
        <v>0</v>
      </c>
      <c r="I24" s="183">
        <f>G24*K24</f>
        <v>0</v>
      </c>
      <c r="J24" s="183">
        <f>N24+P24+R24</f>
        <v>3</v>
      </c>
      <c r="K24" s="184">
        <f>O24+Q24+S24</f>
        <v>3</v>
      </c>
      <c r="L24" s="185">
        <f>J24-K24</f>
        <v>0</v>
      </c>
      <c r="M24" s="186">
        <f>K24/J24</f>
        <v>1</v>
      </c>
      <c r="N24" s="187">
        <f>'AP21LR '!AP24</f>
        <v>1</v>
      </c>
      <c r="O24" s="82">
        <v>1</v>
      </c>
      <c r="P24" s="187">
        <f>'AP21LR '!AR24</f>
        <v>1</v>
      </c>
      <c r="Q24" s="82">
        <v>1</v>
      </c>
      <c r="R24" s="187">
        <f>'AP21LR '!AT24</f>
        <v>1</v>
      </c>
      <c r="S24" s="82">
        <v>1</v>
      </c>
      <c r="T24" s="78"/>
    </row>
    <row r="25" spans="1:20" ht="41.25" customHeight="1">
      <c r="A25" s="20" t="str">
        <f>'AP21LR '!A25</f>
        <v>AP21LR</v>
      </c>
      <c r="B25" s="21" t="str">
        <f>'AP21LR '!B25</f>
        <v>UNDP</v>
      </c>
      <c r="C25" s="31" t="str">
        <f>'AP21LR '!C25</f>
        <v>Activité 1.2.3 et Activité 1.24 Réunions bimensuelles de membres des CEI de Bashali et de Bwito</v>
      </c>
      <c r="D25" s="166" t="str">
        <f>'AP21LR '!D25</f>
        <v># de réunions organisées par les membres de CEI (16)</v>
      </c>
      <c r="E25" s="184">
        <f>'AP21LR '!E25</f>
        <v>0</v>
      </c>
      <c r="F25" s="191"/>
      <c r="G25" s="191"/>
      <c r="H25" s="192">
        <f>G25*J25</f>
        <v>0</v>
      </c>
      <c r="I25" s="183">
        <f>G25*K25</f>
        <v>0</v>
      </c>
      <c r="J25" s="183">
        <f>N25+P25+R25</f>
        <v>3</v>
      </c>
      <c r="K25" s="184">
        <f>O25+Q25+S25</f>
        <v>2</v>
      </c>
      <c r="L25" s="185">
        <f>J25-K25</f>
        <v>1</v>
      </c>
      <c r="M25" s="186">
        <f>K25/J25</f>
        <v>0.6666666666666666</v>
      </c>
      <c r="N25" s="187">
        <f>'AP21LR '!AP25</f>
        <v>1</v>
      </c>
      <c r="O25" s="82">
        <v>1</v>
      </c>
      <c r="P25" s="187">
        <f>'AP21LR '!AR25</f>
        <v>1</v>
      </c>
      <c r="Q25" s="82">
        <v>1</v>
      </c>
      <c r="R25" s="187">
        <f>'AP21LR '!AT25</f>
        <v>1</v>
      </c>
      <c r="S25" s="82">
        <v>0</v>
      </c>
      <c r="T25" s="78"/>
    </row>
    <row r="26" spans="1:200" s="55" customFormat="1" ht="18.75" customHeight="1">
      <c r="A26" s="122" t="str">
        <f>'AP21LR '!A26</f>
        <v>Produit 1.3. Les connaissances de la population sur les actions de dialogues et transformation de conflits sont accrues</v>
      </c>
      <c r="B26" s="123"/>
      <c r="C26" s="123"/>
      <c r="D26" s="161"/>
      <c r="E26" s="161"/>
      <c r="F26" s="162"/>
      <c r="G26" s="162"/>
      <c r="H26" s="162"/>
      <c r="I26" s="162"/>
      <c r="J26" s="162"/>
      <c r="K26" s="161"/>
      <c r="L26" s="161"/>
      <c r="M26" s="161"/>
      <c r="N26" s="161"/>
      <c r="O26" s="161"/>
      <c r="P26" s="161"/>
      <c r="Q26" s="161"/>
      <c r="R26" s="161"/>
      <c r="S26" s="161"/>
      <c r="T26" s="13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row>
    <row r="27" spans="1:20" ht="34.5" customHeight="1">
      <c r="A27" s="20" t="str">
        <f>'AP21LR '!A27</f>
        <v>AP21LR</v>
      </c>
      <c r="B27" s="21" t="str">
        <f>'AP21LR '!B27</f>
        <v>UNDP</v>
      </c>
      <c r="C27" s="31" t="str">
        <f>'AP21LR '!C27</f>
        <v>Activité 1.3.1 Production des émissions Radio/Pole FM</v>
      </c>
      <c r="D27" s="166" t="str">
        <f>'AP21LR '!D27</f>
        <v># d'émissions radio produites (30) et diffusées au niveau local sur le processus de stabilisation </v>
      </c>
      <c r="E27" s="184">
        <f>'AP21LR '!E27</f>
        <v>0</v>
      </c>
      <c r="F27" s="190"/>
      <c r="G27" s="190"/>
      <c r="H27" s="183">
        <f>G27*J27</f>
        <v>0</v>
      </c>
      <c r="I27" s="183">
        <f>G27*K27</f>
        <v>0</v>
      </c>
      <c r="J27" s="183">
        <f aca="true" t="shared" si="6" ref="J27:K29">N27+P27+R27</f>
        <v>3</v>
      </c>
      <c r="K27" s="184">
        <f t="shared" si="6"/>
        <v>3</v>
      </c>
      <c r="L27" s="185">
        <f>J27-K27</f>
        <v>0</v>
      </c>
      <c r="M27" s="186">
        <f>K27/J27</f>
        <v>1</v>
      </c>
      <c r="N27" s="187">
        <f>'AP21LR '!AP27</f>
        <v>1</v>
      </c>
      <c r="O27" s="82">
        <v>1</v>
      </c>
      <c r="P27" s="187">
        <f>'AP21LR '!AR27</f>
        <v>1</v>
      </c>
      <c r="Q27" s="82">
        <v>1</v>
      </c>
      <c r="R27" s="187">
        <f>'AP21LR '!AT27</f>
        <v>1</v>
      </c>
      <c r="S27" s="82">
        <v>1</v>
      </c>
      <c r="T27" s="78"/>
    </row>
    <row r="28" spans="1:20" ht="34.5" customHeight="1">
      <c r="A28" s="20" t="str">
        <f>'AP21LR '!A28</f>
        <v>AP21LR</v>
      </c>
      <c r="B28" s="21" t="str">
        <f>'AP21LR '!B28</f>
        <v>UNDP</v>
      </c>
      <c r="C28" s="31" t="str">
        <f>'AP21LR '!C28</f>
        <v>Activité 1.3.2 Diffusion des émissions sur 4 radios communautaires au niveau local</v>
      </c>
      <c r="D28" s="166" t="str">
        <f>'AP21LR '!D28</f>
        <v> # d'émissions radio produites et diffusées (12) au niveau national sur le processus de stabilisation</v>
      </c>
      <c r="E28" s="184">
        <f>'AP21LR '!E28</f>
        <v>0</v>
      </c>
      <c r="F28" s="191"/>
      <c r="G28" s="191"/>
      <c r="H28" s="192">
        <f>G28*J28</f>
        <v>0</v>
      </c>
      <c r="I28" s="183">
        <f>G28*K28</f>
        <v>0</v>
      </c>
      <c r="J28" s="183">
        <f t="shared" si="6"/>
        <v>1</v>
      </c>
      <c r="K28" s="184">
        <f t="shared" si="6"/>
        <v>0</v>
      </c>
      <c r="L28" s="185">
        <f>J28-K28</f>
        <v>1</v>
      </c>
      <c r="M28" s="186">
        <f>K28/J28</f>
        <v>0</v>
      </c>
      <c r="N28" s="187">
        <f>'AP21LR '!AP28</f>
        <v>0</v>
      </c>
      <c r="O28" s="82"/>
      <c r="P28" s="187">
        <f>'AP21LR '!AR28</f>
        <v>1</v>
      </c>
      <c r="Q28" s="82"/>
      <c r="R28" s="187">
        <f>'AP21LR '!AT28</f>
        <v>0</v>
      </c>
      <c r="S28" s="82"/>
      <c r="T28" s="78"/>
    </row>
    <row r="29" spans="1:20" ht="34.5" customHeight="1">
      <c r="A29" s="20" t="str">
        <f>'AP21LR '!A29</f>
        <v>AP21LR</v>
      </c>
      <c r="B29" s="21" t="str">
        <f>'AP21LR '!B29</f>
        <v>UNDP</v>
      </c>
      <c r="C29" s="31" t="str">
        <f>'AP21LR '!C29</f>
        <v>Activité 1.3.3 Diffusion des émissions sur une radio nationale à Kinshasa</v>
      </c>
      <c r="D29" s="166" t="str">
        <f>'AP21LR '!D29</f>
        <v> % des membres de la communauté et acteurs locaux qui ont une bonne connaissance des messages vehicules a travers les emissions radiophoniques, les campagnes de sensibilisation...... (60%)</v>
      </c>
      <c r="E29" s="184">
        <f>'AP21LR '!E29</f>
        <v>0</v>
      </c>
      <c r="F29" s="191"/>
      <c r="G29" s="191"/>
      <c r="H29" s="192">
        <f>G29*J29</f>
        <v>0</v>
      </c>
      <c r="I29" s="183">
        <f>G29*K29</f>
        <v>0</v>
      </c>
      <c r="J29" s="183">
        <f t="shared" si="6"/>
        <v>0</v>
      </c>
      <c r="K29" s="184">
        <f t="shared" si="6"/>
        <v>0</v>
      </c>
      <c r="L29" s="185">
        <f>J29-K29</f>
        <v>0</v>
      </c>
      <c r="M29" s="186" t="e">
        <f>K29/J29</f>
        <v>#DIV/0!</v>
      </c>
      <c r="N29" s="187">
        <f>'AP21LR '!AP29</f>
        <v>0</v>
      </c>
      <c r="O29" s="82"/>
      <c r="P29" s="187">
        <f>'AP21LR '!AR29</f>
        <v>0</v>
      </c>
      <c r="Q29" s="82"/>
      <c r="R29" s="187">
        <f>'AP21LR '!AT29</f>
        <v>0</v>
      </c>
      <c r="S29" s="82"/>
      <c r="T29" s="78"/>
    </row>
    <row r="30" spans="1:201" s="10" customFormat="1" ht="19.5" customHeight="1">
      <c r="A30" s="23" t="str">
        <f>'AP21LR '!A30</f>
        <v>Résultat 2. Les plans d'actions conjoints sont mis en œuvre</v>
      </c>
      <c r="B30" s="24"/>
      <c r="C30" s="39"/>
      <c r="D30" s="169"/>
      <c r="E30" s="194"/>
      <c r="F30" s="195"/>
      <c r="G30" s="195"/>
      <c r="H30" s="195"/>
      <c r="I30" s="195"/>
      <c r="J30" s="195"/>
      <c r="K30" s="196"/>
      <c r="L30" s="196"/>
      <c r="M30" s="196"/>
      <c r="N30" s="196"/>
      <c r="O30" s="196"/>
      <c r="P30" s="196"/>
      <c r="Q30" s="196"/>
      <c r="R30" s="196"/>
      <c r="S30" s="196"/>
      <c r="T30" s="66"/>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2"/>
    </row>
    <row r="31" spans="1:200" s="55" customFormat="1" ht="18.75" customHeight="1">
      <c r="A31" s="122" t="str">
        <f>'AP21LR '!A31</f>
        <v>Produit 2.1. Les engagements (Accords) issus des dialogues précédents sont actualisés</v>
      </c>
      <c r="B31" s="123"/>
      <c r="C31" s="123"/>
      <c r="D31" s="161"/>
      <c r="E31" s="161"/>
      <c r="F31" s="162"/>
      <c r="G31" s="162"/>
      <c r="H31" s="162"/>
      <c r="I31" s="162"/>
      <c r="J31" s="162"/>
      <c r="K31" s="161"/>
      <c r="L31" s="161"/>
      <c r="M31" s="161"/>
      <c r="N31" s="161"/>
      <c r="O31" s="161"/>
      <c r="P31" s="161"/>
      <c r="Q31" s="161"/>
      <c r="R31" s="161"/>
      <c r="S31" s="161"/>
      <c r="T31" s="13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row>
    <row r="32" spans="1:20" ht="42.75" customHeight="1">
      <c r="A32" s="20" t="str">
        <f>'AP21LR '!A32</f>
        <v>AP21LR</v>
      </c>
      <c r="B32" s="21" t="str">
        <f>'AP21LR '!B32</f>
        <v>UNDP</v>
      </c>
      <c r="C32" s="31" t="str">
        <f>'AP21LR '!C32</f>
        <v>Activité 2.1.1 Ateliers d’évaluation et de réactualisation des accords signés dans le passé dans la zone</v>
      </c>
      <c r="D32" s="166" t="str">
        <f>'AP21LR '!D32</f>
        <v># d'atelier sur la réactualisation et la revue des résultats de l'analyse existante dans la zone (4)</v>
      </c>
      <c r="E32" s="184">
        <f>'AP21LR '!E32</f>
        <v>0</v>
      </c>
      <c r="F32" s="191"/>
      <c r="G32" s="191"/>
      <c r="H32" s="192">
        <f>G32*J32</f>
        <v>0</v>
      </c>
      <c r="I32" s="183">
        <f>G32*K32</f>
        <v>0</v>
      </c>
      <c r="J32" s="183">
        <f aca="true" t="shared" si="7" ref="J32:K35">N32+P32+R32</f>
        <v>0</v>
      </c>
      <c r="K32" s="184">
        <f t="shared" si="7"/>
        <v>0</v>
      </c>
      <c r="L32" s="185">
        <f>J32-K32</f>
        <v>0</v>
      </c>
      <c r="M32" s="186" t="e">
        <f>K32/J32</f>
        <v>#DIV/0!</v>
      </c>
      <c r="N32" s="187">
        <f>'AP21LR '!AP32</f>
        <v>0</v>
      </c>
      <c r="O32" s="82"/>
      <c r="P32" s="187">
        <f>'AP21LR '!AR32</f>
        <v>0</v>
      </c>
      <c r="Q32" s="82"/>
      <c r="R32" s="187">
        <f>'AP21LR '!AT32</f>
        <v>0</v>
      </c>
      <c r="S32" s="82"/>
      <c r="T32" s="78"/>
    </row>
    <row r="33" spans="1:20" ht="42.75" customHeight="1">
      <c r="A33" s="20" t="str">
        <f>'AP21LR '!A33</f>
        <v>AP21LR</v>
      </c>
      <c r="B33" s="21" t="str">
        <f>'AP21LR '!B33</f>
        <v>UNDP</v>
      </c>
      <c r="C33" s="31" t="str">
        <f>'AP21LR '!C33</f>
        <v>Activité 2.1.2 Nbre d'aliers de restitution  sur les dimensions non incluses dans la RAP existante menée par LPI</v>
      </c>
      <c r="D33" s="166" t="str">
        <f>'AP21LR '!D33</f>
        <v># d'ateliers de restitutions sur les dimensions non incluses dans la RAP aux parties prenantes et autorités organisés (3)</v>
      </c>
      <c r="E33" s="184">
        <f>'AP21LR '!E33</f>
        <v>0</v>
      </c>
      <c r="F33" s="191"/>
      <c r="G33" s="191"/>
      <c r="H33" s="192">
        <f>G33*J33</f>
        <v>0</v>
      </c>
      <c r="I33" s="183">
        <f>G33*K33</f>
        <v>0</v>
      </c>
      <c r="J33" s="183">
        <f t="shared" si="7"/>
        <v>1</v>
      </c>
      <c r="K33" s="184">
        <f t="shared" si="7"/>
        <v>0</v>
      </c>
      <c r="L33" s="185">
        <f>J33-K33</f>
        <v>1</v>
      </c>
      <c r="M33" s="186">
        <f>K33/J33</f>
        <v>0</v>
      </c>
      <c r="N33" s="187">
        <f>'AP21LR '!AP33</f>
        <v>0</v>
      </c>
      <c r="O33" s="82"/>
      <c r="P33" s="187">
        <f>'AP21LR '!AR33</f>
        <v>1</v>
      </c>
      <c r="Q33" s="82"/>
      <c r="R33" s="187">
        <f>'AP21LR '!AT33</f>
        <v>0</v>
      </c>
      <c r="S33" s="82"/>
      <c r="T33" s="78"/>
    </row>
    <row r="34" spans="1:20" ht="37.5" customHeight="1">
      <c r="A34" s="20" t="str">
        <f>'AP21LR '!A34</f>
        <v>AP21LR</v>
      </c>
      <c r="B34" s="21" t="str">
        <f>'AP21LR '!B34</f>
        <v>UNDP</v>
      </c>
      <c r="C34" s="31" t="str">
        <f>'AP21LR '!C34</f>
        <v>Activité 2.1.3 Table Ronde d’évaluation et actualisation des engagements existants sur la zone de Bashali</v>
      </c>
      <c r="D34" s="166" t="str">
        <f>'AP21LR '!D34</f>
        <v># de table ronde d'évaluation et réactualisation des engagements existants dans la zone de Bashali (1)</v>
      </c>
      <c r="E34" s="184">
        <f>'AP21LR '!E34</f>
        <v>0</v>
      </c>
      <c r="F34" s="191"/>
      <c r="G34" s="191"/>
      <c r="H34" s="192">
        <f>G34*J34</f>
        <v>0</v>
      </c>
      <c r="I34" s="183">
        <f>G34*K34</f>
        <v>0</v>
      </c>
      <c r="J34" s="183">
        <f t="shared" si="7"/>
        <v>1</v>
      </c>
      <c r="K34" s="184">
        <f t="shared" si="7"/>
        <v>0</v>
      </c>
      <c r="L34" s="185">
        <f>J34-K34</f>
        <v>1</v>
      </c>
      <c r="M34" s="186">
        <f>K34/J34</f>
        <v>0</v>
      </c>
      <c r="N34" s="187">
        <f>'AP21LR '!AP34</f>
        <v>0</v>
      </c>
      <c r="O34" s="82"/>
      <c r="P34" s="187">
        <f>'AP21LR '!AR34</f>
        <v>1</v>
      </c>
      <c r="Q34" s="82"/>
      <c r="R34" s="187">
        <f>'AP21LR '!AT34</f>
        <v>0</v>
      </c>
      <c r="S34" s="82"/>
      <c r="T34" s="78"/>
    </row>
    <row r="35" spans="1:20" ht="37.5" customHeight="1">
      <c r="A35" s="20" t="str">
        <f>'AP21LR '!A35</f>
        <v>AP21LR</v>
      </c>
      <c r="B35" s="21" t="str">
        <f>'AP21LR '!B35</f>
        <v>UNDP</v>
      </c>
      <c r="C35" s="31" t="str">
        <f>'AP21LR '!C35</f>
        <v>Activité 2.1.4 Egagements actualisés lors de la table ronde de Bashali Bashali</v>
      </c>
      <c r="D35" s="166" t="str">
        <f>'AP21LR '!D35</f>
        <v># d'engagements actualises lors de la table ronde (7)</v>
      </c>
      <c r="E35" s="184">
        <f>'AP21LR '!E35</f>
        <v>0</v>
      </c>
      <c r="F35" s="191"/>
      <c r="G35" s="191"/>
      <c r="H35" s="192">
        <f>G35*J35</f>
        <v>0</v>
      </c>
      <c r="I35" s="183">
        <f>G35*K35</f>
        <v>0</v>
      </c>
      <c r="J35" s="183">
        <f t="shared" si="7"/>
        <v>7</v>
      </c>
      <c r="K35" s="184">
        <f t="shared" si="7"/>
        <v>0</v>
      </c>
      <c r="L35" s="185">
        <f>J35-K35</f>
        <v>7</v>
      </c>
      <c r="M35" s="186">
        <f>K35/J35</f>
        <v>0</v>
      </c>
      <c r="N35" s="187">
        <f>'AP21LR '!AP35</f>
        <v>0</v>
      </c>
      <c r="O35" s="82"/>
      <c r="P35" s="187">
        <f>'AP21LR '!AR35</f>
        <v>7</v>
      </c>
      <c r="Q35" s="82"/>
      <c r="R35" s="187">
        <f>'AP21LR '!AT35</f>
        <v>0</v>
      </c>
      <c r="S35" s="82"/>
      <c r="T35" s="78"/>
    </row>
    <row r="36" spans="1:20" ht="37.5" customHeight="1">
      <c r="A36" s="20" t="str">
        <f>'AP21LR '!A36</f>
        <v>AP21LR</v>
      </c>
      <c r="B36" s="21" t="str">
        <f>'AP21LR '!B36</f>
        <v>UNDP</v>
      </c>
      <c r="C36" s="31" t="str">
        <f>'AP21LR '!C36</f>
        <v>Activité 2.1.5 Forums de Dialogue Démocratique Bashali</v>
      </c>
      <c r="D36" s="166" t="str">
        <f>'AP21LR '!D36</f>
        <v># de forum de dialogue organisés (4)</v>
      </c>
      <c r="E36" s="184">
        <f>'AP21LR '!E36</f>
        <v>0</v>
      </c>
      <c r="F36" s="191"/>
      <c r="G36" s="191"/>
      <c r="H36" s="192">
        <f>G36*J36</f>
        <v>0</v>
      </c>
      <c r="I36" s="183">
        <f>G36*K36</f>
        <v>0</v>
      </c>
      <c r="J36" s="183">
        <f>N36+P36+R36</f>
        <v>0</v>
      </c>
      <c r="K36" s="184">
        <f>O36+Q36+S36</f>
        <v>0</v>
      </c>
      <c r="L36" s="185">
        <f>J36-K36</f>
        <v>0</v>
      </c>
      <c r="M36" s="186" t="e">
        <f>K36/J36</f>
        <v>#DIV/0!</v>
      </c>
      <c r="N36" s="187">
        <f>'AP21LR '!AP36</f>
        <v>0</v>
      </c>
      <c r="O36" s="82"/>
      <c r="P36" s="187">
        <f>'AP21LR '!AR36</f>
        <v>0</v>
      </c>
      <c r="Q36" s="82"/>
      <c r="R36" s="187">
        <f>'AP21LR '!AT36</f>
        <v>0</v>
      </c>
      <c r="S36" s="82"/>
      <c r="T36" s="78"/>
    </row>
    <row r="37" spans="1:200" s="55" customFormat="1" ht="18.75" customHeight="1">
      <c r="A37" s="122" t="str">
        <f>'AP21LR '!A37</f>
        <v>Produit 2.2. Une  recherche action participative sur les dynamiques des conflits est  réalisée</v>
      </c>
      <c r="B37" s="123"/>
      <c r="C37" s="123"/>
      <c r="D37" s="161"/>
      <c r="E37" s="161"/>
      <c r="F37" s="162"/>
      <c r="G37" s="162"/>
      <c r="H37" s="162"/>
      <c r="I37" s="162"/>
      <c r="J37" s="162"/>
      <c r="K37" s="161"/>
      <c r="L37" s="161"/>
      <c r="M37" s="161"/>
      <c r="N37" s="161"/>
      <c r="O37" s="161"/>
      <c r="P37" s="161"/>
      <c r="Q37" s="161"/>
      <c r="R37" s="161"/>
      <c r="S37" s="161"/>
      <c r="T37" s="13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row>
    <row r="38" spans="1:20" ht="42.75" customHeight="1">
      <c r="A38" s="20" t="str">
        <f>'AP21LR '!A38</f>
        <v>AP21LR</v>
      </c>
      <c r="B38" s="21" t="str">
        <f>'AP21LR '!B38</f>
        <v>UNDP</v>
      </c>
      <c r="C38" s="31" t="str">
        <f>'AP21LR '!C38</f>
        <v>Produit 2.2.1  Recherche action participative sur les dynamiques des conflits Bwito</v>
      </c>
      <c r="D38" s="166" t="str">
        <f>'AP21LR '!D38</f>
        <v> #  de  RAP menées dans la zone (1)</v>
      </c>
      <c r="E38" s="184">
        <f>'AP21LR '!E38</f>
        <v>0</v>
      </c>
      <c r="F38" s="191"/>
      <c r="G38" s="191"/>
      <c r="H38" s="192">
        <f>G38*J38</f>
        <v>0</v>
      </c>
      <c r="I38" s="183">
        <f>G38*K38</f>
        <v>0</v>
      </c>
      <c r="J38" s="183">
        <f aca="true" t="shared" si="8" ref="J38:K41">N38+P38+R38</f>
        <v>1</v>
      </c>
      <c r="K38" s="184">
        <f t="shared" si="8"/>
        <v>1</v>
      </c>
      <c r="L38" s="185">
        <f>J38-K38</f>
        <v>0</v>
      </c>
      <c r="M38" s="186">
        <f>K38/J38</f>
        <v>1</v>
      </c>
      <c r="N38" s="187">
        <f>'AP21LR '!AP38</f>
        <v>0</v>
      </c>
      <c r="O38" s="82"/>
      <c r="P38" s="187">
        <f>'AP21LR '!AR38</f>
        <v>0</v>
      </c>
      <c r="Q38" s="82">
        <v>1</v>
      </c>
      <c r="R38" s="187">
        <f>'AP21LR '!AT38</f>
        <v>1</v>
      </c>
      <c r="S38" s="82"/>
      <c r="T38" s="78"/>
    </row>
    <row r="39" spans="1:20" ht="42.75" customHeight="1">
      <c r="A39" s="20" t="str">
        <f>'AP21LR '!A39</f>
        <v>AP21LR</v>
      </c>
      <c r="B39" s="21" t="str">
        <f>'AP21LR '!B39</f>
        <v>UNDP</v>
      </c>
      <c r="C39" s="31" t="str">
        <f>'AP21LR '!C39</f>
        <v>Activité 2.2.2 Forums  débats basés sur les résultats de la RAP Bwito</v>
      </c>
      <c r="D39" s="166" t="str">
        <f>'AP21LR '!D39</f>
        <v> # de forums débat organisés sur la RAP dans la chefferie de Bwito (3)</v>
      </c>
      <c r="E39" s="184">
        <f>'AP21LR '!E39</f>
        <v>0</v>
      </c>
      <c r="F39" s="191"/>
      <c r="G39" s="191"/>
      <c r="H39" s="192">
        <f>G39*J39</f>
        <v>0</v>
      </c>
      <c r="I39" s="183">
        <f>G39*K39</f>
        <v>0</v>
      </c>
      <c r="J39" s="183">
        <f t="shared" si="8"/>
        <v>0</v>
      </c>
      <c r="K39" s="184">
        <f t="shared" si="8"/>
        <v>0</v>
      </c>
      <c r="L39" s="185">
        <f>J39-K39</f>
        <v>0</v>
      </c>
      <c r="M39" s="186" t="e">
        <f>K39/J39</f>
        <v>#DIV/0!</v>
      </c>
      <c r="N39" s="187">
        <f>'AP21LR '!AP39</f>
        <v>0</v>
      </c>
      <c r="O39" s="82"/>
      <c r="P39" s="187">
        <f>'AP21LR '!AR39</f>
        <v>0</v>
      </c>
      <c r="Q39" s="82"/>
      <c r="R39" s="187">
        <f>'AP21LR '!AT39</f>
        <v>0</v>
      </c>
      <c r="S39" s="82"/>
      <c r="T39" s="78"/>
    </row>
    <row r="40" spans="1:20" ht="42.75" customHeight="1">
      <c r="A40" s="20" t="str">
        <f>'AP21LR '!A40</f>
        <v>AP21LR</v>
      </c>
      <c r="B40" s="21" t="str">
        <f>'AP21LR '!B40</f>
        <v>UNDP</v>
      </c>
      <c r="C40" s="31" t="str">
        <f>'AP21LR '!C40</f>
        <v>Activité 2.2.3 Mini dialogue organisés dans la chefferie de Bwito</v>
      </c>
      <c r="D40" s="166" t="str">
        <f>'AP21LR '!D40</f>
        <v># de Mini dialogues organisés dans la chefferie de Bwito (20)</v>
      </c>
      <c r="E40" s="184">
        <f>'AP21LR '!E40</f>
        <v>0</v>
      </c>
      <c r="F40" s="191"/>
      <c r="G40" s="191"/>
      <c r="H40" s="192">
        <f>G40*J40</f>
        <v>0</v>
      </c>
      <c r="I40" s="183">
        <f>G40*K40</f>
        <v>0</v>
      </c>
      <c r="J40" s="183">
        <f t="shared" si="8"/>
        <v>0</v>
      </c>
      <c r="K40" s="184">
        <f t="shared" si="8"/>
        <v>0</v>
      </c>
      <c r="L40" s="185">
        <f>J40-K40</f>
        <v>0</v>
      </c>
      <c r="M40" s="186" t="e">
        <f>K40/J40</f>
        <v>#DIV/0!</v>
      </c>
      <c r="N40" s="187">
        <f>'AP21LR '!AP40</f>
        <v>0</v>
      </c>
      <c r="O40" s="82"/>
      <c r="P40" s="187">
        <f>'AP21LR '!AR40</f>
        <v>0</v>
      </c>
      <c r="Q40" s="82"/>
      <c r="R40" s="187">
        <f>'AP21LR '!AT40</f>
        <v>0</v>
      </c>
      <c r="S40" s="82"/>
      <c r="T40" s="78"/>
    </row>
    <row r="41" spans="1:20" ht="42.75" customHeight="1">
      <c r="A41" s="20" t="str">
        <f>'AP21LR '!A41</f>
        <v>AP21LR</v>
      </c>
      <c r="B41" s="21" t="str">
        <f>'AP21LR '!B41</f>
        <v>UNDP</v>
      </c>
      <c r="C41" s="31" t="str">
        <f>'AP21LR '!C41</f>
        <v>Activité 2.2.4 Rapport Cartographie des Acteurs, analyse des facteurs des conflits</v>
      </c>
      <c r="D41" s="166" t="str">
        <f>'AP21LR '!D41</f>
        <v># de rapport de cartographie  et analyse des facteurs  des conflits produit sur la zone du projet (1)</v>
      </c>
      <c r="E41" s="184">
        <f>'AP21LR '!E41</f>
        <v>0</v>
      </c>
      <c r="F41" s="191"/>
      <c r="G41" s="191"/>
      <c r="H41" s="192">
        <f>G41*J41</f>
        <v>0</v>
      </c>
      <c r="I41" s="183">
        <f>G41*K41</f>
        <v>0</v>
      </c>
      <c r="J41" s="183">
        <f t="shared" si="8"/>
        <v>0</v>
      </c>
      <c r="K41" s="184">
        <f t="shared" si="8"/>
        <v>0</v>
      </c>
      <c r="L41" s="185">
        <f>J41-K41</f>
        <v>0</v>
      </c>
      <c r="M41" s="186" t="e">
        <f>K41/J41</f>
        <v>#DIV/0!</v>
      </c>
      <c r="N41" s="187">
        <f>'AP21LR '!AP41</f>
        <v>0</v>
      </c>
      <c r="O41" s="82"/>
      <c r="P41" s="187">
        <f>'AP21LR '!AR41</f>
        <v>0</v>
      </c>
      <c r="Q41" s="82"/>
      <c r="R41" s="187">
        <f>'AP21LR '!AT41</f>
        <v>0</v>
      </c>
      <c r="S41" s="82"/>
      <c r="T41" s="78"/>
    </row>
    <row r="42" spans="1:200" s="55" customFormat="1" ht="18.75" customHeight="1">
      <c r="A42" s="122" t="str">
        <f>'AP21LR '!A42</f>
        <v>Produit 2.3. Les plans d’action conjoints sensibles au genre sont développés par le comité de suivi et approuvés par les représentants des communautés et les autorités </v>
      </c>
      <c r="B42" s="123"/>
      <c r="C42" s="123"/>
      <c r="D42" s="161"/>
      <c r="E42" s="161"/>
      <c r="F42" s="162"/>
      <c r="G42" s="162"/>
      <c r="H42" s="162"/>
      <c r="I42" s="162"/>
      <c r="J42" s="162"/>
      <c r="K42" s="161"/>
      <c r="L42" s="161"/>
      <c r="M42" s="161"/>
      <c r="N42" s="161"/>
      <c r="O42" s="161"/>
      <c r="P42" s="161"/>
      <c r="Q42" s="161"/>
      <c r="R42" s="161"/>
      <c r="S42" s="161"/>
      <c r="T42" s="13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row>
    <row r="43" spans="1:20" ht="42.75" customHeight="1">
      <c r="A43" s="20" t="str">
        <f>'AP21LR '!A43</f>
        <v>AP21LR</v>
      </c>
      <c r="B43" s="21" t="str">
        <f>'AP21LR '!B43</f>
        <v>UNDP</v>
      </c>
      <c r="C43" s="31" t="str">
        <f>'AP21LR '!C43</f>
        <v>Activité 2.3.1 Fond Flexible pour la mise en oeuvre des accords et plans d'action issus du dialogue démocratique de Bwito</v>
      </c>
      <c r="D43" s="166" t="str">
        <f>'AP21LR '!D43</f>
        <v>#  de plans d'action conjoints "sensibles au genre" approuvés (ventilé par sous-zone prioritaire) (&amp;°</v>
      </c>
      <c r="E43" s="184">
        <f>'AP21LR '!E43</f>
        <v>0</v>
      </c>
      <c r="F43" s="191"/>
      <c r="G43" s="191"/>
      <c r="H43" s="192">
        <f>G43*J43</f>
        <v>0</v>
      </c>
      <c r="I43" s="183">
        <f>G43*K43</f>
        <v>0</v>
      </c>
      <c r="J43" s="183">
        <f>N43+P43+R43</f>
        <v>0</v>
      </c>
      <c r="K43" s="184">
        <f>O43+Q43+S43</f>
        <v>0</v>
      </c>
      <c r="L43" s="185">
        <f>J43-K43</f>
        <v>0</v>
      </c>
      <c r="M43" s="186" t="e">
        <f>K43/J43</f>
        <v>#DIV/0!</v>
      </c>
      <c r="N43" s="187">
        <f>'AP21LR '!AP43</f>
        <v>0</v>
      </c>
      <c r="O43" s="82"/>
      <c r="P43" s="187">
        <f>'AP21LR '!AR43</f>
        <v>0</v>
      </c>
      <c r="Q43" s="82"/>
      <c r="R43" s="187">
        <f>'AP21LR '!AT43</f>
        <v>0</v>
      </c>
      <c r="S43" s="82"/>
      <c r="T43" s="78"/>
    </row>
    <row r="44" spans="1:20" ht="42.75" customHeight="1">
      <c r="A44" s="20" t="str">
        <f>'AP21LR '!A44</f>
        <v>AP21LR</v>
      </c>
      <c r="B44" s="21" t="str">
        <f>'AP21LR '!B44</f>
        <v>UNDP</v>
      </c>
      <c r="C44" s="31" t="str">
        <f>'AP21LR '!C44</f>
        <v>Activité 2.3.2 Fond Flexible pour la mise en oeuvre des accords actualisés et plans d'action actualisés issus  de la table ronde d’actualisation des engagements de Bashali</v>
      </c>
      <c r="D44" s="166" t="str">
        <f>'AP21LR '!D44</f>
        <v>#  de plans d'action conjoints "sensibles au genre" approuvés (ventilé par sous-zone prioritaire) (1)</v>
      </c>
      <c r="E44" s="184">
        <f>'AP21LR '!E44</f>
        <v>0</v>
      </c>
      <c r="F44" s="191"/>
      <c r="G44" s="191"/>
      <c r="H44" s="192">
        <f>G44*J44</f>
        <v>0</v>
      </c>
      <c r="I44" s="183">
        <f>G44*K44</f>
        <v>0</v>
      </c>
      <c r="J44" s="183">
        <f>N44+P44+R44</f>
        <v>1</v>
      </c>
      <c r="K44" s="184">
        <f>O44+Q44+S44</f>
        <v>0</v>
      </c>
      <c r="L44" s="185">
        <f>J44-K44</f>
        <v>1</v>
      </c>
      <c r="M44" s="186">
        <f>K44/J44</f>
        <v>0</v>
      </c>
      <c r="N44" s="187">
        <f>'AP21LR '!AP44</f>
        <v>0</v>
      </c>
      <c r="O44" s="82"/>
      <c r="P44" s="187">
        <f>'AP21LR '!AR44</f>
        <v>1</v>
      </c>
      <c r="Q44" s="82"/>
      <c r="R44" s="187">
        <f>'AP21LR '!AT44</f>
        <v>0</v>
      </c>
      <c r="S44" s="82"/>
      <c r="T44" s="78"/>
    </row>
    <row r="45" spans="1:201" s="10" customFormat="1" ht="19.5" customHeight="1">
      <c r="A45" s="23" t="str">
        <f>'AP21LR '!A45</f>
        <v>Résultat 3. Les acteurs clés au niveau provincial et national sont mobilisés </v>
      </c>
      <c r="B45" s="24"/>
      <c r="C45" s="39"/>
      <c r="D45" s="169"/>
      <c r="E45" s="194"/>
      <c r="F45" s="195"/>
      <c r="G45" s="195"/>
      <c r="H45" s="195"/>
      <c r="I45" s="195"/>
      <c r="J45" s="195"/>
      <c r="K45" s="196"/>
      <c r="L45" s="196"/>
      <c r="M45" s="196"/>
      <c r="N45" s="196"/>
      <c r="O45" s="196"/>
      <c r="P45" s="196"/>
      <c r="Q45" s="196"/>
      <c r="R45" s="196"/>
      <c r="S45" s="196"/>
      <c r="T45" s="66"/>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2"/>
    </row>
    <row r="46" spans="1:200" s="55" customFormat="1" ht="18.75" customHeight="1">
      <c r="A46" s="122" t="str">
        <f>'AP21LR '!A46</f>
        <v>Produit 3. 1. Le conseil consultatif provincial est mis en place et est opérationnel</v>
      </c>
      <c r="B46" s="123"/>
      <c r="C46" s="123"/>
      <c r="D46" s="161"/>
      <c r="E46" s="161"/>
      <c r="F46" s="162"/>
      <c r="G46" s="162"/>
      <c r="H46" s="162"/>
      <c r="I46" s="162"/>
      <c r="J46" s="162"/>
      <c r="K46" s="161"/>
      <c r="L46" s="161"/>
      <c r="M46" s="161"/>
      <c r="N46" s="161"/>
      <c r="O46" s="161"/>
      <c r="P46" s="161"/>
      <c r="Q46" s="161"/>
      <c r="R46" s="161"/>
      <c r="S46" s="161"/>
      <c r="T46" s="13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row>
    <row r="47" spans="1:20" ht="36" customHeight="1">
      <c r="A47" s="20" t="str">
        <f>'AP21LR '!A47</f>
        <v>AP21LR</v>
      </c>
      <c r="B47" s="21" t="str">
        <f>'AP21LR '!B47</f>
        <v>UNDP</v>
      </c>
      <c r="C47" s="31" t="str">
        <f>'AP21LR '!C47</f>
        <v>Activité 3.1.1 Mise en place d'un conseil consultatif au niveau provincial</v>
      </c>
      <c r="D47" s="166" t="str">
        <f>'AP21LR '!D47</f>
        <v> #  d'acteurs cles  mobilisés à chaque  niveau  (provincial et national) (1)</v>
      </c>
      <c r="E47" s="184">
        <f>'AP21LR '!E47</f>
        <v>0</v>
      </c>
      <c r="F47" s="191"/>
      <c r="G47" s="191"/>
      <c r="H47" s="192">
        <f aca="true" t="shared" si="9" ref="H47:H52">G47*J47</f>
        <v>0</v>
      </c>
      <c r="I47" s="183">
        <f aca="true" t="shared" si="10" ref="I47:I52">G47*K47</f>
        <v>0</v>
      </c>
      <c r="J47" s="183">
        <f aca="true" t="shared" si="11" ref="J47:J52">N47+P47+R47</f>
        <v>1</v>
      </c>
      <c r="K47" s="184">
        <f aca="true" t="shared" si="12" ref="K47:K52">O47+Q47+S47</f>
        <v>1</v>
      </c>
      <c r="L47" s="185">
        <f aca="true" t="shared" si="13" ref="L47:L52">J47-K47</f>
        <v>0</v>
      </c>
      <c r="M47" s="186">
        <f aca="true" t="shared" si="14" ref="M47:M52">K47/J47</f>
        <v>1</v>
      </c>
      <c r="N47" s="187">
        <f>'AP21LR '!AP47</f>
        <v>0</v>
      </c>
      <c r="O47" s="82"/>
      <c r="P47" s="187">
        <f>'AP21LR '!AR47</f>
        <v>1</v>
      </c>
      <c r="Q47" s="82">
        <v>1</v>
      </c>
      <c r="R47" s="187">
        <f>'AP21LR '!AT47</f>
        <v>0</v>
      </c>
      <c r="S47" s="82"/>
      <c r="T47" s="78"/>
    </row>
    <row r="48" spans="1:20" ht="36" customHeight="1">
      <c r="A48" s="20" t="str">
        <f>'AP21LR '!A48</f>
        <v>AP21LR</v>
      </c>
      <c r="B48" s="21" t="str">
        <f>'AP21LR '!B48</f>
        <v>UNDP</v>
      </c>
      <c r="C48" s="31" t="str">
        <f>'AP21LR '!C48</f>
        <v>Activité 3.1.2 Réunions trimestrielles du conseil consultatif au niveau de la province</v>
      </c>
      <c r="D48" s="166" t="str">
        <f>'AP21LR '!D48</f>
        <v># de réunions organisées  par le CC au niveau de la province (6)</v>
      </c>
      <c r="E48" s="184">
        <f>'AP21LR '!E48</f>
        <v>0</v>
      </c>
      <c r="F48" s="191"/>
      <c r="G48" s="191"/>
      <c r="H48" s="192">
        <f t="shared" si="9"/>
        <v>0</v>
      </c>
      <c r="I48" s="183">
        <f t="shared" si="10"/>
        <v>0</v>
      </c>
      <c r="J48" s="183">
        <f t="shared" si="11"/>
        <v>0</v>
      </c>
      <c r="K48" s="184">
        <f t="shared" si="12"/>
        <v>0</v>
      </c>
      <c r="L48" s="185">
        <f t="shared" si="13"/>
        <v>0</v>
      </c>
      <c r="M48" s="186" t="e">
        <f t="shared" si="14"/>
        <v>#DIV/0!</v>
      </c>
      <c r="N48" s="187">
        <f>'AP21LR '!AP48</f>
        <v>0</v>
      </c>
      <c r="O48" s="82"/>
      <c r="P48" s="187">
        <f>'AP21LR '!AR48</f>
        <v>0</v>
      </c>
      <c r="Q48" s="82"/>
      <c r="R48" s="187">
        <f>'AP21LR '!AT48</f>
        <v>0</v>
      </c>
      <c r="S48" s="82"/>
      <c r="T48" s="78"/>
    </row>
    <row r="49" spans="1:20" ht="36" customHeight="1">
      <c r="A49" s="20" t="str">
        <f>'AP21LR '!A49</f>
        <v>AP21LR</v>
      </c>
      <c r="B49" s="21" t="str">
        <f>'AP21LR '!B49</f>
        <v>UNDP</v>
      </c>
      <c r="C49" s="31" t="str">
        <f>'AP21LR '!C49</f>
        <v>Activité 3.1.3 Visites de suivi des activités de projets de stabilisation sur terrain par le conseil consultatif</v>
      </c>
      <c r="D49" s="166" t="str">
        <f>'AP21LR '!D49</f>
        <v># visites de suivi des activités terrain organisées par les membres  du CC (2)</v>
      </c>
      <c r="E49" s="184">
        <f>'AP21LR '!E49</f>
        <v>0</v>
      </c>
      <c r="F49" s="191"/>
      <c r="G49" s="191"/>
      <c r="H49" s="192">
        <f t="shared" si="9"/>
        <v>0</v>
      </c>
      <c r="I49" s="183">
        <f t="shared" si="10"/>
        <v>0</v>
      </c>
      <c r="J49" s="183">
        <f t="shared" si="11"/>
        <v>0</v>
      </c>
      <c r="K49" s="184">
        <f t="shared" si="12"/>
        <v>0</v>
      </c>
      <c r="L49" s="185">
        <f t="shared" si="13"/>
        <v>0</v>
      </c>
      <c r="M49" s="186" t="e">
        <f t="shared" si="14"/>
        <v>#DIV/0!</v>
      </c>
      <c r="N49" s="187">
        <f>'AP21LR '!AP49</f>
        <v>0</v>
      </c>
      <c r="O49" s="82"/>
      <c r="P49" s="187">
        <f>'AP21LR '!AR49</f>
        <v>0</v>
      </c>
      <c r="Q49" s="82"/>
      <c r="R49" s="187">
        <f>'AP21LR '!AT49</f>
        <v>0</v>
      </c>
      <c r="S49" s="82"/>
      <c r="T49" s="78"/>
    </row>
    <row r="50" spans="1:20" ht="36" customHeight="1">
      <c r="A50" s="20" t="str">
        <f>'AP21LR '!A50</f>
        <v>AP21LR</v>
      </c>
      <c r="B50" s="21" t="str">
        <f>'AP21LR '!B50</f>
        <v>UNDP</v>
      </c>
      <c r="C50" s="31" t="str">
        <f>'AP21LR '!C50</f>
        <v>Activité 3.1.4 Ateliers d'échange avec les entrepreneurs du conflit au niveau provincial, national et régional</v>
      </c>
      <c r="D50" s="166" t="str">
        <f>'AP21LR '!D50</f>
        <v># d'ateliers d'échanges entre les entrepreneurs des conflits au niveau provincial, national et régional (2)</v>
      </c>
      <c r="E50" s="184">
        <f>'AP21LR '!E50</f>
        <v>0</v>
      </c>
      <c r="F50" s="191"/>
      <c r="G50" s="191"/>
      <c r="H50" s="192">
        <f t="shared" si="9"/>
        <v>0</v>
      </c>
      <c r="I50" s="183">
        <f t="shared" si="10"/>
        <v>0</v>
      </c>
      <c r="J50" s="183">
        <f t="shared" si="11"/>
        <v>0</v>
      </c>
      <c r="K50" s="184">
        <f t="shared" si="12"/>
        <v>0</v>
      </c>
      <c r="L50" s="185">
        <f t="shared" si="13"/>
        <v>0</v>
      </c>
      <c r="M50" s="186" t="e">
        <f t="shared" si="14"/>
        <v>#DIV/0!</v>
      </c>
      <c r="N50" s="187">
        <f>'AP21LR '!AP50</f>
        <v>0</v>
      </c>
      <c r="O50" s="82"/>
      <c r="P50" s="187">
        <f>'AP21LR '!AR50</f>
        <v>0</v>
      </c>
      <c r="Q50" s="82"/>
      <c r="R50" s="187">
        <f>'AP21LR '!AT50</f>
        <v>0</v>
      </c>
      <c r="S50" s="82"/>
      <c r="T50" s="78"/>
    </row>
    <row r="51" spans="1:20" ht="45" customHeight="1">
      <c r="A51" s="20" t="str">
        <f>'AP21LR '!A51</f>
        <v>AP21LR</v>
      </c>
      <c r="B51" s="21" t="str">
        <f>'AP21LR '!B51</f>
        <v>UNDP</v>
      </c>
      <c r="C51" s="31" t="str">
        <f>'AP21LR '!C51</f>
        <v>Activité 3.1.5 Atelier de préparation des activités de plaidoyer menées par les mécanismes de suivi de la mise en œuvre des accords/Bashali</v>
      </c>
      <c r="D51" s="166" t="str">
        <f>'AP21LR '!D51</f>
        <v> # d'ateliers de préparation des activités de plaidoyer menées par le mécanisme de suivi des accords au niveau provincial, national et régional  (1)</v>
      </c>
      <c r="E51" s="184">
        <f>'AP21LR '!E51</f>
        <v>0</v>
      </c>
      <c r="F51" s="191"/>
      <c r="G51" s="191"/>
      <c r="H51" s="192">
        <f t="shared" si="9"/>
        <v>0</v>
      </c>
      <c r="I51" s="183">
        <f t="shared" si="10"/>
        <v>0</v>
      </c>
      <c r="J51" s="183">
        <f t="shared" si="11"/>
        <v>0</v>
      </c>
      <c r="K51" s="184">
        <f t="shared" si="12"/>
        <v>0</v>
      </c>
      <c r="L51" s="185">
        <f t="shared" si="13"/>
        <v>0</v>
      </c>
      <c r="M51" s="186" t="e">
        <f t="shared" si="14"/>
        <v>#DIV/0!</v>
      </c>
      <c r="N51" s="187">
        <f>'AP21LR '!AP51</f>
        <v>0</v>
      </c>
      <c r="O51" s="82"/>
      <c r="P51" s="187">
        <f>'AP21LR '!AR51</f>
        <v>0</v>
      </c>
      <c r="Q51" s="82"/>
      <c r="R51" s="187">
        <f>'AP21LR '!AT51</f>
        <v>0</v>
      </c>
      <c r="S51" s="82"/>
      <c r="T51" s="78"/>
    </row>
    <row r="52" spans="1:20" ht="45" customHeight="1">
      <c r="A52" s="20" t="str">
        <f>'AP21LR '!A52</f>
        <v>AP21LR</v>
      </c>
      <c r="B52" s="21" t="str">
        <f>'AP21LR '!B52</f>
        <v>UNDP</v>
      </c>
      <c r="C52" s="31" t="str">
        <f>'AP21LR '!C52</f>
        <v>Activité 3.1.6  Atelier de préparation des activités de plaidoyer menées par les mécanismes de suivi de la mise en œuvre des accords issus du dialogue démocratique de Bwito</v>
      </c>
      <c r="D52" s="166">
        <f>'AP21LR '!D52</f>
        <v>0</v>
      </c>
      <c r="E52" s="184">
        <f>'AP21LR '!E52</f>
        <v>0</v>
      </c>
      <c r="F52" s="191"/>
      <c r="G52" s="191"/>
      <c r="H52" s="192">
        <f t="shared" si="9"/>
        <v>0</v>
      </c>
      <c r="I52" s="183">
        <f t="shared" si="10"/>
        <v>0</v>
      </c>
      <c r="J52" s="183">
        <f t="shared" si="11"/>
        <v>0</v>
      </c>
      <c r="K52" s="184">
        <f t="shared" si="12"/>
        <v>0</v>
      </c>
      <c r="L52" s="185">
        <f t="shared" si="13"/>
        <v>0</v>
      </c>
      <c r="M52" s="186" t="e">
        <f t="shared" si="14"/>
        <v>#DIV/0!</v>
      </c>
      <c r="N52" s="187">
        <f>'AP21LR '!AP52</f>
        <v>0</v>
      </c>
      <c r="O52" s="82"/>
      <c r="P52" s="187">
        <f>'AP21LR '!AR52</f>
        <v>0</v>
      </c>
      <c r="Q52" s="82"/>
      <c r="R52" s="187">
        <f>'AP21LR '!AT52</f>
        <v>0</v>
      </c>
      <c r="S52" s="82"/>
      <c r="T52" s="78"/>
    </row>
    <row r="53" spans="1:20" ht="33" customHeight="1">
      <c r="A53" s="20" t="str">
        <f>'AP21LR '!A53</f>
        <v>AP21LR</v>
      </c>
      <c r="B53" s="21" t="str">
        <f>'AP21LR '!B53</f>
        <v>UNDP</v>
      </c>
      <c r="C53" s="31" t="str">
        <f>'AP21LR '!C53</f>
        <v>Activité 3.1.7 Activités de plaidoyer au niveau provincial, national et régional/Bashali</v>
      </c>
      <c r="D53" s="166" t="str">
        <f>'AP21LR '!D53</f>
        <v># d'activités de plaidoyer menées par le mécanisme de suivi des accords au niveau provincial, national et (6)</v>
      </c>
      <c r="E53" s="184">
        <f>'AP21LR '!E53</f>
        <v>0</v>
      </c>
      <c r="F53" s="191"/>
      <c r="G53" s="191"/>
      <c r="H53" s="192">
        <f>G53*J53</f>
        <v>0</v>
      </c>
      <c r="I53" s="183">
        <f>G53*K53</f>
        <v>0</v>
      </c>
      <c r="J53" s="183">
        <f aca="true" t="shared" si="15" ref="J53:K55">N53+P53+R53</f>
        <v>0</v>
      </c>
      <c r="K53" s="184">
        <f t="shared" si="15"/>
        <v>0</v>
      </c>
      <c r="L53" s="185">
        <f>J53-K53</f>
        <v>0</v>
      </c>
      <c r="M53" s="186" t="e">
        <f>K53/J53</f>
        <v>#DIV/0!</v>
      </c>
      <c r="N53" s="187">
        <f>'AP21LR '!AP53</f>
        <v>0</v>
      </c>
      <c r="O53" s="82"/>
      <c r="P53" s="187">
        <f>'AP21LR '!AR53</f>
        <v>0</v>
      </c>
      <c r="Q53" s="82"/>
      <c r="R53" s="187">
        <f>'AP21LR '!AT53</f>
        <v>0</v>
      </c>
      <c r="S53" s="82"/>
      <c r="T53" s="78"/>
    </row>
    <row r="54" spans="1:20" ht="33" customHeight="1">
      <c r="A54" s="20" t="str">
        <f>'AP21LR '!A54</f>
        <v>AP21LR</v>
      </c>
      <c r="B54" s="21" t="str">
        <f>'AP21LR '!B54</f>
        <v>UNDP</v>
      </c>
      <c r="C54" s="31" t="str">
        <f>'AP21LR '!C54</f>
        <v>Activité 3.1.8 Activités de plaidoyer au niveau provincial, national et régional/Bwito</v>
      </c>
      <c r="D54" s="166" t="str">
        <f>'AP21LR '!D54</f>
        <v># de points d'actions arrêtés lors des activités de plaidoyer qui sont mis en œuvre (à confirmer lors de la table ronde)</v>
      </c>
      <c r="E54" s="184">
        <f>'AP21LR '!E54</f>
        <v>0</v>
      </c>
      <c r="F54" s="191"/>
      <c r="G54" s="191"/>
      <c r="H54" s="192">
        <f>G54*J54</f>
        <v>0</v>
      </c>
      <c r="I54" s="183">
        <f>G54*K54</f>
        <v>0</v>
      </c>
      <c r="J54" s="183">
        <f t="shared" si="15"/>
        <v>0</v>
      </c>
      <c r="K54" s="184">
        <f t="shared" si="15"/>
        <v>0</v>
      </c>
      <c r="L54" s="185">
        <f>J54-K54</f>
        <v>0</v>
      </c>
      <c r="M54" s="186" t="e">
        <f>K54/J54</f>
        <v>#DIV/0!</v>
      </c>
      <c r="N54" s="187">
        <f>'AP21LR '!AP54</f>
        <v>0</v>
      </c>
      <c r="O54" s="82"/>
      <c r="P54" s="187">
        <f>'AP21LR '!AR54</f>
        <v>0</v>
      </c>
      <c r="Q54" s="82"/>
      <c r="R54" s="187">
        <f>'AP21LR '!AT54</f>
        <v>0</v>
      </c>
      <c r="S54" s="82"/>
      <c r="T54" s="78"/>
    </row>
    <row r="55" spans="1:20" ht="33" customHeight="1">
      <c r="A55" s="20" t="str">
        <f>'AP21LR '!A55</f>
        <v>AP21LR</v>
      </c>
      <c r="B55" s="21" t="str">
        <f>'AP21LR '!B55</f>
        <v>UNDP</v>
      </c>
      <c r="C55" s="31" t="str">
        <f>'AP21LR '!C55</f>
        <v>Activité 3.1.9 Traduction de l'ouvrage sur les FDLR de « l’allemand au français »</v>
      </c>
      <c r="D55" s="166" t="str">
        <f>'AP21LR '!D55</f>
        <v> # de copies de l'ouvrage sur les FDLR traduites en Français    (600)</v>
      </c>
      <c r="E55" s="184">
        <f>'AP21LR '!E55</f>
        <v>0</v>
      </c>
      <c r="F55" s="191"/>
      <c r="G55" s="191"/>
      <c r="H55" s="192">
        <f>G55*J55</f>
        <v>0</v>
      </c>
      <c r="I55" s="183">
        <f>G55*K55</f>
        <v>0</v>
      </c>
      <c r="J55" s="183">
        <f t="shared" si="15"/>
        <v>0</v>
      </c>
      <c r="K55" s="184">
        <f t="shared" si="15"/>
        <v>0</v>
      </c>
      <c r="L55" s="185">
        <f>J55-K55</f>
        <v>0</v>
      </c>
      <c r="M55" s="186" t="e">
        <f>K55/J55</f>
        <v>#DIV/0!</v>
      </c>
      <c r="N55" s="187">
        <f>'AP21LR '!AP55</f>
        <v>0</v>
      </c>
      <c r="O55" s="82"/>
      <c r="P55" s="187">
        <f>'AP21LR '!AR55</f>
        <v>0</v>
      </c>
      <c r="Q55" s="82"/>
      <c r="R55" s="187">
        <f>'AP21LR '!AT55</f>
        <v>0</v>
      </c>
      <c r="S55" s="82"/>
      <c r="T55" s="78"/>
    </row>
    <row r="56" spans="1:200" s="55" customFormat="1" ht="18.75" customHeight="1">
      <c r="A56" s="122" t="str">
        <f>'AP21LR '!A56</f>
        <v>Produit 3. 2. Le groupe de plaidoyer pour la paix à Masisi est redynamisé au niveau national</v>
      </c>
      <c r="B56" s="123"/>
      <c r="C56" s="123"/>
      <c r="D56" s="161"/>
      <c r="E56" s="161"/>
      <c r="F56" s="162"/>
      <c r="G56" s="162"/>
      <c r="H56" s="162"/>
      <c r="I56" s="162"/>
      <c r="J56" s="162"/>
      <c r="K56" s="161"/>
      <c r="L56" s="161"/>
      <c r="M56" s="161"/>
      <c r="N56" s="161"/>
      <c r="O56" s="161"/>
      <c r="P56" s="161"/>
      <c r="Q56" s="161"/>
      <c r="R56" s="161"/>
      <c r="S56" s="161"/>
      <c r="T56" s="13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row>
    <row r="57" spans="1:20" ht="36" customHeight="1">
      <c r="A57" s="20" t="str">
        <f>'AP21LR '!A57</f>
        <v>AP21LR</v>
      </c>
      <c r="B57" s="21" t="str">
        <f>'AP21LR '!B57</f>
        <v>UNDP</v>
      </c>
      <c r="C57" s="31" t="str">
        <f>'AP21LR '!C57</f>
        <v>Activité 3.2.1 Redynamisation du Groupe de Plaidoyer pour la paix à Masisi basé à Kinshasa</v>
      </c>
      <c r="D57" s="166" t="str">
        <f>'AP21LR '!D57</f>
        <v>3.2.1 # d'activités de plaidoyer menées par le GPPM
3.2.2 # de points d'actions arrêtés lors des activités de plaidoyer qui sont mis en œuvre (1)
</v>
      </c>
      <c r="E57" s="184">
        <f>'AP21LR '!E57</f>
        <v>0</v>
      </c>
      <c r="F57" s="191"/>
      <c r="G57" s="191"/>
      <c r="H57" s="192">
        <f>G57*J57</f>
        <v>0</v>
      </c>
      <c r="I57" s="183">
        <f>G57*K57</f>
        <v>0</v>
      </c>
      <c r="J57" s="183">
        <f>N57+P57+R57</f>
        <v>0</v>
      </c>
      <c r="K57" s="184">
        <f>O57+Q57+S57</f>
        <v>0</v>
      </c>
      <c r="L57" s="185">
        <f>J57-K57</f>
        <v>0</v>
      </c>
      <c r="M57" s="186" t="e">
        <f>K57/J57</f>
        <v>#DIV/0!</v>
      </c>
      <c r="N57" s="187">
        <f>'AP21LR '!AP57</f>
        <v>0</v>
      </c>
      <c r="O57" s="82"/>
      <c r="P57" s="187">
        <f>'AP21LR '!AR57</f>
        <v>0</v>
      </c>
      <c r="Q57" s="82"/>
      <c r="R57" s="187">
        <f>'AP21LR '!AT57</f>
        <v>0</v>
      </c>
      <c r="S57" s="82"/>
      <c r="T57" s="78"/>
    </row>
    <row r="58" spans="1:201" s="10" customFormat="1" ht="19.5" customHeight="1">
      <c r="A58" s="23" t="str">
        <f>'AP21LR '!A58</f>
        <v>DME</v>
      </c>
      <c r="B58" s="24"/>
      <c r="C58" s="39"/>
      <c r="D58" s="193"/>
      <c r="E58" s="194"/>
      <c r="F58" s="195"/>
      <c r="G58" s="195"/>
      <c r="H58" s="195"/>
      <c r="I58" s="195"/>
      <c r="J58" s="195"/>
      <c r="K58" s="196"/>
      <c r="L58" s="196"/>
      <c r="M58" s="196"/>
      <c r="N58" s="196"/>
      <c r="O58" s="196"/>
      <c r="P58" s="196"/>
      <c r="Q58" s="196"/>
      <c r="R58" s="196"/>
      <c r="S58" s="196"/>
      <c r="T58" s="66"/>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2"/>
    </row>
    <row r="59" spans="1:20" ht="31.5" customHeight="1">
      <c r="A59" s="20" t="str">
        <f>'AP21LR '!A59</f>
        <v>AP21LR</v>
      </c>
      <c r="B59" s="21" t="str">
        <f>'AP21LR '!B59</f>
        <v>UNDP</v>
      </c>
      <c r="C59" s="31" t="str">
        <f>'AP21LR '!C59</f>
        <v>Evaluation finale du projet</v>
      </c>
      <c r="D59" s="166" t="str">
        <f>'AP21LR '!D59</f>
        <v>Rapport d'évaluation (1)</v>
      </c>
      <c r="E59" s="184">
        <f>'AP21LR '!E59</f>
        <v>0</v>
      </c>
      <c r="F59" s="190"/>
      <c r="G59" s="190"/>
      <c r="H59" s="197">
        <f>G59*J59</f>
        <v>0</v>
      </c>
      <c r="I59" s="183">
        <f>G59*K59</f>
        <v>0</v>
      </c>
      <c r="J59" s="183">
        <f>N59+P59+R59</f>
        <v>0</v>
      </c>
      <c r="K59" s="184">
        <f>O59+Q59+S59</f>
        <v>0</v>
      </c>
      <c r="L59" s="185">
        <f>J59-K59</f>
        <v>0</v>
      </c>
      <c r="M59" s="186" t="e">
        <f>K59/J59</f>
        <v>#DIV/0!</v>
      </c>
      <c r="N59" s="187">
        <f>'AP21LR '!AP59</f>
        <v>0</v>
      </c>
      <c r="O59" s="82"/>
      <c r="P59" s="187">
        <f>'AP21LR '!AR59</f>
        <v>0</v>
      </c>
      <c r="Q59" s="82"/>
      <c r="R59" s="187">
        <f>'AP21LR '!AT59</f>
        <v>0</v>
      </c>
      <c r="S59" s="82"/>
      <c r="T59" s="78"/>
    </row>
    <row r="60" spans="1:201" s="10" customFormat="1" ht="19.5" customHeight="1">
      <c r="A60" s="26" t="str">
        <f>'AP21LR '!A60</f>
        <v>Démarrage et Reporting</v>
      </c>
      <c r="B60" s="27"/>
      <c r="C60" s="71"/>
      <c r="D60" s="175"/>
      <c r="E60" s="198"/>
      <c r="F60" s="200"/>
      <c r="G60" s="200"/>
      <c r="H60" s="200"/>
      <c r="I60" s="199"/>
      <c r="J60" s="199"/>
      <c r="K60" s="199"/>
      <c r="L60" s="199"/>
      <c r="M60" s="199"/>
      <c r="N60" s="199"/>
      <c r="O60" s="199"/>
      <c r="P60" s="199"/>
      <c r="Q60" s="199"/>
      <c r="R60" s="199"/>
      <c r="S60" s="199"/>
      <c r="T60" s="66"/>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2"/>
    </row>
    <row r="61" spans="1:20" ht="41.25" customHeight="1">
      <c r="A61" s="20" t="str">
        <f>'AP21LR '!A61</f>
        <v>AP21LR</v>
      </c>
      <c r="B61" s="28" t="str">
        <f>'AP21LR '!B61</f>
        <v>UNDP</v>
      </c>
      <c r="C61" s="149" t="str">
        <f>'AP21LR '!C61</f>
        <v>Collecte de données qualitatives (Documentation des changements apportés par le projet: Histoires de succès, témoignage)</v>
      </c>
      <c r="D61" s="201" t="str">
        <f>'AP21LR '!D61</f>
        <v>Les changements observés, les histoires de succès et temoignage documentés (4)</v>
      </c>
      <c r="E61" s="183">
        <f>'AP21LR '!E61</f>
        <v>0</v>
      </c>
      <c r="F61" s="191"/>
      <c r="G61" s="191"/>
      <c r="H61" s="192">
        <f>G61*J61</f>
        <v>0</v>
      </c>
      <c r="I61" s="183">
        <f>G61*K61</f>
        <v>0</v>
      </c>
      <c r="J61" s="183">
        <f>N61+P61+R61</f>
        <v>1</v>
      </c>
      <c r="K61" s="184">
        <f>O61+Q61+S61</f>
        <v>1</v>
      </c>
      <c r="L61" s="188">
        <f>J61-K61</f>
        <v>0</v>
      </c>
      <c r="M61" s="189">
        <f>K61/J61</f>
        <v>1</v>
      </c>
      <c r="N61" s="187">
        <f>'AP21LR '!AP61</f>
        <v>0</v>
      </c>
      <c r="O61" s="82"/>
      <c r="P61" s="187">
        <f>'AP21LR '!AR61</f>
        <v>1</v>
      </c>
      <c r="Q61" s="82">
        <v>1</v>
      </c>
      <c r="R61" s="187">
        <f>'AP21LR '!AT61</f>
        <v>0</v>
      </c>
      <c r="S61" s="82"/>
      <c r="T61" s="78"/>
    </row>
    <row r="62" spans="1:200" s="34" customFormat="1" ht="25.5" customHeight="1">
      <c r="A62" s="140"/>
      <c r="B62" s="141"/>
      <c r="C62" s="148"/>
      <c r="D62" s="178"/>
      <c r="E62" s="178"/>
      <c r="F62" s="179"/>
      <c r="G62" s="179"/>
      <c r="H62" s="179"/>
      <c r="I62" s="179"/>
      <c r="J62" s="145" t="e">
        <f>J14+J15+J16+J17+J18+J32+J33+J34+J35+J47+J48+J49+J50+J51+J52+J59+#REF!+J61</f>
        <v>#REF!</v>
      </c>
      <c r="K62" s="145" t="e">
        <f>K14+K15+K16+K17+K18+K32+K33+K34+K35+K47+K48+K49+K50+K51+K52+K59+#REF!+K61</f>
        <v>#REF!</v>
      </c>
      <c r="L62" s="145" t="e">
        <f>L14+L15+L16+L17+L18+L32+L33+L34+L35+L47+L48+L49+L50+L51+L52+L59+#REF!+L61</f>
        <v>#REF!</v>
      </c>
      <c r="M62" s="146" t="e">
        <f>K62/J62</f>
        <v>#REF!</v>
      </c>
      <c r="N62" s="145" t="e">
        <f>N14+N15+N16+N17+N18+N32+N33+N34+N35+N47+N48+N49+N50+N51+N52+N59+#REF!+N61</f>
        <v>#REF!</v>
      </c>
      <c r="O62" s="145" t="e">
        <f>O14+O15+O16+O17+O18+O32+O33+O34+O35+O47+O48+O49+O50+O51+O52+O59+#REF!+O61</f>
        <v>#REF!</v>
      </c>
      <c r="P62" s="145" t="e">
        <f>P14+P15+P16+P17+P18+P32+P33+P34+P35+P47+P48+P49+P50+P51+P52+P59+#REF!+P61</f>
        <v>#REF!</v>
      </c>
      <c r="Q62" s="145" t="e">
        <f>Q14+Q15+Q16+Q17+Q18+Q32+Q33+Q34+Q35+Q47+Q48+Q49+Q50+Q51+Q52+Q59+#REF!+Q61</f>
        <v>#REF!</v>
      </c>
      <c r="R62" s="145" t="e">
        <f>R14+R15+R16+R17+R18+R32+R33+R34+R35+R47+R48+R49+R50+R51+R52+R59+#REF!+R61</f>
        <v>#REF!</v>
      </c>
      <c r="S62" s="145" t="e">
        <f>S14+S15+S16+S17+S18+S32+S33+S34+S35+S47+S48+S49+S50+S51+S52+S59+#REF!+S61</f>
        <v>#REF!</v>
      </c>
      <c r="T62" s="147"/>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row>
    <row r="63" spans="4:5" ht="14.25">
      <c r="D63" s="94"/>
      <c r="E63" s="94"/>
    </row>
  </sheetData>
  <sheetProtection/>
  <mergeCells count="14">
    <mergeCell ref="A7:A9"/>
    <mergeCell ref="B7:B9"/>
    <mergeCell ref="C7:C9"/>
    <mergeCell ref="D7:D9"/>
    <mergeCell ref="E7:E9"/>
    <mergeCell ref="F7:F9"/>
    <mergeCell ref="G7:G9"/>
    <mergeCell ref="H7:H9"/>
    <mergeCell ref="I7:I9"/>
    <mergeCell ref="J7:M8"/>
    <mergeCell ref="R7:S7"/>
    <mergeCell ref="N8:O8"/>
    <mergeCell ref="P8:Q8"/>
    <mergeCell ref="R8:S8"/>
  </mergeCells>
  <dataValidations count="2">
    <dataValidation allowBlank="1" showInputMessage="1" showErrorMessage="1" prompt="Insert a short description of the action" sqref="D60:E61 D43:I44 F61:I61 D27:I29 D59:I59 D14:I22 D24:I25 D32:I36 D47:I55 D57:I57 D38:I41"/>
    <dataValidation type="whole" allowBlank="1" showInputMessage="1" showErrorMessage="1" sqref="N27:S29 O59:S59 N43:S44 O61:S61 N14:S22 N24:S25 N32:S36 N47:S55 N57:S57 N59:N61 N38:S41">
      <formula1>0</formula1>
      <formula2>1000000</formula2>
    </dataValidation>
  </dataValidations>
  <printOptions/>
  <pageMargins left="0.18" right="0.56"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S63"/>
  <sheetViews>
    <sheetView zoomScale="70" zoomScaleNormal="70" zoomScalePageLayoutView="0" workbookViewId="0" topLeftCell="A1">
      <pane xSplit="13" ySplit="9" topLeftCell="N57" activePane="bottomRight" state="frozen"/>
      <selection pane="topLeft" activeCell="A1" sqref="A1"/>
      <selection pane="topRight" activeCell="G1" sqref="G1"/>
      <selection pane="bottomLeft" activeCell="A6" sqref="A6"/>
      <selection pane="bottomRight" activeCell="R61" sqref="R61"/>
    </sheetView>
  </sheetViews>
  <sheetFormatPr defaultColWidth="11.421875" defaultRowHeight="15"/>
  <cols>
    <col min="1" max="2" width="13.57421875" style="0" customWidth="1"/>
    <col min="3" max="3" width="53.00390625" style="0" customWidth="1"/>
    <col min="4" max="5" width="27.57421875" style="0" customWidth="1"/>
    <col min="6" max="9" width="10.8515625" style="0" customWidth="1"/>
    <col min="10" max="13" width="10.8515625" style="1" customWidth="1"/>
    <col min="14" max="19" width="6.7109375" style="1" customWidth="1"/>
    <col min="20" max="20" width="45.140625" style="13" customWidth="1"/>
    <col min="21" max="200" width="11.421875" style="13" customWidth="1"/>
  </cols>
  <sheetData>
    <row r="1" spans="1:19" ht="27" customHeight="1">
      <c r="A1" s="18" t="str">
        <f>'AP21LR '!A1</f>
        <v>PAYS:</v>
      </c>
      <c r="B1" s="19"/>
      <c r="C1" s="18" t="str">
        <f>'AP21LR '!C1</f>
        <v>République Démocratique du Congo (RDC)</v>
      </c>
      <c r="D1" s="16"/>
      <c r="E1" s="16"/>
      <c r="F1" s="16"/>
      <c r="G1" s="16"/>
      <c r="H1" s="16"/>
      <c r="I1" s="16"/>
      <c r="J1" s="17"/>
      <c r="K1" s="17"/>
      <c r="L1" s="17"/>
      <c r="M1" s="17"/>
      <c r="N1" s="17"/>
      <c r="O1" s="17"/>
      <c r="P1" s="13"/>
      <c r="Q1" s="13"/>
      <c r="R1" s="13"/>
      <c r="S1" s="13"/>
    </row>
    <row r="2" spans="1:19" ht="27" customHeight="1">
      <c r="A2" s="18" t="str">
        <f>'AP21LR '!A2</f>
        <v>PROJET:</v>
      </c>
      <c r="B2" s="19"/>
      <c r="C2" s="18" t="str">
        <f>'AP21LR '!C2</f>
        <v>Njia za Makubaliano: Les chemins vers les Accords</v>
      </c>
      <c r="D2" s="16"/>
      <c r="E2" s="16"/>
      <c r="F2" s="16"/>
      <c r="G2" s="16"/>
      <c r="H2" s="16"/>
      <c r="I2" s="16"/>
      <c r="J2" s="17"/>
      <c r="K2" s="17"/>
      <c r="L2" s="17"/>
      <c r="M2" s="17"/>
      <c r="N2" s="17"/>
      <c r="O2" s="17"/>
      <c r="P2" s="13"/>
      <c r="Q2" s="13"/>
      <c r="R2" s="13"/>
      <c r="S2" s="13"/>
    </row>
    <row r="3" spans="1:19" ht="27" customHeight="1">
      <c r="A3" s="18" t="str">
        <f>'AP21LR '!A3</f>
        <v>DATE DE DEBUT:</v>
      </c>
      <c r="B3" s="19"/>
      <c r="C3" s="18" t="str">
        <f>'AP21LR '!C3</f>
        <v>01  Octobre  2016</v>
      </c>
      <c r="D3" s="16"/>
      <c r="E3" s="16"/>
      <c r="F3" s="16"/>
      <c r="G3" s="16"/>
      <c r="H3" s="16"/>
      <c r="I3" s="16"/>
      <c r="J3" s="17"/>
      <c r="K3" s="17"/>
      <c r="L3" s="17"/>
      <c r="M3" s="17"/>
      <c r="N3" s="17"/>
      <c r="O3" s="17"/>
      <c r="P3" s="13"/>
      <c r="Q3" s="13"/>
      <c r="R3" s="13"/>
      <c r="S3" s="13"/>
    </row>
    <row r="4" spans="1:19" ht="27" customHeight="1">
      <c r="A4" s="18" t="str">
        <f>'AP21LR '!A4</f>
        <v>DATE DE FIN:</v>
      </c>
      <c r="B4" s="19"/>
      <c r="C4" s="18" t="str">
        <f>'AP21LR '!C4</f>
        <v>30 Septembre 2018</v>
      </c>
      <c r="D4" s="16"/>
      <c r="E4" s="16"/>
      <c r="F4" s="16"/>
      <c r="G4" s="16"/>
      <c r="H4" s="16"/>
      <c r="I4" s="16"/>
      <c r="J4" s="17"/>
      <c r="K4" s="17"/>
      <c r="L4" s="17"/>
      <c r="M4" s="17"/>
      <c r="N4" s="17"/>
      <c r="O4" s="17"/>
      <c r="P4" s="13"/>
      <c r="Q4" s="13"/>
      <c r="R4" s="13"/>
      <c r="S4" s="13"/>
    </row>
    <row r="5" spans="1:19" ht="27" customHeight="1">
      <c r="A5" s="18" t="str">
        <f>'AP21LR '!A5</f>
        <v>MISE A JOURS:</v>
      </c>
      <c r="B5" s="19"/>
      <c r="C5" s="22" t="str">
        <f>'AP21LR '!C5</f>
        <v>29 aout 2018</v>
      </c>
      <c r="D5" s="16"/>
      <c r="E5" s="16"/>
      <c r="F5" s="16"/>
      <c r="G5" s="16"/>
      <c r="H5" s="16"/>
      <c r="I5" s="16"/>
      <c r="J5" s="17"/>
      <c r="K5" s="17"/>
      <c r="L5" s="17"/>
      <c r="M5" s="17"/>
      <c r="N5" s="17"/>
      <c r="O5" s="17"/>
      <c r="P5" s="13"/>
      <c r="Q5" s="13"/>
      <c r="R5" s="13"/>
      <c r="S5" s="13"/>
    </row>
    <row r="6" spans="1:19" ht="27" customHeight="1" thickBot="1">
      <c r="A6" s="18" t="str">
        <f>'AP21LR '!A6</f>
        <v>RESPONSABLE:</v>
      </c>
      <c r="B6" s="19"/>
      <c r="C6" s="18" t="str">
        <f>'AP21LR '!C6</f>
        <v>Patrick</v>
      </c>
      <c r="D6" s="16"/>
      <c r="E6" s="16"/>
      <c r="F6" s="16"/>
      <c r="G6" s="16"/>
      <c r="H6" s="16"/>
      <c r="I6" s="16"/>
      <c r="J6" s="17"/>
      <c r="K6" s="17"/>
      <c r="L6" s="17"/>
      <c r="M6" s="17"/>
      <c r="N6" s="17"/>
      <c r="O6" s="17"/>
      <c r="P6" s="13"/>
      <c r="Q6" s="13"/>
      <c r="R6" s="13"/>
      <c r="S6" s="13"/>
    </row>
    <row r="7" spans="1:20" ht="18.75" customHeight="1" thickBot="1">
      <c r="A7" s="554" t="str">
        <f>'AP21LR '!A7:A9</f>
        <v>Code du Projet</v>
      </c>
      <c r="B7" s="544" t="str">
        <f>'AP21LR '!B7:B9</f>
        <v>Bailleur</v>
      </c>
      <c r="C7" s="544" t="str">
        <f>'AP21LR '!C7:C9</f>
        <v>Activité</v>
      </c>
      <c r="D7" s="544" t="str">
        <f>'AP21LR '!D7:D9</f>
        <v>Indicateur</v>
      </c>
      <c r="E7" s="544" t="str">
        <f>'AP21LR '!E7:E9</f>
        <v>Code Budgétaire</v>
      </c>
      <c r="F7" s="524" t="s">
        <v>34</v>
      </c>
      <c r="G7" s="544" t="s">
        <v>30</v>
      </c>
      <c r="H7" s="544" t="s">
        <v>28</v>
      </c>
      <c r="I7" s="544" t="s">
        <v>29</v>
      </c>
      <c r="J7" s="557" t="s">
        <v>10</v>
      </c>
      <c r="K7" s="558"/>
      <c r="L7" s="558"/>
      <c r="M7" s="559"/>
      <c r="N7" s="136"/>
      <c r="O7" s="137"/>
      <c r="P7" s="138">
        <v>2018</v>
      </c>
      <c r="Q7" s="137"/>
      <c r="R7" s="562"/>
      <c r="S7" s="563"/>
      <c r="T7" s="80"/>
    </row>
    <row r="8" spans="1:20" ht="24" customHeight="1">
      <c r="A8" s="555"/>
      <c r="B8" s="545"/>
      <c r="C8" s="545"/>
      <c r="D8" s="545"/>
      <c r="E8" s="545"/>
      <c r="F8" s="525"/>
      <c r="G8" s="545"/>
      <c r="H8" s="545"/>
      <c r="I8" s="545"/>
      <c r="J8" s="550"/>
      <c r="K8" s="560"/>
      <c r="L8" s="560"/>
      <c r="M8" s="561"/>
      <c r="N8" s="552" t="s">
        <v>17</v>
      </c>
      <c r="O8" s="553"/>
      <c r="P8" s="552" t="s">
        <v>11</v>
      </c>
      <c r="Q8" s="553"/>
      <c r="R8" s="550" t="s">
        <v>12</v>
      </c>
      <c r="S8" s="551"/>
      <c r="T8" s="80"/>
    </row>
    <row r="9" spans="1:20" ht="54.75" customHeight="1" thickBot="1">
      <c r="A9" s="555"/>
      <c r="B9" s="545"/>
      <c r="C9" s="556"/>
      <c r="D9" s="545"/>
      <c r="E9" s="545"/>
      <c r="F9" s="526"/>
      <c r="G9" s="546"/>
      <c r="H9" s="546"/>
      <c r="I9" s="546"/>
      <c r="J9" s="2" t="str">
        <f>'AP21LR '!H9</f>
        <v>Cible</v>
      </c>
      <c r="K9" s="2" t="str">
        <f>'AP21LR '!I9</f>
        <v>Fait</v>
      </c>
      <c r="L9" s="7" t="str">
        <f>'AP21LR '!J9</f>
        <v>Restant</v>
      </c>
      <c r="M9" s="5" t="str">
        <f>'AP21LR '!K9</f>
        <v>% réalisé</v>
      </c>
      <c r="N9" s="6" t="s">
        <v>4</v>
      </c>
      <c r="O9" s="3" t="s">
        <v>18</v>
      </c>
      <c r="P9" s="6" t="s">
        <v>4</v>
      </c>
      <c r="Q9" s="3" t="s">
        <v>18</v>
      </c>
      <c r="R9" s="6" t="s">
        <v>4</v>
      </c>
      <c r="S9" s="3" t="s">
        <v>18</v>
      </c>
      <c r="T9" s="77" t="s">
        <v>36</v>
      </c>
    </row>
    <row r="10" spans="1:200" s="4" customFormat="1" ht="18.75" customHeight="1">
      <c r="A10" s="11" t="str">
        <f>'AP21LR '!A10</f>
        <v>OBJECTIF GENERAL:  Renforcer la confiance et la légitimité mutuelle entre l'État et la société (dans la zone autour de Kitshanga), pour qu'ils puissent résoudre et/ou atténuer ensemble les principaux moteurs de conflit. </v>
      </c>
      <c r="B10" s="8"/>
      <c r="C10" s="8"/>
      <c r="D10" s="8"/>
      <c r="E10" s="8"/>
      <c r="F10" s="8"/>
      <c r="G10" s="8"/>
      <c r="H10" s="8"/>
      <c r="I10" s="8"/>
      <c r="J10" s="8"/>
      <c r="K10" s="8"/>
      <c r="L10" s="8"/>
      <c r="M10" s="9"/>
      <c r="N10" s="8"/>
      <c r="O10" s="8"/>
      <c r="P10" s="8"/>
      <c r="Q10" s="8"/>
      <c r="R10" s="8"/>
      <c r="S10" s="8"/>
      <c r="T10" s="8"/>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row>
    <row r="11" spans="1:200" s="4" customFormat="1" ht="18.75" customHeight="1">
      <c r="A11" s="131" t="str">
        <f>'AP21LR '!A11</f>
        <v>Objectif spécifique: Les acteurs et les entrepreneurs de conflits s’engagent et participent activement dans le processus de dialogue démocratique dans la zone du projet</v>
      </c>
      <c r="B11" s="132"/>
      <c r="C11" s="132"/>
      <c r="D11" s="132"/>
      <c r="E11" s="132"/>
      <c r="F11" s="133"/>
      <c r="G11" s="133"/>
      <c r="H11" s="133"/>
      <c r="I11" s="133"/>
      <c r="J11" s="133"/>
      <c r="K11" s="132"/>
      <c r="L11" s="132"/>
      <c r="M11" s="132"/>
      <c r="N11" s="132"/>
      <c r="O11" s="132"/>
      <c r="P11" s="132"/>
      <c r="Q11" s="132"/>
      <c r="R11" s="132"/>
      <c r="S11" s="132"/>
      <c r="T11" s="13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row>
    <row r="12" spans="1:201" s="10" customFormat="1" ht="19.5" customHeight="1">
      <c r="A12" s="23" t="str">
        <f>'AP21LR '!A12</f>
        <v>Résultat 1 : Les mécanismes participatifs de pilotage sont établis et opérationnels</v>
      </c>
      <c r="B12" s="24"/>
      <c r="C12" s="24"/>
      <c r="D12" s="24"/>
      <c r="E12" s="24"/>
      <c r="F12" s="25"/>
      <c r="G12" s="25"/>
      <c r="H12" s="25"/>
      <c r="I12" s="25"/>
      <c r="J12" s="25"/>
      <c r="K12" s="24"/>
      <c r="L12" s="24"/>
      <c r="M12" s="24"/>
      <c r="N12" s="24"/>
      <c r="O12" s="24"/>
      <c r="P12" s="24"/>
      <c r="Q12" s="24"/>
      <c r="R12" s="24"/>
      <c r="S12" s="24"/>
      <c r="T12" s="66"/>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2"/>
    </row>
    <row r="13" spans="1:200" s="55" customFormat="1" ht="18.75" customHeight="1">
      <c r="A13" s="122" t="str">
        <f>'AP21LR '!A13</f>
        <v>Produit 1.1. Les connaissances et capacités des membres des structures de dialogues et transformation de conflits sont accrues</v>
      </c>
      <c r="B13" s="123"/>
      <c r="C13" s="123"/>
      <c r="D13" s="123"/>
      <c r="E13" s="123"/>
      <c r="F13" s="124"/>
      <c r="G13" s="124"/>
      <c r="H13" s="124"/>
      <c r="I13" s="124"/>
      <c r="J13" s="124"/>
      <c r="K13" s="123"/>
      <c r="L13" s="123"/>
      <c r="M13" s="123"/>
      <c r="N13" s="123"/>
      <c r="O13" s="123"/>
      <c r="P13" s="123"/>
      <c r="Q13" s="123"/>
      <c r="R13" s="123"/>
      <c r="S13" s="123"/>
      <c r="T13" s="13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row>
    <row r="14" spans="1:20" ht="78.75" customHeight="1">
      <c r="A14" s="20" t="str">
        <f>'AP21LR '!A14</f>
        <v>AP21LR</v>
      </c>
      <c r="B14" s="21" t="str">
        <f>'AP21LR '!B14</f>
        <v>UNDP</v>
      </c>
      <c r="C14" s="31" t="str">
        <f>'AP21LR '!C14</f>
        <v>Activité 1.1.1 Redynamisation du cadre d'échange d'informations sur la stabilisation en chefferie de Bashali</v>
      </c>
      <c r="D14" s="166" t="str">
        <f>'AP21LR '!D14</f>
        <v>Les membres de ce CEI (comprenant 50% femmes) seront identifiés, contactés, sensibilisés et formés. Ce cadre sera composé par environs 35 membres. (1)</v>
      </c>
      <c r="E14" s="184">
        <f>'AP21LR '!E14</f>
        <v>0</v>
      </c>
      <c r="F14" s="190"/>
      <c r="G14" s="190"/>
      <c r="H14" s="183">
        <f aca="true" t="shared" si="0" ref="H14:H22">G14*J14</f>
        <v>0</v>
      </c>
      <c r="I14" s="183">
        <f aca="true" t="shared" si="1" ref="I14:I22">G14*K14</f>
        <v>0</v>
      </c>
      <c r="J14" s="183">
        <f aca="true" t="shared" si="2" ref="J14:K18">N14+P14+R14</f>
        <v>0</v>
      </c>
      <c r="K14" s="184">
        <f t="shared" si="2"/>
        <v>0</v>
      </c>
      <c r="L14" s="185">
        <f aca="true" t="shared" si="3" ref="L14:L22">J14-K14</f>
        <v>0</v>
      </c>
      <c r="M14" s="186" t="e">
        <f aca="true" t="shared" si="4" ref="M14:M22">K14/J14</f>
        <v>#DIV/0!</v>
      </c>
      <c r="N14" s="187">
        <f>'AP21LR '!AP14</f>
        <v>0</v>
      </c>
      <c r="O14" s="82"/>
      <c r="P14" s="187">
        <f>'AP21LR '!AX14</f>
        <v>0</v>
      </c>
      <c r="Q14" s="82"/>
      <c r="R14" s="187">
        <f>'AP21LR '!AZ14</f>
        <v>0</v>
      </c>
      <c r="S14" s="82"/>
      <c r="T14" s="78"/>
    </row>
    <row r="15" spans="1:20" ht="43.5" customHeight="1">
      <c r="A15" s="20" t="str">
        <f>'AP21LR '!A15</f>
        <v>AP21LR</v>
      </c>
      <c r="B15" s="21" t="str">
        <f>'AP21LR '!B15</f>
        <v>UNDP</v>
      </c>
      <c r="C15" s="31" t="str">
        <f>'AP21LR '!C15</f>
        <v>Activité 1.1.2 Identification et élection des membres du cadre d'échange et information sur la stabilisation en chefferie de Bwito</v>
      </c>
      <c r="D15" s="166">
        <f>'AP21LR '!D15</f>
        <v>0</v>
      </c>
      <c r="E15" s="184">
        <f>'AP21LR '!E15</f>
        <v>0</v>
      </c>
      <c r="F15" s="191"/>
      <c r="G15" s="191"/>
      <c r="H15" s="192">
        <f t="shared" si="0"/>
        <v>0</v>
      </c>
      <c r="I15" s="183">
        <f t="shared" si="1"/>
        <v>0</v>
      </c>
      <c r="J15" s="183">
        <f t="shared" si="2"/>
        <v>0</v>
      </c>
      <c r="K15" s="184">
        <f t="shared" si="2"/>
        <v>0</v>
      </c>
      <c r="L15" s="185">
        <f t="shared" si="3"/>
        <v>0</v>
      </c>
      <c r="M15" s="186" t="e">
        <f t="shared" si="4"/>
        <v>#DIV/0!</v>
      </c>
      <c r="N15" s="187">
        <f>'AP21LR '!AP15</f>
        <v>0</v>
      </c>
      <c r="O15" s="82"/>
      <c r="P15" s="187">
        <f>'AP21LR '!AX15</f>
        <v>0</v>
      </c>
      <c r="Q15" s="82"/>
      <c r="R15" s="187">
        <f>'AP21LR '!AZ15</f>
        <v>0</v>
      </c>
      <c r="S15" s="82"/>
      <c r="T15" s="78"/>
    </row>
    <row r="16" spans="1:20" ht="43.5" customHeight="1">
      <c r="A16" s="20" t="str">
        <f>'AP21LR '!A16</f>
        <v>AP21LR</v>
      </c>
      <c r="B16" s="21" t="str">
        <f>'AP21LR '!B16</f>
        <v>UNDP</v>
      </c>
      <c r="C16" s="31" t="str">
        <f>'AP21LR '!C16</f>
        <v>Activité 1.1.3 Forum Constitutif du Cadre d'échange d’informations sur la stabilisation en chefferie de Bwito</v>
      </c>
      <c r="D16" s="166" t="str">
        <f>'AP21LR '!D16</f>
        <v> # de forum constutif de structures communautaires de paix dédiées à la résolution des conflits tenus dans la chefferie de Bwito (1)</v>
      </c>
      <c r="E16" s="184">
        <f>'AP21LR '!E16</f>
        <v>0</v>
      </c>
      <c r="F16" s="191"/>
      <c r="G16" s="191"/>
      <c r="H16" s="192">
        <f t="shared" si="0"/>
        <v>0</v>
      </c>
      <c r="I16" s="183">
        <f t="shared" si="1"/>
        <v>0</v>
      </c>
      <c r="J16" s="183">
        <f t="shared" si="2"/>
        <v>0</v>
      </c>
      <c r="K16" s="184">
        <f t="shared" si="2"/>
        <v>0</v>
      </c>
      <c r="L16" s="185">
        <f t="shared" si="3"/>
        <v>0</v>
      </c>
      <c r="M16" s="186" t="e">
        <f t="shared" si="4"/>
        <v>#DIV/0!</v>
      </c>
      <c r="N16" s="187">
        <f>'AP21LR '!AP16</f>
        <v>0</v>
      </c>
      <c r="O16" s="82"/>
      <c r="P16" s="187">
        <f>'AP21LR '!AX16</f>
        <v>0</v>
      </c>
      <c r="Q16" s="82"/>
      <c r="R16" s="187">
        <f>'AP21LR '!AZ16</f>
        <v>0</v>
      </c>
      <c r="S16" s="82"/>
      <c r="T16" s="78"/>
    </row>
    <row r="17" spans="1:20" ht="43.5" customHeight="1">
      <c r="A17" s="20" t="str">
        <f>'AP21LR '!A17</f>
        <v>AP21LR</v>
      </c>
      <c r="B17" s="21" t="str">
        <f>'AP21LR '!B17</f>
        <v>UNDP</v>
      </c>
      <c r="C17" s="31" t="str">
        <f>'AP21LR '!C17</f>
        <v>Activité 1.1.4 Identification et election des membres des structures communautaires de paix en chefferie de Bwito</v>
      </c>
      <c r="D17" s="166">
        <f>'AP21LR '!D17</f>
        <v>0</v>
      </c>
      <c r="E17" s="184">
        <f>'AP21LR '!E17</f>
        <v>0</v>
      </c>
      <c r="F17" s="191"/>
      <c r="G17" s="191"/>
      <c r="H17" s="192">
        <f t="shared" si="0"/>
        <v>0</v>
      </c>
      <c r="I17" s="183">
        <f t="shared" si="1"/>
        <v>0</v>
      </c>
      <c r="J17" s="183">
        <f t="shared" si="2"/>
        <v>0</v>
      </c>
      <c r="K17" s="184">
        <f t="shared" si="2"/>
        <v>0</v>
      </c>
      <c r="L17" s="185">
        <f t="shared" si="3"/>
        <v>0</v>
      </c>
      <c r="M17" s="186" t="e">
        <f t="shared" si="4"/>
        <v>#DIV/0!</v>
      </c>
      <c r="N17" s="187">
        <f>'AP21LR '!AP17</f>
        <v>0</v>
      </c>
      <c r="O17" s="82"/>
      <c r="P17" s="187">
        <f>'AP21LR '!AX17</f>
        <v>0</v>
      </c>
      <c r="Q17" s="82"/>
      <c r="R17" s="187">
        <f>'AP21LR '!AZ17</f>
        <v>0</v>
      </c>
      <c r="S17" s="82"/>
      <c r="T17" s="78"/>
    </row>
    <row r="18" spans="1:20" ht="43.5" customHeight="1">
      <c r="A18" s="20" t="str">
        <f>'AP21LR '!A18</f>
        <v>AP21LR</v>
      </c>
      <c r="B18" s="21" t="str">
        <f>'AP21LR '!B18</f>
        <v>UNDP</v>
      </c>
      <c r="C18" s="31" t="str">
        <f>'AP21LR '!C18</f>
        <v>Activité 1.1.5 Forum constitutif des structures communautaires de paix en chefferie de Bwito</v>
      </c>
      <c r="D18" s="166">
        <f>'AP21LR '!D18</f>
        <v>0</v>
      </c>
      <c r="E18" s="184">
        <f>'AP21LR '!E18</f>
        <v>0</v>
      </c>
      <c r="F18" s="191"/>
      <c r="G18" s="191"/>
      <c r="H18" s="192">
        <f t="shared" si="0"/>
        <v>0</v>
      </c>
      <c r="I18" s="183">
        <f t="shared" si="1"/>
        <v>0</v>
      </c>
      <c r="J18" s="183">
        <f t="shared" si="2"/>
        <v>0</v>
      </c>
      <c r="K18" s="184">
        <f t="shared" si="2"/>
        <v>0</v>
      </c>
      <c r="L18" s="185">
        <f t="shared" si="3"/>
        <v>0</v>
      </c>
      <c r="M18" s="186" t="e">
        <f t="shared" si="4"/>
        <v>#DIV/0!</v>
      </c>
      <c r="N18" s="187">
        <f>'AP21LR '!AP18</f>
        <v>0</v>
      </c>
      <c r="O18" s="82"/>
      <c r="P18" s="187">
        <f>'AP21LR '!AX18</f>
        <v>0</v>
      </c>
      <c r="Q18" s="82"/>
      <c r="R18" s="187">
        <f>'AP21LR '!AZ18</f>
        <v>0</v>
      </c>
      <c r="S18" s="82"/>
      <c r="T18" s="78"/>
    </row>
    <row r="19" spans="1:20" ht="38.25" customHeight="1">
      <c r="A19" s="20" t="str">
        <f>'AP21LR '!A19</f>
        <v>AP21LR</v>
      </c>
      <c r="B19" s="21" t="str">
        <f>'AP21LR '!B19</f>
        <v>UNDP</v>
      </c>
      <c r="C19" s="31" t="str">
        <f>'AP21LR '!C19</f>
        <v>Activité 1.1.6 Formation des membres du cadre d'échange d'informations et des CITC  en chefferie de Bashali</v>
      </c>
      <c r="D19" s="166">
        <f>'AP21LR '!D19</f>
        <v>0</v>
      </c>
      <c r="E19" s="184">
        <f>'AP21LR '!E19</f>
        <v>0</v>
      </c>
      <c r="F19" s="191"/>
      <c r="G19" s="191"/>
      <c r="H19" s="192">
        <f t="shared" si="0"/>
        <v>0</v>
      </c>
      <c r="I19" s="183">
        <f t="shared" si="1"/>
        <v>0</v>
      </c>
      <c r="J19" s="183">
        <f aca="true" t="shared" si="5" ref="J19:K22">N19+P19+R19</f>
        <v>0</v>
      </c>
      <c r="K19" s="184">
        <f t="shared" si="5"/>
        <v>0</v>
      </c>
      <c r="L19" s="185">
        <f t="shared" si="3"/>
        <v>0</v>
      </c>
      <c r="M19" s="186" t="e">
        <f t="shared" si="4"/>
        <v>#DIV/0!</v>
      </c>
      <c r="N19" s="187">
        <f>'AP21LR '!AP19</f>
        <v>0</v>
      </c>
      <c r="O19" s="82"/>
      <c r="P19" s="187">
        <f>'AP21LR '!AX19</f>
        <v>0</v>
      </c>
      <c r="Q19" s="82"/>
      <c r="R19" s="187">
        <f>'AP21LR '!AZ19</f>
        <v>0</v>
      </c>
      <c r="S19" s="82"/>
      <c r="T19" s="78"/>
    </row>
    <row r="20" spans="1:20" ht="38.25" customHeight="1">
      <c r="A20" s="20" t="str">
        <f>'AP21LR '!A20</f>
        <v>AP21LR</v>
      </c>
      <c r="B20" s="21" t="str">
        <f>'AP21LR '!B20</f>
        <v>UNDP</v>
      </c>
      <c r="C20" s="31" t="str">
        <f>'AP21LR '!C20</f>
        <v>Activité 1.1.7 Formation des membres du cadre d'échange d'informations et des structures communautaires de paix en chefferie de Bwito</v>
      </c>
      <c r="D20" s="166" t="str">
        <f>'AP21LR '!D20</f>
        <v># des membres de CITC, SCP, CC et CEI formées sur le genre, la sensibilité aux conflits et l'analyse des conflits (1)</v>
      </c>
      <c r="E20" s="184">
        <f>'AP21LR '!E20</f>
        <v>0</v>
      </c>
      <c r="F20" s="191"/>
      <c r="G20" s="191"/>
      <c r="H20" s="192">
        <f t="shared" si="0"/>
        <v>0</v>
      </c>
      <c r="I20" s="183">
        <f t="shared" si="1"/>
        <v>0</v>
      </c>
      <c r="J20" s="183">
        <f t="shared" si="5"/>
        <v>0</v>
      </c>
      <c r="K20" s="184">
        <f t="shared" si="5"/>
        <v>0</v>
      </c>
      <c r="L20" s="185">
        <f t="shared" si="3"/>
        <v>0</v>
      </c>
      <c r="M20" s="186" t="e">
        <f t="shared" si="4"/>
        <v>#DIV/0!</v>
      </c>
      <c r="N20" s="187">
        <f>'AP21LR '!AP20</f>
        <v>0</v>
      </c>
      <c r="O20" s="82"/>
      <c r="P20" s="187">
        <f>'AP21LR '!AX20</f>
        <v>0</v>
      </c>
      <c r="Q20" s="82"/>
      <c r="R20" s="187">
        <f>'AP21LR '!AZ20</f>
        <v>0</v>
      </c>
      <c r="S20" s="82"/>
      <c r="T20" s="78"/>
    </row>
    <row r="21" spans="1:20" ht="38.25" customHeight="1">
      <c r="A21" s="20" t="str">
        <f>'AP21LR '!A21</f>
        <v>AP21LR</v>
      </c>
      <c r="B21" s="21" t="str">
        <f>'AP21LR '!B21</f>
        <v>UNDP</v>
      </c>
      <c r="C21" s="31" t="str">
        <f>'AP21LR '!C21</f>
        <v>Activité 1.1.8 Formation des membres des noyaux de prévention et de résolution des conflits(NPRC)</v>
      </c>
      <c r="D21" s="166" t="str">
        <f>'AP21LR '!D21</f>
        <v>Augmentation  du niveau des connaissance des participants aux formations sur les sujets clés (1)</v>
      </c>
      <c r="E21" s="184">
        <f>'AP21LR '!E21</f>
        <v>0</v>
      </c>
      <c r="F21" s="191"/>
      <c r="G21" s="191"/>
      <c r="H21" s="192">
        <f t="shared" si="0"/>
        <v>0</v>
      </c>
      <c r="I21" s="183">
        <f t="shared" si="1"/>
        <v>0</v>
      </c>
      <c r="J21" s="183">
        <f t="shared" si="5"/>
        <v>0</v>
      </c>
      <c r="K21" s="184">
        <f t="shared" si="5"/>
        <v>0</v>
      </c>
      <c r="L21" s="185">
        <f t="shared" si="3"/>
        <v>0</v>
      </c>
      <c r="M21" s="186" t="e">
        <f t="shared" si="4"/>
        <v>#DIV/0!</v>
      </c>
      <c r="N21" s="187">
        <f>'AP21LR '!AP21</f>
        <v>0</v>
      </c>
      <c r="O21" s="82"/>
      <c r="P21" s="187">
        <f>'AP21LR '!AX21</f>
        <v>0</v>
      </c>
      <c r="Q21" s="82"/>
      <c r="R21" s="187">
        <f>'AP21LR '!AZ21</f>
        <v>0</v>
      </c>
      <c r="S21" s="82"/>
      <c r="T21" s="78"/>
    </row>
    <row r="22" spans="1:20" ht="38.25" customHeight="1">
      <c r="A22" s="20" t="str">
        <f>'AP21LR '!A22</f>
        <v>AP21LR</v>
      </c>
      <c r="B22" s="21" t="str">
        <f>'AP21LR '!B22</f>
        <v>UNDP</v>
      </c>
      <c r="C22" s="31" t="str">
        <f>'AP21LR '!C22</f>
        <v>Activité 1.1.9 Formation de membres du conseil consultatif provincial</v>
      </c>
      <c r="D22" s="166">
        <f>'AP21LR '!D22</f>
        <v>0</v>
      </c>
      <c r="E22" s="184">
        <f>'AP21LR '!E22</f>
        <v>0</v>
      </c>
      <c r="F22" s="191"/>
      <c r="G22" s="191"/>
      <c r="H22" s="192">
        <f t="shared" si="0"/>
        <v>0</v>
      </c>
      <c r="I22" s="183">
        <f t="shared" si="1"/>
        <v>0</v>
      </c>
      <c r="J22" s="183">
        <f t="shared" si="5"/>
        <v>0</v>
      </c>
      <c r="K22" s="184">
        <f t="shared" si="5"/>
        <v>0</v>
      </c>
      <c r="L22" s="185">
        <f t="shared" si="3"/>
        <v>0</v>
      </c>
      <c r="M22" s="186" t="e">
        <f t="shared" si="4"/>
        <v>#DIV/0!</v>
      </c>
      <c r="N22" s="187">
        <f>'AP21LR '!AP22</f>
        <v>0</v>
      </c>
      <c r="O22" s="82"/>
      <c r="P22" s="187">
        <f>'AP21LR '!AX22</f>
        <v>0</v>
      </c>
      <c r="Q22" s="82"/>
      <c r="R22" s="187">
        <f>'AP21LR '!AZ22</f>
        <v>0</v>
      </c>
      <c r="S22" s="82"/>
      <c r="T22" s="78"/>
    </row>
    <row r="23" spans="1:200" s="55" customFormat="1" ht="18.75" customHeight="1">
      <c r="A23" s="122" t="str">
        <f>'AP21LR '!A23</f>
        <v>Produit 1.2. Les structures de dialogues et de transformation de conflits sont appuyées</v>
      </c>
      <c r="B23" s="123"/>
      <c r="C23" s="123"/>
      <c r="D23" s="161"/>
      <c r="E23" s="161"/>
      <c r="F23" s="162"/>
      <c r="G23" s="162"/>
      <c r="H23" s="162"/>
      <c r="I23" s="162"/>
      <c r="J23" s="162"/>
      <c r="K23" s="161"/>
      <c r="L23" s="161"/>
      <c r="M23" s="161"/>
      <c r="N23" s="161"/>
      <c r="O23" s="161"/>
      <c r="P23" s="161"/>
      <c r="Q23" s="161"/>
      <c r="R23" s="161"/>
      <c r="S23" s="161"/>
      <c r="T23" s="13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row>
    <row r="24" spans="1:20" ht="42" customHeight="1">
      <c r="A24" s="20" t="str">
        <f>'AP21LR '!A24</f>
        <v>AP21LR</v>
      </c>
      <c r="B24" s="21" t="str">
        <f>'AP21LR '!B24</f>
        <v>UNDP</v>
      </c>
      <c r="C24" s="31" t="str">
        <f>'AP21LR '!C24</f>
        <v>Activité 1.2.1 et Activité 1.2.2 Cout de fonctionnement pour les CITC dans le Bashali et les structures communautaires de paix dans le Bwito</v>
      </c>
      <c r="D24" s="166" t="str">
        <f>'AP21LR '!D24</f>
        <v># de réunions organisées par les membres  des structurs communautaires de paix/CITC (14)</v>
      </c>
      <c r="E24" s="184">
        <f>'AP21LR '!E24</f>
        <v>0</v>
      </c>
      <c r="F24" s="190"/>
      <c r="G24" s="190"/>
      <c r="H24" s="183">
        <f>G24*J24</f>
        <v>0</v>
      </c>
      <c r="I24" s="183">
        <f>G24*K24</f>
        <v>0</v>
      </c>
      <c r="J24" s="183">
        <f>N24+P24+R24</f>
        <v>3</v>
      </c>
      <c r="K24" s="184">
        <f>O24+Q24+S24</f>
        <v>3</v>
      </c>
      <c r="L24" s="185">
        <f>J24-K24</f>
        <v>0</v>
      </c>
      <c r="M24" s="186">
        <f>K24/J24</f>
        <v>1</v>
      </c>
      <c r="N24" s="187">
        <f>'AP21LR '!AP24</f>
        <v>1</v>
      </c>
      <c r="O24" s="82">
        <v>1</v>
      </c>
      <c r="P24" s="187">
        <f>'AP21LR '!AX24</f>
        <v>1</v>
      </c>
      <c r="Q24" s="82">
        <v>1</v>
      </c>
      <c r="R24" s="187">
        <f>'AP21LR '!AZ24</f>
        <v>1</v>
      </c>
      <c r="S24" s="82">
        <v>1</v>
      </c>
      <c r="T24" s="78"/>
    </row>
    <row r="25" spans="1:20" ht="42" customHeight="1">
      <c r="A25" s="20" t="str">
        <f>'AP21LR '!A25</f>
        <v>AP21LR</v>
      </c>
      <c r="B25" s="21" t="str">
        <f>'AP21LR '!B25</f>
        <v>UNDP</v>
      </c>
      <c r="C25" s="31" t="str">
        <f>'AP21LR '!C25</f>
        <v>Activité 1.2.3 et Activité 1.24 Réunions bimensuelles de membres des CEI de Bashali et de Bwito</v>
      </c>
      <c r="D25" s="166" t="str">
        <f>'AP21LR '!D25</f>
        <v># de réunions organisées par les membres de CEI (16)</v>
      </c>
      <c r="E25" s="184">
        <f>'AP21LR '!E25</f>
        <v>0</v>
      </c>
      <c r="F25" s="191"/>
      <c r="G25" s="191"/>
      <c r="H25" s="192">
        <f>G25*J25</f>
        <v>0</v>
      </c>
      <c r="I25" s="183">
        <f>G25*K25</f>
        <v>0</v>
      </c>
      <c r="J25" s="183">
        <f>N25+P25+R25</f>
        <v>3</v>
      </c>
      <c r="K25" s="184">
        <f>O25+Q25+S25</f>
        <v>2</v>
      </c>
      <c r="L25" s="185">
        <f>J25-K25</f>
        <v>1</v>
      </c>
      <c r="M25" s="186">
        <f>K25/J25</f>
        <v>0.6666666666666666</v>
      </c>
      <c r="N25" s="187">
        <f>'AP21LR '!AP25</f>
        <v>1</v>
      </c>
      <c r="O25" s="82">
        <v>0</v>
      </c>
      <c r="P25" s="187">
        <f>'AP21LR '!AX25</f>
        <v>1</v>
      </c>
      <c r="Q25" s="82">
        <v>1</v>
      </c>
      <c r="R25" s="187">
        <f>'AP21LR '!AZ25</f>
        <v>1</v>
      </c>
      <c r="S25" s="82">
        <v>1</v>
      </c>
      <c r="T25" s="78"/>
    </row>
    <row r="26" spans="1:200" s="55" customFormat="1" ht="18.75" customHeight="1">
      <c r="A26" s="122" t="str">
        <f>'AP21LR '!A26</f>
        <v>Produit 1.3. Les connaissances de la population sur les actions de dialogues et transformation de conflits sont accrues</v>
      </c>
      <c r="B26" s="123"/>
      <c r="C26" s="123"/>
      <c r="D26" s="161"/>
      <c r="E26" s="161"/>
      <c r="F26" s="162"/>
      <c r="G26" s="162"/>
      <c r="H26" s="162"/>
      <c r="I26" s="162"/>
      <c r="J26" s="162"/>
      <c r="K26" s="161"/>
      <c r="L26" s="161"/>
      <c r="M26" s="161"/>
      <c r="N26" s="161"/>
      <c r="O26" s="161"/>
      <c r="P26" s="161"/>
      <c r="Q26" s="161"/>
      <c r="R26" s="161"/>
      <c r="S26" s="161"/>
      <c r="T26" s="13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row>
    <row r="27" spans="1:20" ht="38.25" customHeight="1">
      <c r="A27" s="20" t="str">
        <f>'AP21LR '!A27</f>
        <v>AP21LR</v>
      </c>
      <c r="B27" s="21" t="str">
        <f>'AP21LR '!B27</f>
        <v>UNDP</v>
      </c>
      <c r="C27" s="31" t="str">
        <f>'AP21LR '!C27</f>
        <v>Activité 1.3.1 Production des émissions Radio/Pole FM</v>
      </c>
      <c r="D27" s="166" t="str">
        <f>'AP21LR '!D27</f>
        <v># d'émissions radio produites (30) et diffusées au niveau local sur le processus de stabilisation </v>
      </c>
      <c r="E27" s="184">
        <f>'AP21LR '!E27</f>
        <v>0</v>
      </c>
      <c r="F27" s="190"/>
      <c r="G27" s="190"/>
      <c r="H27" s="183">
        <f>G27*J27</f>
        <v>0</v>
      </c>
      <c r="I27" s="183">
        <f>G27*K27</f>
        <v>0</v>
      </c>
      <c r="J27" s="183">
        <f aca="true" t="shared" si="6" ref="J27:K29">N27+P27+R27</f>
        <v>3</v>
      </c>
      <c r="K27" s="184">
        <f t="shared" si="6"/>
        <v>3</v>
      </c>
      <c r="L27" s="185">
        <f>J27-K27</f>
        <v>0</v>
      </c>
      <c r="M27" s="186">
        <f>K27/J27</f>
        <v>1</v>
      </c>
      <c r="N27" s="187">
        <f>'AP21LR '!AP27</f>
        <v>1</v>
      </c>
      <c r="O27" s="82">
        <v>1</v>
      </c>
      <c r="P27" s="187">
        <f>'AP21LR '!AX27</f>
        <v>1</v>
      </c>
      <c r="Q27" s="82">
        <v>1</v>
      </c>
      <c r="R27" s="187">
        <f>'AP21LR '!AZ27</f>
        <v>1</v>
      </c>
      <c r="S27" s="82">
        <v>1</v>
      </c>
      <c r="T27" s="78"/>
    </row>
    <row r="28" spans="1:20" ht="38.25" customHeight="1">
      <c r="A28" s="20" t="str">
        <f>'AP21LR '!A28</f>
        <v>AP21LR</v>
      </c>
      <c r="B28" s="21" t="str">
        <f>'AP21LR '!B28</f>
        <v>UNDP</v>
      </c>
      <c r="C28" s="31" t="str">
        <f>'AP21LR '!C28</f>
        <v>Activité 1.3.2 Diffusion des émissions sur 4 radios communautaires au niveau local</v>
      </c>
      <c r="D28" s="166" t="str">
        <f>'AP21LR '!D28</f>
        <v> # d'émissions radio produites et diffusées (12) au niveau national sur le processus de stabilisation</v>
      </c>
      <c r="E28" s="184">
        <f>'AP21LR '!E28</f>
        <v>0</v>
      </c>
      <c r="F28" s="191"/>
      <c r="G28" s="191"/>
      <c r="H28" s="192">
        <f>G28*J28</f>
        <v>0</v>
      </c>
      <c r="I28" s="183">
        <f>G28*K28</f>
        <v>0</v>
      </c>
      <c r="J28" s="183">
        <f t="shared" si="6"/>
        <v>1</v>
      </c>
      <c r="K28" s="184">
        <f t="shared" si="6"/>
        <v>0</v>
      </c>
      <c r="L28" s="185">
        <f>J28-K28</f>
        <v>1</v>
      </c>
      <c r="M28" s="186">
        <f>K28/J28</f>
        <v>0</v>
      </c>
      <c r="N28" s="187">
        <f>'AP21LR '!AP28</f>
        <v>0</v>
      </c>
      <c r="O28" s="82"/>
      <c r="P28" s="187">
        <f>'AP21LR '!AX28</f>
        <v>0</v>
      </c>
      <c r="Q28" s="82"/>
      <c r="R28" s="187">
        <f>'AP21LR '!AZ28</f>
        <v>1</v>
      </c>
      <c r="S28" s="82"/>
      <c r="T28" s="78"/>
    </row>
    <row r="29" spans="1:20" ht="38.25" customHeight="1">
      <c r="A29" s="20" t="str">
        <f>'AP21LR '!A29</f>
        <v>AP21LR</v>
      </c>
      <c r="B29" s="21" t="str">
        <f>'AP21LR '!B29</f>
        <v>UNDP</v>
      </c>
      <c r="C29" s="31" t="str">
        <f>'AP21LR '!C29</f>
        <v>Activité 1.3.3 Diffusion des émissions sur une radio nationale à Kinshasa</v>
      </c>
      <c r="D29" s="166" t="str">
        <f>'AP21LR '!D29</f>
        <v> % des membres de la communauté et acteurs locaux qui ont une bonne connaissance des messages vehicules a travers les emissions radiophoniques, les campagnes de sensibilisation...... (60%)</v>
      </c>
      <c r="E29" s="184">
        <f>'AP21LR '!E29</f>
        <v>0</v>
      </c>
      <c r="F29" s="191"/>
      <c r="G29" s="191"/>
      <c r="H29" s="192">
        <f>G29*J29</f>
        <v>0</v>
      </c>
      <c r="I29" s="183">
        <f>G29*K29</f>
        <v>0</v>
      </c>
      <c r="J29" s="183">
        <f t="shared" si="6"/>
        <v>0</v>
      </c>
      <c r="K29" s="184">
        <f t="shared" si="6"/>
        <v>0</v>
      </c>
      <c r="L29" s="185">
        <f>J29-K29</f>
        <v>0</v>
      </c>
      <c r="M29" s="186" t="e">
        <f>K29/J29</f>
        <v>#DIV/0!</v>
      </c>
      <c r="N29" s="187">
        <f>'AP21LR '!AP29</f>
        <v>0</v>
      </c>
      <c r="O29" s="82"/>
      <c r="P29" s="187">
        <f>'AP21LR '!AX29</f>
        <v>0</v>
      </c>
      <c r="Q29" s="82"/>
      <c r="R29" s="187">
        <f>'AP21LR '!AZ29</f>
        <v>0</v>
      </c>
      <c r="S29" s="82"/>
      <c r="T29" s="78"/>
    </row>
    <row r="30" spans="1:201" s="10" customFormat="1" ht="19.5" customHeight="1">
      <c r="A30" s="23" t="str">
        <f>'AP21LR '!A30</f>
        <v>Résultat 2. Les plans d'actions conjoints sont mis en œuvre</v>
      </c>
      <c r="B30" s="24"/>
      <c r="C30" s="39"/>
      <c r="D30" s="169"/>
      <c r="E30" s="194"/>
      <c r="F30" s="195"/>
      <c r="G30" s="195"/>
      <c r="H30" s="195"/>
      <c r="I30" s="195"/>
      <c r="J30" s="195"/>
      <c r="K30" s="196"/>
      <c r="L30" s="196"/>
      <c r="M30" s="196"/>
      <c r="N30" s="196"/>
      <c r="O30" s="196"/>
      <c r="P30" s="196"/>
      <c r="Q30" s="196"/>
      <c r="R30" s="196"/>
      <c r="S30" s="196"/>
      <c r="T30" s="66"/>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2"/>
    </row>
    <row r="31" spans="1:200" s="55" customFormat="1" ht="18.75" customHeight="1">
      <c r="A31" s="122" t="str">
        <f>'AP21LR '!A31</f>
        <v>Produit 2.1. Les engagements (Accords) issus des dialogues précédents sont actualisés</v>
      </c>
      <c r="B31" s="123"/>
      <c r="C31" s="123"/>
      <c r="D31" s="161"/>
      <c r="E31" s="161"/>
      <c r="F31" s="162"/>
      <c r="G31" s="162"/>
      <c r="H31" s="162"/>
      <c r="I31" s="162"/>
      <c r="J31" s="162"/>
      <c r="K31" s="161"/>
      <c r="L31" s="161"/>
      <c r="M31" s="161"/>
      <c r="N31" s="161"/>
      <c r="O31" s="161"/>
      <c r="P31" s="161"/>
      <c r="Q31" s="161"/>
      <c r="R31" s="161"/>
      <c r="S31" s="161"/>
      <c r="T31" s="13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row>
    <row r="32" spans="1:20" ht="41.25" customHeight="1">
      <c r="A32" s="20" t="str">
        <f>'AP21LR '!A32</f>
        <v>AP21LR</v>
      </c>
      <c r="B32" s="21" t="str">
        <f>'AP21LR '!B32</f>
        <v>UNDP</v>
      </c>
      <c r="C32" s="31" t="str">
        <f>'AP21LR '!C32</f>
        <v>Activité 2.1.1 Ateliers d’évaluation et de réactualisation des accords signés dans le passé dans la zone</v>
      </c>
      <c r="D32" s="166" t="str">
        <f>'AP21LR '!D32</f>
        <v># d'atelier sur la réactualisation et la revue des résultats de l'analyse existante dans la zone (4)</v>
      </c>
      <c r="E32" s="184">
        <f>'AP21LR '!E32</f>
        <v>0</v>
      </c>
      <c r="F32" s="191"/>
      <c r="G32" s="191"/>
      <c r="H32" s="192">
        <f>G32*J32</f>
        <v>0</v>
      </c>
      <c r="I32" s="183">
        <f>G32*K32</f>
        <v>0</v>
      </c>
      <c r="J32" s="183">
        <f aca="true" t="shared" si="7" ref="J32:K35">N32+P32+R32</f>
        <v>0</v>
      </c>
      <c r="K32" s="184">
        <f t="shared" si="7"/>
        <v>0</v>
      </c>
      <c r="L32" s="185">
        <f>J32-K32</f>
        <v>0</v>
      </c>
      <c r="M32" s="186" t="e">
        <f>K32/J32</f>
        <v>#DIV/0!</v>
      </c>
      <c r="N32" s="187">
        <f>'AP21LR '!AP32</f>
        <v>0</v>
      </c>
      <c r="O32" s="82"/>
      <c r="P32" s="187">
        <f>'AP21LR '!AX32</f>
        <v>0</v>
      </c>
      <c r="Q32" s="82"/>
      <c r="R32" s="187">
        <f>'AP21LR '!AZ32</f>
        <v>0</v>
      </c>
      <c r="S32" s="82"/>
      <c r="T32" s="78"/>
    </row>
    <row r="33" spans="1:20" ht="41.25" customHeight="1">
      <c r="A33" s="20" t="str">
        <f>'AP21LR '!A33</f>
        <v>AP21LR</v>
      </c>
      <c r="B33" s="21" t="str">
        <f>'AP21LR '!B33</f>
        <v>UNDP</v>
      </c>
      <c r="C33" s="31" t="str">
        <f>'AP21LR '!C33</f>
        <v>Activité 2.1.2 Nbre d'aliers de restitution  sur les dimensions non incluses dans la RAP existante menée par LPI</v>
      </c>
      <c r="D33" s="166" t="str">
        <f>'AP21LR '!D33</f>
        <v># d'ateliers de restitutions sur les dimensions non incluses dans la RAP aux parties prenantes et autorités organisés (3)</v>
      </c>
      <c r="E33" s="184">
        <f>'AP21LR '!E33</f>
        <v>0</v>
      </c>
      <c r="F33" s="191"/>
      <c r="G33" s="191"/>
      <c r="H33" s="192">
        <f>G33*J33</f>
        <v>0</v>
      </c>
      <c r="I33" s="183">
        <f>G33*K33</f>
        <v>0</v>
      </c>
      <c r="J33" s="183">
        <f t="shared" si="7"/>
        <v>1</v>
      </c>
      <c r="K33" s="184">
        <f t="shared" si="7"/>
        <v>0</v>
      </c>
      <c r="L33" s="185">
        <f>J33-K33</f>
        <v>1</v>
      </c>
      <c r="M33" s="186">
        <f>K33/J33</f>
        <v>0</v>
      </c>
      <c r="N33" s="187">
        <f>'AP21LR '!AP33</f>
        <v>0</v>
      </c>
      <c r="O33" s="82"/>
      <c r="P33" s="187">
        <f>'AP21LR '!AX33</f>
        <v>0</v>
      </c>
      <c r="Q33" s="82"/>
      <c r="R33" s="187">
        <f>'AP21LR '!AZ33</f>
        <v>1</v>
      </c>
      <c r="S33" s="82"/>
      <c r="T33" s="78"/>
    </row>
    <row r="34" spans="1:20" ht="36.75" customHeight="1">
      <c r="A34" s="20" t="str">
        <f>'AP21LR '!A34</f>
        <v>AP21LR</v>
      </c>
      <c r="B34" s="21" t="str">
        <f>'AP21LR '!B34</f>
        <v>UNDP</v>
      </c>
      <c r="C34" s="31" t="str">
        <f>'AP21LR '!C34</f>
        <v>Activité 2.1.3 Table Ronde d’évaluation et actualisation des engagements existants sur la zone de Bashali</v>
      </c>
      <c r="D34" s="166" t="str">
        <f>'AP21LR '!D34</f>
        <v># de table ronde d'évaluation et réactualisation des engagements existants dans la zone de Bashali (1)</v>
      </c>
      <c r="E34" s="184">
        <f>'AP21LR '!E34</f>
        <v>0</v>
      </c>
      <c r="F34" s="191"/>
      <c r="G34" s="191"/>
      <c r="H34" s="192">
        <f>G34*J34</f>
        <v>0</v>
      </c>
      <c r="I34" s="183">
        <f>G34*K34</f>
        <v>0</v>
      </c>
      <c r="J34" s="183">
        <f t="shared" si="7"/>
        <v>0</v>
      </c>
      <c r="K34" s="184">
        <f t="shared" si="7"/>
        <v>0</v>
      </c>
      <c r="L34" s="185">
        <f>J34-K34</f>
        <v>0</v>
      </c>
      <c r="M34" s="186" t="e">
        <f>K34/J34</f>
        <v>#DIV/0!</v>
      </c>
      <c r="N34" s="187">
        <f>'AP21LR '!AP34</f>
        <v>0</v>
      </c>
      <c r="O34" s="82"/>
      <c r="P34" s="187">
        <f>'AP21LR '!AX34</f>
        <v>0</v>
      </c>
      <c r="Q34" s="82"/>
      <c r="R34" s="187">
        <f>'AP21LR '!AZ34</f>
        <v>0</v>
      </c>
      <c r="S34" s="82"/>
      <c r="T34" s="78"/>
    </row>
    <row r="35" spans="1:20" ht="36.75" customHeight="1">
      <c r="A35" s="20" t="str">
        <f>'AP21LR '!A35</f>
        <v>AP21LR</v>
      </c>
      <c r="B35" s="21" t="str">
        <f>'AP21LR '!B35</f>
        <v>UNDP</v>
      </c>
      <c r="C35" s="31" t="str">
        <f>'AP21LR '!C35</f>
        <v>Activité 2.1.4 Egagements actualisés lors de la table ronde de Bashali Bashali</v>
      </c>
      <c r="D35" s="166" t="str">
        <f>'AP21LR '!D35</f>
        <v># d'engagements actualises lors de la table ronde (7)</v>
      </c>
      <c r="E35" s="184">
        <f>'AP21LR '!E35</f>
        <v>0</v>
      </c>
      <c r="F35" s="191"/>
      <c r="G35" s="191"/>
      <c r="H35" s="192">
        <f>G35*J35</f>
        <v>0</v>
      </c>
      <c r="I35" s="183">
        <f>G35*K35</f>
        <v>0</v>
      </c>
      <c r="J35" s="183">
        <f t="shared" si="7"/>
        <v>0</v>
      </c>
      <c r="K35" s="184">
        <f t="shared" si="7"/>
        <v>0</v>
      </c>
      <c r="L35" s="185">
        <f>J35-K35</f>
        <v>0</v>
      </c>
      <c r="M35" s="186" t="e">
        <f>K35/J35</f>
        <v>#DIV/0!</v>
      </c>
      <c r="N35" s="187">
        <f>'AP21LR '!AP35</f>
        <v>0</v>
      </c>
      <c r="O35" s="82"/>
      <c r="P35" s="187">
        <f>'AP21LR '!AX35</f>
        <v>0</v>
      </c>
      <c r="Q35" s="82"/>
      <c r="R35" s="187">
        <f>'AP21LR '!AZ35</f>
        <v>0</v>
      </c>
      <c r="S35" s="82"/>
      <c r="T35" s="78"/>
    </row>
    <row r="36" spans="1:20" ht="36.75" customHeight="1">
      <c r="A36" s="20" t="str">
        <f>'AP21LR '!A36</f>
        <v>AP21LR</v>
      </c>
      <c r="B36" s="21" t="str">
        <f>'AP21LR '!B36</f>
        <v>UNDP</v>
      </c>
      <c r="C36" s="31" t="str">
        <f>'AP21LR '!C36</f>
        <v>Activité 2.1.5 Forums de Dialogue Démocratique Bashali</v>
      </c>
      <c r="D36" s="166" t="str">
        <f>'AP21LR '!D36</f>
        <v># de forum de dialogue organisés (4)</v>
      </c>
      <c r="E36" s="184">
        <f>'AP21LR '!E36</f>
        <v>0</v>
      </c>
      <c r="F36" s="191"/>
      <c r="G36" s="191"/>
      <c r="H36" s="192">
        <f>G36*J36</f>
        <v>0</v>
      </c>
      <c r="I36" s="183">
        <f>G36*K36</f>
        <v>0</v>
      </c>
      <c r="J36" s="183">
        <f>N36+P36+R36</f>
        <v>0</v>
      </c>
      <c r="K36" s="184">
        <f>O36+Q36+S36</f>
        <v>0</v>
      </c>
      <c r="L36" s="185">
        <f>J36-K36</f>
        <v>0</v>
      </c>
      <c r="M36" s="186" t="e">
        <f>K36/J36</f>
        <v>#DIV/0!</v>
      </c>
      <c r="N36" s="187">
        <f>'AP21LR '!AP36</f>
        <v>0</v>
      </c>
      <c r="O36" s="82"/>
      <c r="P36" s="187">
        <f>'AP21LR '!AX36</f>
        <v>0</v>
      </c>
      <c r="Q36" s="82"/>
      <c r="R36" s="187">
        <f>'AP21LR '!AZ36</f>
        <v>0</v>
      </c>
      <c r="S36" s="82"/>
      <c r="T36" s="78"/>
    </row>
    <row r="37" spans="1:200" s="55" customFormat="1" ht="18.75" customHeight="1">
      <c r="A37" s="122" t="str">
        <f>'AP21LR '!A37</f>
        <v>Produit 2.2. Une  recherche action participative sur les dynamiques des conflits est  réalisée</v>
      </c>
      <c r="B37" s="123"/>
      <c r="C37" s="123"/>
      <c r="D37" s="161"/>
      <c r="E37" s="161"/>
      <c r="F37" s="162"/>
      <c r="G37" s="162"/>
      <c r="H37" s="162"/>
      <c r="I37" s="162"/>
      <c r="J37" s="162"/>
      <c r="K37" s="161"/>
      <c r="L37" s="161"/>
      <c r="M37" s="161"/>
      <c r="N37" s="161"/>
      <c r="O37" s="161"/>
      <c r="P37" s="161"/>
      <c r="Q37" s="161"/>
      <c r="R37" s="161"/>
      <c r="S37" s="161"/>
      <c r="T37" s="13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row>
    <row r="38" spans="1:20" ht="36" customHeight="1">
      <c r="A38" s="20" t="str">
        <f>'AP21LR '!A38</f>
        <v>AP21LR</v>
      </c>
      <c r="B38" s="21" t="str">
        <f>'AP21LR '!B38</f>
        <v>UNDP</v>
      </c>
      <c r="C38" s="31" t="str">
        <f>'AP21LR '!C38</f>
        <v>Produit 2.2.1  Recherche action participative sur les dynamiques des conflits Bwito</v>
      </c>
      <c r="D38" s="166" t="str">
        <f>'AP21LR '!D38</f>
        <v> #  de  RAP menées dans la zone (1)</v>
      </c>
      <c r="E38" s="184">
        <f>'AP21LR '!E38</f>
        <v>0</v>
      </c>
      <c r="F38" s="191"/>
      <c r="G38" s="191"/>
      <c r="H38" s="192">
        <f>G38*J38</f>
        <v>0</v>
      </c>
      <c r="I38" s="183">
        <f>G38*K38</f>
        <v>0</v>
      </c>
      <c r="J38" s="183">
        <f aca="true" t="shared" si="8" ref="J38:K41">N38+P38+R38</f>
        <v>0</v>
      </c>
      <c r="K38" s="184">
        <f t="shared" si="8"/>
        <v>0</v>
      </c>
      <c r="L38" s="185">
        <f>J38-K38</f>
        <v>0</v>
      </c>
      <c r="M38" s="186" t="e">
        <f>K38/J38</f>
        <v>#DIV/0!</v>
      </c>
      <c r="N38" s="187">
        <f>'AP21LR '!AP38</f>
        <v>0</v>
      </c>
      <c r="O38" s="82"/>
      <c r="P38" s="187">
        <f>'AP21LR '!AX38</f>
        <v>0</v>
      </c>
      <c r="Q38" s="82"/>
      <c r="R38" s="187">
        <f>'AP21LR '!AZ38</f>
        <v>0</v>
      </c>
      <c r="S38" s="82"/>
      <c r="T38" s="78"/>
    </row>
    <row r="39" spans="1:20" ht="36" customHeight="1">
      <c r="A39" s="20" t="str">
        <f>'AP21LR '!A39</f>
        <v>AP21LR</v>
      </c>
      <c r="B39" s="21" t="str">
        <f>'AP21LR '!B39</f>
        <v>UNDP</v>
      </c>
      <c r="C39" s="31" t="str">
        <f>'AP21LR '!C39</f>
        <v>Activité 2.2.2 Forums  débats basés sur les résultats de la RAP Bwito</v>
      </c>
      <c r="D39" s="166" t="str">
        <f>'AP21LR '!D39</f>
        <v> # de forums débat organisés sur la RAP dans la chefferie de Bwito (3)</v>
      </c>
      <c r="E39" s="184">
        <f>'AP21LR '!E39</f>
        <v>0</v>
      </c>
      <c r="F39" s="191"/>
      <c r="G39" s="191"/>
      <c r="H39" s="192">
        <f>G39*J39</f>
        <v>0</v>
      </c>
      <c r="I39" s="183">
        <f>G39*K39</f>
        <v>0</v>
      </c>
      <c r="J39" s="183">
        <f t="shared" si="8"/>
        <v>0</v>
      </c>
      <c r="K39" s="184">
        <f t="shared" si="8"/>
        <v>0</v>
      </c>
      <c r="L39" s="185">
        <f>J39-K39</f>
        <v>0</v>
      </c>
      <c r="M39" s="186" t="e">
        <f>K39/J39</f>
        <v>#DIV/0!</v>
      </c>
      <c r="N39" s="187">
        <f>'AP21LR '!AP39</f>
        <v>0</v>
      </c>
      <c r="O39" s="82"/>
      <c r="P39" s="187">
        <f>'AP21LR '!AX39</f>
        <v>0</v>
      </c>
      <c r="Q39" s="82"/>
      <c r="R39" s="187">
        <f>'AP21LR '!AZ39</f>
        <v>0</v>
      </c>
      <c r="S39" s="82"/>
      <c r="T39" s="78"/>
    </row>
    <row r="40" spans="1:20" ht="36" customHeight="1">
      <c r="A40" s="20" t="str">
        <f>'AP21LR '!A40</f>
        <v>AP21LR</v>
      </c>
      <c r="B40" s="21" t="str">
        <f>'AP21LR '!B40</f>
        <v>UNDP</v>
      </c>
      <c r="C40" s="31" t="str">
        <f>'AP21LR '!C40</f>
        <v>Activité 2.2.3 Mini dialogue organisés dans la chefferie de Bwito</v>
      </c>
      <c r="D40" s="166" t="str">
        <f>'AP21LR '!D40</f>
        <v># de Mini dialogues organisés dans la chefferie de Bwito (20)</v>
      </c>
      <c r="E40" s="184">
        <f>'AP21LR '!E40</f>
        <v>0</v>
      </c>
      <c r="F40" s="191"/>
      <c r="G40" s="191"/>
      <c r="H40" s="192">
        <f>G40*J40</f>
        <v>0</v>
      </c>
      <c r="I40" s="183">
        <f>G40*K40</f>
        <v>0</v>
      </c>
      <c r="J40" s="183">
        <f t="shared" si="8"/>
        <v>0</v>
      </c>
      <c r="K40" s="184">
        <f t="shared" si="8"/>
        <v>0</v>
      </c>
      <c r="L40" s="185">
        <f>J40-K40</f>
        <v>0</v>
      </c>
      <c r="M40" s="186" t="e">
        <f>K40/J40</f>
        <v>#DIV/0!</v>
      </c>
      <c r="N40" s="187">
        <f>'AP21LR '!AP40</f>
        <v>0</v>
      </c>
      <c r="O40" s="82"/>
      <c r="P40" s="187">
        <f>'AP21LR '!AX40</f>
        <v>0</v>
      </c>
      <c r="Q40" s="82"/>
      <c r="R40" s="187">
        <f>'AP21LR '!AZ40</f>
        <v>0</v>
      </c>
      <c r="S40" s="82"/>
      <c r="T40" s="78"/>
    </row>
    <row r="41" spans="1:20" ht="36" customHeight="1">
      <c r="A41" s="20" t="str">
        <f>'AP21LR '!A41</f>
        <v>AP21LR</v>
      </c>
      <c r="B41" s="21" t="str">
        <f>'AP21LR '!B41</f>
        <v>UNDP</v>
      </c>
      <c r="C41" s="31" t="str">
        <f>'AP21LR '!C41</f>
        <v>Activité 2.2.4 Rapport Cartographie des Acteurs, analyse des facteurs des conflits</v>
      </c>
      <c r="D41" s="166" t="str">
        <f>'AP21LR '!D41</f>
        <v># de rapport de cartographie  et analyse des facteurs  des conflits produit sur la zone du projet (1)</v>
      </c>
      <c r="E41" s="184">
        <f>'AP21LR '!E41</f>
        <v>0</v>
      </c>
      <c r="F41" s="191"/>
      <c r="G41" s="191"/>
      <c r="H41" s="192">
        <f>G41*J41</f>
        <v>0</v>
      </c>
      <c r="I41" s="183">
        <f>G41*K41</f>
        <v>0</v>
      </c>
      <c r="J41" s="183">
        <f t="shared" si="8"/>
        <v>0</v>
      </c>
      <c r="K41" s="184">
        <f t="shared" si="8"/>
        <v>0</v>
      </c>
      <c r="L41" s="185">
        <f>J41-K41</f>
        <v>0</v>
      </c>
      <c r="M41" s="186" t="e">
        <f>K41/J41</f>
        <v>#DIV/0!</v>
      </c>
      <c r="N41" s="187">
        <f>'AP21LR '!AP41</f>
        <v>0</v>
      </c>
      <c r="O41" s="82"/>
      <c r="P41" s="187">
        <f>'AP21LR '!AX41</f>
        <v>0</v>
      </c>
      <c r="Q41" s="82"/>
      <c r="R41" s="187">
        <f>'AP21LR '!AZ41</f>
        <v>0</v>
      </c>
      <c r="S41" s="82"/>
      <c r="T41" s="78"/>
    </row>
    <row r="42" spans="1:200" s="55" customFormat="1" ht="18.75" customHeight="1">
      <c r="A42" s="122" t="str">
        <f>'AP21LR '!A42</f>
        <v>Produit 2.3. Les plans d’action conjoints sensibles au genre sont développés par le comité de suivi et approuvés par les représentants des communautés et les autorités </v>
      </c>
      <c r="B42" s="123"/>
      <c r="C42" s="123"/>
      <c r="D42" s="161"/>
      <c r="E42" s="161"/>
      <c r="F42" s="162"/>
      <c r="G42" s="162"/>
      <c r="H42" s="162"/>
      <c r="I42" s="162"/>
      <c r="J42" s="162"/>
      <c r="K42" s="161"/>
      <c r="L42" s="161"/>
      <c r="M42" s="161"/>
      <c r="N42" s="161"/>
      <c r="O42" s="161"/>
      <c r="P42" s="161"/>
      <c r="Q42" s="161"/>
      <c r="R42" s="161"/>
      <c r="S42" s="161"/>
      <c r="T42" s="13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row>
    <row r="43" spans="1:20" ht="41.25" customHeight="1">
      <c r="A43" s="20" t="str">
        <f>'AP21LR '!A43</f>
        <v>AP21LR</v>
      </c>
      <c r="B43" s="21" t="str">
        <f>'AP21LR '!B43</f>
        <v>UNDP</v>
      </c>
      <c r="C43" s="31" t="str">
        <f>'AP21LR '!C43</f>
        <v>Activité 2.3.1 Fond Flexible pour la mise en oeuvre des accords et plans d'action issus du dialogue démocratique de Bwito</v>
      </c>
      <c r="D43" s="166" t="str">
        <f>'AP21LR '!D43</f>
        <v>#  de plans d'action conjoints "sensibles au genre" approuvés (ventilé par sous-zone prioritaire) (&amp;°</v>
      </c>
      <c r="E43" s="184">
        <f>'AP21LR '!E43</f>
        <v>0</v>
      </c>
      <c r="F43" s="191"/>
      <c r="G43" s="191"/>
      <c r="H43" s="192">
        <f>G43*J43</f>
        <v>0</v>
      </c>
      <c r="I43" s="183">
        <f>G43*K43</f>
        <v>0</v>
      </c>
      <c r="J43" s="183">
        <f>N43+P43+R43</f>
        <v>0</v>
      </c>
      <c r="K43" s="184">
        <f>O43+Q43+S43</f>
        <v>0</v>
      </c>
      <c r="L43" s="185">
        <f>J43-K43</f>
        <v>0</v>
      </c>
      <c r="M43" s="186" t="e">
        <f>K43/J43</f>
        <v>#DIV/0!</v>
      </c>
      <c r="N43" s="187">
        <f>'AP21LR '!AP43</f>
        <v>0</v>
      </c>
      <c r="O43" s="82"/>
      <c r="P43" s="187">
        <f>'AP21LR '!AX43</f>
        <v>0</v>
      </c>
      <c r="Q43" s="82"/>
      <c r="R43" s="187">
        <f>'AP21LR '!AZ43</f>
        <v>0</v>
      </c>
      <c r="S43" s="82"/>
      <c r="T43" s="78"/>
    </row>
    <row r="44" spans="1:20" ht="41.25" customHeight="1">
      <c r="A44" s="20" t="str">
        <f>'AP21LR '!A44</f>
        <v>AP21LR</v>
      </c>
      <c r="B44" s="21" t="str">
        <f>'AP21LR '!B44</f>
        <v>UNDP</v>
      </c>
      <c r="C44" s="31" t="str">
        <f>'AP21LR '!C44</f>
        <v>Activité 2.3.2 Fond Flexible pour la mise en oeuvre des accords actualisés et plans d'action actualisés issus  de la table ronde d’actualisation des engagements de Bashali</v>
      </c>
      <c r="D44" s="166" t="str">
        <f>'AP21LR '!D44</f>
        <v>#  de plans d'action conjoints "sensibles au genre" approuvés (ventilé par sous-zone prioritaire) (1)</v>
      </c>
      <c r="E44" s="184">
        <f>'AP21LR '!E44</f>
        <v>0</v>
      </c>
      <c r="F44" s="191"/>
      <c r="G44" s="191"/>
      <c r="H44" s="192">
        <f>G44*J44</f>
        <v>0</v>
      </c>
      <c r="I44" s="183">
        <f>G44*K44</f>
        <v>0</v>
      </c>
      <c r="J44" s="183">
        <f>N44+P44+R44</f>
        <v>0</v>
      </c>
      <c r="K44" s="184">
        <f>O44+Q44+S44</f>
        <v>0</v>
      </c>
      <c r="L44" s="185">
        <f>J44-K44</f>
        <v>0</v>
      </c>
      <c r="M44" s="186" t="e">
        <f>K44/J44</f>
        <v>#DIV/0!</v>
      </c>
      <c r="N44" s="187">
        <f>'AP21LR '!AP44</f>
        <v>0</v>
      </c>
      <c r="O44" s="82"/>
      <c r="P44" s="187">
        <f>'AP21LR '!AX44</f>
        <v>0</v>
      </c>
      <c r="Q44" s="82"/>
      <c r="R44" s="187">
        <f>'AP21LR '!AZ44</f>
        <v>0</v>
      </c>
      <c r="S44" s="82"/>
      <c r="T44" s="78"/>
    </row>
    <row r="45" spans="1:201" s="10" customFormat="1" ht="19.5" customHeight="1">
      <c r="A45" s="23" t="str">
        <f>'AP21LR '!A45</f>
        <v>Résultat 3. Les acteurs clés au niveau provincial et national sont mobilisés </v>
      </c>
      <c r="B45" s="24"/>
      <c r="C45" s="39"/>
      <c r="D45" s="169"/>
      <c r="E45" s="194"/>
      <c r="F45" s="195"/>
      <c r="G45" s="195"/>
      <c r="H45" s="195"/>
      <c r="I45" s="195"/>
      <c r="J45" s="195"/>
      <c r="K45" s="196"/>
      <c r="L45" s="196"/>
      <c r="M45" s="196"/>
      <c r="N45" s="196"/>
      <c r="O45" s="196"/>
      <c r="P45" s="196"/>
      <c r="Q45" s="196"/>
      <c r="R45" s="196"/>
      <c r="S45" s="196"/>
      <c r="T45" s="66"/>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2"/>
    </row>
    <row r="46" spans="1:200" s="55" customFormat="1" ht="18.75" customHeight="1">
      <c r="A46" s="122" t="str">
        <f>'AP21LR '!A46</f>
        <v>Produit 3. 1. Le conseil consultatif provincial est mis en place et est opérationnel</v>
      </c>
      <c r="B46" s="123"/>
      <c r="C46" s="123"/>
      <c r="D46" s="161"/>
      <c r="E46" s="161"/>
      <c r="F46" s="162"/>
      <c r="G46" s="162"/>
      <c r="H46" s="162"/>
      <c r="I46" s="162"/>
      <c r="J46" s="162"/>
      <c r="K46" s="161"/>
      <c r="L46" s="161"/>
      <c r="M46" s="161"/>
      <c r="N46" s="161"/>
      <c r="O46" s="161"/>
      <c r="P46" s="161"/>
      <c r="Q46" s="161"/>
      <c r="R46" s="161"/>
      <c r="S46" s="161"/>
      <c r="T46" s="13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row>
    <row r="47" spans="1:20" ht="37.5" customHeight="1">
      <c r="A47" s="20" t="str">
        <f>'AP21LR '!A47</f>
        <v>AP21LR</v>
      </c>
      <c r="B47" s="21" t="str">
        <f>'AP21LR '!B47</f>
        <v>UNDP</v>
      </c>
      <c r="C47" s="31" t="str">
        <f>'AP21LR '!C47</f>
        <v>Activité 3.1.1 Mise en place d'un conseil consultatif au niveau provincial</v>
      </c>
      <c r="D47" s="166" t="str">
        <f>'AP21LR '!D47</f>
        <v> #  d'acteurs cles  mobilisés à chaque  niveau  (provincial et national) (1)</v>
      </c>
      <c r="E47" s="184">
        <f>'AP21LR '!E47</f>
        <v>0</v>
      </c>
      <c r="F47" s="191"/>
      <c r="G47" s="191"/>
      <c r="H47" s="192">
        <f aca="true" t="shared" si="9" ref="H47:H52">G47*J47</f>
        <v>0</v>
      </c>
      <c r="I47" s="183">
        <f aca="true" t="shared" si="10" ref="I47:I52">G47*K47</f>
        <v>0</v>
      </c>
      <c r="J47" s="183">
        <f aca="true" t="shared" si="11" ref="J47:J52">N47+P47+R47</f>
        <v>0</v>
      </c>
      <c r="K47" s="184">
        <f aca="true" t="shared" si="12" ref="K47:K52">O47+Q47+S47</f>
        <v>0</v>
      </c>
      <c r="L47" s="185">
        <f aca="true" t="shared" si="13" ref="L47:L52">J47-K47</f>
        <v>0</v>
      </c>
      <c r="M47" s="186" t="e">
        <f aca="true" t="shared" si="14" ref="M47:M52">K47/J47</f>
        <v>#DIV/0!</v>
      </c>
      <c r="N47" s="187">
        <f>'AP21LR '!AP47</f>
        <v>0</v>
      </c>
      <c r="O47" s="82"/>
      <c r="P47" s="187">
        <f>'AP21LR '!AX47</f>
        <v>0</v>
      </c>
      <c r="Q47" s="82"/>
      <c r="R47" s="187">
        <f>'AP21LR '!AZ47</f>
        <v>0</v>
      </c>
      <c r="S47" s="82"/>
      <c r="T47" s="78"/>
    </row>
    <row r="48" spans="1:20" ht="37.5" customHeight="1">
      <c r="A48" s="20" t="str">
        <f>'AP21LR '!A48</f>
        <v>AP21LR</v>
      </c>
      <c r="B48" s="21" t="str">
        <f>'AP21LR '!B48</f>
        <v>UNDP</v>
      </c>
      <c r="C48" s="31" t="str">
        <f>'AP21LR '!C48</f>
        <v>Activité 3.1.2 Réunions trimestrielles du conseil consultatif au niveau de la province</v>
      </c>
      <c r="D48" s="166" t="str">
        <f>'AP21LR '!D48</f>
        <v># de réunions organisées  par le CC au niveau de la province (6)</v>
      </c>
      <c r="E48" s="184">
        <f>'AP21LR '!E48</f>
        <v>0</v>
      </c>
      <c r="F48" s="191"/>
      <c r="G48" s="191"/>
      <c r="H48" s="192">
        <f t="shared" si="9"/>
        <v>0</v>
      </c>
      <c r="I48" s="183">
        <f t="shared" si="10"/>
        <v>0</v>
      </c>
      <c r="J48" s="183">
        <f t="shared" si="11"/>
        <v>0</v>
      </c>
      <c r="K48" s="184">
        <f t="shared" si="12"/>
        <v>0</v>
      </c>
      <c r="L48" s="185">
        <f t="shared" si="13"/>
        <v>0</v>
      </c>
      <c r="M48" s="186" t="e">
        <f t="shared" si="14"/>
        <v>#DIV/0!</v>
      </c>
      <c r="N48" s="187">
        <f>'AP21LR '!AP48</f>
        <v>0</v>
      </c>
      <c r="O48" s="82"/>
      <c r="P48" s="187">
        <f>'AP21LR '!AX48</f>
        <v>0</v>
      </c>
      <c r="Q48" s="82"/>
      <c r="R48" s="187">
        <f>'AP21LR '!AZ48</f>
        <v>0</v>
      </c>
      <c r="S48" s="82"/>
      <c r="T48" s="78"/>
    </row>
    <row r="49" spans="1:20" ht="37.5" customHeight="1">
      <c r="A49" s="20" t="str">
        <f>'AP21LR '!A49</f>
        <v>AP21LR</v>
      </c>
      <c r="B49" s="21" t="str">
        <f>'AP21LR '!B49</f>
        <v>UNDP</v>
      </c>
      <c r="C49" s="31" t="str">
        <f>'AP21LR '!C49</f>
        <v>Activité 3.1.3 Visites de suivi des activités de projets de stabilisation sur terrain par le conseil consultatif</v>
      </c>
      <c r="D49" s="166" t="str">
        <f>'AP21LR '!D49</f>
        <v># visites de suivi des activités terrain organisées par les membres  du CC (2)</v>
      </c>
      <c r="E49" s="184">
        <f>'AP21LR '!E49</f>
        <v>0</v>
      </c>
      <c r="F49" s="191"/>
      <c r="G49" s="191"/>
      <c r="H49" s="192">
        <f t="shared" si="9"/>
        <v>0</v>
      </c>
      <c r="I49" s="183">
        <f t="shared" si="10"/>
        <v>0</v>
      </c>
      <c r="J49" s="183">
        <f t="shared" si="11"/>
        <v>0</v>
      </c>
      <c r="K49" s="184">
        <f t="shared" si="12"/>
        <v>0</v>
      </c>
      <c r="L49" s="185">
        <f t="shared" si="13"/>
        <v>0</v>
      </c>
      <c r="M49" s="186" t="e">
        <f t="shared" si="14"/>
        <v>#DIV/0!</v>
      </c>
      <c r="N49" s="187">
        <f>'AP21LR '!AP49</f>
        <v>0</v>
      </c>
      <c r="O49" s="82"/>
      <c r="P49" s="187">
        <f>'AP21LR '!AX49</f>
        <v>0</v>
      </c>
      <c r="Q49" s="82"/>
      <c r="R49" s="187">
        <f>'AP21LR '!AZ49</f>
        <v>0</v>
      </c>
      <c r="S49" s="82"/>
      <c r="T49" s="78"/>
    </row>
    <row r="50" spans="1:20" ht="37.5" customHeight="1">
      <c r="A50" s="20" t="str">
        <f>'AP21LR '!A50</f>
        <v>AP21LR</v>
      </c>
      <c r="B50" s="21" t="str">
        <f>'AP21LR '!B50</f>
        <v>UNDP</v>
      </c>
      <c r="C50" s="31" t="str">
        <f>'AP21LR '!C50</f>
        <v>Activité 3.1.4 Ateliers d'échange avec les entrepreneurs du conflit au niveau provincial, national et régional</v>
      </c>
      <c r="D50" s="166" t="str">
        <f>'AP21LR '!D50</f>
        <v># d'ateliers d'échanges entre les entrepreneurs des conflits au niveau provincial, national et régional (2)</v>
      </c>
      <c r="E50" s="184">
        <f>'AP21LR '!E50</f>
        <v>0</v>
      </c>
      <c r="F50" s="191"/>
      <c r="G50" s="191"/>
      <c r="H50" s="192">
        <f t="shared" si="9"/>
        <v>0</v>
      </c>
      <c r="I50" s="183">
        <f t="shared" si="10"/>
        <v>0</v>
      </c>
      <c r="J50" s="183">
        <f t="shared" si="11"/>
        <v>0</v>
      </c>
      <c r="K50" s="184">
        <f t="shared" si="12"/>
        <v>0</v>
      </c>
      <c r="L50" s="185">
        <f t="shared" si="13"/>
        <v>0</v>
      </c>
      <c r="M50" s="186" t="e">
        <f t="shared" si="14"/>
        <v>#DIV/0!</v>
      </c>
      <c r="N50" s="187">
        <f>'AP21LR '!AP50</f>
        <v>0</v>
      </c>
      <c r="O50" s="82"/>
      <c r="P50" s="187">
        <f>'AP21LR '!AX50</f>
        <v>0</v>
      </c>
      <c r="Q50" s="82"/>
      <c r="R50" s="187">
        <f>'AP21LR '!AZ50</f>
        <v>0</v>
      </c>
      <c r="S50" s="82"/>
      <c r="T50" s="78"/>
    </row>
    <row r="51" spans="1:20" ht="44.25" customHeight="1">
      <c r="A51" s="20" t="str">
        <f>'AP21LR '!A51</f>
        <v>AP21LR</v>
      </c>
      <c r="B51" s="21" t="str">
        <f>'AP21LR '!B51</f>
        <v>UNDP</v>
      </c>
      <c r="C51" s="31" t="str">
        <f>'AP21LR '!C51</f>
        <v>Activité 3.1.5 Atelier de préparation des activités de plaidoyer menées par les mécanismes de suivi de la mise en œuvre des accords/Bashali</v>
      </c>
      <c r="D51" s="166" t="str">
        <f>'AP21LR '!D51</f>
        <v> # d'ateliers de préparation des activités de plaidoyer menées par le mécanisme de suivi des accords au niveau provincial, national et régional  (1)</v>
      </c>
      <c r="E51" s="184">
        <f>'AP21LR '!E51</f>
        <v>0</v>
      </c>
      <c r="F51" s="191"/>
      <c r="G51" s="191"/>
      <c r="H51" s="192">
        <f t="shared" si="9"/>
        <v>0</v>
      </c>
      <c r="I51" s="183">
        <f t="shared" si="10"/>
        <v>0</v>
      </c>
      <c r="J51" s="183">
        <f t="shared" si="11"/>
        <v>0</v>
      </c>
      <c r="K51" s="184">
        <f t="shared" si="12"/>
        <v>1</v>
      </c>
      <c r="L51" s="185">
        <f t="shared" si="13"/>
        <v>-1</v>
      </c>
      <c r="M51" s="186" t="e">
        <f t="shared" si="14"/>
        <v>#DIV/0!</v>
      </c>
      <c r="N51" s="187">
        <f>'AP21LR '!AP51</f>
        <v>0</v>
      </c>
      <c r="O51" s="82">
        <v>1</v>
      </c>
      <c r="P51" s="187">
        <f>'AP21LR '!AX51</f>
        <v>0</v>
      </c>
      <c r="Q51" s="82"/>
      <c r="R51" s="187">
        <f>'AP21LR '!AZ51</f>
        <v>0</v>
      </c>
      <c r="S51" s="82"/>
      <c r="T51" s="78"/>
    </row>
    <row r="52" spans="1:20" ht="44.25" customHeight="1">
      <c r="A52" s="20" t="str">
        <f>'AP21LR '!A52</f>
        <v>AP21LR</v>
      </c>
      <c r="B52" s="21" t="str">
        <f>'AP21LR '!B52</f>
        <v>UNDP</v>
      </c>
      <c r="C52" s="31" t="str">
        <f>'AP21LR '!C52</f>
        <v>Activité 3.1.6  Atelier de préparation des activités de plaidoyer menées par les mécanismes de suivi de la mise en œuvre des accords issus du dialogue démocratique de Bwito</v>
      </c>
      <c r="D52" s="166">
        <f>'AP21LR '!D52</f>
        <v>0</v>
      </c>
      <c r="E52" s="184">
        <f>'AP21LR '!E52</f>
        <v>0</v>
      </c>
      <c r="F52" s="191"/>
      <c r="G52" s="191"/>
      <c r="H52" s="192">
        <f t="shared" si="9"/>
        <v>0</v>
      </c>
      <c r="I52" s="183">
        <f t="shared" si="10"/>
        <v>0</v>
      </c>
      <c r="J52" s="183">
        <f t="shared" si="11"/>
        <v>0</v>
      </c>
      <c r="K52" s="184">
        <f t="shared" si="12"/>
        <v>0</v>
      </c>
      <c r="L52" s="185">
        <f t="shared" si="13"/>
        <v>0</v>
      </c>
      <c r="M52" s="186" t="e">
        <f t="shared" si="14"/>
        <v>#DIV/0!</v>
      </c>
      <c r="N52" s="187">
        <f>'AP21LR '!AP52</f>
        <v>0</v>
      </c>
      <c r="O52" s="82"/>
      <c r="P52" s="187">
        <f>'AP21LR '!AX52</f>
        <v>0</v>
      </c>
      <c r="Q52" s="82"/>
      <c r="R52" s="187">
        <f>'AP21LR '!AZ52</f>
        <v>0</v>
      </c>
      <c r="S52" s="82"/>
      <c r="T52" s="78"/>
    </row>
    <row r="53" spans="1:20" ht="37.5" customHeight="1">
      <c r="A53" s="20" t="str">
        <f>'AP21LR '!A53</f>
        <v>AP21LR</v>
      </c>
      <c r="B53" s="21" t="str">
        <f>'AP21LR '!B53</f>
        <v>UNDP</v>
      </c>
      <c r="C53" s="31" t="str">
        <f>'AP21LR '!C53</f>
        <v>Activité 3.1.7 Activités de plaidoyer au niveau provincial, national et régional/Bashali</v>
      </c>
      <c r="D53" s="166" t="str">
        <f>'AP21LR '!D53</f>
        <v># d'activités de plaidoyer menées par le mécanisme de suivi des accords au niveau provincial, national et (6)</v>
      </c>
      <c r="E53" s="184">
        <f>'AP21LR '!E53</f>
        <v>0</v>
      </c>
      <c r="F53" s="191"/>
      <c r="G53" s="191"/>
      <c r="H53" s="192">
        <f>G53*J53</f>
        <v>0</v>
      </c>
      <c r="I53" s="183">
        <f>G53*K53</f>
        <v>0</v>
      </c>
      <c r="J53" s="183">
        <f aca="true" t="shared" si="15" ref="J53:K55">N53+P53+R53</f>
        <v>0</v>
      </c>
      <c r="K53" s="184">
        <f t="shared" si="15"/>
        <v>0</v>
      </c>
      <c r="L53" s="185">
        <f>J53-K53</f>
        <v>0</v>
      </c>
      <c r="M53" s="186" t="e">
        <f>K53/J53</f>
        <v>#DIV/0!</v>
      </c>
      <c r="N53" s="187">
        <f>'AP21LR '!AP53</f>
        <v>0</v>
      </c>
      <c r="O53" s="82"/>
      <c r="P53" s="187">
        <f>'AP21LR '!AX53</f>
        <v>0</v>
      </c>
      <c r="Q53" s="82"/>
      <c r="R53" s="187">
        <f>'AP21LR '!AZ53</f>
        <v>0</v>
      </c>
      <c r="S53" s="82"/>
      <c r="T53" s="78"/>
    </row>
    <row r="54" spans="1:20" ht="44.25" customHeight="1">
      <c r="A54" s="20" t="str">
        <f>'AP21LR '!A54</f>
        <v>AP21LR</v>
      </c>
      <c r="B54" s="21" t="str">
        <f>'AP21LR '!B54</f>
        <v>UNDP</v>
      </c>
      <c r="C54" s="31" t="str">
        <f>'AP21LR '!C54</f>
        <v>Activité 3.1.8 Activités de plaidoyer au niveau provincial, national et régional/Bwito</v>
      </c>
      <c r="D54" s="166" t="str">
        <f>'AP21LR '!D54</f>
        <v># de points d'actions arrêtés lors des activités de plaidoyer qui sont mis en œuvre (à confirmer lors de la table ronde)</v>
      </c>
      <c r="E54" s="184">
        <f>'AP21LR '!E54</f>
        <v>0</v>
      </c>
      <c r="F54" s="191"/>
      <c r="G54" s="191"/>
      <c r="H54" s="192">
        <f>G54*J54</f>
        <v>0</v>
      </c>
      <c r="I54" s="183">
        <f>G54*K54</f>
        <v>0</v>
      </c>
      <c r="J54" s="183">
        <f t="shared" si="15"/>
        <v>0</v>
      </c>
      <c r="K54" s="184">
        <f t="shared" si="15"/>
        <v>0</v>
      </c>
      <c r="L54" s="185">
        <f>J54-K54</f>
        <v>0</v>
      </c>
      <c r="M54" s="186" t="e">
        <f>K54/J54</f>
        <v>#DIV/0!</v>
      </c>
      <c r="N54" s="187">
        <f>'AP21LR '!AP54</f>
        <v>0</v>
      </c>
      <c r="O54" s="82"/>
      <c r="P54" s="187">
        <f>'AP21LR '!AX54</f>
        <v>0</v>
      </c>
      <c r="Q54" s="82"/>
      <c r="R54" s="187">
        <f>'AP21LR '!AZ54</f>
        <v>0</v>
      </c>
      <c r="S54" s="82"/>
      <c r="T54" s="78"/>
    </row>
    <row r="55" spans="1:20" ht="44.25" customHeight="1">
      <c r="A55" s="20" t="str">
        <f>'AP21LR '!A55</f>
        <v>AP21LR</v>
      </c>
      <c r="B55" s="21" t="str">
        <f>'AP21LR '!B55</f>
        <v>UNDP</v>
      </c>
      <c r="C55" s="31" t="str">
        <f>'AP21LR '!C55</f>
        <v>Activité 3.1.9 Traduction de l'ouvrage sur les FDLR de « l’allemand au français »</v>
      </c>
      <c r="D55" s="166" t="str">
        <f>'AP21LR '!D55</f>
        <v> # de copies de l'ouvrage sur les FDLR traduites en Français    (600)</v>
      </c>
      <c r="E55" s="184">
        <f>'AP21LR '!E55</f>
        <v>0</v>
      </c>
      <c r="F55" s="191"/>
      <c r="G55" s="191"/>
      <c r="H55" s="192">
        <f>G55*J55</f>
        <v>0</v>
      </c>
      <c r="I55" s="183">
        <f>G55*K55</f>
        <v>0</v>
      </c>
      <c r="J55" s="183">
        <f t="shared" si="15"/>
        <v>0</v>
      </c>
      <c r="K55" s="184">
        <f t="shared" si="15"/>
        <v>0</v>
      </c>
      <c r="L55" s="185">
        <f>J55-K55</f>
        <v>0</v>
      </c>
      <c r="M55" s="186" t="e">
        <f>K55/J55</f>
        <v>#DIV/0!</v>
      </c>
      <c r="N55" s="187">
        <f>'AP21LR '!AP55</f>
        <v>0</v>
      </c>
      <c r="O55" s="82"/>
      <c r="P55" s="187">
        <f>'AP21LR '!AX55</f>
        <v>0</v>
      </c>
      <c r="Q55" s="82"/>
      <c r="R55" s="187">
        <f>'AP21LR '!AZ55</f>
        <v>0</v>
      </c>
      <c r="S55" s="82"/>
      <c r="T55" s="78"/>
    </row>
    <row r="56" spans="1:200" s="55" customFormat="1" ht="18.75" customHeight="1">
      <c r="A56" s="122" t="str">
        <f>'AP21LR '!A56</f>
        <v>Produit 3. 2. Le groupe de plaidoyer pour la paix à Masisi est redynamisé au niveau national</v>
      </c>
      <c r="B56" s="123"/>
      <c r="C56" s="123"/>
      <c r="D56" s="161"/>
      <c r="E56" s="161"/>
      <c r="F56" s="162"/>
      <c r="G56" s="162"/>
      <c r="H56" s="162"/>
      <c r="I56" s="162"/>
      <c r="J56" s="162"/>
      <c r="K56" s="161"/>
      <c r="L56" s="161"/>
      <c r="M56" s="161"/>
      <c r="N56" s="161"/>
      <c r="O56" s="161"/>
      <c r="P56" s="161"/>
      <c r="Q56" s="161"/>
      <c r="R56" s="161"/>
      <c r="S56" s="161"/>
      <c r="T56" s="13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row>
    <row r="57" spans="1:20" ht="37.5" customHeight="1">
      <c r="A57" s="20" t="str">
        <f>'AP21LR '!A57</f>
        <v>AP21LR</v>
      </c>
      <c r="B57" s="21" t="str">
        <f>'AP21LR '!B57</f>
        <v>UNDP</v>
      </c>
      <c r="C57" s="31" t="str">
        <f>'AP21LR '!C57</f>
        <v>Activité 3.2.1 Redynamisation du Groupe de Plaidoyer pour la paix à Masisi basé à Kinshasa</v>
      </c>
      <c r="D57" s="166" t="str">
        <f>'AP21LR '!D57</f>
        <v>3.2.1 # d'activités de plaidoyer menées par le GPPM
3.2.2 # de points d'actions arrêtés lors des activités de plaidoyer qui sont mis en œuvre (1)
</v>
      </c>
      <c r="E57" s="184">
        <f>'AP21LR '!E57</f>
        <v>0</v>
      </c>
      <c r="F57" s="191"/>
      <c r="G57" s="191"/>
      <c r="H57" s="192">
        <f>G57*J57</f>
        <v>0</v>
      </c>
      <c r="I57" s="183">
        <f>G57*K57</f>
        <v>0</v>
      </c>
      <c r="J57" s="183">
        <f>N57+P57+R57</f>
        <v>0</v>
      </c>
      <c r="K57" s="184">
        <f>O57+Q57+S57</f>
        <v>0</v>
      </c>
      <c r="L57" s="185">
        <f>J57-K57</f>
        <v>0</v>
      </c>
      <c r="M57" s="186" t="e">
        <f>K57/J57</f>
        <v>#DIV/0!</v>
      </c>
      <c r="N57" s="187">
        <f>'AP21LR '!AP57</f>
        <v>0</v>
      </c>
      <c r="O57" s="82"/>
      <c r="P57" s="187">
        <f>'AP21LR '!AX57</f>
        <v>0</v>
      </c>
      <c r="Q57" s="82"/>
      <c r="R57" s="187">
        <f>'AP21LR '!AZ57</f>
        <v>0</v>
      </c>
      <c r="S57" s="82"/>
      <c r="T57" s="78"/>
    </row>
    <row r="58" spans="1:201" s="10" customFormat="1" ht="19.5" customHeight="1">
      <c r="A58" s="23" t="str">
        <f>'AP21LR '!A58</f>
        <v>DME</v>
      </c>
      <c r="B58" s="24"/>
      <c r="C58" s="39"/>
      <c r="D58" s="169"/>
      <c r="E58" s="194"/>
      <c r="F58" s="195"/>
      <c r="G58" s="195"/>
      <c r="H58" s="195"/>
      <c r="I58" s="195"/>
      <c r="J58" s="195"/>
      <c r="K58" s="196"/>
      <c r="L58" s="196"/>
      <c r="M58" s="196"/>
      <c r="N58" s="196"/>
      <c r="O58" s="196"/>
      <c r="P58" s="196"/>
      <c r="Q58" s="196"/>
      <c r="R58" s="196"/>
      <c r="S58" s="196"/>
      <c r="T58" s="66"/>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2"/>
    </row>
    <row r="59" spans="1:20" ht="31.5" customHeight="1">
      <c r="A59" s="20" t="str">
        <f>'AP21LR '!A59</f>
        <v>AP21LR</v>
      </c>
      <c r="B59" s="21" t="str">
        <f>'AP21LR '!B59</f>
        <v>UNDP</v>
      </c>
      <c r="C59" s="31" t="str">
        <f>'AP21LR '!C59</f>
        <v>Evaluation finale du projet</v>
      </c>
      <c r="D59" s="166" t="str">
        <f>'AP21LR '!D59</f>
        <v>Rapport d'évaluation (1)</v>
      </c>
      <c r="E59" s="184">
        <f>'AP21LR '!E59</f>
        <v>0</v>
      </c>
      <c r="F59" s="190"/>
      <c r="G59" s="190"/>
      <c r="H59" s="197">
        <f>G59*J59</f>
        <v>0</v>
      </c>
      <c r="I59" s="183">
        <f>G59*K59</f>
        <v>0</v>
      </c>
      <c r="J59" s="183">
        <f>N59+P59+R59</f>
        <v>0</v>
      </c>
      <c r="K59" s="184">
        <f>O59+Q59+S59</f>
        <v>0</v>
      </c>
      <c r="L59" s="185">
        <f>J59-K59</f>
        <v>0</v>
      </c>
      <c r="M59" s="186" t="e">
        <f>K59/J59</f>
        <v>#DIV/0!</v>
      </c>
      <c r="N59" s="187">
        <f>'AP21LR '!AP59</f>
        <v>0</v>
      </c>
      <c r="O59" s="82"/>
      <c r="P59" s="187">
        <f>'AP21LR '!AX59</f>
        <v>0</v>
      </c>
      <c r="Q59" s="82"/>
      <c r="R59" s="187">
        <f>'AP21LR '!AZ59</f>
        <v>0</v>
      </c>
      <c r="S59" s="82"/>
      <c r="T59" s="78"/>
    </row>
    <row r="60" spans="1:201" s="10" customFormat="1" ht="19.5" customHeight="1">
      <c r="A60" s="26" t="str">
        <f>'AP21LR '!A60</f>
        <v>Démarrage et Reporting</v>
      </c>
      <c r="B60" s="27"/>
      <c r="C60" s="71"/>
      <c r="D60" s="175"/>
      <c r="E60" s="198"/>
      <c r="F60" s="200"/>
      <c r="G60" s="200"/>
      <c r="H60" s="200"/>
      <c r="I60" s="199"/>
      <c r="J60" s="199"/>
      <c r="K60" s="199"/>
      <c r="L60" s="199"/>
      <c r="M60" s="199"/>
      <c r="N60" s="199"/>
      <c r="O60" s="199"/>
      <c r="P60" s="199"/>
      <c r="Q60" s="199"/>
      <c r="R60" s="199"/>
      <c r="S60" s="199"/>
      <c r="T60" s="66"/>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2"/>
    </row>
    <row r="61" spans="1:20" ht="39" customHeight="1">
      <c r="A61" s="20" t="str">
        <f>'AP21LR '!A61</f>
        <v>AP21LR</v>
      </c>
      <c r="B61" s="28" t="str">
        <f>'AP21LR '!B61</f>
        <v>UNDP</v>
      </c>
      <c r="C61" s="149" t="str">
        <f>'AP21LR '!C61</f>
        <v>Collecte de données qualitatives (Documentation des changements apportés par le projet: Histoires de succès, témoignage)</v>
      </c>
      <c r="D61" s="201" t="str">
        <f>'AP21LR '!D61</f>
        <v>Les changements observés, les histoires de succès et temoignage documentés (4)</v>
      </c>
      <c r="E61" s="183">
        <f>'AP21LR '!E61</f>
        <v>0</v>
      </c>
      <c r="F61" s="191"/>
      <c r="G61" s="191"/>
      <c r="H61" s="192">
        <f>G61*J61</f>
        <v>0</v>
      </c>
      <c r="I61" s="183">
        <f>G61*K61</f>
        <v>0</v>
      </c>
      <c r="J61" s="183">
        <f>N61+P61+R61</f>
        <v>1</v>
      </c>
      <c r="K61" s="184">
        <f>O61+Q61+S61</f>
        <v>1</v>
      </c>
      <c r="L61" s="188">
        <f>J61-K61</f>
        <v>0</v>
      </c>
      <c r="M61" s="189">
        <f>K61/J61</f>
        <v>1</v>
      </c>
      <c r="N61" s="187">
        <f>'AP21LR '!AP61</f>
        <v>0</v>
      </c>
      <c r="O61" s="82"/>
      <c r="P61" s="187">
        <f>'AP21LR '!AX61</f>
        <v>0</v>
      </c>
      <c r="Q61" s="82"/>
      <c r="R61" s="187">
        <f>'AP21LR '!AZ61</f>
        <v>1</v>
      </c>
      <c r="S61" s="82">
        <v>1</v>
      </c>
      <c r="T61" s="78"/>
    </row>
    <row r="62" spans="1:200" s="34" customFormat="1" ht="25.5" customHeight="1">
      <c r="A62" s="140"/>
      <c r="B62" s="141"/>
      <c r="C62" s="148"/>
      <c r="D62" s="178"/>
      <c r="E62" s="178"/>
      <c r="F62" s="179"/>
      <c r="G62" s="179"/>
      <c r="H62" s="179"/>
      <c r="I62" s="179"/>
      <c r="J62" s="145" t="e">
        <f>J17+J18+J30+J32+J34+J35+J45+J48+J49+J50+J51+J52+J59+#REF!+J61</f>
        <v>#REF!</v>
      </c>
      <c r="K62" s="145" t="e">
        <f>K17+K18+K30+K32+K34+K35+K45+K48+K49+K50+K51+K52+K59+#REF!+K61</f>
        <v>#REF!</v>
      </c>
      <c r="L62" s="145" t="e">
        <f>L17+L18+L30+L32+L34+L35+L45+L48+L49+L50+L51+L52+L59+#REF!+L61</f>
        <v>#REF!</v>
      </c>
      <c r="M62" s="146" t="e">
        <f>K62/J62</f>
        <v>#REF!</v>
      </c>
      <c r="N62" s="145" t="e">
        <f>N17+N18+N30+N32+N34+N35+N45+N48+N49+N50+N51+N52+N59+#REF!+N61</f>
        <v>#REF!</v>
      </c>
      <c r="O62" s="145" t="e">
        <f>O17+O18+O30+O32+O34+O35+O45+O48+O49+O50+O51+O52+O59+#REF!+O61</f>
        <v>#REF!</v>
      </c>
      <c r="P62" s="145" t="e">
        <f>P17+P18+P30+P32+P34+P35+P45+P48+P49+P50+P51+P52+P59+#REF!+P61</f>
        <v>#REF!</v>
      </c>
      <c r="Q62" s="145" t="e">
        <f>Q17+Q18+Q30+Q32+Q34+Q35+Q45+Q48+Q49+Q50+Q51+Q52+Q59+#REF!+Q61</f>
        <v>#REF!</v>
      </c>
      <c r="R62" s="145" t="e">
        <f>R17+R18+R30+R32+R34+R35+R45+R48+R49+R50+R51+R52+R59+#REF!+R61</f>
        <v>#REF!</v>
      </c>
      <c r="S62" s="145" t="e">
        <f>S17+S18+S30+S32+S34+S35+S45+S48+S49+S50+S51+S52+S59+#REF!+S61</f>
        <v>#REF!</v>
      </c>
      <c r="T62" s="147"/>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row>
    <row r="63" spans="4:5" ht="14.25">
      <c r="D63" s="94"/>
      <c r="E63" s="94"/>
    </row>
  </sheetData>
  <sheetProtection/>
  <mergeCells count="14">
    <mergeCell ref="A7:A9"/>
    <mergeCell ref="B7:B9"/>
    <mergeCell ref="C7:C9"/>
    <mergeCell ref="D7:D9"/>
    <mergeCell ref="E7:E9"/>
    <mergeCell ref="F7:F9"/>
    <mergeCell ref="G7:G9"/>
    <mergeCell ref="H7:H9"/>
    <mergeCell ref="I7:I9"/>
    <mergeCell ref="J7:M8"/>
    <mergeCell ref="R7:S7"/>
    <mergeCell ref="N8:O8"/>
    <mergeCell ref="P8:Q8"/>
    <mergeCell ref="R8:S8"/>
  </mergeCells>
  <dataValidations count="2">
    <dataValidation type="whole" allowBlank="1" showInputMessage="1" showErrorMessage="1" sqref="N43:S44 O61:S61 O59:S59 N27:S29 N14:S22 N24:S25 N32:S36 N47:S55 N57:S57 N59:N61 N38:S41">
      <formula1>0</formula1>
      <formula2>1000000</formula2>
    </dataValidation>
    <dataValidation allowBlank="1" showInputMessage="1" showErrorMessage="1" prompt="Insert a short description of the action" sqref="D60:E61 D43:I44 F61:I61 D27:I29 D59:I59 D14:I22 D24:I25 D32:I36 D47:I55 D57:I57 D38:I41"/>
  </dataValidations>
  <printOptions/>
  <pageMargins left="0.18" right="0.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Search for Common Ground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CHARLINE B</dc:creator>
  <cp:keywords/>
  <dc:description/>
  <cp:lastModifiedBy>Patrick</cp:lastModifiedBy>
  <cp:lastPrinted>2015-07-20T12:20:30Z</cp:lastPrinted>
  <dcterms:created xsi:type="dcterms:W3CDTF">2015-06-05T12:46:46Z</dcterms:created>
  <dcterms:modified xsi:type="dcterms:W3CDTF">2018-08-31T09:03:20Z</dcterms:modified>
  <cp:category/>
  <cp:version/>
  <cp:contentType/>
  <cp:contentStatus/>
</cp:coreProperties>
</file>