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Ghalia.Kacem\Documents\Projets Programmes\PBF\Doc programmation\"/>
    </mc:Choice>
  </mc:AlternateContent>
  <xr:revisionPtr revIDLastSave="0" documentId="13_ncr:1_{A36E0889-20AF-41DE-9697-2C4818C3B745}" xr6:coauthVersionLast="44" xr6:coauthVersionMax="44"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Sheet1!$A$1:$J$83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82" i="1" l="1"/>
  <c r="G49" i="1"/>
  <c r="G54" i="1"/>
  <c r="G53" i="1"/>
  <c r="G51" i="1"/>
  <c r="F81" i="1"/>
  <c r="F82" i="1" s="1"/>
  <c r="H80" i="1"/>
  <c r="H79" i="1"/>
  <c r="H78" i="1"/>
  <c r="G76" i="1"/>
  <c r="H76" i="1"/>
  <c r="H65" i="1"/>
  <c r="H64" i="1"/>
  <c r="H63" i="1"/>
  <c r="G60" i="1"/>
  <c r="G81" i="1" s="1"/>
  <c r="H59" i="1"/>
  <c r="H58" i="1"/>
  <c r="H57" i="1"/>
  <c r="H55" i="1"/>
  <c r="H54" i="1"/>
  <c r="H53" i="1"/>
  <c r="H51" i="1"/>
  <c r="H50" i="1"/>
  <c r="H49" i="1"/>
  <c r="G46" i="1"/>
  <c r="H46" i="1"/>
  <c r="H29" i="1"/>
  <c r="H25" i="1"/>
  <c r="H24" i="1"/>
  <c r="H23" i="1"/>
  <c r="H16" i="1"/>
  <c r="H15" i="1"/>
  <c r="H14" i="1"/>
  <c r="H13" i="1"/>
  <c r="H12" i="1"/>
  <c r="H11" i="1"/>
  <c r="G77" i="1" l="1"/>
  <c r="G83" i="1"/>
  <c r="H82" i="1"/>
  <c r="H60" i="1"/>
  <c r="F83" i="1"/>
  <c r="H81" i="1"/>
  <c r="H83" i="1" l="1"/>
  <c r="E82" i="1" l="1"/>
  <c r="E78" i="1"/>
  <c r="E79" i="1"/>
  <c r="D78" i="1"/>
  <c r="D79" i="1" l="1"/>
  <c r="D80" i="1"/>
  <c r="E37" i="1"/>
  <c r="E11" i="1"/>
  <c r="E18" i="1"/>
  <c r="J30" i="1" l="1"/>
  <c r="K30" i="1"/>
  <c r="I76" i="1"/>
  <c r="I60" i="1"/>
  <c r="I77" i="1" s="1"/>
  <c r="I46" i="1"/>
  <c r="I30" i="1"/>
  <c r="K76" i="1"/>
  <c r="K81" i="1" s="1"/>
  <c r="J76" i="1"/>
  <c r="J81" i="1" s="1"/>
  <c r="J83" i="1" s="1"/>
  <c r="K35" i="1"/>
  <c r="K46" i="1" s="1"/>
  <c r="E29" i="1"/>
  <c r="H77" i="1"/>
  <c r="E76" i="1"/>
  <c r="E46" i="1"/>
  <c r="E30" i="1"/>
  <c r="G30" i="1"/>
  <c r="D13" i="1"/>
  <c r="D76" i="1"/>
  <c r="F76" i="1"/>
  <c r="D46" i="1"/>
  <c r="F46" i="1"/>
  <c r="J46" i="1"/>
  <c r="J60" i="1"/>
  <c r="D30" i="1"/>
  <c r="F30" i="1"/>
  <c r="C76" i="1"/>
  <c r="F60" i="1"/>
  <c r="B60" i="1" s="1"/>
  <c r="C60" i="1"/>
  <c r="C46" i="1"/>
  <c r="C30" i="1"/>
  <c r="J77" i="1"/>
  <c r="F77" i="1" l="1"/>
  <c r="B46" i="1"/>
  <c r="D81" i="1"/>
  <c r="B30" i="1"/>
  <c r="D77" i="1"/>
  <c r="E77" i="1"/>
  <c r="E81" i="1" s="1"/>
  <c r="C77" i="1"/>
  <c r="R74" i="1"/>
  <c r="B76" i="1"/>
  <c r="K77" i="1"/>
  <c r="I81" i="1"/>
  <c r="C81" i="1"/>
  <c r="D83" i="1" l="1"/>
  <c r="E83" i="1"/>
  <c r="I82" i="1"/>
  <c r="K82" i="1" s="1"/>
  <c r="K83" i="1" s="1"/>
  <c r="J84" i="1" s="1"/>
  <c r="I83" i="1"/>
  <c r="B81" i="1"/>
  <c r="C82" i="1"/>
  <c r="B82" i="1" s="1"/>
  <c r="G84" i="1"/>
  <c r="D84" i="1" l="1"/>
  <c r="C83" i="1"/>
  <c r="B8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tc={3A5CC6CA-1B0C-49AD-AF61-6439CDA1B7DE}</author>
    <author>tc={8F761DC8-1BC3-484A-A0B1-9B070E438CF9}</author>
    <author>tc={EE8007B6-348E-4E4F-8F69-20BB45BFFFDC}</author>
    <author>tc={9D1E4FA8-1C89-46B3-9EA2-88B961390DD7}</author>
    <author>tc={E976CDFD-B59D-4982-9CF7-27F8254475DE}</author>
    <author>tc={8FAAA222-C5B9-4361-A58A-96DD63767ABA}</author>
    <author>tc={FF6A9A52-1138-4A2A-B417-58A2D8595A84}</author>
  </authors>
  <commentList>
    <comment ref="D13" authorId="0" shapeId="0" xr:uid="{00000000-0006-0000-0000-000001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1er CONTRAT JOSIE CAR IL CONTIENT UN LIVRABLE CADRE METHODOLOGIQUE RENFORCEMENT CAPACITES DES ASSOCIATIONS
moins
2*6792 $ : RAPPORT PROGRES (qui a été mis dans M&amp;E)</t>
      </text>
    </comment>
    <comment ref="D33" authorId="1" shapeId="0" xr:uid="{00000000-0006-0000-0000-000002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VISITE AVRIL 2019 AUX MUNICIPALITES</t>
      </text>
    </comment>
    <comment ref="D35" authorId="2" shapeId="0" xr:uid="{00000000-0006-0000-0000-000003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VISITE BARCELONE</t>
      </text>
    </comment>
    <comment ref="D68" authorId="3" shapeId="0" xr:uid="{00000000-0006-0000-0000-000004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ATELIER LANCEMENT JUIN 2019</t>
      </text>
    </comment>
    <comment ref="D69" authorId="4" shapeId="0" xr:uid="{00000000-0006-0000-0000-00000500000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ATELIER DJERBA RADISSON BLU JANV 2020</t>
      </text>
    </comment>
    <comment ref="D79" authorId="5" shapeId="0" xr:uid="{8FAAA222-C5B9-4361-A58A-96DD63767AB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MISSION ONBOARDING + ATELIERS PLANIFICATION 
LOYER 
MATERIEL BUREAUTIQUE ETC</t>
      </text>
    </comment>
    <comment ref="D80" authorId="6" shapeId="0" xr:uid="{FF6A9A52-1138-4A2A-B417-58A2D8595A8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1er CONTRAT JOSIE LIVRABLE RAPPORT DE PROGRES (2*6792$)
+
TRACHE 1 JOSIE RLA 2020
KAIS M1E</t>
      </text>
    </comment>
  </commentList>
</comments>
</file>

<file path=xl/sharedStrings.xml><?xml version="1.0" encoding="utf-8"?>
<sst xmlns="http://schemas.openxmlformats.org/spreadsheetml/2006/main" count="158" uniqueCount="148">
  <si>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</si>
  <si>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</si>
  <si>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</si>
  <si>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</si>
  <si>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</si>
  <si>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</si>
  <si>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</si>
  <si>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</si>
  <si>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</si>
  <si>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</si>
  <si>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</si>
  <si>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</si>
  <si>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</si>
  <si>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</si>
  <si>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</si>
  <si>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</si>
  <si>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</si>
  <si>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</si>
  <si>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</si>
  <si>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</si>
  <si>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</si>
  <si>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</si>
  <si>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</si>
  <si>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</si>
  <si>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</si>
  <si>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</si>
  <si>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</si>
  <si>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</si>
  <si>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</si>
  <si>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Output 3.1:</t>
  </si>
  <si>
    <t>Activity 3.1.1:</t>
  </si>
  <si>
    <t>Activity 3.1.2:</t>
  </si>
  <si>
    <t>Activity 3.1.3:</t>
  </si>
  <si>
    <t>Output 3.2:</t>
  </si>
  <si>
    <t>Activity 3.2.1:</t>
  </si>
  <si>
    <t>Activity 3.2.2:</t>
  </si>
  <si>
    <t>Activity 3.2.3:</t>
  </si>
  <si>
    <t>Output 3.3:</t>
  </si>
  <si>
    <t>Activity 3.3.1:</t>
  </si>
  <si>
    <t>Activity 3.3.2:</t>
  </si>
  <si>
    <t>Activity 3.3.3:</t>
  </si>
  <si>
    <t>TOTAL $ FOR OUTCOME 3:</t>
  </si>
  <si>
    <t>Output 4.1:</t>
  </si>
  <si>
    <t>Activity 4.1.1:</t>
  </si>
  <si>
    <t>Activity 4.1.2:</t>
  </si>
  <si>
    <t>Activity 4.1.3:</t>
  </si>
  <si>
    <t>Output 4.2:</t>
  </si>
  <si>
    <t>Activity 4.2.1:</t>
  </si>
  <si>
    <t>Activity 4.2.2:</t>
  </si>
  <si>
    <t>Activity 4.2.3:</t>
  </si>
  <si>
    <t>Output 4.3:</t>
  </si>
  <si>
    <t>Activity 4.3.1:</t>
  </si>
  <si>
    <t>Activity 4.3.2:</t>
  </si>
  <si>
    <t>Activity 4.3.3:</t>
  </si>
  <si>
    <t>TOTAL $ FOR OUTCOME 4:</t>
  </si>
  <si>
    <t>TOTAL PROJECT BUDGET:</t>
  </si>
  <si>
    <t>Note: If this is a budget revision, insert extra columns to show budget changes.</t>
  </si>
  <si>
    <t>Project personnel costs if not included in activities above</t>
  </si>
  <si>
    <t>Project M&amp;E budget</t>
  </si>
  <si>
    <t>Table 1 - PBF project budget by Outcome, output and activity</t>
  </si>
  <si>
    <t xml:space="preserve">OUTCOME 1: Marginalised youth, working with a wide range of community actors, effectively design and implement community development projects that increase social cohesion and resilience in a sustainable manner. </t>
  </si>
  <si>
    <t xml:space="preserve">Marginalised youth, working with a wide range of community actors, effectively design and implement community development projects that increase social cohesion and resilience in a sustainable manner. </t>
  </si>
  <si>
    <t>Activity 1.1.4:</t>
  </si>
  <si>
    <t>Activity 1.1.5:</t>
  </si>
  <si>
    <t>Activity 1.1.6:</t>
  </si>
  <si>
    <t xml:space="preserve">Youth jointly with local authorities’ representatives complete a resilience-based analysis of their communities with the support and understanding of community members. </t>
  </si>
  <si>
    <t>Activity 1.2.4:</t>
  </si>
  <si>
    <t xml:space="preserve">Youth groups in each community design and implement one short term (QIP, funded) and one medium term (non-funded) resilience-based community development projects per community.   </t>
  </si>
  <si>
    <t>Output 1.4:</t>
  </si>
  <si>
    <t>Activity 1.4.1:</t>
  </si>
  <si>
    <t>Activity 1.4.2:</t>
  </si>
  <si>
    <t>Activity 1.4.3:</t>
  </si>
  <si>
    <t xml:space="preserve">Youth groups are embedded in endogenous youth structures and provided with opportunities to learn from one other through the development of a Youth Network for the South. </t>
  </si>
  <si>
    <t xml:space="preserve">OUTCOME 2:  Local councillors from selected municipalities have the capacity to develop a formal mechanism ensuring the inclusion of youth in the development and implementation of resilience-based youth-oriented strategies and decision-making processes. </t>
  </si>
  <si>
    <t xml:space="preserve">Municipalities have increased awareness of youth’s needs, and increased capacity to engage with youth in a meaningful manner. </t>
  </si>
  <si>
    <t>Municipality and youth jointly develop a youth strategy or a youth-sensitive sustainable development strategy.</t>
  </si>
  <si>
    <t>Activity 2.2.4:</t>
  </si>
  <si>
    <t xml:space="preserve">Youth play an active role in implementation and monitoring of strategy, and in ongoing decision-making processes. </t>
  </si>
  <si>
    <t>Activity 2.3.4:</t>
  </si>
  <si>
    <t xml:space="preserve">OUTCOME 3:  Media contribute to positive shift in narratives and mind-sets related to youth and the southern regions amongst community members from targeted municipalities, and the general public.   </t>
  </si>
  <si>
    <t xml:space="preserve">Media entities are identified, selected, and sensitised to the negative impacts of their coverage on youth/the South, and trained on how to represent youth fairly/constructively in the media.  </t>
  </si>
  <si>
    <r>
      <t>Multi-faceted media and communications strategy on youth and the southern regions is developed and implemented</t>
    </r>
    <r>
      <rPr>
        <sz val="8"/>
        <color theme="1"/>
        <rFont val="Arial"/>
        <family val="2"/>
      </rPr>
      <t xml:space="preserve">. </t>
    </r>
  </si>
  <si>
    <t xml:space="preserve">Youth, local councillors and community members are able to engage effectively with the media on issues related to the constructive role played by youth and the positive attributes of the southern regions, and to communicate effectively about their activities. </t>
  </si>
  <si>
    <t xml:space="preserve">OUTCOME 4: Local counsellors, in collaboration with their national counterparts, are able to coordinate the work of local, national and international actors in a manner that improves the efficiency and effectiveness of interventions in the region by reducing gaps, overlaps and increasing the sharing of lessons learnt. </t>
  </si>
  <si>
    <t xml:space="preserve">Interactive, online map of youth-related engagements in each of the seven municipalities. </t>
  </si>
  <si>
    <t xml:space="preserve">Establishment of ‘Sustaining Peace and Youth Municipal Hub’ in each of the municipalities (to meet on a monthly basis) – for coordination and learning. </t>
  </si>
  <si>
    <t xml:space="preserve">Establishment of a ‘Sustaining Peace and Youth Hub for the South’ to meet every quarter – for coordination and learning. </t>
  </si>
  <si>
    <t>Activity 4.3.4:</t>
  </si>
  <si>
    <t>Activity 4.3.5:</t>
  </si>
  <si>
    <t xml:space="preserve">Project operational costs if not included in activities above </t>
  </si>
  <si>
    <t>1 Guidance Note on Engaging Marginalised Young Women and Men’ is produced and disseminated</t>
  </si>
  <si>
    <t>Indirect support costs (7%):</t>
  </si>
  <si>
    <t xml:space="preserve">SUB-TOTAL PROJECT BUDGET: </t>
  </si>
  <si>
    <t xml:space="preserve">Budget (USD)          </t>
  </si>
  <si>
    <t>UNDP</t>
  </si>
  <si>
    <t>UNESCO</t>
  </si>
  <si>
    <t>UNWOMEN</t>
  </si>
  <si>
    <r>
      <t>Study:</t>
    </r>
    <r>
      <rPr>
        <sz val="10"/>
        <color theme="1"/>
        <rFont val="Arial"/>
        <family val="2"/>
      </rPr>
      <t xml:space="preserve"> ‘Best practices study on engaging marginalised women and men’ – survey of international best practices: The study is conducted and findings are integrated throughout the project. </t>
    </r>
  </si>
  <si>
    <r>
      <t xml:space="preserve">Youth mobilisation training: </t>
    </r>
    <r>
      <rPr>
        <sz val="10"/>
        <color theme="1"/>
        <rFont val="Arial"/>
        <family val="2"/>
      </rPr>
      <t>84 local associations (circa 4 participants per association) in the 7 municipalities are trained by the two national NGOs and have the capacity and tools to engage with NEETs in a conflict- and gender-sensitive manner.</t>
    </r>
    <r>
      <rPr>
        <b/>
        <sz val="10"/>
        <color theme="1"/>
        <rFont val="Arial"/>
        <family val="2"/>
      </rPr>
      <t xml:space="preserve"> Youth mobilisation:</t>
    </r>
    <r>
      <rPr>
        <sz val="10"/>
        <color theme="1"/>
        <rFont val="Arial"/>
        <family val="2"/>
      </rPr>
      <t xml:space="preserve"> 84 local associations in the 7 municipalities reach out to overall circa 10 000 NEETs (circa 100 per association over the whole project duration) using traditional (calls through networks) and non-traditional methods (proactive outreach, identification of ‘community leaders’, influencers).</t>
    </r>
  </si>
  <si>
    <r>
      <t>Capacity needs assessments training:</t>
    </r>
    <r>
      <rPr>
        <sz val="10"/>
        <color theme="1"/>
        <rFont val="Arial"/>
        <family val="2"/>
      </rPr>
      <t xml:space="preserve"> 84 local associations are trained by two national NGOs and have the capacities to conduct their own gender-sensitive capacity needs assessment.  </t>
    </r>
    <r>
      <rPr>
        <b/>
        <sz val="10"/>
        <color theme="1"/>
        <rFont val="Arial"/>
        <family val="2"/>
      </rPr>
      <t>Capacity needs assessment of local associations:</t>
    </r>
    <r>
      <rPr>
        <sz val="10"/>
        <color theme="1"/>
        <rFont val="Arial"/>
        <family val="2"/>
      </rPr>
      <t xml:space="preserve"> 84 local associations conduct a gender-sensitive capacity needs assessment of their own association. </t>
    </r>
    <r>
      <rPr>
        <b/>
        <sz val="10"/>
        <color theme="1"/>
        <rFont val="Arial"/>
        <family val="2"/>
      </rPr>
      <t xml:space="preserve">Capacity needs assessment of youth groups: </t>
    </r>
    <r>
      <rPr>
        <sz val="10"/>
        <color theme="1"/>
        <rFont val="Arial"/>
        <family val="2"/>
      </rPr>
      <t>84 local associations conduct a gender-sensitive capacity needs assessment together with their youth groups (overall circa 10 000 youth).</t>
    </r>
  </si>
  <si>
    <r>
      <t>Capacity-building and awareness-raising plans for local associations:</t>
    </r>
    <r>
      <rPr>
        <sz val="10"/>
        <color theme="1"/>
        <rFont val="Arial"/>
        <family val="2"/>
      </rPr>
      <t xml:space="preserve"> 84 capacity building and monitoring plans are developed by the local associations in the 7 municipalities in a participatory and gender-sensitive manner. </t>
    </r>
    <r>
      <rPr>
        <b/>
        <sz val="10"/>
        <color theme="1"/>
        <rFont val="Arial"/>
        <family val="2"/>
      </rPr>
      <t>Capacity-building and awareness-raising plans for youth groups:</t>
    </r>
    <r>
      <rPr>
        <sz val="10"/>
        <color theme="1"/>
        <rFont val="Arial"/>
        <family val="2"/>
      </rPr>
      <t xml:space="preserve">  84 local associations work with two national NGOs to design and implement 42 tailored, gender-sensitive and inter-generational capacity-building and mentoring programmes for the youth to enable them to participate fully in the programme. </t>
    </r>
  </si>
  <si>
    <r>
      <t>Promoting sustained engagement through social activities:</t>
    </r>
    <r>
      <rPr>
        <sz val="10"/>
        <color theme="1"/>
        <rFont val="Arial"/>
        <family val="2"/>
      </rPr>
      <t xml:space="preserve"> 84 gender- and context-sensitive schedules of  social activities for youth (women and men) are developed by the local associations together with youth for the duration of the project. </t>
    </r>
    <r>
      <rPr>
        <b/>
        <sz val="10"/>
        <color theme="1"/>
        <rFont val="Arial"/>
        <family val="2"/>
      </rPr>
      <t xml:space="preserve">Promoting exchanges between NEETs &amp; AY and broader community: </t>
    </r>
    <r>
      <rPr>
        <sz val="10"/>
        <color theme="1"/>
        <rFont val="Arial"/>
        <family val="2"/>
      </rPr>
      <t>84 gender- and context-sensitive bi-weekly schedules of activities for the broader community are designed based on the interests of the youth.</t>
    </r>
  </si>
  <si>
    <r>
      <t xml:space="preserve">Ensuring communication and broad engagement: </t>
    </r>
    <r>
      <rPr>
        <sz val="10"/>
        <color theme="1"/>
        <rFont val="Arial"/>
        <family val="2"/>
      </rPr>
      <t>1 gender-sensitive outreach and communications strategy between youth groups and the broader community is elaborated and put in place by the Youth/Women NGO and Media NGO.</t>
    </r>
  </si>
  <si>
    <r>
      <t>InterPeace trains national NGO and other key stakeholders in participatory resilience-based analysis methodology:</t>
    </r>
    <r>
      <rPr>
        <sz val="10"/>
        <color theme="1"/>
        <rFont val="Arial"/>
        <family val="2"/>
      </rPr>
      <t xml:space="preserve"> 1 Youth/Women NGO has the capacities and the tools to train local associations in gender-sensitive resilience-based assessment of their communities. </t>
    </r>
    <r>
      <rPr>
        <b/>
        <sz val="10"/>
        <color theme="1"/>
        <rFont val="Arial"/>
        <family val="2"/>
      </rPr>
      <t>Local associations are trained in participatory and gender-sensitive resilience-based analysis methodology</t>
    </r>
    <r>
      <rPr>
        <sz val="10"/>
        <color theme="1"/>
        <rFont val="Arial"/>
        <family val="2"/>
      </rPr>
      <t>: 84 local associations in 7 municipalities have the capacities and the tools to conduct a participative and gender-sensitive resilience-based assessment of their communities.</t>
    </r>
  </si>
  <si>
    <r>
      <t xml:space="preserve">Creation of inter-generational/community-based dialogue platforms: </t>
    </r>
    <r>
      <rPr>
        <sz val="10"/>
        <color theme="1"/>
        <rFont val="Arial"/>
        <family val="2"/>
      </rPr>
      <t xml:space="preserve">84 local associations reach out to family and community about the constructive role of youth in development and sustaining peace, and the goals of the project in a gender- and conflict-sensitive way that pays special attention to gender and religion as well as urban-rural divides. </t>
    </r>
  </si>
  <si>
    <r>
      <t>Youth conduct the resilience-based assessment of their community:</t>
    </r>
    <r>
      <rPr>
        <sz val="10"/>
        <color theme="1"/>
        <rFont val="Arial"/>
        <family val="2"/>
      </rPr>
      <t xml:space="preserve"> 84 resilience-based assessments are conducted by the local youth guided by the local associations in an inclusive and gender-sensitive manner. </t>
    </r>
  </si>
  <si>
    <r>
      <t>Communication and outreach: National dialogue platforms are publicised using all forms of media (radio, TV, newspapers and social media)</t>
    </r>
    <r>
      <rPr>
        <sz val="10"/>
        <color theme="1"/>
        <rFont val="Arial"/>
        <family val="2"/>
      </rPr>
      <t>. Similarly, views concerning the sources of resilience are sought through these channels.</t>
    </r>
  </si>
  <si>
    <r>
      <t xml:space="preserve">Project prioritisation and engagement with community:  </t>
    </r>
    <r>
      <rPr>
        <sz val="10"/>
        <color theme="1"/>
        <rFont val="Arial"/>
        <family val="2"/>
      </rPr>
      <t>84 youth groups in 7 municipalities have identified their priorities for a short-term quality imporvement plan and medium-term resilience-based community development projects in a participatory, gender- and conflict sensitive manner. The Sustaining Peace and Youth Hubs including local councillors are consulted and presented to by 84 youth group representatives about their chosen priorities.</t>
    </r>
  </si>
  <si>
    <r>
      <t>Capacity building for youth:</t>
    </r>
    <r>
      <rPr>
        <sz val="10"/>
        <color theme="1"/>
        <rFont val="Arial"/>
        <family val="2"/>
      </rPr>
      <t xml:space="preserve"> 84 youth groups have the capacity and tools to design, implement and monitor selected projects in an inclusive, gender- and conflict-sensitive manner with the support a national NGO and Everyday Peace Indicators. 84 youth groups involve other actors in the process where relevant. 84 Advisory Boards are set up by the youth and monitor the projects.</t>
    </r>
  </si>
  <si>
    <r>
      <t>Project implementation:</t>
    </r>
    <r>
      <rPr>
        <sz val="10"/>
        <color theme="1"/>
        <rFont val="Arial"/>
        <family val="2"/>
      </rPr>
      <t xml:space="preserve"> 84 short-term (quick impact) gender-sensitive resilience-based projects, and 84 medium-term gender-sensitive resilience-based project are implemented in the 7 municipalities with the support of associations and Youth/Women CSO and Media CSO. </t>
    </r>
  </si>
  <si>
    <r>
      <t>Study on youth structures at the municipal level:</t>
    </r>
    <r>
      <rPr>
        <sz val="10"/>
        <color rgb="FF000000"/>
        <rFont val="Arial"/>
        <family val="2"/>
      </rPr>
      <t xml:space="preserve"> 7 studies are conducted in the 7 municipalities about what kind of resources  (structures/processes) already exist for youth, and young women especially, in each municipality, what their capacity is and to what extent these are adapted to the needs of NEETs. </t>
    </r>
  </si>
  <si>
    <r>
      <t xml:space="preserve">Support to make municipal structures more accessible to NEETs: Relevant structures in the 7 municipalities are more accessible to NEETs in a gender-sensitive manner </t>
    </r>
    <r>
      <rPr>
        <sz val="10"/>
        <color rgb="FF000000"/>
        <rFont val="Arial"/>
        <family val="2"/>
      </rPr>
      <t>through the engagement with the Sustaining Peace and Youth hubs.</t>
    </r>
  </si>
  <si>
    <r>
      <t>Supporting youth access, learning and networking:</t>
    </r>
    <r>
      <rPr>
        <sz val="10"/>
        <color rgb="FF000000"/>
        <rFont val="Arial"/>
        <family val="2"/>
      </rPr>
      <t xml:space="preserve"> 84 youth groups in 7 municipalities have the capacities to access the structures mentioned above.  84 youth groups have exchanged 5 times on the municipal level on lessons learnt and project insights. 21 representatives from the youth groups have shared ideas and lessons from their project twice over the course of the project. A Social media platform diffused the meetings and ensured broad engagement. </t>
    </r>
    <r>
      <rPr>
        <b/>
        <sz val="10"/>
        <color rgb="FF000000"/>
        <rFont val="Arial"/>
        <family val="2"/>
      </rPr>
      <t xml:space="preserve">Creation of an online platform: </t>
    </r>
    <r>
      <rPr>
        <sz val="10"/>
        <color rgb="FF000000"/>
        <rFont val="Arial"/>
        <family val="2"/>
      </rPr>
      <t xml:space="preserve">1 online platform (Youth Network for the South) is created that compiles a list of all existing youth related structures in the 7 municipalities. </t>
    </r>
    <r>
      <rPr>
        <b/>
        <sz val="10"/>
        <color rgb="FF000000"/>
        <rFont val="Arial"/>
        <family val="2"/>
      </rPr>
      <t>Networking among youth: Discussion groups per theme and municipality are organized in the 7 municipalities.</t>
    </r>
  </si>
  <si>
    <r>
      <rPr>
        <b/>
        <sz val="10"/>
        <color theme="1"/>
        <rFont val="Arial"/>
        <family val="2"/>
      </rPr>
      <t>Capacity needs assessment:</t>
    </r>
    <r>
      <rPr>
        <sz val="10"/>
        <color theme="1"/>
        <rFont val="Arial"/>
        <family val="2"/>
      </rPr>
      <t xml:space="preserve"> </t>
    </r>
    <r>
      <rPr>
        <sz val="10"/>
        <color rgb="FFFF0000"/>
        <rFont val="Arial"/>
        <family val="2"/>
      </rPr>
      <t xml:space="preserve">representatives from each of the 7 municipalities are trained by the youth/women NGO and the media NGO, jointly with the UNVs and have the capacities to conduct their own gender-sensitive capacity needs assessment. </t>
    </r>
  </si>
  <si>
    <r>
      <t xml:space="preserve">Development of capacity-building strategy for local councillors : </t>
    </r>
    <r>
      <rPr>
        <sz val="10"/>
        <color theme="1"/>
        <rFont val="Arial"/>
        <family val="2"/>
      </rPr>
      <t xml:space="preserve">7 </t>
    </r>
    <r>
      <rPr>
        <sz val="10"/>
        <color rgb="FFFF0000"/>
        <rFont val="Arial"/>
        <family val="2"/>
      </rPr>
      <t>gender-sensitive capacity-building and monitoring strategies for the municipalities are co-developed by the 7 UNVs (1 per municipality) in collaboration with 2 NGOs in a gender-sensitive manner.</t>
    </r>
    <r>
      <rPr>
        <sz val="10"/>
        <color theme="1"/>
        <rFont val="Arial"/>
        <family val="2"/>
      </rPr>
      <t xml:space="preserve"> </t>
    </r>
  </si>
  <si>
    <r>
      <t>Implementation of capacity-building strategy (see 1.2.1):</t>
    </r>
    <r>
      <rPr>
        <sz val="10"/>
        <color theme="1"/>
        <rFont val="Arial"/>
        <family val="2"/>
      </rPr>
      <t xml:space="preserve"> The capacities of local councillors are developed, according to the gender-sensitive strategy.</t>
    </r>
  </si>
  <si>
    <r>
      <t xml:space="preserve">Gender-sensitive capacity building, mentoring and accompaniment of youth groups to exchange at municipal level: </t>
    </r>
    <r>
      <rPr>
        <sz val="10"/>
        <color rgb="FFFF0000"/>
        <rFont val="Arial"/>
        <family val="2"/>
      </rPr>
      <t>42 youth groups have the capacities to discuss and build synergies with youth from different settings in their own municipalities</t>
    </r>
    <r>
      <rPr>
        <sz val="10"/>
        <color theme="1"/>
        <rFont val="Arial"/>
        <family val="2"/>
      </rPr>
      <t xml:space="preserve">. </t>
    </r>
    <r>
      <rPr>
        <b/>
        <sz val="10"/>
        <color theme="1"/>
        <rFont val="Arial"/>
        <family val="2"/>
      </rPr>
      <t xml:space="preserve">Youth exchange experiences at the municipal level to prepare for engagement, incl. with municipality: </t>
    </r>
    <r>
      <rPr>
        <sz val="10"/>
        <color theme="1"/>
        <rFont val="Arial"/>
        <family val="2"/>
      </rPr>
      <t>42 youth groups (3 young people per group) in 7 municipalities have shared the findings of their resilience-based assessments; their experience in selecting priorities; shared their initial experiences of project implementation; and jointly agree upon priorities for youth for the municipality.</t>
    </r>
  </si>
  <si>
    <r>
      <t xml:space="preserve">Youth presentations to/engagement with the municipalities: </t>
    </r>
    <r>
      <rPr>
        <sz val="10"/>
        <color theme="1"/>
        <rFont val="Arial"/>
        <family val="2"/>
      </rPr>
      <t xml:space="preserve">42 youth representatives from the 7 municipalities' communities have presented the findings of each community’s resilience-based study and the priorities they selected. </t>
    </r>
    <r>
      <rPr>
        <b/>
        <sz val="10"/>
        <color theme="1"/>
        <rFont val="Arial"/>
        <family val="2"/>
      </rPr>
      <t xml:space="preserve">Training of local councillors </t>
    </r>
    <r>
      <rPr>
        <sz val="10"/>
        <color theme="1"/>
        <rFont val="Arial"/>
        <family val="2"/>
      </rPr>
      <t xml:space="preserve"> Local councillors are trained and coached to listen and respond authentically and to engage with the youth.</t>
    </r>
  </si>
  <si>
    <r>
      <t>Preparation of youth-oriented resilience-based strategy at the municipal level</t>
    </r>
    <r>
      <rPr>
        <sz val="10"/>
        <color theme="1"/>
        <rFont val="Arial"/>
        <family val="2"/>
      </rPr>
      <t xml:space="preserve">: </t>
    </r>
    <r>
      <rPr>
        <sz val="10"/>
        <color rgb="FFFF0000"/>
        <rFont val="Arial"/>
        <family val="2"/>
      </rPr>
      <t>7 gender- and conflict-sensitive, youth-oriented resilience-based strategies are jointly prepared by youth and municipalities and infused at the municipal level, facilitated by 2 Youth/Women NGOs and the UNVs</t>
    </r>
    <r>
      <rPr>
        <sz val="10"/>
        <color theme="1"/>
        <rFont val="Arial"/>
        <family val="2"/>
      </rPr>
      <t>.</t>
    </r>
  </si>
  <si>
    <r>
      <t xml:space="preserve">Communication and outreach
</t>
    </r>
    <r>
      <rPr>
        <sz val="10"/>
        <color theme="1"/>
        <rFont val="Arial"/>
        <family val="2"/>
      </rPr>
      <t xml:space="preserve"> All aspects of the output are communicated through traditional (radio, TV, newspaper) and social media avenues where possible. </t>
    </r>
  </si>
  <si>
    <r>
      <t>Project selection and implementation:</t>
    </r>
    <r>
      <rPr>
        <sz val="10"/>
        <color theme="1"/>
        <rFont val="Arial"/>
        <family val="2"/>
      </rPr>
      <t xml:space="preserve"> Representatives from 84 youth groups have interacted with 7 municipalities and advocated for their priorities in the municipalities' selection of 21 small gender-sensitive priority projects and 7 larger gender-sensitive projects.</t>
    </r>
  </si>
  <si>
    <r>
      <t>Development of youth-led monitoring and evaluation plan for the strategy: 7</t>
    </r>
    <r>
      <rPr>
        <sz val="10"/>
        <color theme="1"/>
        <rFont val="Arial"/>
        <family val="2"/>
      </rPr>
      <t xml:space="preserve"> gender-sensitive youth-led monitoring and evaluation plans are developed. O</t>
    </r>
    <r>
      <rPr>
        <b/>
        <sz val="10"/>
        <color theme="1"/>
        <rFont val="Arial"/>
        <family val="2"/>
      </rPr>
      <t>utreach and communication:</t>
    </r>
    <r>
      <rPr>
        <sz val="10"/>
        <color theme="1"/>
        <rFont val="Arial"/>
        <family val="2"/>
      </rPr>
      <t xml:space="preserve"> 42 projects are communicated about and made known among the local youth and the broader community.</t>
    </r>
  </si>
  <si>
    <r>
      <t xml:space="preserve">Establishment of Youth-Municipality Monthly Townhall: </t>
    </r>
    <r>
      <rPr>
        <sz val="10"/>
        <color theme="1"/>
        <rFont val="Arial"/>
        <family val="2"/>
      </rPr>
      <t>Monthly Youth-Municipality townhalls take place in the 7 municipalities .</t>
    </r>
  </si>
  <si>
    <r>
      <t xml:space="preserve">Communication and outreach: </t>
    </r>
    <r>
      <rPr>
        <sz val="10"/>
        <color theme="1"/>
        <rFont val="Arial"/>
        <family val="2"/>
      </rPr>
      <t>Youth groups have engaged with other youth and community members in the selection of priorities, in person and through media. The 42 evaluation plans for the youth strategies are transparent and available and are communicated across media platforms. The Monthly Townhall in the 7 municipalities is diffusesd through traditional and social media sources.</t>
    </r>
  </si>
  <si>
    <r>
      <t>Media entities mapping:</t>
    </r>
    <r>
      <rPr>
        <sz val="10"/>
        <color theme="1"/>
        <rFont val="Arial"/>
        <family val="2"/>
      </rPr>
      <t xml:space="preserve"> 1 mapping of the most significant media entities (TV, radio, newspapers, social media outlets, journalism schools) at national, sub-regional (southern) and local levels is produced. </t>
    </r>
    <r>
      <rPr>
        <b/>
        <sz val="10"/>
        <color theme="1"/>
        <rFont val="Arial"/>
        <family val="2"/>
      </rPr>
      <t>Study on media, youth representations and the South:</t>
    </r>
    <r>
      <rPr>
        <sz val="10"/>
        <color theme="1"/>
        <rFont val="Arial"/>
        <family val="2"/>
      </rPr>
      <t xml:space="preserve"> 1 study of how youth and the south are currently portrayed in the media is elaborated.</t>
    </r>
  </si>
  <si>
    <r>
      <t>Media-youth-local councillor-community dialogue platforms:</t>
    </r>
    <r>
      <rPr>
        <sz val="10"/>
        <color theme="1"/>
        <rFont val="Arial"/>
        <family val="2"/>
      </rPr>
      <t xml:space="preserve"> 7 media-youth dialogues are organised that also cover gender aspects of youth representation.</t>
    </r>
  </si>
  <si>
    <r>
      <t>Development and implementation of training for media</t>
    </r>
    <r>
      <rPr>
        <sz val="10"/>
        <rFont val="Arial"/>
        <family val="2"/>
      </rPr>
      <t>: 2 trainings for media entities on constructive youth narratives and shifting the focus in the southern regions towards more positive and constructive aspects is conducted. Media will be sensitised to gender aspects of engaging with youth, and how to ensure more balanced and gender-informed reporting.</t>
    </r>
  </si>
  <si>
    <r>
      <t>Development of media and communications strategy:</t>
    </r>
    <r>
      <rPr>
        <sz val="10"/>
        <color theme="1"/>
        <rFont val="Arial"/>
        <family val="2"/>
      </rPr>
      <t xml:space="preserve"> 1 media strategy, taking questions related to gender specifically into account, is developed by the Media NGO in a comprehensive and participatory manner and in consultation with local media entities.</t>
    </r>
  </si>
  <si>
    <r>
      <t>Implementation of youth/southern region media strategy:</t>
    </r>
    <r>
      <rPr>
        <sz val="10"/>
        <color theme="1"/>
        <rFont val="Arial"/>
        <family val="2"/>
      </rPr>
      <t xml:space="preserve"> 12 programs concerning youth from the southern regions are aired on TV and radio over the whole project duration. News outlets are encouraged to cover positive stories about youth and/or about the south on a weekly basis. Media entities and media focal points from the youth groups work together to implement the social media element of the strategy via Facebook, twitter and blogs; documentary on the project process, practices, outcomes - giving youth a voice</t>
    </r>
  </si>
  <si>
    <r>
      <t xml:space="preserve">Implementation of other forms of communication and outreach: </t>
    </r>
    <r>
      <rPr>
        <sz val="10"/>
        <color theme="1"/>
        <rFont val="Arial"/>
        <family val="2"/>
      </rPr>
      <t xml:space="preserve"> Plays, theatres, concerts etc. are designed in collaboration with the associations and youth groups concerning the positive role of youth in development and peacebuilding with a specific focus on the situation of young women.</t>
    </r>
  </si>
  <si>
    <r>
      <t xml:space="preserve">Media training for youth, local councillors and community members: </t>
    </r>
    <r>
      <rPr>
        <sz val="10"/>
        <rFont val="Arial"/>
        <family val="2"/>
      </rPr>
      <t>7 gender-sensitive media trainings with youth, local councillors and community memberstake place, including on Media Information Literacy.</t>
    </r>
  </si>
  <si>
    <r>
      <t>Local councillors develop and implement a youth-centric communications strategy:</t>
    </r>
    <r>
      <rPr>
        <sz val="10"/>
        <color theme="1"/>
        <rFont val="Arial"/>
        <family val="2"/>
      </rPr>
      <t xml:space="preserve"> 7 gender-sensitive youth-centric communication strategies are developed and implemented by the local councillors together with the Media NGO.</t>
    </r>
  </si>
  <si>
    <r>
      <t>Communication strategy capacity-building:</t>
    </r>
    <r>
      <rPr>
        <sz val="10"/>
        <color theme="1"/>
        <rFont val="Arial"/>
        <family val="2"/>
      </rPr>
      <t xml:space="preserve"> 84 associations and youth groups have the capacity and tools to develop and implement a gender-sensitive communication strategy to effectively engage youth. </t>
    </r>
    <r>
      <rPr>
        <b/>
        <sz val="10"/>
        <color theme="1"/>
        <rFont val="Arial"/>
        <family val="2"/>
      </rPr>
      <t>Development and implementation of communication strategies:</t>
    </r>
    <r>
      <rPr>
        <sz val="10"/>
        <color theme="1"/>
        <rFont val="Arial"/>
        <family val="2"/>
      </rPr>
      <t xml:space="preserve"> 84 communication strategies are developed by local youth /women-oriented associations and youth groups.</t>
    </r>
  </si>
  <si>
    <r>
      <t xml:space="preserve">Extensive mapping of youth-oriented activities/initiatives/services in the municipality: </t>
    </r>
    <r>
      <rPr>
        <sz val="10"/>
        <color theme="1"/>
        <rFont val="Arial"/>
        <family val="2"/>
      </rPr>
      <t>7 mappings of youth-oriented activities/initiatives/services in the 7 municipalities are elaborated by the municipality with the support of the UNVs.</t>
    </r>
  </si>
  <si>
    <r>
      <t>Development of online interactive map of interventions/services:</t>
    </r>
    <r>
      <rPr>
        <sz val="10"/>
        <color theme="1"/>
        <rFont val="Arial"/>
        <family val="2"/>
      </rPr>
      <t xml:space="preserve"> 1 online interactive map of interventions and services in the South for youth is developed.</t>
    </r>
  </si>
  <si>
    <r>
      <t>Training on how to use and feed the interactive map and the online Youth Network for the South effectively:</t>
    </r>
    <r>
      <rPr>
        <sz val="10"/>
        <color theme="1"/>
        <rFont val="Arial"/>
        <family val="2"/>
      </rPr>
      <t xml:space="preserve"> 1 training for local, national and international actors is provided on how to use the interactive map and the Youth Network for the South. </t>
    </r>
  </si>
  <si>
    <r>
      <t xml:space="preserve">Municipalities trained on how to coordinate the Sustaining Peace and Youth Municipal Hub’: </t>
    </r>
    <r>
      <rPr>
        <sz val="10"/>
        <color theme="1"/>
        <rFont val="Arial"/>
        <family val="2"/>
      </rPr>
      <t>1 training with local councillors on how to effectively coordinate the work of the hub takes place.</t>
    </r>
  </si>
  <si>
    <r>
      <t xml:space="preserve">Outreach to all relevant stakeholders’ and setting-up of Hub: </t>
    </r>
    <r>
      <rPr>
        <sz val="10"/>
        <color theme="1"/>
        <rFont val="Arial"/>
        <family val="2"/>
      </rPr>
      <t xml:space="preserve">Local, national and international stakeholders are sensitised to the purpose of the hubs. </t>
    </r>
    <r>
      <rPr>
        <b/>
        <sz val="10"/>
        <color theme="1"/>
        <rFont val="Arial"/>
        <family val="2"/>
      </rPr>
      <t>Establishment of relevant gender-sensitive plans:</t>
    </r>
    <r>
      <rPr>
        <sz val="10"/>
        <color theme="1"/>
        <rFont val="Arial"/>
        <family val="2"/>
      </rPr>
      <t xml:space="preserve"> TORs, working methods, communication strategies, work plans and 12 agendas for the months ahead are established.</t>
    </r>
  </si>
  <si>
    <r>
      <t xml:space="preserve">Sustaining Peace and Youth Municipal Hub meetings: </t>
    </r>
    <r>
      <rPr>
        <sz val="10"/>
        <color theme="1"/>
        <rFont val="Arial"/>
        <family val="2"/>
      </rPr>
      <t>regular hub meetings take place in each of the 7 municipalities.</t>
    </r>
  </si>
  <si>
    <r>
      <t>Hub meetings: 6 editions of the 'Sustaining Peace and Youth Hub for the South' take place over the course of the project duration that</t>
    </r>
    <r>
      <rPr>
        <sz val="10"/>
        <color theme="1"/>
        <rFont val="Arial"/>
        <family val="2"/>
      </rPr>
      <t xml:space="preserve"> one local counsellor, one civil society representative (national), one civil society representative (international) and one NEET member from the municipality participate in.</t>
    </r>
  </si>
  <si>
    <r>
      <t xml:space="preserve">Capacity-building of hub: </t>
    </r>
    <r>
      <rPr>
        <sz val="10"/>
        <color theme="1"/>
        <rFont val="Arial"/>
        <family val="2"/>
      </rPr>
      <t xml:space="preserve">7 gender-sensitive work-plans, communication strategies, and learning and development strategies are elaborated by the regional UNV in cooperation with the Ministry for Local Affairs and the local councillors of each municipality. </t>
    </r>
    <r>
      <rPr>
        <b/>
        <sz val="10"/>
        <color theme="1"/>
        <rFont val="Arial"/>
        <family val="2"/>
      </rPr>
      <t xml:space="preserve">Online platform for the South: </t>
    </r>
    <r>
      <rPr>
        <sz val="10"/>
        <color theme="1"/>
        <rFont val="Arial"/>
        <family val="2"/>
      </rPr>
      <t>The online municipality-level platforms (4.1.2) are merged into an online platform for the South.</t>
    </r>
  </si>
  <si>
    <r>
      <t xml:space="preserve">Study on gaps and opportunities for youth support in the South : </t>
    </r>
    <r>
      <rPr>
        <sz val="10"/>
        <color theme="1"/>
        <rFont val="Arial"/>
        <family val="2"/>
      </rPr>
      <t xml:space="preserve">A study on gaps, overlaps and opportunities in the South for youth and young women specifically is elaborated. </t>
    </r>
    <r>
      <rPr>
        <b/>
        <sz val="10"/>
        <color theme="1"/>
        <rFont val="Arial"/>
        <family val="2"/>
      </rPr>
      <t>Strategy to inform work of the Hub for the South: A relevant strategy is developed to inform the work of the Hub for the South</t>
    </r>
    <r>
      <rPr>
        <sz val="10"/>
        <color theme="1"/>
        <rFont val="Arial"/>
        <family val="2"/>
      </rPr>
      <t xml:space="preserve"> to inform the coordination strategy of the Minister for Local Affairs through the working methods of the Sustaining Peace and Youth Hub for the South. </t>
    </r>
  </si>
  <si>
    <r>
      <t xml:space="preserve">Midterm national-level workshop: </t>
    </r>
    <r>
      <rPr>
        <sz val="10"/>
        <color theme="1"/>
        <rFont val="Arial"/>
        <family val="2"/>
      </rPr>
      <t xml:space="preserve">1 midterm workshop at the national level with youth from different municipalities with the engagement of the government and the international community is organized on the national level. </t>
    </r>
    <r>
      <rPr>
        <b/>
        <sz val="10"/>
        <color theme="1"/>
        <rFont val="Arial"/>
        <family val="2"/>
      </rPr>
      <t>End-of-project national-level workshop:</t>
    </r>
    <r>
      <rPr>
        <sz val="10"/>
        <color theme="1"/>
        <rFont val="Arial"/>
        <family val="2"/>
      </rPr>
      <t xml:space="preserve"> 1 end-of-project national level workshop with youth from different municipalities with the engagement of the government and the international community is organized on the national level.</t>
    </r>
  </si>
  <si>
    <t>(avec Activity 1.1.2)</t>
  </si>
  <si>
    <t>TOTAL BUDGET ACTIVITES</t>
  </si>
  <si>
    <t>Reliquat (USD)</t>
  </si>
  <si>
    <t>(avec Activity 4.2.2)</t>
  </si>
  <si>
    <t>Depenses (USD)
15.07.2020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</si>
</sst>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8"/>
      <color theme="1"/>
      <name val="Arial"/>
      <family val="2"/>
    </font>
    <font>
      <b/>
      <sz val="10"/>
      <color theme="1"/>
      <name val="Arial"/>
      <family val="2"/>
    </font>
    <font>
      <i/>
      <sz val="14"/>
      <color theme="1"/>
      <name val="Times New Roman"/>
      <family val="1"/>
    </font>
    <font>
      <b/>
      <sz val="12"/>
      <color theme="1"/>
      <name val="Arial"/>
      <family val="2"/>
    </font>
    <font>
      <sz val="14"/>
      <color theme="1"/>
      <name val="Calibri"/>
      <family val="2"/>
      <scheme val="minor"/>
    </font>
    <font>
      <sz val="12"/>
      <color theme="1"/>
      <name val="Arial"/>
      <family val="2"/>
    </font>
    <font>
      <b/>
      <i/>
      <sz val="14"/>
      <color theme="1"/>
      <name val="Times New Roman"/>
      <family val="1"/>
    </font>
    <font>
      <b/>
      <sz val="14"/>
      <name val="Calibri"/>
      <family val="2"/>
      <scheme val="minor"/>
    </font>
    <font>
      <sz val="14"/>
      <name val="Calibri"/>
      <family val="2"/>
      <scheme val="minor"/>
    </font>
    <font>
      <i/>
      <sz val="14"/>
      <name val="Times New Roman"/>
      <family val="1"/>
    </font>
    <font>
      <b/>
      <sz val="10"/>
      <color theme="1"/>
      <name val="Calibri"/>
      <family val="2"/>
      <scheme val="minor"/>
    </font>
    <font>
      <sz val="10"/>
      <color theme="1"/>
      <name val="Calibri"/>
      <family val="2"/>
      <scheme val="minor"/>
    </font>
    <font>
      <i/>
      <sz val="10"/>
      <color theme="1"/>
      <name val="Times New Roman"/>
      <family val="1"/>
    </font>
    <font>
      <b/>
      <sz val="10"/>
      <name val="Arial"/>
      <family val="2"/>
    </font>
    <font>
      <sz val="10"/>
      <color theme="1"/>
      <name val="Arial"/>
      <family val="2"/>
    </font>
    <font>
      <b/>
      <sz val="10"/>
      <color rgb="FF000000"/>
      <name val="Arial"/>
      <family val="2"/>
    </font>
    <font>
      <sz val="10"/>
      <color rgb="FF000000"/>
      <name val="Arial"/>
      <family val="2"/>
    </font>
    <font>
      <b/>
      <u/>
      <sz val="10"/>
      <color theme="1"/>
      <name val="Arial"/>
      <family val="2"/>
    </font>
    <font>
      <sz val="10"/>
      <color rgb="FFFF0000"/>
      <name val="Arial"/>
      <family val="2"/>
    </font>
    <font>
      <sz val="10"/>
      <name val="Arial"/>
      <family val="2"/>
    </font>
    <font>
      <b/>
      <sz val="14"/>
      <color theme="1"/>
      <name val="Arial"/>
      <family val="2"/>
    </font>
    <font>
      <b/>
      <sz val="14"/>
      <name val="Arial"/>
      <family val="2"/>
    </font>
    <font>
      <sz val="14"/>
      <color theme="1"/>
      <name val="Arial"/>
      <family val="2"/>
    </font>
    <font>
      <b/>
      <sz val="14"/>
      <color rgb="FFFF0000"/>
      <name val="Arial"/>
      <family val="2"/>
    </font>
    <font>
      <sz val="9"/>
      <color indexed="81"/>
      <name val="Tahoma"/>
      <family val="2"/>
    </font>
    <font>
      <sz val="14"/>
      <color theme="1"/>
      <name val="Arial Bold"/>
    </font>
    <font>
      <sz val="14"/>
      <color indexed="8"/>
      <name val="Arial Bold"/>
    </font>
    <font>
      <b/>
      <sz val="14"/>
      <color theme="4" tint="-0.249977111117893"/>
      <name val="Arial Bold"/>
    </font>
  </fonts>
  <fills count="1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19">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right style="medium">
        <color auto="1"/>
      </right>
      <top style="medium">
        <color auto="1"/>
      </top>
      <bottom/>
      <diagonal/>
    </border>
    <border>
      <left style="medium">
        <color indexed="8"/>
      </left>
      <right style="medium">
        <color indexed="8"/>
      </right>
      <top style="medium">
        <color indexed="8"/>
      </top>
      <bottom style="medium">
        <color indexed="8"/>
      </bottom>
      <diagonal/>
    </border>
    <border>
      <left style="medium">
        <color indexed="8"/>
      </left>
      <right style="thick">
        <color indexed="18"/>
      </right>
      <top style="medium">
        <color indexed="8"/>
      </top>
      <bottom style="medium">
        <color indexed="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cellStyleXfs>
  <cellXfs count="124">
    <xf numFmtId="0" fontId="0" fillId="0" borderId="0" xfId="0"/>
    <xf numFmtId="0" fontId="1" fillId="0" borderId="0" xfId="0" applyFont="1"/>
    <xf numFmtId="0" fontId="2" fillId="0" borderId="0" xfId="0" applyFont="1"/>
    <xf numFmtId="0" fontId="3" fillId="0" borderId="0" xfId="0" applyFont="1"/>
    <xf numFmtId="0" fontId="7" fillId="0" borderId="1" xfId="0" applyFont="1" applyBorder="1" applyAlignment="1">
      <alignment vertical="center" wrapText="1"/>
    </xf>
    <xf numFmtId="0" fontId="0" fillId="0" borderId="0" xfId="1" applyFont="1" applyFill="1" applyAlignment="1">
      <alignment wrapText="1"/>
    </xf>
    <xf numFmtId="0" fontId="8" fillId="6" borderId="1" xfId="0" applyFont="1" applyFill="1" applyBorder="1" applyAlignment="1">
      <alignment vertical="center" wrapText="1"/>
    </xf>
    <xf numFmtId="0" fontId="10" fillId="0" borderId="3" xfId="0" applyFont="1" applyFill="1" applyBorder="1" applyAlignment="1">
      <alignment vertical="center" wrapText="1"/>
    </xf>
    <xf numFmtId="0" fontId="8" fillId="7" borderId="5" xfId="0" applyFont="1" applyFill="1" applyBorder="1" applyAlignment="1">
      <alignment vertical="center" wrapText="1"/>
    </xf>
    <xf numFmtId="0" fontId="8" fillId="6" borderId="3" xfId="0" applyFont="1" applyFill="1" applyBorder="1" applyAlignment="1">
      <alignment vertical="center" wrapText="1"/>
    </xf>
    <xf numFmtId="0" fontId="10" fillId="0" borderId="7" xfId="0" applyFont="1" applyFill="1" applyBorder="1" applyAlignment="1">
      <alignment vertical="center" wrapText="1"/>
    </xf>
    <xf numFmtId="0" fontId="10" fillId="7" borderId="5" xfId="0" applyFont="1" applyFill="1" applyBorder="1" applyAlignment="1">
      <alignment vertical="center" wrapText="1"/>
    </xf>
    <xf numFmtId="0" fontId="8" fillId="9" borderId="5" xfId="0" applyFont="1" applyFill="1" applyBorder="1" applyAlignment="1">
      <alignment vertical="center" wrapText="1"/>
    </xf>
    <xf numFmtId="0" fontId="0" fillId="0" borderId="0" xfId="0" applyAlignment="1">
      <alignment vertical="center"/>
    </xf>
    <xf numFmtId="0" fontId="15" fillId="0" borderId="0" xfId="0" applyFont="1"/>
    <xf numFmtId="0" fontId="16" fillId="0" borderId="0" xfId="0" applyFont="1"/>
    <xf numFmtId="0" fontId="6" fillId="0" borderId="1" xfId="0" applyFont="1" applyFill="1" applyBorder="1" applyAlignment="1">
      <alignment vertical="center" wrapText="1"/>
    </xf>
    <xf numFmtId="0" fontId="16" fillId="0" borderId="0" xfId="2" applyFont="1" applyFill="1" applyAlignment="1">
      <alignment wrapText="1"/>
    </xf>
    <xf numFmtId="0" fontId="17" fillId="0" borderId="2" xfId="0" applyFont="1" applyBorder="1" applyAlignment="1">
      <alignment vertical="center" wrapText="1"/>
    </xf>
    <xf numFmtId="0" fontId="20" fillId="0" borderId="8" xfId="0" applyFont="1" applyFill="1" applyBorder="1" applyAlignment="1">
      <alignment horizontal="left" vertical="center" wrapText="1"/>
    </xf>
    <xf numFmtId="3" fontId="22" fillId="7" borderId="6" xfId="0" applyNumberFormat="1" applyFont="1" applyFill="1" applyBorder="1" applyAlignment="1">
      <alignment vertical="center" wrapText="1"/>
    </xf>
    <xf numFmtId="0" fontId="19"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wrapText="1"/>
    </xf>
    <xf numFmtId="0" fontId="6" fillId="0" borderId="3" xfId="0" applyFont="1" applyFill="1" applyBorder="1" applyAlignment="1">
      <alignment vertical="center" wrapText="1"/>
    </xf>
    <xf numFmtId="0" fontId="18" fillId="0" borderId="0" xfId="0" applyFont="1" applyFill="1" applyAlignment="1">
      <alignment vertical="center" wrapText="1"/>
    </xf>
    <xf numFmtId="0" fontId="6" fillId="0" borderId="0" xfId="0" applyFont="1" applyFill="1" applyAlignment="1">
      <alignment vertical="center" wrapText="1"/>
    </xf>
    <xf numFmtId="0" fontId="18" fillId="0" borderId="1" xfId="0" applyFont="1" applyFill="1" applyBorder="1" applyAlignment="1">
      <alignment horizontal="left" vertical="center" wrapText="1"/>
    </xf>
    <xf numFmtId="3" fontId="22" fillId="9" borderId="6" xfId="0" applyNumberFormat="1" applyFont="1" applyFill="1" applyBorder="1" applyAlignment="1">
      <alignment vertical="center" wrapText="1"/>
    </xf>
    <xf numFmtId="0" fontId="6" fillId="0" borderId="9" xfId="0" applyFont="1" applyFill="1" applyBorder="1" applyAlignment="1">
      <alignment horizontal="left" vertical="center" wrapText="1"/>
    </xf>
    <xf numFmtId="3" fontId="22" fillId="7" borderId="1" xfId="0" applyNumberFormat="1" applyFont="1" applyFill="1" applyBorder="1" applyAlignment="1">
      <alignment vertical="center" wrapText="1"/>
    </xf>
    <xf numFmtId="3" fontId="25" fillId="12" borderId="4" xfId="0" applyNumberFormat="1" applyFont="1" applyFill="1" applyBorder="1" applyAlignment="1">
      <alignment horizontal="center" vertical="center" wrapText="1"/>
    </xf>
    <xf numFmtId="3" fontId="26" fillId="12" borderId="4" xfId="0" applyNumberFormat="1" applyFont="1" applyFill="1" applyBorder="1" applyAlignment="1">
      <alignment horizontal="center" vertical="center" wrapText="1"/>
    </xf>
    <xf numFmtId="0" fontId="27" fillId="12" borderId="4" xfId="0" applyFont="1" applyFill="1" applyBorder="1" applyAlignment="1">
      <alignment vertical="center" wrapText="1"/>
    </xf>
    <xf numFmtId="3" fontId="25" fillId="7" borderId="1" xfId="0" applyNumberFormat="1" applyFont="1" applyFill="1" applyBorder="1" applyAlignment="1">
      <alignment vertical="center" wrapText="1"/>
    </xf>
    <xf numFmtId="3" fontId="26" fillId="7" borderId="1" xfId="0" applyNumberFormat="1" applyFont="1" applyFill="1" applyBorder="1" applyAlignment="1">
      <alignment vertical="center" wrapText="1"/>
    </xf>
    <xf numFmtId="0" fontId="25" fillId="12" borderId="1" xfId="0" applyFont="1" applyFill="1" applyBorder="1" applyAlignment="1">
      <alignment horizontal="center" vertical="center" wrapText="1"/>
    </xf>
    <xf numFmtId="0" fontId="25" fillId="11" borderId="1" xfId="0" applyFont="1" applyFill="1" applyBorder="1" applyAlignment="1">
      <alignment horizontal="center" vertical="center" wrapText="1"/>
    </xf>
    <xf numFmtId="3" fontId="25" fillId="12" borderId="1" xfId="0" applyNumberFormat="1" applyFont="1" applyFill="1" applyBorder="1" applyAlignment="1">
      <alignment horizontal="center" vertical="center" wrapText="1"/>
    </xf>
    <xf numFmtId="3" fontId="26" fillId="12" borderId="1" xfId="0" applyNumberFormat="1" applyFont="1" applyFill="1" applyBorder="1" applyAlignment="1">
      <alignment horizontal="center" vertical="center" wrapText="1"/>
    </xf>
    <xf numFmtId="3" fontId="25" fillId="11" borderId="1" xfId="0" applyNumberFormat="1" applyFont="1" applyFill="1" applyBorder="1" applyAlignment="1">
      <alignment horizontal="center" vertical="center" wrapText="1"/>
    </xf>
    <xf numFmtId="3" fontId="25" fillId="7" borderId="1" xfId="0" applyNumberFormat="1" applyFont="1" applyFill="1" applyBorder="1" applyAlignment="1">
      <alignment horizontal="right" vertical="center" wrapText="1"/>
    </xf>
    <xf numFmtId="3" fontId="26" fillId="7" borderId="1" xfId="0" applyNumberFormat="1" applyFont="1" applyFill="1" applyBorder="1" applyAlignment="1">
      <alignment horizontal="right" vertical="center" wrapText="1"/>
    </xf>
    <xf numFmtId="3" fontId="25" fillId="12" borderId="2" xfId="0" applyNumberFormat="1" applyFont="1" applyFill="1" applyBorder="1" applyAlignment="1">
      <alignment horizontal="center" vertical="center" wrapText="1"/>
    </xf>
    <xf numFmtId="3" fontId="26" fillId="12" borderId="2" xfId="0" applyNumberFormat="1" applyFont="1" applyFill="1" applyBorder="1" applyAlignment="1">
      <alignment horizontal="center" vertical="center" wrapText="1"/>
    </xf>
    <xf numFmtId="3" fontId="25" fillId="12" borderId="9" xfId="0" applyNumberFormat="1" applyFont="1" applyFill="1" applyBorder="1" applyAlignment="1">
      <alignment horizontal="center" vertical="center" wrapText="1"/>
    </xf>
    <xf numFmtId="3" fontId="26" fillId="12" borderId="9" xfId="0" applyNumberFormat="1" applyFont="1" applyFill="1" applyBorder="1" applyAlignment="1">
      <alignment horizontal="center" vertical="center" wrapText="1"/>
    </xf>
    <xf numFmtId="3" fontId="25" fillId="7" borderId="2" xfId="0" applyNumberFormat="1" applyFont="1" applyFill="1" applyBorder="1" applyAlignment="1">
      <alignment vertical="center" wrapText="1"/>
    </xf>
    <xf numFmtId="3" fontId="26" fillId="10" borderId="1" xfId="0" applyNumberFormat="1" applyFont="1" applyFill="1" applyBorder="1" applyAlignment="1">
      <alignment horizontal="center" vertical="center" wrapText="1"/>
    </xf>
    <xf numFmtId="3" fontId="25" fillId="10" borderId="1" xfId="0" applyNumberFormat="1" applyFont="1" applyFill="1" applyBorder="1" applyAlignment="1">
      <alignment horizontal="center" vertical="center" wrapText="1"/>
    </xf>
    <xf numFmtId="3" fontId="25" fillId="9" borderId="1" xfId="0" applyNumberFormat="1" applyFont="1" applyFill="1" applyBorder="1" applyAlignment="1">
      <alignment vertical="center" wrapText="1"/>
    </xf>
    <xf numFmtId="0" fontId="6" fillId="6" borderId="6" xfId="0" applyFont="1" applyFill="1" applyBorder="1" applyAlignment="1">
      <alignment vertical="center" wrapText="1"/>
    </xf>
    <xf numFmtId="0" fontId="6" fillId="6" borderId="5" xfId="0" applyFont="1" applyFill="1" applyBorder="1" applyAlignment="1">
      <alignment vertical="center"/>
    </xf>
    <xf numFmtId="3" fontId="26" fillId="7" borderId="2" xfId="0" applyNumberFormat="1" applyFont="1" applyFill="1" applyBorder="1" applyAlignment="1">
      <alignment vertical="center" wrapText="1"/>
    </xf>
    <xf numFmtId="3" fontId="26" fillId="10" borderId="5" xfId="0" applyNumberFormat="1" applyFont="1" applyFill="1" applyBorder="1" applyAlignment="1">
      <alignment horizontal="center" vertical="center" wrapText="1"/>
    </xf>
    <xf numFmtId="3" fontId="25" fillId="10" borderId="5" xfId="0" applyNumberFormat="1" applyFont="1" applyFill="1" applyBorder="1" applyAlignment="1">
      <alignment horizontal="center" vertical="center" wrapText="1"/>
    </xf>
    <xf numFmtId="3" fontId="25" fillId="7" borderId="5" xfId="0" applyNumberFormat="1" applyFont="1" applyFill="1" applyBorder="1" applyAlignment="1">
      <alignment vertical="center" wrapText="1"/>
    </xf>
    <xf numFmtId="3" fontId="25" fillId="9" borderId="5" xfId="0" applyNumberFormat="1" applyFont="1" applyFill="1" applyBorder="1" applyAlignment="1">
      <alignment vertical="center" wrapText="1"/>
    </xf>
    <xf numFmtId="3" fontId="26" fillId="7" borderId="9" xfId="0" applyNumberFormat="1" applyFont="1" applyFill="1" applyBorder="1" applyAlignment="1">
      <alignment vertical="center" wrapText="1"/>
    </xf>
    <xf numFmtId="0" fontId="6" fillId="6" borderId="1" xfId="0" applyFont="1" applyFill="1" applyBorder="1" applyAlignment="1">
      <alignment vertical="center"/>
    </xf>
    <xf numFmtId="0" fontId="6" fillId="6" borderId="2" xfId="0" applyFont="1" applyFill="1" applyBorder="1" applyAlignment="1">
      <alignment vertical="center" wrapText="1"/>
    </xf>
    <xf numFmtId="0" fontId="6" fillId="6" borderId="5" xfId="0" applyFont="1" applyFill="1" applyBorder="1" applyAlignment="1">
      <alignment vertical="center" wrapText="1"/>
    </xf>
    <xf numFmtId="0" fontId="2" fillId="0" borderId="0" xfId="0" applyFont="1" applyAlignment="1">
      <alignment vertical="center"/>
    </xf>
    <xf numFmtId="0" fontId="12" fillId="0" borderId="0" xfId="0" applyFont="1" applyAlignment="1">
      <alignment vertical="center"/>
    </xf>
    <xf numFmtId="0" fontId="2" fillId="11" borderId="0" xfId="0" applyFont="1" applyFill="1" applyAlignment="1">
      <alignment vertical="center"/>
    </xf>
    <xf numFmtId="0" fontId="9" fillId="0" borderId="0" xfId="0" applyFont="1" applyAlignment="1">
      <alignment vertical="center"/>
    </xf>
    <xf numFmtId="0" fontId="13" fillId="0" borderId="0" xfId="0" applyFont="1" applyAlignment="1">
      <alignment vertical="center"/>
    </xf>
    <xf numFmtId="0" fontId="9" fillId="11" borderId="0" xfId="0" applyFont="1" applyFill="1" applyAlignment="1">
      <alignment vertical="center"/>
    </xf>
    <xf numFmtId="0" fontId="9" fillId="0" borderId="0" xfId="3" applyFont="1" applyFill="1" applyAlignment="1">
      <alignment vertical="center" wrapText="1"/>
    </xf>
    <xf numFmtId="0" fontId="13" fillId="0" borderId="0" xfId="3" applyFont="1" applyFill="1" applyAlignment="1">
      <alignment vertical="center" wrapText="1"/>
    </xf>
    <xf numFmtId="0" fontId="9" fillId="11" borderId="0" xfId="4" applyFont="1" applyFill="1" applyAlignment="1">
      <alignment vertical="center" wrapText="1"/>
    </xf>
    <xf numFmtId="0" fontId="9" fillId="0" borderId="0" xfId="0" applyFont="1" applyFill="1" applyAlignment="1">
      <alignment vertical="center"/>
    </xf>
    <xf numFmtId="0" fontId="0" fillId="8" borderId="2" xfId="0" applyFill="1" applyBorder="1" applyAlignment="1">
      <alignment vertical="center"/>
    </xf>
    <xf numFmtId="0" fontId="0" fillId="8" borderId="0" xfId="0" applyFill="1" applyAlignment="1">
      <alignment vertical="center"/>
    </xf>
    <xf numFmtId="0" fontId="0" fillId="8" borderId="11" xfId="0" applyFill="1" applyBorder="1" applyAlignment="1">
      <alignment vertical="center"/>
    </xf>
    <xf numFmtId="3" fontId="9" fillId="0" borderId="0" xfId="0" applyNumberFormat="1" applyFont="1" applyAlignment="1">
      <alignment vertical="center"/>
    </xf>
    <xf numFmtId="3" fontId="13" fillId="0" borderId="0" xfId="0" applyNumberFormat="1" applyFont="1" applyAlignment="1">
      <alignment vertical="center"/>
    </xf>
    <xf numFmtId="0" fontId="18" fillId="6" borderId="5" xfId="0" applyFont="1" applyFill="1" applyBorder="1" applyAlignment="1">
      <alignment vertical="center"/>
    </xf>
    <xf numFmtId="0" fontId="18" fillId="6" borderId="6" xfId="0" applyFont="1" applyFill="1" applyBorder="1" applyAlignment="1">
      <alignment vertical="center" wrapText="1"/>
    </xf>
    <xf numFmtId="3" fontId="26" fillId="9" borderId="5" xfId="0" applyNumberFormat="1" applyFont="1" applyFill="1" applyBorder="1" applyAlignment="1">
      <alignment vertical="center" wrapText="1"/>
    </xf>
    <xf numFmtId="3" fontId="26" fillId="7" borderId="5" xfId="0" applyNumberFormat="1" applyFont="1" applyFill="1" applyBorder="1" applyAlignment="1">
      <alignment vertical="center" wrapText="1"/>
    </xf>
    <xf numFmtId="0" fontId="7" fillId="12" borderId="1"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3" fontId="26" fillId="0" borderId="4" xfId="0" applyNumberFormat="1" applyFont="1" applyFill="1" applyBorder="1" applyAlignment="1">
      <alignment horizontal="center" vertical="center" wrapText="1"/>
    </xf>
    <xf numFmtId="4" fontId="26" fillId="0" borderId="4"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3" fontId="0" fillId="0" borderId="0" xfId="0" applyNumberFormat="1"/>
    <xf numFmtId="3" fontId="12" fillId="13" borderId="5" xfId="0" applyNumberFormat="1" applyFont="1" applyFill="1" applyBorder="1" applyAlignment="1">
      <alignment horizontal="center" vertical="center"/>
    </xf>
    <xf numFmtId="3" fontId="12" fillId="13" borderId="2" xfId="0" applyNumberFormat="1" applyFont="1" applyFill="1" applyBorder="1" applyAlignment="1">
      <alignment horizontal="center" vertical="center"/>
    </xf>
    <xf numFmtId="0" fontId="11" fillId="11" borderId="5"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8" fillId="8" borderId="5" xfId="0" applyFont="1" applyFill="1" applyBorder="1" applyAlignment="1">
      <alignment vertical="center" wrapText="1"/>
    </xf>
    <xf numFmtId="0" fontId="8" fillId="8" borderId="10" xfId="0" applyFont="1" applyFill="1" applyBorder="1" applyAlignment="1">
      <alignment vertical="center" wrapText="1"/>
    </xf>
    <xf numFmtId="0" fontId="8" fillId="8" borderId="6" xfId="0" applyFont="1" applyFill="1" applyBorder="1" applyAlignment="1">
      <alignment vertical="center" wrapText="1"/>
    </xf>
    <xf numFmtId="0" fontId="10" fillId="10" borderId="5" xfId="0" applyFont="1" applyFill="1" applyBorder="1" applyAlignment="1">
      <alignment vertical="center" wrapText="1"/>
    </xf>
    <xf numFmtId="0" fontId="10" fillId="10" borderId="2" xfId="0" applyFont="1" applyFill="1" applyBorder="1" applyAlignment="1">
      <alignment vertical="center" wrapText="1"/>
    </xf>
    <xf numFmtId="1" fontId="30" fillId="12" borderId="12" xfId="0" applyNumberFormat="1" applyFont="1" applyFill="1" applyBorder="1" applyAlignment="1">
      <alignment horizontal="center" vertical="center" wrapText="1"/>
    </xf>
    <xf numFmtId="3" fontId="30" fillId="12" borderId="12" xfId="0" applyNumberFormat="1" applyFont="1" applyFill="1" applyBorder="1" applyAlignment="1">
      <alignment horizontal="center" vertical="center" wrapText="1"/>
    </xf>
    <xf numFmtId="3" fontId="30" fillId="12" borderId="13" xfId="0" applyNumberFormat="1" applyFont="1" applyFill="1" applyBorder="1" applyAlignment="1">
      <alignment horizontal="center" vertical="center" wrapText="1"/>
    </xf>
    <xf numFmtId="0" fontId="6" fillId="6" borderId="14" xfId="0" applyFont="1" applyFill="1" applyBorder="1" applyAlignment="1">
      <alignment vertical="center" wrapText="1"/>
    </xf>
    <xf numFmtId="3" fontId="28" fillId="12" borderId="4" xfId="0" applyNumberFormat="1" applyFont="1" applyFill="1" applyBorder="1" applyAlignment="1">
      <alignment horizontal="center" vertical="center" wrapText="1"/>
    </xf>
    <xf numFmtId="0" fontId="6" fillId="6" borderId="15" xfId="0" applyFont="1" applyFill="1" applyBorder="1" applyAlignment="1">
      <alignment vertical="center"/>
    </xf>
    <xf numFmtId="3" fontId="31" fillId="12" borderId="12" xfId="0" applyNumberFormat="1" applyFont="1" applyFill="1" applyBorder="1" applyAlignment="1">
      <alignment horizontal="center" vertical="top" wrapText="1"/>
    </xf>
    <xf numFmtId="3" fontId="25" fillId="12" borderId="16" xfId="0" applyNumberFormat="1" applyFont="1" applyFill="1" applyBorder="1" applyAlignment="1">
      <alignment horizontal="center" vertical="center" wrapText="1"/>
    </xf>
    <xf numFmtId="3" fontId="25" fillId="12" borderId="17"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3" fontId="25" fillId="12" borderId="18" xfId="0" applyNumberFormat="1" applyFont="1" applyFill="1" applyBorder="1" applyAlignment="1">
      <alignment horizontal="center" vertical="center" wrapText="1"/>
    </xf>
    <xf numFmtId="3" fontId="26" fillId="12" borderId="17" xfId="0" applyNumberFormat="1" applyFont="1" applyFill="1" applyBorder="1" applyAlignment="1">
      <alignment horizontal="center" vertical="center" wrapText="1"/>
    </xf>
    <xf numFmtId="3" fontId="26" fillId="10" borderId="15" xfId="0" applyNumberFormat="1" applyFont="1" applyFill="1" applyBorder="1" applyAlignment="1">
      <alignment horizontal="center" vertical="center" wrapText="1"/>
    </xf>
    <xf numFmtId="3" fontId="26" fillId="10" borderId="17" xfId="0" applyNumberFormat="1" applyFont="1" applyFill="1" applyBorder="1" applyAlignment="1">
      <alignment horizontal="center" vertical="center" wrapText="1"/>
    </xf>
    <xf numFmtId="3" fontId="25" fillId="10" borderId="15" xfId="0" applyNumberFormat="1" applyFont="1" applyFill="1" applyBorder="1" applyAlignment="1">
      <alignment horizontal="center" vertical="center" wrapText="1"/>
    </xf>
    <xf numFmtId="3" fontId="25" fillId="10" borderId="17" xfId="0" applyNumberFormat="1" applyFont="1" applyFill="1" applyBorder="1" applyAlignment="1">
      <alignment horizontal="center" vertical="center" wrapText="1"/>
    </xf>
    <xf numFmtId="3" fontId="25" fillId="7" borderId="15" xfId="0" applyNumberFormat="1" applyFont="1" applyFill="1" applyBorder="1" applyAlignment="1">
      <alignment horizontal="center" vertical="center" wrapText="1"/>
    </xf>
    <xf numFmtId="3" fontId="25" fillId="7" borderId="17" xfId="0" applyNumberFormat="1" applyFont="1" applyFill="1" applyBorder="1" applyAlignment="1">
      <alignment horizontal="center" vertical="center" wrapText="1"/>
    </xf>
    <xf numFmtId="3" fontId="25" fillId="9" borderId="15" xfId="0" applyNumberFormat="1" applyFont="1" applyFill="1" applyBorder="1" applyAlignment="1">
      <alignment horizontal="center" vertical="center" wrapText="1"/>
    </xf>
    <xf numFmtId="3" fontId="25" fillId="9" borderId="17" xfId="0" applyNumberFormat="1" applyFont="1" applyFill="1" applyBorder="1" applyAlignment="1">
      <alignment horizontal="center" vertical="center" wrapText="1"/>
    </xf>
    <xf numFmtId="3" fontId="9" fillId="11" borderId="0" xfId="0" applyNumberFormat="1" applyFont="1" applyFill="1" applyAlignment="1">
      <alignment vertical="center"/>
    </xf>
    <xf numFmtId="3" fontId="32" fillId="12" borderId="12" xfId="0" applyNumberFormat="1" applyFont="1" applyFill="1" applyBorder="1" applyAlignment="1">
      <alignment horizontal="center" vertical="center" wrapText="1"/>
    </xf>
  </cellXfs>
  <cellStyles count="5">
    <cellStyle name="20 % - Accent1" xfId="1" builtinId="30"/>
    <cellStyle name="20 % - Accent2" xfId="2" builtinId="34"/>
    <cellStyle name="20 % - Accent3" xfId="3" builtinId="38"/>
    <cellStyle name="20 % - Accent4" xfId="4" builtinId="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Ghalia Kacem" id="{4C8B43C0-49E7-41C1-84D2-A9C0B895BBA0}" userId="S::ghalia.kacem@undp.org::98aaf57a-47d4-484e-9bb6-7d7ae664eda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3" dT="2020-04-14T09:33:59.45" personId="{4C8B43C0-49E7-41C1-84D2-A9C0B895BBA0}" id="{3A5CC6CA-1B0C-49AD-AF61-6439CDA1B7DE}">
    <text>1er CONTRAT JOSIE CAR IL CONTIENT UN LIVRABLE CADRE METHODOLOGIQUE RENFORCEMENT CAPACITES DES ASSOCIATIONS
moins
2*6792 $ : RAPPORT PROGRES (qui a été mis dans M&amp;E)</text>
  </threadedComment>
  <threadedComment ref="D33" dT="2020-04-09T15:24:43.22" personId="{4C8B43C0-49E7-41C1-84D2-A9C0B895BBA0}" id="{8F761DC8-1BC3-484A-A0B1-9B070E438CF9}">
    <text>VISITE AVRIL 2019 AUX MUNICIPALITES</text>
  </threadedComment>
  <threadedComment ref="D35" dT="2020-04-14T09:20:42.56" personId="{4C8B43C0-49E7-41C1-84D2-A9C0B895BBA0}" id="{EE8007B6-348E-4E4F-8F69-20BB45BFFFDC}">
    <text>VISITE BARCELONE</text>
  </threadedComment>
  <threadedComment ref="D68" dT="2020-04-14T09:41:21.61" personId="{4C8B43C0-49E7-41C1-84D2-A9C0B895BBA0}" id="{9D1E4FA8-1C89-46B3-9EA2-88B961390DD7}">
    <text>ATELIER LANCEMENT JUIN 2019</text>
  </threadedComment>
  <threadedComment ref="D69" dT="2020-04-14T09:40:52.05" personId="{4C8B43C0-49E7-41C1-84D2-A9C0B895BBA0}" id="{E976CDFD-B59D-4982-9CF7-27F8254475DE}">
    <text>ATELIER DJERBA RADISSON BLU JANV 2020</text>
  </threadedComment>
  <threadedComment ref="D79" dT="2020-04-14T09:21:06.23" personId="{4C8B43C0-49E7-41C1-84D2-A9C0B895BBA0}" id="{8FAAA222-C5B9-4361-A58A-96DD63767ABA}">
    <text>MISSION ONBOARDING + ATELIERS PLANIFICATION 
LOYER 
MATERIEL BUREAUTIQUE ETC</text>
  </threadedComment>
  <threadedComment ref="D80" dT="2020-04-14T09:35:53.04" personId="{4C8B43C0-49E7-41C1-84D2-A9C0B895BBA0}" id="{FF6A9A52-1138-4A2A-B417-58A2D8595A84}">
    <text>1er CONTRAT JOSIE LIVRABLE RAPPORT DE PROGRES (2*6792$)
+
TRACHE 1 JOSIE RLA 2020
KAIS M1E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S94"/>
  <sheetViews>
    <sheetView tabSelected="1" topLeftCell="A77" zoomScale="63" zoomScaleNormal="63" zoomScaleSheetLayoutView="100" zoomScalePageLayoutView="63" workbookViewId="0">
      <selection activeCell="I88" sqref="I88"/>
    </sheetView>
  </sheetViews>
  <sheetFormatPr baseColWidth="10" defaultColWidth="9.1796875" defaultRowHeight="18.5"/>
  <cols>
    <col min="1" max="1" width="39.36328125" customWidth="1"/>
    <col min="2" max="2" width="34.453125" style="15" customWidth="1"/>
    <col min="3" max="3" width="18" style="65" customWidth="1"/>
    <col min="4" max="4" width="19" style="66" customWidth="1"/>
    <col min="5" max="5" width="25.1796875" style="66" bestFit="1" customWidth="1"/>
    <col min="6" max="7" width="18.1796875" style="67" customWidth="1"/>
    <col min="8" max="8" width="15.453125" style="66" bestFit="1" customWidth="1"/>
    <col min="9" max="10" width="18" style="65" customWidth="1"/>
    <col min="11" max="11" width="15.453125" style="66" bestFit="1" customWidth="1"/>
  </cols>
  <sheetData>
    <row r="1" spans="1:15" ht="21">
      <c r="A1" s="3" t="s">
        <v>0</v>
      </c>
      <c r="B1" s="14"/>
      <c r="C1" s="62"/>
      <c r="D1" s="63"/>
      <c r="E1" s="63"/>
      <c r="F1" s="64"/>
      <c r="G1" s="64"/>
      <c r="H1" s="63"/>
      <c r="K1" s="63"/>
    </row>
    <row r="2" spans="1:15">
      <c r="A2" s="1"/>
      <c r="B2" s="14"/>
      <c r="C2" s="62"/>
      <c r="D2" s="63"/>
      <c r="E2" s="63"/>
      <c r="F2" s="64"/>
      <c r="G2" s="64"/>
      <c r="H2" s="63"/>
      <c r="K2" s="63"/>
    </row>
    <row r="3" spans="1:15">
      <c r="A3" s="1" t="s">
        <v>56</v>
      </c>
      <c r="B3" s="14"/>
      <c r="C3" s="62"/>
      <c r="D3" s="63"/>
      <c r="E3" s="63"/>
      <c r="F3" s="64"/>
      <c r="G3" s="64"/>
      <c r="H3" s="63"/>
      <c r="K3" s="63"/>
    </row>
    <row r="5" spans="1:15">
      <c r="A5" s="2" t="s">
        <v>59</v>
      </c>
    </row>
    <row r="6" spans="1:15" ht="19" thickBot="1">
      <c r="A6" s="5"/>
      <c r="B6" s="17"/>
      <c r="C6" s="68"/>
      <c r="D6" s="69"/>
      <c r="E6" s="69"/>
      <c r="F6" s="70"/>
      <c r="G6" s="70"/>
      <c r="H6" s="69"/>
      <c r="I6" s="71"/>
      <c r="J6" s="71"/>
      <c r="K6" s="69"/>
    </row>
    <row r="7" spans="1:15" thickBot="1">
      <c r="A7" s="4"/>
      <c r="B7" s="18"/>
      <c r="C7" s="94" t="s">
        <v>94</v>
      </c>
      <c r="D7" s="95"/>
      <c r="E7" s="95"/>
      <c r="F7" s="91" t="s">
        <v>95</v>
      </c>
      <c r="G7" s="92"/>
      <c r="H7" s="93"/>
      <c r="I7" s="94" t="s">
        <v>96</v>
      </c>
      <c r="J7" s="95"/>
      <c r="K7" s="96"/>
    </row>
    <row r="8" spans="1:15" ht="54.5" thickBot="1">
      <c r="A8" s="4" t="s">
        <v>1</v>
      </c>
      <c r="B8" s="18" t="s">
        <v>2</v>
      </c>
      <c r="C8" s="81" t="s">
        <v>93</v>
      </c>
      <c r="D8" s="82" t="s">
        <v>147</v>
      </c>
      <c r="E8" s="82" t="s">
        <v>145</v>
      </c>
      <c r="F8" s="83" t="s">
        <v>93</v>
      </c>
      <c r="G8" s="82" t="s">
        <v>147</v>
      </c>
      <c r="H8" s="84" t="s">
        <v>145</v>
      </c>
      <c r="I8" s="81" t="s">
        <v>93</v>
      </c>
      <c r="J8" s="82" t="s">
        <v>147</v>
      </c>
      <c r="K8" s="82" t="s">
        <v>145</v>
      </c>
    </row>
    <row r="9" spans="1:15" ht="42.75" customHeight="1" thickBot="1">
      <c r="A9" s="97" t="s">
        <v>60</v>
      </c>
      <c r="B9" s="99"/>
      <c r="C9" s="99"/>
      <c r="D9" s="99"/>
      <c r="E9" s="99"/>
      <c r="F9" s="99"/>
      <c r="G9" s="99"/>
      <c r="H9" s="99"/>
      <c r="I9" s="99"/>
      <c r="J9" s="99"/>
      <c r="K9" s="72"/>
    </row>
    <row r="10" spans="1:15" ht="39.75" customHeight="1" thickBot="1">
      <c r="A10" s="6" t="s">
        <v>3</v>
      </c>
      <c r="B10" s="52" t="s">
        <v>61</v>
      </c>
      <c r="C10" s="52"/>
      <c r="D10" s="52"/>
      <c r="E10" s="77"/>
      <c r="F10" s="52"/>
      <c r="G10" s="52"/>
      <c r="H10" s="52"/>
      <c r="I10" s="52"/>
      <c r="J10" s="52"/>
      <c r="K10" s="59"/>
    </row>
    <row r="11" spans="1:15" ht="63.5" thickBot="1">
      <c r="A11" s="7" t="s">
        <v>4</v>
      </c>
      <c r="B11" s="16" t="s">
        <v>97</v>
      </c>
      <c r="C11" s="31">
        <v>35000</v>
      </c>
      <c r="D11" s="32">
        <v>763</v>
      </c>
      <c r="E11" s="32">
        <f>2000-763</f>
        <v>1237</v>
      </c>
      <c r="F11" s="102"/>
      <c r="G11" s="102"/>
      <c r="H11" s="31">
        <f>G11-F1</f>
        <v>0</v>
      </c>
      <c r="I11" s="33"/>
      <c r="J11" s="33"/>
      <c r="K11" s="32"/>
    </row>
    <row r="12" spans="1:15" ht="113.25" customHeight="1" thickBot="1">
      <c r="A12" s="7" t="s">
        <v>5</v>
      </c>
      <c r="B12" s="16" t="s">
        <v>98</v>
      </c>
      <c r="C12" s="31">
        <v>125000</v>
      </c>
      <c r="D12" s="32">
        <v>0</v>
      </c>
      <c r="E12" s="32">
        <v>305513</v>
      </c>
      <c r="F12" s="103">
        <v>8000</v>
      </c>
      <c r="G12" s="104">
        <v>2433.39</v>
      </c>
      <c r="H12" s="31">
        <f>F12-G12</f>
        <v>5566.6100000000006</v>
      </c>
      <c r="I12" s="31">
        <v>35000</v>
      </c>
      <c r="J12" s="31">
        <v>7</v>
      </c>
      <c r="K12" s="32">
        <v>5305</v>
      </c>
      <c r="L12" s="88"/>
    </row>
    <row r="13" spans="1:15" ht="107.25" customHeight="1" thickBot="1">
      <c r="A13" s="7" t="s">
        <v>6</v>
      </c>
      <c r="B13" s="16" t="s">
        <v>99</v>
      </c>
      <c r="C13" s="31">
        <v>150000</v>
      </c>
      <c r="D13" s="32">
        <f>33960-6792-6792</f>
        <v>20376</v>
      </c>
      <c r="E13" s="32" t="s">
        <v>143</v>
      </c>
      <c r="F13" s="103">
        <v>3000</v>
      </c>
      <c r="G13" s="103"/>
      <c r="H13" s="31">
        <f>F13-G13</f>
        <v>3000</v>
      </c>
      <c r="I13" s="31">
        <v>90000</v>
      </c>
      <c r="J13" s="31">
        <v>0</v>
      </c>
      <c r="K13" s="32">
        <v>62449</v>
      </c>
    </row>
    <row r="14" spans="1:15" ht="103.5" customHeight="1" thickBot="1">
      <c r="A14" s="7" t="s">
        <v>62</v>
      </c>
      <c r="B14" s="16" t="s">
        <v>100</v>
      </c>
      <c r="C14" s="31">
        <v>187200</v>
      </c>
      <c r="D14" s="32">
        <v>0</v>
      </c>
      <c r="E14" s="32">
        <v>161460</v>
      </c>
      <c r="F14" s="103">
        <v>12000</v>
      </c>
      <c r="G14" s="103"/>
      <c r="H14" s="31">
        <f>F14-G14</f>
        <v>12000</v>
      </c>
      <c r="I14" s="31">
        <v>46800</v>
      </c>
      <c r="J14" s="31">
        <v>30544</v>
      </c>
      <c r="K14" s="32">
        <v>30951</v>
      </c>
      <c r="O14" s="88"/>
    </row>
    <row r="15" spans="1:15" ht="95.25" customHeight="1" thickBot="1">
      <c r="A15" s="7" t="s">
        <v>63</v>
      </c>
      <c r="B15" s="16" t="s">
        <v>101</v>
      </c>
      <c r="C15" s="31">
        <v>90000</v>
      </c>
      <c r="D15" s="32">
        <v>0</v>
      </c>
      <c r="E15" s="32" t="s">
        <v>143</v>
      </c>
      <c r="F15" s="103">
        <v>20360</v>
      </c>
      <c r="G15" s="103"/>
      <c r="H15" s="31">
        <f>F15-G15</f>
        <v>20360</v>
      </c>
      <c r="I15" s="32">
        <v>55000</v>
      </c>
      <c r="J15" s="32">
        <v>0</v>
      </c>
      <c r="K15" s="32">
        <v>30000</v>
      </c>
    </row>
    <row r="16" spans="1:15" ht="54" customHeight="1" thickBot="1">
      <c r="A16" s="7" t="s">
        <v>64</v>
      </c>
      <c r="B16" s="16" t="s">
        <v>102</v>
      </c>
      <c r="C16" s="31">
        <v>0</v>
      </c>
      <c r="D16" s="32">
        <v>0</v>
      </c>
      <c r="E16" s="32"/>
      <c r="F16" s="103">
        <v>10000</v>
      </c>
      <c r="G16" s="103">
        <v>10000</v>
      </c>
      <c r="H16" s="31">
        <f>F16-G16</f>
        <v>0</v>
      </c>
      <c r="I16" s="31">
        <v>840</v>
      </c>
      <c r="J16" s="31">
        <v>0</v>
      </c>
      <c r="K16" s="32">
        <v>6000</v>
      </c>
    </row>
    <row r="17" spans="1:13" ht="36" customHeight="1" thickBot="1">
      <c r="A17" s="6" t="s">
        <v>7</v>
      </c>
      <c r="B17" s="52" t="s">
        <v>65</v>
      </c>
      <c r="C17" s="51"/>
      <c r="D17" s="51"/>
      <c r="E17" s="78"/>
      <c r="F17" s="105"/>
      <c r="G17" s="105"/>
      <c r="H17" s="105"/>
      <c r="I17" s="51"/>
      <c r="J17" s="51"/>
      <c r="K17" s="60"/>
    </row>
    <row r="18" spans="1:13" ht="120" customHeight="1" thickBot="1">
      <c r="A18" s="7" t="s">
        <v>8</v>
      </c>
      <c r="B18" s="16" t="s">
        <v>103</v>
      </c>
      <c r="C18" s="32">
        <v>42000</v>
      </c>
      <c r="D18" s="32">
        <v>60432</v>
      </c>
      <c r="E18" s="32">
        <f>117186-60432</f>
        <v>56754</v>
      </c>
      <c r="F18" s="106"/>
      <c r="G18" s="106"/>
      <c r="H18" s="32"/>
      <c r="I18" s="32">
        <v>18000</v>
      </c>
      <c r="J18" s="32">
        <v>0</v>
      </c>
      <c r="K18" s="32">
        <v>7151</v>
      </c>
    </row>
    <row r="19" spans="1:13" ht="73.5" customHeight="1" thickBot="1">
      <c r="A19" s="7" t="s">
        <v>9</v>
      </c>
      <c r="B19" s="16" t="s">
        <v>104</v>
      </c>
      <c r="C19" s="31">
        <v>0</v>
      </c>
      <c r="D19" s="32">
        <v>0</v>
      </c>
      <c r="E19" s="32">
        <v>42514</v>
      </c>
      <c r="F19" s="31"/>
      <c r="G19" s="31"/>
      <c r="H19" s="32"/>
      <c r="I19" s="31"/>
      <c r="J19" s="31"/>
      <c r="K19" s="32"/>
    </row>
    <row r="20" spans="1:13" ht="54.75" customHeight="1" thickBot="1">
      <c r="A20" s="7" t="s">
        <v>10</v>
      </c>
      <c r="B20" s="16" t="s">
        <v>105</v>
      </c>
      <c r="C20" s="31">
        <v>16000</v>
      </c>
      <c r="D20" s="32">
        <v>0</v>
      </c>
      <c r="E20" s="32">
        <v>15000</v>
      </c>
      <c r="F20" s="31"/>
      <c r="G20" s="31"/>
      <c r="H20" s="32"/>
      <c r="I20" s="31">
        <v>4000</v>
      </c>
      <c r="J20" s="31">
        <v>0</v>
      </c>
      <c r="K20" s="32">
        <v>4000</v>
      </c>
    </row>
    <row r="21" spans="1:13" ht="60.75" customHeight="1" thickBot="1">
      <c r="A21" s="7" t="s">
        <v>66</v>
      </c>
      <c r="B21" s="16" t="s">
        <v>106</v>
      </c>
      <c r="C21" s="31">
        <v>5000</v>
      </c>
      <c r="D21" s="32">
        <v>0</v>
      </c>
      <c r="E21" s="32">
        <v>5000</v>
      </c>
      <c r="F21" s="31"/>
      <c r="G21" s="31"/>
      <c r="H21" s="32"/>
      <c r="I21" s="31"/>
      <c r="J21" s="31"/>
      <c r="K21" s="32"/>
    </row>
    <row r="22" spans="1:13" ht="34.5" customHeight="1" thickBot="1">
      <c r="A22" s="6" t="s">
        <v>11</v>
      </c>
      <c r="B22" s="52" t="s">
        <v>67</v>
      </c>
      <c r="C22" s="52"/>
      <c r="D22" s="52"/>
      <c r="E22" s="77"/>
      <c r="F22" s="107"/>
      <c r="G22" s="107"/>
      <c r="H22" s="107"/>
      <c r="I22" s="52"/>
      <c r="J22" s="52"/>
      <c r="K22" s="59"/>
    </row>
    <row r="23" spans="1:13" ht="90" customHeight="1" thickBot="1">
      <c r="A23" s="7" t="s">
        <v>12</v>
      </c>
      <c r="B23" s="16" t="s">
        <v>107</v>
      </c>
      <c r="C23" s="31">
        <v>0</v>
      </c>
      <c r="D23" s="32">
        <v>0</v>
      </c>
      <c r="E23" s="32">
        <v>3551</v>
      </c>
      <c r="F23" s="108"/>
      <c r="G23" s="31"/>
      <c r="H23" s="32">
        <f>G23-F23</f>
        <v>0</v>
      </c>
      <c r="I23" s="31"/>
      <c r="J23" s="31"/>
      <c r="K23" s="32"/>
    </row>
    <row r="24" spans="1:13" ht="69.75" customHeight="1" thickBot="1">
      <c r="A24" s="7" t="s">
        <v>13</v>
      </c>
      <c r="B24" s="16" t="s">
        <v>108</v>
      </c>
      <c r="C24" s="31">
        <v>50400</v>
      </c>
      <c r="D24" s="32">
        <v>0</v>
      </c>
      <c r="E24" s="32" t="s">
        <v>143</v>
      </c>
      <c r="F24" s="108">
        <v>4750</v>
      </c>
      <c r="G24" s="31"/>
      <c r="H24" s="108">
        <f>F24-G24</f>
        <v>4750</v>
      </c>
      <c r="I24" s="31">
        <v>12600</v>
      </c>
      <c r="J24" s="31">
        <v>0</v>
      </c>
      <c r="K24" s="32">
        <v>12600</v>
      </c>
    </row>
    <row r="25" spans="1:13" ht="66.75" customHeight="1" thickBot="1">
      <c r="A25" s="7" t="s">
        <v>14</v>
      </c>
      <c r="B25" s="16" t="s">
        <v>109</v>
      </c>
      <c r="C25" s="31">
        <v>286000</v>
      </c>
      <c r="D25" s="32">
        <v>0</v>
      </c>
      <c r="E25" s="32">
        <v>300000</v>
      </c>
      <c r="F25" s="108">
        <v>4750</v>
      </c>
      <c r="G25" s="31"/>
      <c r="H25" s="108">
        <f>F25-G25</f>
        <v>4750</v>
      </c>
      <c r="I25" s="31"/>
      <c r="J25" s="31"/>
      <c r="K25" s="39">
        <v>75000</v>
      </c>
    </row>
    <row r="26" spans="1:13" ht="42" customHeight="1" thickBot="1">
      <c r="A26" s="6" t="s">
        <v>68</v>
      </c>
      <c r="B26" s="52" t="s">
        <v>72</v>
      </c>
      <c r="C26" s="52"/>
      <c r="D26" s="52"/>
      <c r="E26" s="77"/>
      <c r="F26" s="107"/>
      <c r="G26" s="107"/>
      <c r="H26" s="107"/>
      <c r="I26" s="52"/>
      <c r="J26" s="52"/>
      <c r="K26" s="59"/>
    </row>
    <row r="27" spans="1:13" ht="64.5" customHeight="1" thickBot="1">
      <c r="A27" s="7" t="s">
        <v>69</v>
      </c>
      <c r="B27" s="19" t="s">
        <v>110</v>
      </c>
      <c r="C27" s="31">
        <v>22000</v>
      </c>
      <c r="D27" s="32"/>
      <c r="E27" s="32">
        <v>21000</v>
      </c>
      <c r="F27" s="31"/>
      <c r="G27" s="31"/>
      <c r="H27" s="32"/>
      <c r="I27" s="31">
        <v>10000</v>
      </c>
      <c r="J27" s="31"/>
      <c r="K27" s="32">
        <v>10000</v>
      </c>
    </row>
    <row r="28" spans="1:13" ht="60.75" customHeight="1" thickBot="1">
      <c r="A28" s="7" t="s">
        <v>70</v>
      </c>
      <c r="B28" s="19" t="s">
        <v>111</v>
      </c>
      <c r="C28" s="31">
        <v>140000</v>
      </c>
      <c r="D28" s="32">
        <v>0</v>
      </c>
      <c r="E28" s="32">
        <v>138450</v>
      </c>
      <c r="F28" s="31"/>
      <c r="G28" s="31"/>
      <c r="H28" s="32"/>
      <c r="I28" s="31">
        <v>60000</v>
      </c>
      <c r="J28" s="31">
        <v>15770</v>
      </c>
      <c r="K28" s="32">
        <v>42470</v>
      </c>
      <c r="M28" s="88"/>
    </row>
    <row r="29" spans="1:13" ht="135.75" customHeight="1" thickBot="1">
      <c r="A29" s="7" t="s">
        <v>71</v>
      </c>
      <c r="B29" s="19" t="s">
        <v>112</v>
      </c>
      <c r="C29" s="31">
        <v>5000</v>
      </c>
      <c r="D29" s="32">
        <v>0</v>
      </c>
      <c r="E29" s="32">
        <f>7000+14550</f>
        <v>21550</v>
      </c>
      <c r="F29" s="32">
        <v>50000</v>
      </c>
      <c r="G29" s="32"/>
      <c r="H29" s="32">
        <f>F29-G29</f>
        <v>50000</v>
      </c>
      <c r="I29" s="31"/>
      <c r="J29" s="31"/>
      <c r="K29" s="32"/>
    </row>
    <row r="30" spans="1:13" ht="33.75" customHeight="1" thickBot="1">
      <c r="A30" s="8" t="s">
        <v>15</v>
      </c>
      <c r="B30" s="20">
        <f>SUM(C30:J30)</f>
        <v>2811054.39</v>
      </c>
      <c r="C30" s="34">
        <f>SUM(C27:C29,C25,C24,C23,C18:C21,C13:C16,C11:C12)</f>
        <v>1153600</v>
      </c>
      <c r="D30" s="35">
        <f t="shared" ref="D30:F30" si="0">SUM(D27:D29,D25,D24,D23,D18:D21,D13:D16,D11:D12)</f>
        <v>81571</v>
      </c>
      <c r="E30" s="35">
        <f t="shared" si="0"/>
        <v>1072029</v>
      </c>
      <c r="F30" s="34">
        <f t="shared" si="0"/>
        <v>112860</v>
      </c>
      <c r="G30" s="34">
        <f t="shared" ref="G30" si="1">SUM(G27:G29,G25,G24,G23,G18:G21,G13:G16,G11:G12)</f>
        <v>12433.39</v>
      </c>
      <c r="H30" s="35"/>
      <c r="I30" s="34">
        <f t="shared" ref="I30:K30" si="2">SUM(I27:I29,I25,I24,I23,I18:I21,I13:I16,I11:I12)</f>
        <v>332240</v>
      </c>
      <c r="J30" s="34">
        <f t="shared" ref="J30" si="3">SUM(J27:J29,J25,J24,J23,J18:J21,J13:J16,J11:J12)</f>
        <v>46321</v>
      </c>
      <c r="K30" s="35">
        <f t="shared" si="2"/>
        <v>285926</v>
      </c>
      <c r="L30" s="88"/>
    </row>
    <row r="31" spans="1:13" ht="52.5" customHeight="1" thickBot="1">
      <c r="A31" s="97" t="s">
        <v>73</v>
      </c>
      <c r="B31" s="99"/>
      <c r="C31" s="99"/>
      <c r="D31" s="99"/>
      <c r="E31" s="99"/>
      <c r="F31" s="99"/>
      <c r="G31" s="99"/>
      <c r="H31" s="99"/>
      <c r="I31" s="99"/>
      <c r="J31" s="99"/>
      <c r="K31" s="73"/>
    </row>
    <row r="32" spans="1:13" ht="29.25" customHeight="1" thickBot="1">
      <c r="A32" s="6" t="s">
        <v>16</v>
      </c>
      <c r="B32" s="52" t="s">
        <v>74</v>
      </c>
      <c r="C32" s="52"/>
      <c r="D32" s="52"/>
      <c r="E32" s="77"/>
      <c r="F32" s="52"/>
      <c r="G32" s="52"/>
      <c r="H32" s="52"/>
      <c r="I32" s="52"/>
      <c r="J32" s="52"/>
      <c r="K32" s="59"/>
    </row>
    <row r="33" spans="1:12" ht="60" customHeight="1" thickBot="1">
      <c r="A33" s="7" t="s">
        <v>17</v>
      </c>
      <c r="B33" s="21" t="s">
        <v>113</v>
      </c>
      <c r="C33" s="38">
        <v>8960</v>
      </c>
      <c r="D33" s="39">
        <v>1282.49</v>
      </c>
      <c r="E33" s="32">
        <v>0</v>
      </c>
      <c r="F33" s="37"/>
      <c r="G33" s="37"/>
      <c r="H33" s="86"/>
      <c r="I33" s="36">
        <v>2240</v>
      </c>
      <c r="J33" s="36">
        <v>0</v>
      </c>
      <c r="K33" s="32">
        <v>2240</v>
      </c>
    </row>
    <row r="34" spans="1:12" ht="101.5" thickBot="1">
      <c r="A34" s="7" t="s">
        <v>18</v>
      </c>
      <c r="B34" s="16" t="s">
        <v>114</v>
      </c>
      <c r="C34" s="38">
        <v>3000</v>
      </c>
      <c r="D34" s="39">
        <v>619</v>
      </c>
      <c r="E34" s="32">
        <v>3500</v>
      </c>
      <c r="F34" s="37"/>
      <c r="G34" s="37"/>
      <c r="H34" s="85"/>
      <c r="I34" s="36">
        <v>700</v>
      </c>
      <c r="J34" s="36">
        <v>0</v>
      </c>
      <c r="K34" s="32">
        <v>700</v>
      </c>
    </row>
    <row r="35" spans="1:12" ht="42.75" customHeight="1" thickBot="1">
      <c r="A35" s="7" t="s">
        <v>19</v>
      </c>
      <c r="B35" s="22" t="s">
        <v>115</v>
      </c>
      <c r="C35" s="38">
        <v>10000</v>
      </c>
      <c r="D35" s="39">
        <v>2718.29</v>
      </c>
      <c r="E35" s="32">
        <v>7500</v>
      </c>
      <c r="F35" s="37"/>
      <c r="G35" s="37"/>
      <c r="H35" s="85"/>
      <c r="I35" s="38">
        <v>2400</v>
      </c>
      <c r="J35" s="36">
        <v>544</v>
      </c>
      <c r="K35" s="32">
        <f>I35-J35</f>
        <v>1856</v>
      </c>
    </row>
    <row r="36" spans="1:12" ht="32.25" customHeight="1" thickBot="1">
      <c r="A36" s="9" t="s">
        <v>20</v>
      </c>
      <c r="B36" s="52" t="s">
        <v>75</v>
      </c>
      <c r="C36" s="52"/>
      <c r="D36" s="52"/>
      <c r="E36" s="77"/>
      <c r="F36" s="52"/>
      <c r="G36" s="52"/>
      <c r="H36" s="52"/>
      <c r="I36" s="52"/>
      <c r="J36" s="52"/>
      <c r="K36" s="59"/>
    </row>
    <row r="37" spans="1:12" ht="128.25" customHeight="1" thickBot="1">
      <c r="A37" s="7" t="s">
        <v>21</v>
      </c>
      <c r="B37" s="22" t="s">
        <v>116</v>
      </c>
      <c r="C37" s="38">
        <v>11400</v>
      </c>
      <c r="D37" s="39">
        <v>0</v>
      </c>
      <c r="E37" s="32">
        <f>4550+1830</f>
        <v>6380</v>
      </c>
      <c r="F37" s="40"/>
      <c r="G37" s="40"/>
      <c r="H37" s="85"/>
      <c r="I37" s="38">
        <v>2800</v>
      </c>
      <c r="J37" s="38">
        <v>0</v>
      </c>
      <c r="K37" s="32">
        <v>2800</v>
      </c>
    </row>
    <row r="38" spans="1:12" ht="75.75" customHeight="1" thickBot="1">
      <c r="A38" s="7" t="s">
        <v>22</v>
      </c>
      <c r="B38" s="22" t="s">
        <v>117</v>
      </c>
      <c r="C38" s="38">
        <v>3200</v>
      </c>
      <c r="D38" s="39">
        <v>0</v>
      </c>
      <c r="E38" s="32">
        <v>9100</v>
      </c>
      <c r="F38" s="40"/>
      <c r="G38" s="40"/>
      <c r="H38" s="85"/>
      <c r="I38" s="38">
        <v>800</v>
      </c>
      <c r="J38" s="38">
        <v>0</v>
      </c>
      <c r="K38" s="32">
        <v>800</v>
      </c>
    </row>
    <row r="39" spans="1:12" ht="60" customHeight="1" thickBot="1">
      <c r="A39" s="7" t="s">
        <v>23</v>
      </c>
      <c r="B39" s="23" t="s">
        <v>118</v>
      </c>
      <c r="C39" s="38">
        <v>2240</v>
      </c>
      <c r="D39" s="39">
        <v>0</v>
      </c>
      <c r="E39" s="32">
        <v>2500</v>
      </c>
      <c r="F39" s="40"/>
      <c r="G39" s="40"/>
      <c r="H39" s="85"/>
      <c r="I39" s="38">
        <v>560</v>
      </c>
      <c r="J39" s="38">
        <v>0</v>
      </c>
      <c r="K39" s="32">
        <v>560</v>
      </c>
    </row>
    <row r="40" spans="1:12" ht="39.75" customHeight="1" thickBot="1">
      <c r="A40" s="7" t="s">
        <v>76</v>
      </c>
      <c r="B40" s="22" t="s">
        <v>119</v>
      </c>
      <c r="C40" s="38">
        <v>5000</v>
      </c>
      <c r="D40" s="39">
        <v>0</v>
      </c>
      <c r="E40" s="32">
        <v>5000</v>
      </c>
      <c r="F40" s="40"/>
      <c r="G40" s="40"/>
      <c r="H40" s="85"/>
      <c r="I40" s="38"/>
      <c r="J40" s="38"/>
      <c r="K40" s="32"/>
    </row>
    <row r="41" spans="1:12" ht="30" customHeight="1" thickBot="1">
      <c r="A41" s="9" t="s">
        <v>24</v>
      </c>
      <c r="B41" s="52" t="s">
        <v>77</v>
      </c>
      <c r="C41" s="52"/>
      <c r="D41" s="52"/>
      <c r="E41" s="77"/>
      <c r="F41" s="52"/>
      <c r="G41" s="52"/>
      <c r="H41" s="52"/>
      <c r="I41" s="52"/>
      <c r="J41" s="52"/>
      <c r="K41" s="59"/>
    </row>
    <row r="42" spans="1:12" ht="60" customHeight="1" thickBot="1">
      <c r="A42" s="7" t="s">
        <v>25</v>
      </c>
      <c r="B42" s="16" t="s">
        <v>120</v>
      </c>
      <c r="C42" s="38">
        <v>10000</v>
      </c>
      <c r="D42" s="39">
        <v>0</v>
      </c>
      <c r="E42" s="39">
        <v>10000</v>
      </c>
      <c r="F42" s="40"/>
      <c r="G42" s="40"/>
      <c r="H42" s="87"/>
      <c r="I42" s="38">
        <v>3000</v>
      </c>
      <c r="J42" s="38"/>
      <c r="K42" s="39">
        <v>3000</v>
      </c>
    </row>
    <row r="43" spans="1:12" ht="60.75" customHeight="1" thickBot="1">
      <c r="A43" s="7" t="s">
        <v>26</v>
      </c>
      <c r="B43" s="22" t="s">
        <v>121</v>
      </c>
      <c r="C43" s="38">
        <v>6700</v>
      </c>
      <c r="D43" s="39">
        <v>0</v>
      </c>
      <c r="E43" s="39">
        <v>7500</v>
      </c>
      <c r="F43" s="40"/>
      <c r="G43" s="40"/>
      <c r="H43" s="87"/>
      <c r="I43" s="38">
        <v>1700</v>
      </c>
      <c r="J43" s="38"/>
      <c r="K43" s="39">
        <v>1700</v>
      </c>
    </row>
    <row r="44" spans="1:12" ht="51.5" thickBot="1">
      <c r="A44" s="7" t="s">
        <v>27</v>
      </c>
      <c r="B44" s="22" t="s">
        <v>122</v>
      </c>
      <c r="C44" s="38">
        <v>5600</v>
      </c>
      <c r="D44" s="39">
        <v>0</v>
      </c>
      <c r="E44" s="32" t="s">
        <v>143</v>
      </c>
      <c r="F44" s="40"/>
      <c r="G44" s="40"/>
      <c r="H44" s="87"/>
      <c r="I44" s="38"/>
      <c r="J44" s="38"/>
      <c r="K44" s="39"/>
    </row>
    <row r="45" spans="1:12" ht="80.25" customHeight="1" thickBot="1">
      <c r="A45" s="10" t="s">
        <v>78</v>
      </c>
      <c r="B45" s="22" t="s">
        <v>123</v>
      </c>
      <c r="C45" s="38">
        <v>0</v>
      </c>
      <c r="D45" s="39">
        <v>0</v>
      </c>
      <c r="E45" s="39">
        <v>10000</v>
      </c>
      <c r="F45" s="40">
        <v>2000</v>
      </c>
      <c r="G45" s="40">
        <v>0</v>
      </c>
      <c r="H45" s="87">
        <v>2000</v>
      </c>
      <c r="I45" s="38"/>
      <c r="J45" s="38"/>
      <c r="K45" s="39"/>
    </row>
    <row r="46" spans="1:12" ht="49.5" customHeight="1" thickBot="1">
      <c r="A46" s="8" t="s">
        <v>28</v>
      </c>
      <c r="B46" s="20">
        <f>SUM(C46:J46)</f>
        <v>150943.78</v>
      </c>
      <c r="C46" s="41">
        <f>SUM(C42:C45,C37:C40,C33:C35)</f>
        <v>66100</v>
      </c>
      <c r="D46" s="42">
        <f t="shared" ref="D46:K46" si="4">SUM(D42:D45,D37:D40,D33:D35)</f>
        <v>4619.78</v>
      </c>
      <c r="E46" s="42">
        <f t="shared" si="4"/>
        <v>61480</v>
      </c>
      <c r="F46" s="41">
        <f t="shared" si="4"/>
        <v>2000</v>
      </c>
      <c r="G46" s="41">
        <f t="shared" si="4"/>
        <v>0</v>
      </c>
      <c r="H46" s="41">
        <f t="shared" si="4"/>
        <v>2000</v>
      </c>
      <c r="I46" s="41">
        <f t="shared" si="4"/>
        <v>14200</v>
      </c>
      <c r="J46" s="41">
        <f t="shared" si="4"/>
        <v>544</v>
      </c>
      <c r="K46" s="42">
        <f t="shared" si="4"/>
        <v>13656</v>
      </c>
      <c r="L46" s="88"/>
    </row>
    <row r="47" spans="1:12" ht="39" customHeight="1" thickBot="1">
      <c r="A47" s="97" t="s">
        <v>79</v>
      </c>
      <c r="B47" s="99"/>
      <c r="C47" s="99"/>
      <c r="D47" s="99"/>
      <c r="E47" s="99"/>
      <c r="F47" s="99"/>
      <c r="G47" s="99"/>
      <c r="H47" s="99"/>
      <c r="I47" s="99"/>
      <c r="J47" s="99"/>
      <c r="K47" s="73"/>
    </row>
    <row r="48" spans="1:12" ht="30" customHeight="1" thickBot="1">
      <c r="A48" s="9" t="s">
        <v>29</v>
      </c>
      <c r="B48" s="52" t="s">
        <v>80</v>
      </c>
      <c r="C48" s="52"/>
      <c r="D48" s="52"/>
      <c r="E48" s="77"/>
      <c r="F48" s="52"/>
      <c r="G48" s="52"/>
      <c r="H48" s="52"/>
      <c r="I48" s="52"/>
      <c r="J48" s="52"/>
      <c r="K48" s="59"/>
    </row>
    <row r="49" spans="1:11" ht="73.5" customHeight="1" thickBot="1">
      <c r="A49" s="10" t="s">
        <v>30</v>
      </c>
      <c r="B49" s="22" t="s">
        <v>124</v>
      </c>
      <c r="C49" s="43"/>
      <c r="D49" s="44"/>
      <c r="E49" s="44"/>
      <c r="F49" s="103">
        <v>30000</v>
      </c>
      <c r="G49" s="123">
        <f>14000+2100</f>
        <v>16100</v>
      </c>
      <c r="H49" s="109">
        <f>F49-G49</f>
        <v>13900</v>
      </c>
      <c r="I49" s="38"/>
      <c r="J49" s="38"/>
      <c r="K49" s="44"/>
    </row>
    <row r="50" spans="1:11" ht="42" customHeight="1" thickBot="1">
      <c r="A50" s="7" t="s">
        <v>31</v>
      </c>
      <c r="B50" s="24" t="s">
        <v>125</v>
      </c>
      <c r="C50" s="38"/>
      <c r="D50" s="39"/>
      <c r="E50" s="39"/>
      <c r="F50" s="103">
        <v>5000</v>
      </c>
      <c r="G50" s="103"/>
      <c r="H50" s="110">
        <f>F50-G50</f>
        <v>5000</v>
      </c>
      <c r="I50" s="38"/>
      <c r="J50" s="38"/>
      <c r="K50" s="39"/>
    </row>
    <row r="51" spans="1:11" ht="69" customHeight="1" thickBot="1">
      <c r="A51" s="7" t="s">
        <v>32</v>
      </c>
      <c r="B51" s="25" t="s">
        <v>126</v>
      </c>
      <c r="C51" s="38"/>
      <c r="D51" s="39"/>
      <c r="E51" s="39"/>
      <c r="F51" s="103">
        <v>30000</v>
      </c>
      <c r="G51" s="123">
        <f>12153+15000</f>
        <v>27153</v>
      </c>
      <c r="H51" s="110">
        <f>F51-G51</f>
        <v>2847</v>
      </c>
      <c r="I51" s="38"/>
      <c r="J51" s="38"/>
      <c r="K51" s="39"/>
    </row>
    <row r="52" spans="1:11" ht="37.5" customHeight="1" thickBot="1">
      <c r="A52" s="9" t="s">
        <v>33</v>
      </c>
      <c r="B52" s="52" t="s">
        <v>81</v>
      </c>
      <c r="C52" s="52"/>
      <c r="D52" s="52"/>
      <c r="E52" s="77"/>
      <c r="F52" s="111"/>
      <c r="G52" s="111"/>
      <c r="H52" s="111"/>
      <c r="I52" s="52"/>
      <c r="J52" s="52"/>
      <c r="K52" s="59"/>
    </row>
    <row r="53" spans="1:11" ht="48.75" customHeight="1" thickBot="1">
      <c r="A53" s="7" t="s">
        <v>34</v>
      </c>
      <c r="B53" s="26" t="s">
        <v>127</v>
      </c>
      <c r="C53" s="38"/>
      <c r="D53" s="39"/>
      <c r="E53" s="39"/>
      <c r="F53" s="103">
        <v>20000</v>
      </c>
      <c r="G53" s="123">
        <f>4731+10000</f>
        <v>14731</v>
      </c>
      <c r="H53" s="110">
        <f>F53-G53</f>
        <v>5269</v>
      </c>
      <c r="I53" s="38"/>
      <c r="J53" s="38"/>
      <c r="K53" s="39"/>
    </row>
    <row r="54" spans="1:11" ht="107.25" customHeight="1" thickBot="1">
      <c r="A54" s="7" t="s">
        <v>35</v>
      </c>
      <c r="B54" s="22" t="s">
        <v>128</v>
      </c>
      <c r="C54" s="38"/>
      <c r="D54" s="39"/>
      <c r="E54" s="39"/>
      <c r="F54" s="103">
        <v>40000</v>
      </c>
      <c r="G54" s="123">
        <f>8000+10000</f>
        <v>18000</v>
      </c>
      <c r="H54" s="110">
        <f>F54-G54</f>
        <v>22000</v>
      </c>
      <c r="I54" s="38"/>
      <c r="J54" s="38"/>
      <c r="K54" s="39"/>
    </row>
    <row r="55" spans="1:11" ht="62.25" customHeight="1" thickBot="1">
      <c r="A55" s="7" t="s">
        <v>36</v>
      </c>
      <c r="B55" s="26" t="s">
        <v>129</v>
      </c>
      <c r="C55" s="38"/>
      <c r="D55" s="39"/>
      <c r="E55" s="39"/>
      <c r="F55" s="103">
        <v>30000</v>
      </c>
      <c r="G55" s="103"/>
      <c r="H55" s="110">
        <f>F55-G55</f>
        <v>30000</v>
      </c>
      <c r="I55" s="38"/>
      <c r="J55" s="38"/>
      <c r="K55" s="39"/>
    </row>
    <row r="56" spans="1:11" ht="62" customHeight="1" thickBot="1">
      <c r="A56" s="9" t="s">
        <v>37</v>
      </c>
      <c r="B56" s="61" t="s">
        <v>82</v>
      </c>
      <c r="C56" s="52"/>
      <c r="D56" s="52"/>
      <c r="E56" s="77"/>
      <c r="F56" s="111"/>
      <c r="G56" s="111"/>
      <c r="H56" s="111"/>
      <c r="I56" s="52"/>
      <c r="J56" s="52"/>
      <c r="K56" s="59"/>
    </row>
    <row r="57" spans="1:11" ht="49.5" customHeight="1" thickBot="1">
      <c r="A57" s="7" t="s">
        <v>38</v>
      </c>
      <c r="B57" s="27" t="s">
        <v>130</v>
      </c>
      <c r="C57" s="38"/>
      <c r="D57" s="39"/>
      <c r="E57" s="39"/>
      <c r="F57" s="110">
        <v>30000</v>
      </c>
      <c r="G57" s="110"/>
      <c r="H57" s="110">
        <f>F57-G57</f>
        <v>30000</v>
      </c>
      <c r="I57" s="38"/>
      <c r="J57" s="38"/>
      <c r="K57" s="39"/>
    </row>
    <row r="58" spans="1:11" ht="50.25" customHeight="1" thickBot="1">
      <c r="A58" s="7" t="s">
        <v>39</v>
      </c>
      <c r="B58" s="26" t="s">
        <v>131</v>
      </c>
      <c r="C58" s="38"/>
      <c r="D58" s="39"/>
      <c r="E58" s="39"/>
      <c r="F58" s="110">
        <v>22000</v>
      </c>
      <c r="G58" s="110"/>
      <c r="H58" s="110">
        <f>F58-G58</f>
        <v>22000</v>
      </c>
      <c r="I58" s="38"/>
      <c r="J58" s="38"/>
      <c r="K58" s="39"/>
    </row>
    <row r="59" spans="1:11" ht="80.25" customHeight="1" thickBot="1">
      <c r="A59" s="7" t="s">
        <v>40</v>
      </c>
      <c r="B59" s="29" t="s">
        <v>132</v>
      </c>
      <c r="C59" s="45"/>
      <c r="D59" s="46"/>
      <c r="E59" s="46"/>
      <c r="F59" s="112">
        <v>33000</v>
      </c>
      <c r="G59" s="112"/>
      <c r="H59" s="112">
        <f>F59-G59</f>
        <v>33000</v>
      </c>
      <c r="I59" s="38"/>
      <c r="J59" s="38"/>
      <c r="K59" s="46"/>
    </row>
    <row r="60" spans="1:11" ht="48.75" customHeight="1" thickBot="1">
      <c r="A60" s="8" t="s">
        <v>41</v>
      </c>
      <c r="B60" s="30">
        <f>SUM(C60:J60)</f>
        <v>480000</v>
      </c>
      <c r="C60" s="34">
        <f>SUM(C57:C59,C53:C55,C49:C51)</f>
        <v>0</v>
      </c>
      <c r="D60" s="35"/>
      <c r="E60" s="53">
        <v>0</v>
      </c>
      <c r="F60" s="47">
        <f>SUM(F57:F59,F53:F55,F49:F51)</f>
        <v>240000</v>
      </c>
      <c r="G60" s="47">
        <f t="shared" ref="G60:H60" si="5">SUM(G57:G59,G53:G55,G49:G51)</f>
        <v>75984</v>
      </c>
      <c r="H60" s="47">
        <f t="shared" si="5"/>
        <v>164016</v>
      </c>
      <c r="I60" s="34">
        <f>SUM(I59,I58,I57,I53:I55,I49:I51)</f>
        <v>0</v>
      </c>
      <c r="J60" s="34">
        <f>SUM(J59,J58,J57,J53:J55,J49:J51)</f>
        <v>0</v>
      </c>
      <c r="K60" s="53"/>
    </row>
    <row r="61" spans="1:11" ht="51" customHeight="1" thickBot="1">
      <c r="A61" s="97" t="s">
        <v>83</v>
      </c>
      <c r="B61" s="98"/>
      <c r="C61" s="98"/>
      <c r="D61" s="98"/>
      <c r="E61" s="98"/>
      <c r="F61" s="98"/>
      <c r="G61" s="99"/>
      <c r="H61" s="99"/>
      <c r="I61" s="99"/>
      <c r="J61" s="99"/>
      <c r="K61" s="74"/>
    </row>
    <row r="62" spans="1:11" ht="31.5" customHeight="1" thickBot="1">
      <c r="A62" s="9" t="s">
        <v>42</v>
      </c>
      <c r="B62" s="52" t="s">
        <v>84</v>
      </c>
      <c r="C62" s="52"/>
      <c r="D62" s="52"/>
      <c r="E62" s="77"/>
      <c r="F62" s="52"/>
      <c r="G62" s="52"/>
      <c r="H62" s="52"/>
      <c r="I62" s="52"/>
      <c r="J62" s="52"/>
      <c r="K62" s="59"/>
    </row>
    <row r="63" spans="1:11" ht="61.5" customHeight="1" thickBot="1">
      <c r="A63" s="7" t="s">
        <v>43</v>
      </c>
      <c r="B63" s="22" t="s">
        <v>133</v>
      </c>
      <c r="C63" s="38">
        <v>0</v>
      </c>
      <c r="D63" s="39">
        <v>0</v>
      </c>
      <c r="E63" s="39">
        <v>0</v>
      </c>
      <c r="F63" s="110">
        <v>10000</v>
      </c>
      <c r="G63" s="110"/>
      <c r="H63" s="113">
        <f>F63-G63</f>
        <v>10000</v>
      </c>
      <c r="I63" s="38"/>
      <c r="J63" s="38"/>
      <c r="K63" s="39"/>
    </row>
    <row r="64" spans="1:11" ht="42" customHeight="1" thickBot="1">
      <c r="A64" s="7" t="s">
        <v>44</v>
      </c>
      <c r="B64" s="22" t="s">
        <v>134</v>
      </c>
      <c r="C64" s="38">
        <v>0</v>
      </c>
      <c r="D64" s="39">
        <v>0</v>
      </c>
      <c r="E64" s="39">
        <v>1797</v>
      </c>
      <c r="F64" s="110">
        <v>15000</v>
      </c>
      <c r="G64" s="110"/>
      <c r="H64" s="113">
        <f>F64-G64</f>
        <v>15000</v>
      </c>
      <c r="I64" s="38"/>
      <c r="J64" s="38"/>
      <c r="K64" s="39"/>
    </row>
    <row r="65" spans="1:19" ht="49.5" customHeight="1" thickBot="1">
      <c r="A65" s="7" t="s">
        <v>45</v>
      </c>
      <c r="B65" s="22" t="s">
        <v>135</v>
      </c>
      <c r="C65" s="38">
        <v>0</v>
      </c>
      <c r="D65" s="39">
        <v>0</v>
      </c>
      <c r="E65" s="39">
        <v>7500</v>
      </c>
      <c r="F65" s="110">
        <v>5000</v>
      </c>
      <c r="G65" s="110"/>
      <c r="H65" s="113">
        <f>F65-G65</f>
        <v>5000</v>
      </c>
      <c r="I65" s="38"/>
      <c r="J65" s="38"/>
      <c r="K65" s="39"/>
    </row>
    <row r="66" spans="1:19" ht="33.75" customHeight="1" thickBot="1">
      <c r="A66" s="9" t="s">
        <v>46</v>
      </c>
      <c r="B66" s="52" t="s">
        <v>85</v>
      </c>
      <c r="C66" s="52"/>
      <c r="D66" s="52"/>
      <c r="E66" s="77"/>
      <c r="F66" s="107"/>
      <c r="G66" s="107"/>
      <c r="H66" s="107"/>
      <c r="I66" s="52"/>
      <c r="J66" s="52"/>
      <c r="K66" s="59"/>
    </row>
    <row r="67" spans="1:19" ht="77" thickBot="1">
      <c r="A67" s="7" t="s">
        <v>47</v>
      </c>
      <c r="B67" s="22" t="s">
        <v>136</v>
      </c>
      <c r="C67" s="38">
        <v>7500</v>
      </c>
      <c r="D67" s="39">
        <v>0</v>
      </c>
      <c r="E67" s="39">
        <v>12611</v>
      </c>
      <c r="F67" s="110"/>
      <c r="G67" s="110"/>
      <c r="H67" s="113"/>
      <c r="I67" s="38"/>
      <c r="J67" s="38"/>
      <c r="K67" s="39"/>
    </row>
    <row r="68" spans="1:19" ht="73.5" customHeight="1" thickBot="1">
      <c r="A68" s="7" t="s">
        <v>48</v>
      </c>
      <c r="B68" s="22" t="s">
        <v>137</v>
      </c>
      <c r="C68" s="38">
        <v>3360</v>
      </c>
      <c r="D68" s="39">
        <v>39743.93</v>
      </c>
      <c r="E68" s="39">
        <v>4550</v>
      </c>
      <c r="F68" s="110"/>
      <c r="G68" s="110"/>
      <c r="H68" s="113"/>
      <c r="I68" s="38">
        <v>840</v>
      </c>
      <c r="J68" s="38">
        <v>0</v>
      </c>
      <c r="K68" s="39">
        <v>840</v>
      </c>
    </row>
    <row r="69" spans="1:19" ht="38" customHeight="1" thickBot="1">
      <c r="A69" s="7" t="s">
        <v>49</v>
      </c>
      <c r="B69" s="22" t="s">
        <v>138</v>
      </c>
      <c r="C69" s="38">
        <v>4000</v>
      </c>
      <c r="D69" s="39">
        <v>22346.87</v>
      </c>
      <c r="E69" s="39" t="s">
        <v>146</v>
      </c>
      <c r="F69" s="110"/>
      <c r="G69" s="110"/>
      <c r="H69" s="113"/>
      <c r="I69" s="38"/>
      <c r="J69" s="38"/>
      <c r="K69" s="39"/>
    </row>
    <row r="70" spans="1:19" ht="34.5" customHeight="1" thickBot="1">
      <c r="A70" s="9" t="s">
        <v>50</v>
      </c>
      <c r="B70" s="52" t="s">
        <v>86</v>
      </c>
      <c r="C70" s="52"/>
      <c r="D70" s="52"/>
      <c r="E70" s="77"/>
      <c r="F70" s="107"/>
      <c r="G70" s="107"/>
      <c r="H70" s="107"/>
      <c r="I70" s="52"/>
      <c r="J70" s="52"/>
      <c r="K70" s="59"/>
    </row>
    <row r="71" spans="1:19" ht="72" customHeight="1" thickBot="1">
      <c r="A71" s="7" t="s">
        <v>51</v>
      </c>
      <c r="B71" s="22" t="s">
        <v>139</v>
      </c>
      <c r="C71" s="38">
        <v>12000</v>
      </c>
      <c r="D71" s="39">
        <v>2961</v>
      </c>
      <c r="E71" s="39" t="s">
        <v>146</v>
      </c>
      <c r="F71" s="110"/>
      <c r="G71" s="110"/>
      <c r="H71" s="113"/>
      <c r="I71" s="38"/>
      <c r="J71" s="38"/>
      <c r="K71" s="39"/>
    </row>
    <row r="72" spans="1:19" ht="72" customHeight="1" thickBot="1">
      <c r="A72" s="7" t="s">
        <v>52</v>
      </c>
      <c r="B72" s="22" t="s">
        <v>140</v>
      </c>
      <c r="C72" s="38">
        <v>10000</v>
      </c>
      <c r="D72" s="39">
        <v>0</v>
      </c>
      <c r="E72" s="39">
        <v>4550</v>
      </c>
      <c r="F72" s="110"/>
      <c r="G72" s="110"/>
      <c r="H72" s="113"/>
      <c r="I72" s="38"/>
      <c r="J72" s="38"/>
      <c r="K72" s="39"/>
    </row>
    <row r="73" spans="1:19" ht="94.5" customHeight="1" thickBot="1">
      <c r="A73" s="7" t="s">
        <v>53</v>
      </c>
      <c r="B73" s="22" t="s">
        <v>141</v>
      </c>
      <c r="C73" s="38">
        <v>24000</v>
      </c>
      <c r="D73" s="39">
        <v>0</v>
      </c>
      <c r="E73" s="39">
        <v>5585</v>
      </c>
      <c r="F73" s="110"/>
      <c r="G73" s="110"/>
      <c r="H73" s="113"/>
      <c r="I73" s="38">
        <v>6000</v>
      </c>
      <c r="J73" s="38">
        <v>0</v>
      </c>
      <c r="K73" s="39">
        <v>6000</v>
      </c>
    </row>
    <row r="74" spans="1:19" ht="84.75" customHeight="1" thickBot="1">
      <c r="A74" s="10" t="s">
        <v>87</v>
      </c>
      <c r="B74" s="22" t="s">
        <v>142</v>
      </c>
      <c r="C74" s="38">
        <v>15000</v>
      </c>
      <c r="D74" s="39">
        <v>0</v>
      </c>
      <c r="E74" s="39">
        <v>15000</v>
      </c>
      <c r="F74" s="110"/>
      <c r="G74" s="110"/>
      <c r="H74" s="113"/>
      <c r="I74" s="38">
        <v>15000</v>
      </c>
      <c r="J74" s="38">
        <v>0</v>
      </c>
      <c r="K74" s="39">
        <v>11000</v>
      </c>
      <c r="R74" s="88">
        <f>102657-J83</f>
        <v>0</v>
      </c>
    </row>
    <row r="75" spans="1:19" ht="27" customHeight="1" thickBot="1">
      <c r="A75" s="10" t="s">
        <v>88</v>
      </c>
      <c r="B75" s="22" t="s">
        <v>90</v>
      </c>
      <c r="C75" s="38">
        <v>8000</v>
      </c>
      <c r="D75" s="39">
        <v>0</v>
      </c>
      <c r="E75" s="39">
        <v>8000</v>
      </c>
      <c r="F75" s="110"/>
      <c r="G75" s="110"/>
      <c r="H75" s="113"/>
      <c r="I75" s="38">
        <v>6000</v>
      </c>
      <c r="J75" s="38">
        <v>0</v>
      </c>
      <c r="K75" s="39">
        <v>10000</v>
      </c>
    </row>
    <row r="76" spans="1:19" ht="33.75" customHeight="1" thickBot="1">
      <c r="A76" s="8" t="s">
        <v>54</v>
      </c>
      <c r="B76" s="20">
        <f>SUM(F76:J76,C76)</f>
        <v>171700</v>
      </c>
      <c r="C76" s="34">
        <f>SUM(C73:C75,C71:C72,C67:C69,C63:C65)</f>
        <v>83860</v>
      </c>
      <c r="D76" s="58">
        <f t="shared" ref="D76:K76" si="6">SUM(D73:D75,D71:D72,D67:D69,D63:D65)</f>
        <v>65051.8</v>
      </c>
      <c r="E76" s="58">
        <f t="shared" si="6"/>
        <v>59593</v>
      </c>
      <c r="F76" s="34">
        <f t="shared" si="6"/>
        <v>30000</v>
      </c>
      <c r="G76" s="34">
        <f t="shared" si="6"/>
        <v>0</v>
      </c>
      <c r="H76" s="34">
        <f t="shared" si="6"/>
        <v>30000</v>
      </c>
      <c r="I76" s="34">
        <f t="shared" si="6"/>
        <v>27840</v>
      </c>
      <c r="J76" s="34">
        <f t="shared" si="6"/>
        <v>0</v>
      </c>
      <c r="K76" s="58">
        <f t="shared" si="6"/>
        <v>27840</v>
      </c>
      <c r="L76" s="88"/>
    </row>
    <row r="77" spans="1:19" ht="33.75" customHeight="1" thickBot="1">
      <c r="A77" s="12" t="s">
        <v>144</v>
      </c>
      <c r="B77" s="28"/>
      <c r="C77" s="57">
        <f>+C76+C60+C46+C30</f>
        <v>1303560</v>
      </c>
      <c r="D77" s="57">
        <f t="shared" ref="D77:E77" si="7">+D76+D60+D46+D30</f>
        <v>151242.58000000002</v>
      </c>
      <c r="E77" s="79">
        <f t="shared" si="7"/>
        <v>1193102</v>
      </c>
      <c r="F77" s="57">
        <f t="shared" ref="F77" si="8">+F76+F60+F46+F30</f>
        <v>384860</v>
      </c>
      <c r="G77" s="57">
        <f>+G76+G60+G46+G30</f>
        <v>88417.39</v>
      </c>
      <c r="H77" s="57">
        <f t="shared" ref="H77" si="9">+H76+H60+H46+H30</f>
        <v>196016</v>
      </c>
      <c r="I77" s="57">
        <f t="shared" ref="I77" si="10">+I76+I60+I46+I30</f>
        <v>374280</v>
      </c>
      <c r="J77" s="57">
        <f t="shared" ref="J77" si="11">+J76+J60+J46+J30</f>
        <v>46865</v>
      </c>
      <c r="K77" s="57">
        <f t="shared" ref="K77" si="12">+K76+K60+K46+K30</f>
        <v>327422</v>
      </c>
    </row>
    <row r="78" spans="1:19" ht="90" customHeight="1" thickBot="1">
      <c r="A78" s="100" t="s">
        <v>57</v>
      </c>
      <c r="B78" s="101"/>
      <c r="C78" s="54">
        <v>320000</v>
      </c>
      <c r="D78" s="54">
        <f>106803-23.8+1029+1374+89665-8626+17388</f>
        <v>207609.2</v>
      </c>
      <c r="E78" s="54">
        <f>220000-1029-1374-131665-1250</f>
        <v>84682</v>
      </c>
      <c r="F78" s="114">
        <v>40000</v>
      </c>
      <c r="G78" s="115">
        <v>33790</v>
      </c>
      <c r="H78" s="114">
        <f t="shared" ref="H78:H83" si="13">F78-G78</f>
        <v>6210</v>
      </c>
      <c r="I78" s="48">
        <v>40000</v>
      </c>
      <c r="J78" s="48">
        <v>20103</v>
      </c>
      <c r="K78" s="48">
        <v>23890</v>
      </c>
      <c r="L78" s="88"/>
      <c r="N78" s="88"/>
      <c r="S78" s="88"/>
    </row>
    <row r="79" spans="1:19" ht="28.5" customHeight="1" thickBot="1">
      <c r="A79" s="100" t="s">
        <v>89</v>
      </c>
      <c r="B79" s="101"/>
      <c r="C79" s="55">
        <v>170000</v>
      </c>
      <c r="D79" s="55">
        <f>106779+4980.25+13546+665.65+12742+26714-37715-987+43</f>
        <v>126767.9</v>
      </c>
      <c r="E79" s="54">
        <f>1200*12+3000*12+2000*12+834+5000-12742+7126-15000</f>
        <v>59618</v>
      </c>
      <c r="F79" s="116">
        <v>15000</v>
      </c>
      <c r="G79" s="117">
        <v>9519</v>
      </c>
      <c r="H79" s="116">
        <f t="shared" si="13"/>
        <v>5481</v>
      </c>
      <c r="I79" s="49">
        <v>25000</v>
      </c>
      <c r="J79" s="49">
        <v>25000</v>
      </c>
      <c r="K79" s="48">
        <v>6000</v>
      </c>
    </row>
    <row r="80" spans="1:19" ht="28.5" customHeight="1" thickBot="1">
      <c r="A80" s="100" t="s">
        <v>58</v>
      </c>
      <c r="B80" s="101"/>
      <c r="C80" s="55">
        <v>70000</v>
      </c>
      <c r="D80" s="55">
        <f>6792*2+12086+15595</f>
        <v>41265</v>
      </c>
      <c r="E80" s="54">
        <v>29000</v>
      </c>
      <c r="F80" s="116">
        <v>30000</v>
      </c>
      <c r="G80" s="117"/>
      <c r="H80" s="116">
        <f t="shared" si="13"/>
        <v>30000</v>
      </c>
      <c r="I80" s="49">
        <v>30000</v>
      </c>
      <c r="J80" s="49">
        <v>0</v>
      </c>
      <c r="K80" s="49">
        <v>20000</v>
      </c>
    </row>
    <row r="81" spans="1:17" ht="59.25" customHeight="1" thickBot="1">
      <c r="A81" s="8" t="s">
        <v>92</v>
      </c>
      <c r="B81" s="20">
        <f>+C81+F81+I81</f>
        <v>2802700</v>
      </c>
      <c r="C81" s="56">
        <f>SUM(C78:C80,C76,C60,C46,C30)</f>
        <v>1863560</v>
      </c>
      <c r="D81" s="56">
        <f t="shared" ref="D81:K81" si="14">SUM(D78:D80,D76,D60,D46,D30)</f>
        <v>526884.67999999993</v>
      </c>
      <c r="E81" s="80">
        <f>+E77+E78+E79+E80</f>
        <v>1366402</v>
      </c>
      <c r="F81" s="118">
        <f t="shared" ref="F81:H81" si="15">SUM(F78:F80,F76,F60,F46,F30)</f>
        <v>469860</v>
      </c>
      <c r="G81" s="56">
        <f t="shared" si="14"/>
        <v>131726.39000000001</v>
      </c>
      <c r="H81" s="118">
        <f t="shared" si="13"/>
        <v>338133.61</v>
      </c>
      <c r="I81" s="34">
        <f t="shared" si="14"/>
        <v>469280</v>
      </c>
      <c r="J81" s="34">
        <f t="shared" si="14"/>
        <v>91968</v>
      </c>
      <c r="K81" s="34">
        <f t="shared" si="14"/>
        <v>377312</v>
      </c>
    </row>
    <row r="82" spans="1:17" ht="43.5" customHeight="1" thickBot="1">
      <c r="A82" s="11" t="s">
        <v>91</v>
      </c>
      <c r="B82" s="20">
        <f>+C82+F82+I82</f>
        <v>196189.00000000003</v>
      </c>
      <c r="C82" s="56">
        <f>+C81*7%</f>
        <v>130449.20000000001</v>
      </c>
      <c r="D82" s="56">
        <v>35642</v>
      </c>
      <c r="E82" s="80">
        <f>+E81*7%-30567-1</f>
        <v>65080.140000000014</v>
      </c>
      <c r="F82" s="118">
        <f t="shared" ref="F82:H82" si="16">+F81*7%</f>
        <v>32890.200000000004</v>
      </c>
      <c r="G82" s="119">
        <f>+G81*0.07+11</f>
        <v>9231.8473000000013</v>
      </c>
      <c r="H82" s="118">
        <f t="shared" si="13"/>
        <v>23658.352700000003</v>
      </c>
      <c r="I82" s="34">
        <f t="shared" ref="F82:I82" si="17">+I81*7%</f>
        <v>32849.600000000006</v>
      </c>
      <c r="J82" s="34">
        <v>10689</v>
      </c>
      <c r="K82" s="34">
        <f>I82-J82</f>
        <v>22160.600000000006</v>
      </c>
    </row>
    <row r="83" spans="1:17" ht="49.5" customHeight="1" thickBot="1">
      <c r="A83" s="12" t="s">
        <v>55</v>
      </c>
      <c r="B83" s="28">
        <f>+C83+F83+I83</f>
        <v>2998889</v>
      </c>
      <c r="C83" s="57">
        <f>SUM(C81:C82)</f>
        <v>1994009.2</v>
      </c>
      <c r="D83" s="57">
        <f t="shared" ref="D83:K83" si="18">SUM(D81:D82)</f>
        <v>562526.67999999993</v>
      </c>
      <c r="E83" s="79">
        <f t="shared" si="18"/>
        <v>1431482.1400000001</v>
      </c>
      <c r="F83" s="120">
        <f t="shared" si="18"/>
        <v>502750.2</v>
      </c>
      <c r="G83" s="121">
        <f t="shared" si="18"/>
        <v>140958.23730000001</v>
      </c>
      <c r="H83" s="120">
        <f t="shared" si="13"/>
        <v>361791.96270000003</v>
      </c>
      <c r="I83" s="50">
        <f t="shared" si="18"/>
        <v>502129.6</v>
      </c>
      <c r="J83" s="50">
        <f t="shared" si="18"/>
        <v>102657</v>
      </c>
      <c r="K83" s="50">
        <f t="shared" si="18"/>
        <v>399472.6</v>
      </c>
      <c r="P83" s="88"/>
    </row>
    <row r="84" spans="1:17" ht="37" customHeight="1" thickBot="1">
      <c r="C84" s="75"/>
      <c r="D84" s="89">
        <f>+D83+E83</f>
        <v>1994008.82</v>
      </c>
      <c r="E84" s="90"/>
      <c r="G84" s="89">
        <f>+G83+H83</f>
        <v>502750.20000000007</v>
      </c>
      <c r="H84" s="90"/>
      <c r="J84" s="89">
        <f>+J83+K83</f>
        <v>502129.6</v>
      </c>
      <c r="K84" s="90"/>
    </row>
    <row r="85" spans="1:17">
      <c r="D85" s="76"/>
    </row>
    <row r="86" spans="1:17">
      <c r="A86" s="13"/>
      <c r="D86" s="76"/>
      <c r="G86" s="122"/>
    </row>
    <row r="89" spans="1:17">
      <c r="D89" s="76"/>
    </row>
    <row r="92" spans="1:17">
      <c r="N92" s="88"/>
    </row>
    <row r="94" spans="1:17">
      <c r="Q94" s="88"/>
    </row>
  </sheetData>
  <mergeCells count="13">
    <mergeCell ref="D84:E84"/>
    <mergeCell ref="G84:H84"/>
    <mergeCell ref="J84:K84"/>
    <mergeCell ref="F7:H7"/>
    <mergeCell ref="I7:K7"/>
    <mergeCell ref="A61:J61"/>
    <mergeCell ref="A47:J47"/>
    <mergeCell ref="A9:J9"/>
    <mergeCell ref="A31:J31"/>
    <mergeCell ref="A79:B79"/>
    <mergeCell ref="A80:B80"/>
    <mergeCell ref="C7:E7"/>
    <mergeCell ref="A78:B78"/>
  </mergeCells>
  <pageMargins left="0.7" right="0.7" top="0.75" bottom="0.75" header="0.3" footer="0.3"/>
  <pageSetup scale="67" fitToHeight="0" orientation="landscape" r:id="rId1"/>
  <rowBreaks count="4" manualBreakCount="4">
    <brk id="2" max="16383" man="1"/>
    <brk id="9" max="16383" man="1"/>
    <brk id="46" max="16383" man="1"/>
    <brk id="8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Sheet1</vt:lpstr>
      <vt:lpstr>Sheet1!Zone_d_impression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Ghalia Kacem</cp:lastModifiedBy>
  <cp:lastPrinted>2018-09-10T08:31:04Z</cp:lastPrinted>
  <dcterms:created xsi:type="dcterms:W3CDTF">2017-11-15T21:17:43Z</dcterms:created>
  <dcterms:modified xsi:type="dcterms:W3CDTF">2020-07-15T19:41:53Z</dcterms:modified>
</cp:coreProperties>
</file>