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unwomen-my.sharepoint.com/personal/lihini_ratwatte_unwomen_org/Documents/Desktop/"/>
    </mc:Choice>
  </mc:AlternateContent>
  <xr:revisionPtr revIDLastSave="5" documentId="8_{FD1A3610-53EC-43F9-84D4-D19372EF5F7F}" xr6:coauthVersionLast="45" xr6:coauthVersionMax="45" xr10:uidLastSave="{3300C566-D5A4-4678-B784-A4CB1DFDE8CB}"/>
  <bookViews>
    <workbookView xWindow="-120" yWindow="-120" windowWidth="20730" windowHeight="111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<sst xmlns="http://schemas.openxmlformats.org/spreadsheetml/2006/main" count="844" uniqueCount="622">
  <si>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</si>
  <si>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</si>
  <si>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</si>
  <si>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</si>
  <si>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</si>
  <si>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</si>
  <si>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</si>
  <si>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</si>
  <si>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</si>
  <si>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</si>
  <si>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</si>
  <si>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</si>
  <si>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</si>
  <si>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</si>
  <si>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</si>
  <si>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</si>
  <si>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</si>
  <si>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</si>
  <si>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</si>
  <si>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</si>
  <si>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</si>
  <si>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</si>
  <si>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</si>
  <si>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</si>
  <si>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</si>
  <si>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</si>
  <si>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</si>
  <si>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</si>
  <si>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</si>
  <si>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</si>
  <si>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</si>
  <si>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</si>
  <si>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</si>
  <si>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</si>
  <si>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</si>
  <si>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</si>
  <si>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</si>
  <si>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</si>
  <si>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</si>
  <si>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</si>
  <si>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</si>
  <si>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</si>
  <si>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</si>
  <si>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</si>
  <si>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</si>
  <si>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</si>
  <si>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</si>
  <si>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</si>
  <si>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</si>
  <si>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</si>
  <si>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</si>
  <si>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</si>
  <si>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</si>
  <si>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</si>
  <si>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</si>
  <si>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</si>
  <si>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</si>
  <si>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</si>
  <si>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</si>
  <si>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</si>
  <si>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</si>
  <si>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</si>
  <si>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</si>
  <si>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</si>
  <si>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</si>
  <si>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</si>
  <si>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</si>
  <si>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</si>
  <si>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</si>
  <si>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</si>
  <si>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</si>
  <si>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</si>
  <si>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</si>
  <si>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</si>
  <si>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</si>
  <si>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</si>
  <si>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</si>
  <si>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</si>
  <si>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</si>
  <si>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</si>
  <si>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</si>
  <si>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</si>
  <si>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</si>
  <si>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</si>
  <si>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</si>
  <si>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</si>
  <si>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</si>
  <si>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</si>
  <si>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</si>
  <si>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</si>
  <si>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</si>
  <si>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</si>
  <si>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</si>
  <si>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</si>
  <si>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</si>
  <si>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</si>
  <si>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</si>
  <si>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</si>
  <si>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</si>
  <si>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</si>
  <si>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</si>
  <si>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</si>
  <si>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</si>
  <si>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</si>
  <si>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</si>
  <si>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</si>
  <si>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</si>
  <si>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</si>
  <si>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</si>
  <si>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</si>
  <si>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</si>
  <si>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</si>
  <si>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</si>
  <si>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</si>
  <si>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</si>
  <si>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</si>
  <si>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</si>
  <si>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</si>
  <si>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</si>
  <si>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</si>
  <si>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</si>
  <si>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</si>
  <si>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</si>
  <si>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</si>
  <si>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</si>
  <si>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</si>
  <si>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</si>
  <si>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</si>
  <si>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</si>
  <si>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</si>
  <si>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</si>
  <si>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</si>
  <si>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</si>
  <si>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</si>
  <si>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</si>
  <si>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</si>
  <si>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</si>
  <si>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</si>
  <si>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</si>
  <si>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</si>
  <si>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</si>
  <si>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</si>
  <si>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</si>
  <si>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</si>
  <si>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</si>
  <si>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</si>
  <si>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</si>
  <si>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</si>
  <si>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</si>
  <si>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</si>
  <si>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</si>
  <si>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</si>
  <si>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</si>
  <si>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</si>
  <si>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</si>
  <si>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</si>
  <si>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</si>
  <si>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</si>
  <si>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</si>
  <si>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</si>
  <si>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</si>
  <si>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</si>
  <si>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</si>
  <si>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</si>
  <si>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</si>
  <si>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</si>
  <si>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</si>
  <si>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</si>
  <si>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</si>
  <si>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</si>
  <si>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</si>
  <si>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</si>
  <si>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</si>
  <si>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</si>
  <si>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</si>
  <si>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</si>
  <si>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</si>
  <si>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</si>
  <si>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</si>
  <si>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</si>
  <si>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</si>
  <si>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</si>
  <si>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</si>
  <si>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</si>
  <si>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</si>
  <si>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</si>
  <si>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</si>
  <si>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</si>
  <si>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</si>
  <si>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</si>
  <si>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</si>
  <si>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</si>
  <si>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</si>
  <si>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</si>
  <si>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</si>
  <si>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</si>
  <si>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</si>
  <si>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</si>
  <si>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</si>
  <si>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</si>
  <si>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</si>
  <si>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</si>
  <si>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</si>
  <si>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</si>
  <si>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</si>
  <si>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</si>
  <si>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</si>
  <si>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</si>
  <si>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</si>
  <si>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</si>
  <si>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</si>
  <si>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</si>
  <si>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</si>
  <si>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</si>
  <si>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</si>
  <si>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</si>
  <si>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</si>
  <si>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</si>
  <si>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</si>
  <si>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</si>
  <si>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</si>
  <si>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</si>
  <si>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</si>
  <si>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</si>
  <si>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</si>
  <si>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</si>
  <si>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</si>
  <si>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</si>
  <si>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</si>
  <si>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</si>
  <si>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</si>
  <si>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</si>
  <si>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</si>
  <si>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</si>
  <si>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</si>
  <si>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</si>
  <si>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</si>
  <si>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</si>
  <si>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</si>
  <si>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</si>
  <si>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</si>
  <si>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</si>
  <si>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</si>
  <si>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</si>
  <si>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</si>
  <si>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</si>
  <si>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</si>
  <si>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</si>
  <si>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</si>
  <si>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</si>
  <si>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</si>
  <si>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</si>
  <si>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</si>
  <si>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</si>
  <si>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</si>
  <si>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</si>
  <si>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</si>
  <si>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</si>
  <si>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</si>
  <si>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</si>
  <si>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</si>
  <si>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</si>
  <si>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</si>
  <si>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</si>
  <si>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</si>
  <si>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</si>
  <si>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</si>
  <si>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</si>
  <si>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</si>
  <si>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</si>
  <si>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</si>
  <si>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</si>
  <si>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</si>
  <si>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</si>
  <si>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</si>
  <si>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</si>
  <si>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</si>
  <si>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</si>
  <si>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</si>
  <si>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</si>
  <si>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</si>
  <si>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</si>
  <si>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</si>
  <si>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</si>
  <si>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</si>
  <si>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</si>
  <si>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</si>
  <si>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</si>
  <si>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</si>
  <si>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</si>
  <si>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</si>
  <si>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</si>
  <si>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</si>
  <si>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</si>
  <si>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</si>
  <si>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</si>
  <si>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</si>
  <si>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</si>
  <si>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</si>
  <si>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</si>
  <si>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</si>
  <si>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</si>
  <si>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</si>
  <si>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</si>
  <si>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</si>
  <si>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</si>
  <si>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</si>
  <si>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</si>
  <si>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</si>
  <si>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</si>
  <si>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</si>
  <si>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</si>
  <si>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</si>
  <si>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</si>
  <si>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</si>
  <si>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</si>
  <si>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</si>
  <si>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</si>
  <si>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</si>
  <si>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</si>
  <si>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</si>
  <si>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</si>
  <si>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</si>
  <si>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</si>
  <si>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</si>
  <si>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</si>
  <si>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</si>
  <si>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</si>
  <si>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</si>
  <si>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</si>
  <si>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</si>
  <si>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</si>
  <si>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</si>
  <si>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</si>
  <si>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</si>
  <si>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</si>
  <si>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</si>
  <si>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</si>
  <si>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</si>
  <si>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</si>
  <si>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</si>
  <si>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</si>
  <si>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</si>
  <si>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</si>
  <si>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</si>
  <si>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</si>
  <si>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</si>
  <si>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</si>
  <si>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</si>
  <si>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</si>
  <si>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</si>
  <si>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</si>
  <si>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</si>
  <si>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</si>
  <si>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</si>
  <si>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</si>
  <si>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</si>
  <si>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</si>
  <si>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</si>
  <si>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</si>
  <si>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</si>
  <si>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</si>
  <si>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</si>
  <si>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</si>
  <si>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</si>
  <si>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</si>
  <si>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</si>
  <si>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</si>
  <si>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</si>
  <si>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</si>
  <si>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</si>
  <si>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</si>
  <si>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</si>
  <si>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</si>
  <si>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</si>
  <si>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</si>
  <si>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</si>
  <si>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</si>
  <si>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</si>
  <si>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</si>
  <si>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</si>
  <si>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</si>
  <si>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</si>
  <si>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</si>
  <si>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</si>
  <si>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</si>
  <si>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</si>
  <si>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</si>
  <si>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</si>
  <si>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</si>
  <si>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</si>
  <si>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</si>
  <si>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</si>
  <si>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</si>
  <si>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</si>
  <si>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</si>
  <si>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</si>
  <si>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</si>
  <si>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</si>
  <si>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</si>
  <si>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</si>
  <si>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</si>
  <si>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</si>
  <si>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</si>
  <si>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</si>
  <si>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</si>
  <si>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</si>
  <si>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</si>
  <si>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</si>
  <si>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</si>
  <si>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</si>
  <si>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</si>
  <si>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</si>
  <si>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</si>
  <si>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</si>
  <si>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</si>
  <si>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</si>
  <si>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</si>
  <si>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</si>
  <si>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</si>
  <si>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</si>
  <si>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</si>
  <si>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</si>
  <si>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</si>
  <si>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</si>
  <si>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</si>
  <si>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</si>
  <si>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</si>
  <si>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</si>
  <si>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</si>
  <si>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</si>
  <si>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</si>
  <si>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</si>
  <si>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</si>
  <si>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</si>
  <si>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</si>
  <si>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</si>
  <si>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</si>
  <si>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</si>
  <si>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</si>
  <si>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</si>
  <si>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</si>
  <si>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</si>
  <si>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</si>
  <si>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</si>
  <si>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</si>
  <si>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</si>
  <si>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</si>
  <si>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</si>
  <si>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</si>
  <si>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</si>
  <si>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</si>
  <si>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</si>
  <si>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</si>
  <si>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</si>
  <si>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</si>
  <si>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</si>
  <si>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</si>
  <si>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</si>
  <si>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</si>
  <si>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</si>
  <si>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</si>
  <si>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</si>
  <si>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</si>
  <si>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</si>
  <si>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</si>
  <si>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</si>
  <si>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</si>
  <si>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</si>
  <si>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</si>
  <si>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</si>
  <si>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</si>
  <si>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</si>
  <si>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</si>
  <si>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</si>
  <si>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</si>
  <si>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</si>
  <si>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</si>
  <si>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</si>
  <si>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</si>
  <si>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</si>
  <si>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</si>
  <si>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</si>
  <si>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</si>
  <si>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</si>
  <si>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</si>
  <si>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</si>
  <si>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</si>
  <si>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</si>
  <si>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</si>
  <si>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</si>
  <si>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</si>
  <si>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</si>
  <si>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</si>
  <si>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</si>
  <si>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</si>
  <si>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</si>
  <si>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</si>
  <si>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</si>
  <si>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</si>
  <si>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</si>
  <si>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</si>
  <si>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</si>
  <si>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</si>
  <si>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</si>
  <si>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</si>
  <si>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</si>
  <si>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</si>
  <si>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</si>
  <si>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</si>
  <si>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</si>
  <si>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</si>
  <si>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</si>
  <si>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</si>
  <si>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</si>
  <si>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</si>
  <si>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</si>
  <si>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</si>
  <si>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</si>
  <si>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</si>
  <si>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</si>
  <si>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</si>
  <si>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</si>
  <si>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</si>
  <si>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</si>
  <si>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</si>
  <si>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</si>
  <si>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</si>
  <si>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</si>
  <si>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</si>
  <si>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</si>
  <si>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</si>
  <si>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</si>
  <si>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</si>
  <si>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</si>
  <si>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</si>
  <si>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</si>
  <si>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</si>
  <si>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</si>
  <si>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</si>
  <si>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</si>
  <si>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</si>
  <si>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</si>
  <si>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</si>
  <si>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</si>
  <si>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</si>
  <si>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</si>
  <si>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</si>
  <si>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</si>
  <si>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</si>
  <si>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</si>
  <si>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</si>
  <si>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</si>
  <si>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</si>
  <si>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</si>
  <si>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</si>
  <si>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</si>
  <si>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</si>
  <si>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</si>
  <si>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</si>
  <si>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</si>
  <si>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</si>
  <si>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</si>
  <si>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</si>
  <si>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</si>
  <si>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</si>
  <si>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</si>
  <si>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</si>
  <si>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</si>
  <si>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</si>
  <si>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</si>
  <si>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</si>
  <si>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</si>
  <si>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</si>
  <si>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</si>
  <si>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</si>
  <si>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</si>
  <si>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</si>
  <si>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</si>
  <si>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 WOMEN</t>
  </si>
  <si>
    <t>UNOPS</t>
  </si>
  <si>
    <t>Women, across ethno-religious communities in target districts, are empowered to undertake critical leadership roles in community decision-making to diffuse local triggers of conflict.</t>
  </si>
  <si>
    <t>Increased knowledge and capacities among women to identify and respond to emerging conflicts within/amongst communities.</t>
  </si>
  <si>
    <t>Baseline and perception surveys, conflict and gender analyses, stakeholder mapping, value chain analysis on SWM (how gender dimensions work in the value chain, how masculinity is interlinked, and how economic benefits can be extracted  out of this value chain)</t>
  </si>
  <si>
    <t>Series of local-level, multi-stakeholder dialogues convening cross-party elected officials, public officials, CSOs, religious and media representatives to identify common issues (including SWM) and solutions. Includes support for implementation of identified solutions.</t>
  </si>
  <si>
    <t>Quick-win community mobilisation activities in both districts by Praja Mandala including 'Diversity Kitchen' programmes</t>
  </si>
  <si>
    <t xml:space="preserve">Capacity building for women community leaders on conflict analysis, conflict management and conflict resolution to act as intermediaries among communities. </t>
  </si>
  <si>
    <t>Capacity building for women community leaders on developing alternative narratives to ethno-religious intolerance and other potential drivers of emerging conflicts, and dissemination of these community-developed narratives/messaging</t>
  </si>
  <si>
    <t xml:space="preserve">Engaging men and women to address  issues of SWM and peacebuilding and identify  champions to lead the relational changes at the community/local level. </t>
  </si>
  <si>
    <t>Formation of Youth Task Force and building young people's capacity to address community level issues (linked to PM)</t>
  </si>
  <si>
    <t>Increased women’s engagement with local municipalities related to policy and decision-making on critical issues including SWM.</t>
  </si>
  <si>
    <t xml:space="preserve">Establish or strengthen existing Praja Mandala to collectively identify and address community issues through Participatory Rural Appraisals (PRAs) supported by  Village Development Plans (VDPs); build their capacity for effective implementation of VDPs; and supporting Praja Mandala to implement community level initiatives with the leadership of women and youth. Includes Community Action Grants to tackle waste related issues. </t>
  </si>
  <si>
    <t>Capacity building of Local Government officials to effectively adopt measures to mitigate existing conflict and future conflicts (community development &amp; PRA, soft skilll development, conflict analysis, gender, peacebuilding and problem solving, negotiations) - including on SWM by UNOPS</t>
  </si>
  <si>
    <t>Capacity building and engagement with local councillors (both male and female) on gender-responsiveness and collective leadership for peacebuilding, community development and economic growth - including exchange programme in the Northern Province on adopting gender-responsive approaches within LAs.</t>
  </si>
  <si>
    <t>Capacity building for women community leaders on collective leadership and decision-making at community/municipality levels, including awareness on access to local authorities.</t>
  </si>
  <si>
    <t>Supporting/engaging with Inter-Religious District and Divisional Committees to promote tolerance/respect within and amongst communities – linking with Praja Mandala and the trained women community leaders.</t>
  </si>
  <si>
    <t>Cross-regional exchanges among trained women across divisions within each district and amongst the two districts.</t>
  </si>
  <si>
    <t>Series of village “townhalls” for citizens to directly interact with respective elected and public officials (good practice from Kurunegala Multi-Party Dialogue).</t>
  </si>
  <si>
    <t>Establishment of district level Women Councillors' Caucuses and support its operationalization at Local Authority levels - with a focus on peacebuilding and community development.</t>
  </si>
  <si>
    <t>Economically and socially empowered women, changed gender relations, and improved practices of environmental remediation amongst all communities in Puttalam and Mannar.</t>
  </si>
  <si>
    <t>Supporting women led-initiatives at the local authority level to implement participatory solutions on waste collection (led by women councillors and PM).</t>
  </si>
  <si>
    <t>Engage with local authorities (and potentially private sector partners) on creating income-generating opportunities for women and youth through the monetizing of waste collection.</t>
  </si>
  <si>
    <t xml:space="preserve">Collective designing of SWM initiatives (women / youth led) at the Local authority level to mitigate conflict related to SWM and Pollution - Partly supporting 4 LAs </t>
  </si>
  <si>
    <t xml:space="preserve">Supporting household level greening initiatives and home gardening (Training and material support for selected household level - representing all the classes of community)  - 1000 households </t>
  </si>
  <si>
    <t>Communities (with a specific focus on women) are effectively engaged and empowered through strengthening of SWM systems focusing on resolving conflicts related to SWM</t>
  </si>
  <si>
    <t>Technical advisory services on SWM to Puttalam district local authorities</t>
  </si>
  <si>
    <t>Capacity building and technical advisory of local authorities to deliver and manage SWM services in Puttalam</t>
  </si>
  <si>
    <t>Capacity building and technical advisory of local authorities to deliver and manage SWM services in Chilaw</t>
  </si>
  <si>
    <t>Capacity building and technical advisory of local authorities to deliver and manage SWM services in Arachchikattuwa</t>
  </si>
  <si>
    <t>Public education and increased community awareness and knowledge on SWM</t>
  </si>
  <si>
    <t>Education and awareness session to Women leaders, Praja Mandala and local  authorities on  SWM</t>
  </si>
  <si>
    <t>Public Education and Awareness session at household and neighborhood level</t>
  </si>
  <si>
    <t>Awareness campaign engaging youth, private sector and places of faith</t>
  </si>
  <si>
    <t>Closure of  illegal dumping sites</t>
  </si>
  <si>
    <t>Clean Up of illegal dumping sites in Puttalam</t>
  </si>
  <si>
    <t>Clean up of illegal dumping, beach and shores sites in Chilaw</t>
  </si>
  <si>
    <t>Clean up of illegal dumping sites in Arachchikattuwa.</t>
  </si>
  <si>
    <t>Improved Waste Management Capacity</t>
  </si>
  <si>
    <t>Improvement of existing composting facility in Puttalam</t>
  </si>
  <si>
    <t>Establishment of waste management facility including provision of machines and training in Chilaw</t>
  </si>
  <si>
    <t>Establishment of waste management facility including provision of machines and training in Arachchikattuwa</t>
  </si>
  <si>
    <t>Due to the unavailability of a separate budget line to report expenditure of the '7% Support Cost' for both recipient agencies, this 'Operational Costs' budget line is inclusve of the 'Support Costs' charged by by both recipient agencies within this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</si>
</sst>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0" borderId="3" xfId="0" applyNumberFormat="1" applyFont="1" applyBorder="1" applyAlignment="1" applyProtection="1">
      <alignment horizontal="left" wrapText="1"/>
      <protection locked="0"/>
    </xf>
    <xf numFmtId="44" fontId="22" fillId="0" borderId="56" xfId="0" applyNumberFormat="1" applyFont="1" applyBorder="1" applyAlignment="1" applyProtection="1">
      <alignment horizontal="center" vertical="center" wrapText="1"/>
      <protection locked="0"/>
    </xf>
    <xf numFmtId="44" fontId="1" fillId="0" borderId="0" xfId="0" applyNumberFormat="1" applyFont="1" applyAlignment="1" applyProtection="1">
      <alignment horizontal="right" vertical="center" wrapText="1"/>
      <protection locked="0"/>
    </xf>
    <xf numFmtId="44" fontId="1" fillId="0" borderId="3" xfId="1" applyFont="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244928</xdr:colOff>
      <xdr:row>212</xdr:row>
      <xdr:rowOff>299356</xdr:rowOff>
    </xdr:from>
    <xdr:ext cx="6560343" cy="1117487"/>
    <xdr:sp macro="" textlink="">
      <xdr:nvSpPr>
        <xdr:cNvPr id="3" name="TextBox 2">
          <a:extLst>
            <a:ext uri="{FF2B5EF4-FFF2-40B4-BE49-F238E27FC236}">
              <a16:creationId xmlns:a16="http://schemas.microsoft.com/office/drawing/2014/main" id="{0584A215-27C9-4969-A6FE-33ADBEBE9FB2}"/>
            </a:ext>
          </a:extLst>
        </xdr:cNvPr>
        <xdr:cNvSpPr txBox="1"/>
      </xdr:nvSpPr>
      <xdr:spPr>
        <a:xfrm>
          <a:off x="6614772" y="94930231"/>
          <a:ext cx="6560343" cy="1117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Remark:</a:t>
          </a:r>
        </a:p>
        <a:p>
          <a:r>
            <a:rPr lang="en-US" sz="1100" b="1" u="none"/>
            <a:t>Due</a:t>
          </a:r>
          <a:r>
            <a:rPr lang="en-US" sz="1100" b="1" u="none" baseline="0"/>
            <a:t> to the limitation of the report template, there is no 'Support Cost' shown in a seperate budget line. As such, the 'Support Cost' for this reporting period has been included within the 'Operational Costs', budget line.</a:t>
          </a:r>
        </a:p>
        <a:p>
          <a:r>
            <a:rPr lang="en-US" sz="1100" b="1" u="none" baseline="0"/>
            <a:t>As of 31 October 2020, the Fund Utiliization is $272,334.64 including 'Incurred Expenditures': </a:t>
          </a:r>
          <a:r>
            <a:rPr lang="en-US" sz="1100" b="1" baseline="0">
              <a:solidFill>
                <a:schemeClr val="tx1"/>
              </a:solidFill>
              <a:effectLst/>
              <a:latin typeface="+mn-lt"/>
              <a:ea typeface="+mn-ea"/>
              <a:cs typeface="+mn-cs"/>
            </a:rPr>
            <a:t>$107,761.49</a:t>
          </a:r>
          <a:r>
            <a:rPr lang="en-US" sz="1100" b="1" u="none" baseline="0"/>
            <a:t>, 'Support Cost': </a:t>
          </a:r>
          <a:r>
            <a:rPr lang="en-US" sz="1100" b="1" baseline="0">
              <a:solidFill>
                <a:schemeClr val="tx1"/>
              </a:solidFill>
              <a:effectLst/>
              <a:latin typeface="+mn-lt"/>
              <a:ea typeface="+mn-ea"/>
              <a:cs typeface="+mn-cs"/>
            </a:rPr>
            <a:t>$54,461.67</a:t>
          </a:r>
          <a:r>
            <a:rPr lang="en-US" sz="1100" b="1" u="none" baseline="0"/>
            <a:t>, 'Partner Advances': $66,392.05, and 'Commitments': $43,719.42</a:t>
          </a:r>
        </a:p>
        <a:p>
          <a:endParaRPr lang="en-US" sz="1100" u="none"/>
        </a:p>
        <a:p>
          <a:endParaRPr lang="en-US" sz="1100"/>
        </a:p>
      </xdr:txBody>
    </xdr:sp>
    <xdr:clientData/>
  </xdr:oneCellAnchor>
  <xdr:oneCellAnchor>
    <xdr:from>
      <xdr:col>4</xdr:col>
      <xdr:colOff>222818</xdr:colOff>
      <xdr:row>215</xdr:row>
      <xdr:rowOff>491557</xdr:rowOff>
    </xdr:from>
    <xdr:ext cx="7953375" cy="961004"/>
    <xdr:sp macro="" textlink="">
      <xdr:nvSpPr>
        <xdr:cNvPr id="4" name="TextBox 3">
          <a:extLst>
            <a:ext uri="{FF2B5EF4-FFF2-40B4-BE49-F238E27FC236}">
              <a16:creationId xmlns:a16="http://schemas.microsoft.com/office/drawing/2014/main" id="{02E950DA-D6E0-4800-9049-1ADD5596D4CD}"/>
            </a:ext>
          </a:extLst>
        </xdr:cNvPr>
        <xdr:cNvSpPr txBox="1"/>
      </xdr:nvSpPr>
      <xdr:spPr>
        <a:xfrm>
          <a:off x="6592662" y="96182088"/>
          <a:ext cx="7953375" cy="961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Disclaimer:</a:t>
          </a:r>
        </a:p>
        <a:p>
          <a:r>
            <a:rPr lang="en-US" sz="1100" b="1"/>
            <a:t>This report has been provided to the user from unreconciled and unaudited data. These figures are subject to change once the financial year is closed and the data is fully reconciled and audited. </a:t>
          </a:r>
        </a:p>
        <a:p>
          <a:r>
            <a:rPr lang="en-US" sz="1100" b="1"/>
            <a:t>A certified financial statement will be issued by 30 June in the year after 31 December of this financial year end.</a:t>
          </a:r>
        </a:p>
        <a:p>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8" zoomScale="79" zoomScaleNormal="100" workbookViewId="0">
      <selection activeCell="I184" sqref="I184"/>
    </sheetView>
  </sheetViews>
  <sheetFormatPr defaultColWidth="9.140625" defaultRowHeight="15" x14ac:dyDescent="0.25"/>
  <cols>
    <col min="1" max="1" width="9.140625" style="45"/>
    <col min="2" max="2" width="30.7109375" style="45" customWidth="1"/>
    <col min="3" max="3" width="32.42578125" style="45" customWidth="1"/>
    <col min="4" max="5" width="23.140625" style="45" customWidth="1"/>
    <col min="6" max="6" width="23.140625" style="45" hidden="1" customWidth="1"/>
    <col min="7"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34" t="s">
        <v>546</v>
      </c>
      <c r="C2" s="234"/>
      <c r="D2" s="234"/>
      <c r="E2" s="234"/>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29" t="s">
        <v>569</v>
      </c>
      <c r="C6" s="230"/>
      <c r="D6" s="230"/>
      <c r="E6" s="230"/>
      <c r="F6" s="230"/>
      <c r="G6" s="230"/>
      <c r="H6" s="230"/>
      <c r="I6" s="231"/>
      <c r="J6" s="232"/>
    </row>
    <row r="7" spans="2:11" x14ac:dyDescent="0.25">
      <c r="B7" s="49"/>
    </row>
    <row r="8" spans="2:11" ht="15.75" thickBot="1" x14ac:dyDescent="0.3"/>
    <row r="9" spans="2:11" ht="27" customHeight="1" thickBot="1" x14ac:dyDescent="0.45">
      <c r="B9" s="235" t="s">
        <v>177</v>
      </c>
      <c r="C9" s="236"/>
      <c r="D9" s="236"/>
      <c r="E9" s="236"/>
      <c r="F9" s="236"/>
      <c r="G9" s="236"/>
      <c r="H9" s="237"/>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t="s">
        <v>579</v>
      </c>
      <c r="E13" s="89" t="s">
        <v>580</v>
      </c>
      <c r="F13" s="89"/>
      <c r="G13" s="120"/>
      <c r="H13" s="57"/>
      <c r="I13" s="199"/>
      <c r="J13" s="57"/>
      <c r="K13" s="56"/>
    </row>
    <row r="14" spans="2:11" ht="51" customHeight="1" x14ac:dyDescent="0.25">
      <c r="B14" s="117" t="s">
        <v>0</v>
      </c>
      <c r="C14" s="228" t="s">
        <v>581</v>
      </c>
      <c r="D14" s="228"/>
      <c r="E14" s="228"/>
      <c r="F14" s="228"/>
      <c r="G14" s="228"/>
      <c r="H14" s="228"/>
      <c r="I14" s="226"/>
      <c r="J14" s="228"/>
      <c r="K14" s="20"/>
    </row>
    <row r="15" spans="2:11" ht="51" customHeight="1" x14ac:dyDescent="0.25">
      <c r="B15" s="117" t="s">
        <v>1</v>
      </c>
      <c r="C15" s="238" t="s">
        <v>582</v>
      </c>
      <c r="D15" s="239"/>
      <c r="E15" s="239"/>
      <c r="F15" s="239"/>
      <c r="G15" s="239"/>
      <c r="H15" s="239"/>
      <c r="I15" s="224"/>
      <c r="J15" s="239"/>
      <c r="K15" s="59"/>
    </row>
    <row r="16" spans="2:11" ht="146.25" customHeight="1" x14ac:dyDescent="0.25">
      <c r="B16" s="174" t="s">
        <v>2</v>
      </c>
      <c r="C16" s="217" t="s">
        <v>583</v>
      </c>
      <c r="D16" s="21">
        <v>63064.75</v>
      </c>
      <c r="E16" s="21"/>
      <c r="F16" s="21"/>
      <c r="G16" s="154">
        <f>SUM(D16:F16)</f>
        <v>63064.75</v>
      </c>
      <c r="H16" s="151">
        <v>1</v>
      </c>
      <c r="I16" s="200">
        <v>39441.949999999997</v>
      </c>
      <c r="J16" s="134"/>
      <c r="K16" s="60"/>
    </row>
    <row r="17" spans="1:11" ht="157.5" x14ac:dyDescent="0.25">
      <c r="B17" s="174" t="s">
        <v>3</v>
      </c>
      <c r="C17" s="217" t="s">
        <v>584</v>
      </c>
      <c r="D17" s="21">
        <v>60000</v>
      </c>
      <c r="E17" s="21"/>
      <c r="F17" s="21"/>
      <c r="G17" s="154">
        <f t="shared" ref="G17:G23" si="0">SUM(D17:F17)</f>
        <v>60000</v>
      </c>
      <c r="H17" s="151">
        <v>1</v>
      </c>
      <c r="I17" s="200"/>
      <c r="J17" s="134"/>
      <c r="K17" s="60"/>
    </row>
    <row r="18" spans="1:11" ht="78.75" x14ac:dyDescent="0.25">
      <c r="B18" s="174" t="s">
        <v>4</v>
      </c>
      <c r="C18" s="217" t="s">
        <v>585</v>
      </c>
      <c r="D18" s="21">
        <v>25921.89</v>
      </c>
      <c r="E18" s="21"/>
      <c r="F18" s="21"/>
      <c r="G18" s="154">
        <f t="shared" si="0"/>
        <v>25921.89</v>
      </c>
      <c r="H18" s="151">
        <v>1</v>
      </c>
      <c r="I18" s="200"/>
      <c r="J18" s="134"/>
      <c r="K18" s="60"/>
    </row>
    <row r="19" spans="1:11" ht="94.5" x14ac:dyDescent="0.25">
      <c r="B19" s="174" t="s">
        <v>34</v>
      </c>
      <c r="C19" s="217" t="s">
        <v>586</v>
      </c>
      <c r="D19" s="21">
        <v>32000</v>
      </c>
      <c r="E19" s="21"/>
      <c r="F19" s="21"/>
      <c r="G19" s="154">
        <f t="shared" si="0"/>
        <v>32000</v>
      </c>
      <c r="H19" s="151">
        <v>1</v>
      </c>
      <c r="I19" s="200"/>
      <c r="J19" s="134"/>
      <c r="K19" s="60"/>
    </row>
    <row r="20" spans="1:11" ht="144.75" customHeight="1" x14ac:dyDescent="0.25">
      <c r="B20" s="174" t="s">
        <v>35</v>
      </c>
      <c r="C20" s="217" t="s">
        <v>587</v>
      </c>
      <c r="D20" s="21">
        <v>30000</v>
      </c>
      <c r="E20" s="21"/>
      <c r="F20" s="21"/>
      <c r="G20" s="154">
        <f t="shared" si="0"/>
        <v>30000</v>
      </c>
      <c r="H20" s="151">
        <v>1</v>
      </c>
      <c r="I20" s="200"/>
      <c r="J20" s="134"/>
      <c r="K20" s="60"/>
    </row>
    <row r="21" spans="1:11" ht="94.5" x14ac:dyDescent="0.25">
      <c r="B21" s="174" t="s">
        <v>36</v>
      </c>
      <c r="C21" s="217" t="s">
        <v>588</v>
      </c>
      <c r="D21" s="21">
        <v>48779.03</v>
      </c>
      <c r="E21" s="21"/>
      <c r="F21" s="21"/>
      <c r="G21" s="154">
        <f t="shared" si="0"/>
        <v>48779.03</v>
      </c>
      <c r="H21" s="151">
        <v>1</v>
      </c>
      <c r="I21" s="200"/>
      <c r="J21" s="134"/>
      <c r="K21" s="60"/>
    </row>
    <row r="22" spans="1:11" ht="63" x14ac:dyDescent="0.25">
      <c r="B22" s="174" t="s">
        <v>37</v>
      </c>
      <c r="C22" s="218" t="s">
        <v>589</v>
      </c>
      <c r="D22" s="22">
        <v>34550.46</v>
      </c>
      <c r="E22" s="22"/>
      <c r="F22" s="22"/>
      <c r="G22" s="154">
        <f t="shared" si="0"/>
        <v>34550.46</v>
      </c>
      <c r="H22" s="152">
        <v>1</v>
      </c>
      <c r="I22" s="201"/>
      <c r="J22" s="135"/>
      <c r="K22" s="60"/>
    </row>
    <row r="23" spans="1:11" ht="15.75" x14ac:dyDescent="0.25">
      <c r="A23" s="46"/>
      <c r="B23" s="174" t="s">
        <v>38</v>
      </c>
      <c r="C23" s="55"/>
      <c r="D23" s="22"/>
      <c r="E23" s="22"/>
      <c r="F23" s="22"/>
      <c r="G23" s="154">
        <f t="shared" si="0"/>
        <v>0</v>
      </c>
      <c r="H23" s="152"/>
      <c r="I23" s="201"/>
      <c r="J23" s="135"/>
      <c r="K23" s="47"/>
    </row>
    <row r="24" spans="1:11" ht="15.75" x14ac:dyDescent="0.25">
      <c r="A24" s="46"/>
      <c r="C24" s="117" t="s">
        <v>176</v>
      </c>
      <c r="D24" s="23">
        <f>SUM(D16:D23)</f>
        <v>294316.13</v>
      </c>
      <c r="E24" s="23">
        <f>SUM(E16:E23)</f>
        <v>0</v>
      </c>
      <c r="F24" s="23">
        <f>SUM(F16:F23)</f>
        <v>0</v>
      </c>
      <c r="G24" s="23">
        <f>SUM(G16:G23)</f>
        <v>294316.13</v>
      </c>
      <c r="H24" s="140">
        <f>(H16*G16)+(H17*G17)+(H18*G18)+(H19*G19)+(H20*G20)+(H21*G21)+(H22*G22)+(H23*G23)</f>
        <v>294316.13</v>
      </c>
      <c r="I24" s="140">
        <f>SUM(I16:I23)</f>
        <v>39441.949999999997</v>
      </c>
      <c r="J24" s="135"/>
      <c r="K24" s="62"/>
    </row>
    <row r="25" spans="1:11" ht="51" customHeight="1" x14ac:dyDescent="0.25">
      <c r="A25" s="46"/>
      <c r="B25" s="117" t="s">
        <v>5</v>
      </c>
      <c r="C25" s="227" t="s">
        <v>590</v>
      </c>
      <c r="D25" s="223"/>
      <c r="E25" s="223"/>
      <c r="F25" s="223"/>
      <c r="G25" s="223"/>
      <c r="H25" s="223"/>
      <c r="I25" s="224"/>
      <c r="J25" s="223"/>
      <c r="K25" s="59"/>
    </row>
    <row r="26" spans="1:11" ht="242.25" customHeight="1" x14ac:dyDescent="0.25">
      <c r="A26" s="46"/>
      <c r="B26" s="174" t="s">
        <v>45</v>
      </c>
      <c r="C26" s="217" t="s">
        <v>591</v>
      </c>
      <c r="D26" s="21">
        <v>88379.03</v>
      </c>
      <c r="E26" s="21"/>
      <c r="F26" s="21"/>
      <c r="G26" s="154">
        <f>SUM(D26:F26)</f>
        <v>88379.03</v>
      </c>
      <c r="H26" s="151">
        <v>1</v>
      </c>
      <c r="I26" s="200">
        <v>34707.19</v>
      </c>
      <c r="J26" s="134"/>
      <c r="K26" s="60"/>
    </row>
    <row r="27" spans="1:11" ht="157.5" x14ac:dyDescent="0.25">
      <c r="A27" s="46"/>
      <c r="B27" s="174" t="s">
        <v>46</v>
      </c>
      <c r="C27" s="217" t="s">
        <v>592</v>
      </c>
      <c r="D27" s="21">
        <v>37379.03</v>
      </c>
      <c r="E27" s="21"/>
      <c r="F27" s="21"/>
      <c r="G27" s="154">
        <f t="shared" ref="G27:G33" si="1">SUM(D27:F27)</f>
        <v>37379.03</v>
      </c>
      <c r="H27" s="151">
        <v>1</v>
      </c>
      <c r="I27" s="200"/>
      <c r="J27" s="134"/>
      <c r="K27" s="60"/>
    </row>
    <row r="28" spans="1:11" ht="195.75" customHeight="1" x14ac:dyDescent="0.25">
      <c r="A28" s="46"/>
      <c r="B28" s="174" t="s">
        <v>39</v>
      </c>
      <c r="C28" s="217" t="s">
        <v>593</v>
      </c>
      <c r="D28" s="21">
        <v>74093.320000000007</v>
      </c>
      <c r="E28" s="21"/>
      <c r="F28" s="21"/>
      <c r="G28" s="154">
        <f t="shared" si="1"/>
        <v>74093.320000000007</v>
      </c>
      <c r="H28" s="151">
        <v>1</v>
      </c>
      <c r="I28" s="200"/>
      <c r="J28" s="134"/>
      <c r="K28" s="60"/>
    </row>
    <row r="29" spans="1:11" ht="94.5" x14ac:dyDescent="0.25">
      <c r="A29" s="46"/>
      <c r="B29" s="174" t="s">
        <v>40</v>
      </c>
      <c r="C29" s="217" t="s">
        <v>594</v>
      </c>
      <c r="D29" s="21">
        <v>40000</v>
      </c>
      <c r="E29" s="21"/>
      <c r="F29" s="21"/>
      <c r="G29" s="154">
        <f t="shared" si="1"/>
        <v>40000</v>
      </c>
      <c r="H29" s="151">
        <v>1</v>
      </c>
      <c r="I29" s="200"/>
      <c r="J29" s="134"/>
      <c r="K29" s="60"/>
    </row>
    <row r="30" spans="1:11" ht="110.25" x14ac:dyDescent="0.25">
      <c r="A30" s="46"/>
      <c r="B30" s="174" t="s">
        <v>41</v>
      </c>
      <c r="C30" s="217" t="s">
        <v>598</v>
      </c>
      <c r="D30" s="21">
        <v>15921.89</v>
      </c>
      <c r="E30" s="21"/>
      <c r="F30" s="21"/>
      <c r="G30" s="154">
        <f t="shared" si="1"/>
        <v>15921.89</v>
      </c>
      <c r="H30" s="151">
        <v>1</v>
      </c>
      <c r="I30" s="200"/>
      <c r="J30" s="134"/>
      <c r="K30" s="60"/>
    </row>
    <row r="31" spans="1:11" ht="126" x14ac:dyDescent="0.25">
      <c r="A31" s="46"/>
      <c r="B31" s="174" t="s">
        <v>42</v>
      </c>
      <c r="C31" s="217" t="s">
        <v>595</v>
      </c>
      <c r="D31" s="21">
        <v>15636.18</v>
      </c>
      <c r="E31" s="21"/>
      <c r="F31" s="21"/>
      <c r="G31" s="154">
        <f t="shared" si="1"/>
        <v>15636.18</v>
      </c>
      <c r="H31" s="151">
        <v>1</v>
      </c>
      <c r="I31" s="200"/>
      <c r="J31" s="134"/>
      <c r="K31" s="60"/>
    </row>
    <row r="32" spans="1:11" ht="63" x14ac:dyDescent="0.25">
      <c r="A32" s="46"/>
      <c r="B32" s="174" t="s">
        <v>43</v>
      </c>
      <c r="C32" s="218" t="s">
        <v>596</v>
      </c>
      <c r="D32" s="22">
        <v>28084.11</v>
      </c>
      <c r="E32" s="22"/>
      <c r="F32" s="22"/>
      <c r="G32" s="154">
        <f t="shared" si="1"/>
        <v>28084.11</v>
      </c>
      <c r="H32" s="152">
        <v>1</v>
      </c>
      <c r="I32" s="201"/>
      <c r="J32" s="135"/>
      <c r="K32" s="60"/>
    </row>
    <row r="33" spans="1:11" ht="94.5" x14ac:dyDescent="0.25">
      <c r="A33" s="46"/>
      <c r="B33" s="174" t="s">
        <v>44</v>
      </c>
      <c r="C33" s="218" t="s">
        <v>597</v>
      </c>
      <c r="D33" s="22">
        <v>10579.74</v>
      </c>
      <c r="E33" s="22"/>
      <c r="F33" s="22"/>
      <c r="G33" s="154">
        <f t="shared" si="1"/>
        <v>10579.74</v>
      </c>
      <c r="H33" s="152">
        <v>1</v>
      </c>
      <c r="I33" s="201"/>
      <c r="J33" s="135"/>
      <c r="K33" s="60"/>
    </row>
    <row r="34" spans="1:11" ht="15.75" x14ac:dyDescent="0.25">
      <c r="A34" s="46"/>
      <c r="C34" s="117" t="s">
        <v>176</v>
      </c>
      <c r="D34" s="26">
        <f>SUM(D26:D33)</f>
        <v>310073.3</v>
      </c>
      <c r="E34" s="26">
        <f>SUM(E26:E33)</f>
        <v>0</v>
      </c>
      <c r="F34" s="26">
        <f>SUM(F26:F33)</f>
        <v>0</v>
      </c>
      <c r="G34" s="26">
        <f>SUM(G26:G33)</f>
        <v>310073.3</v>
      </c>
      <c r="H34" s="140">
        <f>(H26*G26)+(H27*G27)+(H28*G28)+(H29*G29)+(H30*G30)+(H31*G31)+(H32*G32)+(H33*G33)</f>
        <v>310073.3</v>
      </c>
      <c r="I34" s="140">
        <f>SUM(I26:I33)</f>
        <v>34707.19</v>
      </c>
      <c r="J34" s="135"/>
      <c r="K34" s="62"/>
    </row>
    <row r="35" spans="1:11" ht="51" customHeight="1" x14ac:dyDescent="0.25">
      <c r="A35" s="46"/>
      <c r="B35" s="117" t="s">
        <v>6</v>
      </c>
      <c r="C35" s="227" t="s">
        <v>599</v>
      </c>
      <c r="D35" s="223"/>
      <c r="E35" s="223"/>
      <c r="F35" s="223"/>
      <c r="G35" s="223"/>
      <c r="H35" s="223"/>
      <c r="I35" s="224"/>
      <c r="J35" s="223"/>
      <c r="K35" s="59"/>
    </row>
    <row r="36" spans="1:11" ht="94.5" x14ac:dyDescent="0.25">
      <c r="A36" s="46"/>
      <c r="B36" s="174" t="s">
        <v>47</v>
      </c>
      <c r="C36" s="217" t="s">
        <v>600</v>
      </c>
      <c r="D36" s="21">
        <v>31636.18</v>
      </c>
      <c r="E36" s="21"/>
      <c r="F36" s="21"/>
      <c r="G36" s="154">
        <f>SUM(D36:F36)</f>
        <v>31636.18</v>
      </c>
      <c r="H36" s="151">
        <v>1</v>
      </c>
      <c r="I36" s="200"/>
      <c r="J36" s="134"/>
      <c r="K36" s="60"/>
    </row>
    <row r="37" spans="1:11" ht="94.5" x14ac:dyDescent="0.25">
      <c r="A37" s="46"/>
      <c r="B37" s="174" t="s">
        <v>48</v>
      </c>
      <c r="C37" s="217" t="s">
        <v>601</v>
      </c>
      <c r="D37" s="21">
        <v>17522.18</v>
      </c>
      <c r="E37" s="21"/>
      <c r="F37" s="21"/>
      <c r="G37" s="154">
        <f t="shared" ref="G37:G43" si="2">SUM(D37:F37)</f>
        <v>17522.18</v>
      </c>
      <c r="H37" s="151">
        <v>1</v>
      </c>
      <c r="I37" s="200"/>
      <c r="J37" s="134"/>
      <c r="K37" s="60"/>
    </row>
    <row r="38" spans="1:11" ht="94.5" x14ac:dyDescent="0.25">
      <c r="A38" s="46"/>
      <c r="B38" s="174" t="s">
        <v>49</v>
      </c>
      <c r="C38" s="217" t="s">
        <v>602</v>
      </c>
      <c r="D38" s="21">
        <v>60207.57</v>
      </c>
      <c r="E38" s="21"/>
      <c r="F38" s="21"/>
      <c r="G38" s="154">
        <f t="shared" si="2"/>
        <v>60207.57</v>
      </c>
      <c r="H38" s="151">
        <v>1</v>
      </c>
      <c r="I38" s="200"/>
      <c r="J38" s="134"/>
      <c r="K38" s="60"/>
    </row>
    <row r="39" spans="1:11" ht="110.25" x14ac:dyDescent="0.25">
      <c r="A39" s="46"/>
      <c r="B39" s="174" t="s">
        <v>50</v>
      </c>
      <c r="C39" s="217" t="s">
        <v>603</v>
      </c>
      <c r="D39" s="21">
        <v>45921.89</v>
      </c>
      <c r="E39" s="21"/>
      <c r="F39" s="21"/>
      <c r="G39" s="154">
        <f t="shared" si="2"/>
        <v>45921.89</v>
      </c>
      <c r="H39" s="151">
        <v>1</v>
      </c>
      <c r="I39" s="200"/>
      <c r="J39" s="134"/>
      <c r="K39" s="60"/>
    </row>
    <row r="40" spans="1:11" s="46" customFormat="1" ht="15.75" x14ac:dyDescent="0.25">
      <c r="B40" s="174" t="s">
        <v>51</v>
      </c>
      <c r="C40" s="19"/>
      <c r="D40" s="21"/>
      <c r="E40" s="21"/>
      <c r="F40" s="21"/>
      <c r="G40" s="154">
        <f t="shared" si="2"/>
        <v>0</v>
      </c>
      <c r="H40" s="151"/>
      <c r="I40" s="200"/>
      <c r="J40" s="134"/>
      <c r="K40" s="60"/>
    </row>
    <row r="41" spans="1:11" s="46" customFormat="1" ht="15.75" x14ac:dyDescent="0.25">
      <c r="B41" s="174" t="s">
        <v>52</v>
      </c>
      <c r="C41" s="19"/>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155287.82</v>
      </c>
      <c r="E44" s="26">
        <f>SUM(E36:E43)</f>
        <v>0</v>
      </c>
      <c r="F44" s="26">
        <f>SUM(F36:F43)</f>
        <v>0</v>
      </c>
      <c r="G44" s="26">
        <f>SUM(G36:G43)</f>
        <v>155287.82</v>
      </c>
      <c r="H44" s="140">
        <f>(H36*G36)+(H37*G37)+(H38*G38)+(H39*G39)+(H40*G40)+(H41*G41)+(H42*G42)+(H43*G43)</f>
        <v>155287.82</v>
      </c>
      <c r="I44" s="140">
        <f>SUM(I36:I43)</f>
        <v>0</v>
      </c>
      <c r="J44" s="135"/>
      <c r="K44" s="62"/>
    </row>
    <row r="45" spans="1:11" ht="51" customHeight="1" x14ac:dyDescent="0.25">
      <c r="B45" s="117" t="s">
        <v>55</v>
      </c>
      <c r="C45" s="223"/>
      <c r="D45" s="223"/>
      <c r="E45" s="223"/>
      <c r="F45" s="223"/>
      <c r="G45" s="223"/>
      <c r="H45" s="223"/>
      <c r="I45" s="224"/>
      <c r="J45" s="223"/>
      <c r="K45" s="59"/>
    </row>
    <row r="46" spans="1:11" ht="15.75" x14ac:dyDescent="0.25">
      <c r="B46" s="174" t="s">
        <v>56</v>
      </c>
      <c r="C46" s="19"/>
      <c r="D46" s="21"/>
      <c r="E46" s="21"/>
      <c r="F46" s="21"/>
      <c r="G46" s="154">
        <f>SUM(D46:F46)</f>
        <v>0</v>
      </c>
      <c r="H46" s="151"/>
      <c r="I46" s="200"/>
      <c r="J46" s="134"/>
      <c r="K46" s="60"/>
    </row>
    <row r="47" spans="1:11" ht="15.75" x14ac:dyDescent="0.25">
      <c r="B47" s="174" t="s">
        <v>57</v>
      </c>
      <c r="C47" s="19"/>
      <c r="D47" s="21"/>
      <c r="E47" s="21"/>
      <c r="F47" s="21"/>
      <c r="G47" s="154">
        <f t="shared" ref="G47:G53" si="3">SUM(D47:F47)</f>
        <v>0</v>
      </c>
      <c r="H47" s="151"/>
      <c r="I47" s="200"/>
      <c r="J47" s="134"/>
      <c r="K47" s="60"/>
    </row>
    <row r="48" spans="1:11" ht="15.75" x14ac:dyDescent="0.25">
      <c r="B48" s="174" t="s">
        <v>58</v>
      </c>
      <c r="C48" s="19"/>
      <c r="D48" s="21"/>
      <c r="E48" s="21"/>
      <c r="F48" s="21"/>
      <c r="G48" s="154">
        <f t="shared" si="3"/>
        <v>0</v>
      </c>
      <c r="H48" s="151"/>
      <c r="I48" s="200"/>
      <c r="J48" s="134"/>
      <c r="K48" s="60"/>
    </row>
    <row r="49" spans="1:11" ht="15.75" x14ac:dyDescent="0.25">
      <c r="B49" s="174" t="s">
        <v>59</v>
      </c>
      <c r="C49" s="19"/>
      <c r="D49" s="21"/>
      <c r="E49" s="21"/>
      <c r="F49" s="21"/>
      <c r="G49" s="154">
        <f t="shared" si="3"/>
        <v>0</v>
      </c>
      <c r="H49" s="151"/>
      <c r="I49" s="200"/>
      <c r="J49" s="134"/>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51" customHeight="1" x14ac:dyDescent="0.25">
      <c r="B56" s="117" t="s">
        <v>7</v>
      </c>
      <c r="C56" s="233" t="s">
        <v>604</v>
      </c>
      <c r="D56" s="233"/>
      <c r="E56" s="233"/>
      <c r="F56" s="233"/>
      <c r="G56" s="233"/>
      <c r="H56" s="233"/>
      <c r="I56" s="226"/>
      <c r="J56" s="233"/>
      <c r="K56" s="20"/>
    </row>
    <row r="57" spans="1:11" ht="51" customHeight="1" x14ac:dyDescent="0.25">
      <c r="B57" s="117" t="s">
        <v>67</v>
      </c>
      <c r="C57" s="227" t="s">
        <v>605</v>
      </c>
      <c r="D57" s="223"/>
      <c r="E57" s="223"/>
      <c r="F57" s="223"/>
      <c r="G57" s="223"/>
      <c r="H57" s="223"/>
      <c r="I57" s="224"/>
      <c r="J57" s="223"/>
      <c r="K57" s="59"/>
    </row>
    <row r="58" spans="1:11" ht="63" x14ac:dyDescent="0.25">
      <c r="B58" s="174" t="s">
        <v>69</v>
      </c>
      <c r="C58" s="217" t="s">
        <v>606</v>
      </c>
      <c r="D58" s="21"/>
      <c r="E58" s="21">
        <v>15000</v>
      </c>
      <c r="F58" s="21"/>
      <c r="G58" s="154">
        <f>SUM(D58:F58)</f>
        <v>15000</v>
      </c>
      <c r="H58" s="151">
        <v>0.6</v>
      </c>
      <c r="I58" s="200">
        <v>11977.4</v>
      </c>
      <c r="J58" s="134"/>
      <c r="K58" s="60"/>
    </row>
    <row r="59" spans="1:11" ht="63" x14ac:dyDescent="0.25">
      <c r="B59" s="174" t="s">
        <v>68</v>
      </c>
      <c r="C59" s="217" t="s">
        <v>607</v>
      </c>
      <c r="D59" s="21"/>
      <c r="E59" s="21">
        <v>15000</v>
      </c>
      <c r="F59" s="21"/>
      <c r="G59" s="154">
        <f t="shared" ref="G59:G65" si="4">SUM(D59:F59)</f>
        <v>15000</v>
      </c>
      <c r="H59" s="151">
        <v>0.6</v>
      </c>
      <c r="I59" s="220">
        <v>11977.4</v>
      </c>
      <c r="J59" s="134"/>
      <c r="K59" s="60"/>
    </row>
    <row r="60" spans="1:11" ht="63" x14ac:dyDescent="0.25">
      <c r="B60" s="174" t="s">
        <v>70</v>
      </c>
      <c r="C60" s="217" t="s">
        <v>608</v>
      </c>
      <c r="D60" s="21"/>
      <c r="E60" s="21">
        <v>15000</v>
      </c>
      <c r="F60" s="21"/>
      <c r="G60" s="154">
        <f t="shared" si="4"/>
        <v>15000</v>
      </c>
      <c r="H60" s="151">
        <v>0.6</v>
      </c>
      <c r="I60" s="220">
        <v>11977.4</v>
      </c>
      <c r="J60" s="134"/>
      <c r="K60" s="60"/>
    </row>
    <row r="61" spans="1:11" ht="15.75" x14ac:dyDescent="0.25">
      <c r="B61" s="174" t="s">
        <v>71</v>
      </c>
      <c r="C61" s="19"/>
      <c r="D61" s="21"/>
      <c r="E61" s="21"/>
      <c r="F61" s="21"/>
      <c r="G61" s="154">
        <f t="shared" si="4"/>
        <v>0</v>
      </c>
      <c r="H61" s="151"/>
      <c r="I61" s="200"/>
      <c r="J61" s="134"/>
      <c r="K61" s="60"/>
    </row>
    <row r="62" spans="1:11" ht="15.75" x14ac:dyDescent="0.25">
      <c r="B62" s="174" t="s">
        <v>72</v>
      </c>
      <c r="C62" s="19"/>
      <c r="D62" s="21"/>
      <c r="E62" s="21"/>
      <c r="F62" s="21"/>
      <c r="G62" s="154">
        <f t="shared" si="4"/>
        <v>0</v>
      </c>
      <c r="H62" s="151"/>
      <c r="I62" s="200"/>
      <c r="J62" s="134"/>
      <c r="K62" s="60"/>
    </row>
    <row r="63" spans="1:11" ht="15.75" x14ac:dyDescent="0.25">
      <c r="B63" s="174" t="s">
        <v>73</v>
      </c>
      <c r="C63" s="19"/>
      <c r="D63" s="21"/>
      <c r="E63" s="21"/>
      <c r="F63" s="21"/>
      <c r="G63" s="154">
        <f t="shared" si="4"/>
        <v>0</v>
      </c>
      <c r="H63" s="151"/>
      <c r="I63" s="200"/>
      <c r="J63" s="134"/>
      <c r="K63" s="60"/>
    </row>
    <row r="64" spans="1:11" ht="15.75" x14ac:dyDescent="0.25">
      <c r="A64" s="46"/>
      <c r="B64" s="174" t="s">
        <v>74</v>
      </c>
      <c r="C64" s="55"/>
      <c r="D64" s="22"/>
      <c r="E64" s="22"/>
      <c r="F64" s="22"/>
      <c r="G64" s="154">
        <f t="shared" si="4"/>
        <v>0</v>
      </c>
      <c r="H64" s="152"/>
      <c r="I64" s="201"/>
      <c r="J64" s="135"/>
      <c r="K64" s="60"/>
    </row>
    <row r="65" spans="1:11" s="46" customFormat="1" ht="15.75"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0</v>
      </c>
      <c r="E66" s="23">
        <f>SUM(E58:E65)</f>
        <v>45000</v>
      </c>
      <c r="F66" s="23">
        <f>SUM(F58:F65)</f>
        <v>0</v>
      </c>
      <c r="G66" s="26">
        <f>SUM(G58:G65)</f>
        <v>45000</v>
      </c>
      <c r="H66" s="140">
        <f>(H58*G58)+(H59*G59)+(H60*G60)+(H61*G61)+(H62*G62)+(H63*G63)+(H64*G64)+(H65*G65)</f>
        <v>27000</v>
      </c>
      <c r="I66" s="140">
        <f>SUM(I58:I65)</f>
        <v>35932.199999999997</v>
      </c>
      <c r="J66" s="135"/>
      <c r="K66" s="62"/>
    </row>
    <row r="67" spans="1:11" ht="51" customHeight="1" x14ac:dyDescent="0.25">
      <c r="B67" s="117" t="s">
        <v>76</v>
      </c>
      <c r="C67" s="227" t="s">
        <v>609</v>
      </c>
      <c r="D67" s="223"/>
      <c r="E67" s="223"/>
      <c r="F67" s="223"/>
      <c r="G67" s="223"/>
      <c r="H67" s="223"/>
      <c r="I67" s="224"/>
      <c r="J67" s="223"/>
      <c r="K67" s="59"/>
    </row>
    <row r="68" spans="1:11" ht="63" x14ac:dyDescent="0.25">
      <c r="B68" s="174" t="s">
        <v>77</v>
      </c>
      <c r="C68" s="217" t="s">
        <v>610</v>
      </c>
      <c r="D68" s="21">
        <v>16902.53</v>
      </c>
      <c r="E68" s="21">
        <v>40000</v>
      </c>
      <c r="F68" s="21"/>
      <c r="G68" s="154">
        <f>SUM(D68:F68)</f>
        <v>56902.53</v>
      </c>
      <c r="H68" s="151">
        <v>0.8</v>
      </c>
      <c r="I68" s="220">
        <v>15969.86</v>
      </c>
      <c r="J68" s="134"/>
      <c r="K68" s="60"/>
    </row>
    <row r="69" spans="1:11" ht="47.25" x14ac:dyDescent="0.25">
      <c r="B69" s="174" t="s">
        <v>78</v>
      </c>
      <c r="C69" s="217" t="s">
        <v>611</v>
      </c>
      <c r="D69" s="21"/>
      <c r="E69" s="21">
        <v>40000</v>
      </c>
      <c r="F69" s="21"/>
      <c r="G69" s="154">
        <f t="shared" ref="G69:G75" si="5">SUM(D69:F69)</f>
        <v>40000</v>
      </c>
      <c r="H69" s="151">
        <v>0.9</v>
      </c>
      <c r="I69" s="220">
        <v>15969.86</v>
      </c>
      <c r="J69" s="134"/>
      <c r="K69" s="60"/>
    </row>
    <row r="70" spans="1:11" ht="47.25" x14ac:dyDescent="0.25">
      <c r="B70" s="174" t="s">
        <v>79</v>
      </c>
      <c r="C70" s="217" t="s">
        <v>612</v>
      </c>
      <c r="D70" s="21"/>
      <c r="E70" s="21">
        <v>37000</v>
      </c>
      <c r="F70" s="21"/>
      <c r="G70" s="154">
        <f t="shared" si="5"/>
        <v>37000</v>
      </c>
      <c r="H70" s="151">
        <v>0.8</v>
      </c>
      <c r="I70" s="220">
        <v>14772.12</v>
      </c>
      <c r="J70" s="134"/>
      <c r="K70" s="60"/>
    </row>
    <row r="71" spans="1:11" ht="15.75" x14ac:dyDescent="0.25">
      <c r="B71" s="174" t="s">
        <v>80</v>
      </c>
      <c r="C71" s="19"/>
      <c r="D71" s="21"/>
      <c r="E71" s="21"/>
      <c r="F71" s="21"/>
      <c r="G71" s="154">
        <f t="shared" si="5"/>
        <v>0</v>
      </c>
      <c r="H71" s="151"/>
      <c r="I71" s="200"/>
      <c r="J71" s="134"/>
      <c r="K71" s="60"/>
    </row>
    <row r="72" spans="1:11" ht="15.75" x14ac:dyDescent="0.25">
      <c r="B72" s="174" t="s">
        <v>81</v>
      </c>
      <c r="C72" s="19"/>
      <c r="D72" s="21"/>
      <c r="E72" s="21"/>
      <c r="F72" s="21"/>
      <c r="G72" s="154">
        <f t="shared" si="5"/>
        <v>0</v>
      </c>
      <c r="H72" s="151"/>
      <c r="I72" s="200"/>
      <c r="J72" s="134"/>
      <c r="K72" s="60"/>
    </row>
    <row r="73" spans="1:11" ht="15.75" x14ac:dyDescent="0.25">
      <c r="B73" s="174" t="s">
        <v>82</v>
      </c>
      <c r="C73" s="19"/>
      <c r="D73" s="21"/>
      <c r="E73" s="21"/>
      <c r="F73" s="21"/>
      <c r="G73" s="154">
        <f t="shared" si="5"/>
        <v>0</v>
      </c>
      <c r="H73" s="151"/>
      <c r="I73" s="200"/>
      <c r="J73" s="134"/>
      <c r="K73" s="60"/>
    </row>
    <row r="74" spans="1:11" ht="15.75" x14ac:dyDescent="0.25">
      <c r="B74" s="174" t="s">
        <v>83</v>
      </c>
      <c r="C74" s="55"/>
      <c r="D74" s="22"/>
      <c r="E74" s="22"/>
      <c r="F74" s="22"/>
      <c r="G74" s="154">
        <f t="shared" si="5"/>
        <v>0</v>
      </c>
      <c r="H74" s="152"/>
      <c r="I74" s="201"/>
      <c r="J74" s="135"/>
      <c r="K74" s="60"/>
    </row>
    <row r="75" spans="1:11" ht="15.75" x14ac:dyDescent="0.25">
      <c r="B75" s="174" t="s">
        <v>84</v>
      </c>
      <c r="C75" s="55"/>
      <c r="D75" s="22"/>
      <c r="E75" s="22"/>
      <c r="F75" s="22"/>
      <c r="G75" s="154">
        <f t="shared" si="5"/>
        <v>0</v>
      </c>
      <c r="H75" s="152"/>
      <c r="I75" s="201"/>
      <c r="J75" s="135"/>
      <c r="K75" s="60"/>
    </row>
    <row r="76" spans="1:11" ht="15.75" x14ac:dyDescent="0.25">
      <c r="C76" s="117" t="s">
        <v>176</v>
      </c>
      <c r="D76" s="26">
        <f>SUM(D68:D75)</f>
        <v>16902.53</v>
      </c>
      <c r="E76" s="26">
        <f>SUM(E68:E75)</f>
        <v>117000</v>
      </c>
      <c r="F76" s="26">
        <f>SUM(F68:F75)</f>
        <v>0</v>
      </c>
      <c r="G76" s="26">
        <f>SUM(G68:G75)</f>
        <v>133902.53</v>
      </c>
      <c r="H76" s="140">
        <f>(H68*G68)+(H69*G69)+(H70*G70)+(H71*G71)+(H72*G72)+(H73*G73)+(H74*G74)+(H75*G75)</f>
        <v>111122.024</v>
      </c>
      <c r="I76" s="207">
        <f>SUM(I68:I75)</f>
        <v>46711.840000000004</v>
      </c>
      <c r="J76" s="135"/>
      <c r="K76" s="62"/>
    </row>
    <row r="77" spans="1:11" ht="51" customHeight="1" x14ac:dyDescent="0.25">
      <c r="B77" s="117" t="s">
        <v>85</v>
      </c>
      <c r="C77" s="227" t="s">
        <v>613</v>
      </c>
      <c r="D77" s="223"/>
      <c r="E77" s="223"/>
      <c r="F77" s="223"/>
      <c r="G77" s="223"/>
      <c r="H77" s="223"/>
      <c r="I77" s="224"/>
      <c r="J77" s="223"/>
      <c r="K77" s="59"/>
    </row>
    <row r="78" spans="1:11" ht="31.5" x14ac:dyDescent="0.25">
      <c r="B78" s="174" t="s">
        <v>86</v>
      </c>
      <c r="C78" s="217" t="s">
        <v>614</v>
      </c>
      <c r="D78" s="21"/>
      <c r="E78" s="21">
        <v>10000</v>
      </c>
      <c r="F78" s="21"/>
      <c r="G78" s="154">
        <f>SUM(D78:F78)</f>
        <v>10000</v>
      </c>
      <c r="H78" s="151">
        <v>1</v>
      </c>
      <c r="I78" s="221">
        <v>3992.47</v>
      </c>
      <c r="J78" s="134"/>
      <c r="K78" s="60"/>
    </row>
    <row r="79" spans="1:11" ht="31.5" x14ac:dyDescent="0.25">
      <c r="B79" s="174" t="s">
        <v>87</v>
      </c>
      <c r="C79" s="217" t="s">
        <v>615</v>
      </c>
      <c r="D79" s="21"/>
      <c r="E79" s="21">
        <v>30290</v>
      </c>
      <c r="F79" s="21"/>
      <c r="G79" s="154">
        <f t="shared" ref="G79:G85" si="6">SUM(D79:F79)</f>
        <v>30290</v>
      </c>
      <c r="H79" s="151">
        <v>1</v>
      </c>
      <c r="I79" s="200">
        <v>0</v>
      </c>
      <c r="J79" s="134"/>
      <c r="K79" s="60"/>
    </row>
    <row r="80" spans="1:11" ht="31.5" x14ac:dyDescent="0.25">
      <c r="B80" s="174" t="s">
        <v>88</v>
      </c>
      <c r="C80" s="217" t="s">
        <v>616</v>
      </c>
      <c r="D80" s="21"/>
      <c r="E80" s="21">
        <v>10000</v>
      </c>
      <c r="F80" s="21"/>
      <c r="G80" s="154">
        <f t="shared" si="6"/>
        <v>10000</v>
      </c>
      <c r="H80" s="151">
        <v>1</v>
      </c>
      <c r="I80" s="200">
        <v>3992.47</v>
      </c>
      <c r="J80" s="134"/>
      <c r="K80" s="60"/>
    </row>
    <row r="81" spans="1:11" ht="15.75" x14ac:dyDescent="0.25">
      <c r="A81" s="46"/>
      <c r="B81" s="174" t="s">
        <v>89</v>
      </c>
      <c r="C81" s="19"/>
      <c r="D81" s="21"/>
      <c r="E81" s="21"/>
      <c r="F81" s="21"/>
      <c r="G81" s="154">
        <f t="shared" si="6"/>
        <v>0</v>
      </c>
      <c r="H81" s="151"/>
      <c r="I81" s="200"/>
      <c r="J81" s="134"/>
      <c r="K81" s="60"/>
    </row>
    <row r="82" spans="1:11" s="46" customFormat="1" ht="15.75" x14ac:dyDescent="0.25">
      <c r="A82" s="45"/>
      <c r="B82" s="174" t="s">
        <v>90</v>
      </c>
      <c r="C82" s="19"/>
      <c r="D82" s="21"/>
      <c r="E82" s="21"/>
      <c r="F82" s="21"/>
      <c r="G82" s="154">
        <f t="shared" si="6"/>
        <v>0</v>
      </c>
      <c r="H82" s="151"/>
      <c r="I82" s="200"/>
      <c r="J82" s="134"/>
      <c r="K82" s="60"/>
    </row>
    <row r="83" spans="1:11" ht="15.75" x14ac:dyDescent="0.25">
      <c r="B83" s="174" t="s">
        <v>91</v>
      </c>
      <c r="C83" s="19"/>
      <c r="D83" s="21"/>
      <c r="E83" s="21"/>
      <c r="F83" s="21"/>
      <c r="G83" s="154">
        <f t="shared" si="6"/>
        <v>0</v>
      </c>
      <c r="H83" s="151"/>
      <c r="I83" s="200"/>
      <c r="J83" s="134"/>
      <c r="K83" s="60"/>
    </row>
    <row r="84" spans="1:11" ht="15.75" x14ac:dyDescent="0.25">
      <c r="B84" s="174" t="s">
        <v>92</v>
      </c>
      <c r="C84" s="55"/>
      <c r="D84" s="22"/>
      <c r="E84" s="22"/>
      <c r="F84" s="22"/>
      <c r="G84" s="154">
        <f t="shared" si="6"/>
        <v>0</v>
      </c>
      <c r="H84" s="152"/>
      <c r="I84" s="201"/>
      <c r="J84" s="135"/>
      <c r="K84" s="60"/>
    </row>
    <row r="85" spans="1:11" ht="15.75" x14ac:dyDescent="0.25">
      <c r="B85" s="174" t="s">
        <v>93</v>
      </c>
      <c r="C85" s="55"/>
      <c r="D85" s="22"/>
      <c r="E85" s="22"/>
      <c r="F85" s="22"/>
      <c r="G85" s="154">
        <f t="shared" si="6"/>
        <v>0</v>
      </c>
      <c r="H85" s="152"/>
      <c r="I85" s="201"/>
      <c r="J85" s="135"/>
      <c r="K85" s="60"/>
    </row>
    <row r="86" spans="1:11" ht="15.75" x14ac:dyDescent="0.25">
      <c r="C86" s="117" t="s">
        <v>176</v>
      </c>
      <c r="D86" s="26">
        <f>SUM(D78:D85)</f>
        <v>0</v>
      </c>
      <c r="E86" s="26">
        <f>SUM(E78:E85)</f>
        <v>50290</v>
      </c>
      <c r="F86" s="26">
        <f>SUM(F78:F85)</f>
        <v>0</v>
      </c>
      <c r="G86" s="26">
        <f>SUM(G78:G85)</f>
        <v>50290</v>
      </c>
      <c r="H86" s="140">
        <f>(H78*G78)+(H79*G79)+(H80*G80)+(H81*G81)+(H82*G82)+(H83*G83)+(H84*G84)+(H85*G85)</f>
        <v>50290</v>
      </c>
      <c r="I86" s="207">
        <f>SUM(I78:I85)</f>
        <v>7984.94</v>
      </c>
      <c r="J86" s="135"/>
      <c r="K86" s="62"/>
    </row>
    <row r="87" spans="1:11" ht="51" customHeight="1" x14ac:dyDescent="0.25">
      <c r="B87" s="117" t="s">
        <v>102</v>
      </c>
      <c r="C87" s="227" t="s">
        <v>617</v>
      </c>
      <c r="D87" s="223"/>
      <c r="E87" s="223"/>
      <c r="F87" s="223"/>
      <c r="G87" s="223"/>
      <c r="H87" s="223"/>
      <c r="I87" s="224"/>
      <c r="J87" s="223"/>
      <c r="K87" s="59"/>
    </row>
    <row r="88" spans="1:11" ht="31.5" x14ac:dyDescent="0.25">
      <c r="B88" s="174" t="s">
        <v>94</v>
      </c>
      <c r="C88" s="217" t="s">
        <v>618</v>
      </c>
      <c r="D88" s="21"/>
      <c r="E88" s="21">
        <v>30000</v>
      </c>
      <c r="F88" s="21"/>
      <c r="G88" s="154">
        <f>SUM(D88:F88)</f>
        <v>30000</v>
      </c>
      <c r="H88" s="151">
        <v>0.8</v>
      </c>
      <c r="I88" s="200">
        <v>15758.41</v>
      </c>
      <c r="J88" s="134"/>
      <c r="K88" s="60"/>
    </row>
    <row r="89" spans="1:11" ht="63" x14ac:dyDescent="0.25">
      <c r="B89" s="174" t="s">
        <v>95</v>
      </c>
      <c r="C89" s="217" t="s">
        <v>619</v>
      </c>
      <c r="D89" s="21"/>
      <c r="E89" s="21">
        <v>120000</v>
      </c>
      <c r="F89" s="21"/>
      <c r="G89" s="154">
        <f t="shared" ref="G89:G95" si="7">SUM(D89:F89)</f>
        <v>120000</v>
      </c>
      <c r="H89" s="151">
        <v>0.75</v>
      </c>
      <c r="I89" s="200">
        <v>17430.740000000002</v>
      </c>
      <c r="J89" s="134"/>
      <c r="K89" s="60"/>
    </row>
    <row r="90" spans="1:11" ht="63" x14ac:dyDescent="0.25">
      <c r="B90" s="174" t="s">
        <v>96</v>
      </c>
      <c r="C90" s="217" t="s">
        <v>620</v>
      </c>
      <c r="D90" s="21"/>
      <c r="E90" s="21">
        <v>80000</v>
      </c>
      <c r="F90" s="21"/>
      <c r="G90" s="154">
        <f t="shared" si="7"/>
        <v>80000</v>
      </c>
      <c r="H90" s="151">
        <v>0.8</v>
      </c>
      <c r="I90" s="200">
        <v>0</v>
      </c>
      <c r="J90" s="134"/>
      <c r="K90" s="60"/>
    </row>
    <row r="91" spans="1:11" ht="15.75" x14ac:dyDescent="0.25">
      <c r="B91" s="174" t="s">
        <v>97</v>
      </c>
      <c r="C91" s="19"/>
      <c r="D91" s="21"/>
      <c r="E91" s="21"/>
      <c r="F91" s="21"/>
      <c r="G91" s="154">
        <f t="shared" si="7"/>
        <v>0</v>
      </c>
      <c r="H91" s="151"/>
      <c r="I91" s="200"/>
      <c r="J91" s="134"/>
      <c r="K91" s="60"/>
    </row>
    <row r="92" spans="1:11" ht="15.75" x14ac:dyDescent="0.25">
      <c r="B92" s="174" t="s">
        <v>98</v>
      </c>
      <c r="C92" s="19"/>
      <c r="D92" s="21"/>
      <c r="E92" s="21"/>
      <c r="F92" s="21"/>
      <c r="G92" s="154">
        <f t="shared" si="7"/>
        <v>0</v>
      </c>
      <c r="H92" s="151"/>
      <c r="I92" s="200"/>
      <c r="J92" s="134"/>
      <c r="K92" s="60"/>
    </row>
    <row r="93" spans="1:11" ht="15.75" x14ac:dyDescent="0.25">
      <c r="B93" s="174" t="s">
        <v>99</v>
      </c>
      <c r="C93" s="19"/>
      <c r="D93" s="21"/>
      <c r="E93" s="21"/>
      <c r="F93" s="21"/>
      <c r="G93" s="154">
        <f t="shared" si="7"/>
        <v>0</v>
      </c>
      <c r="H93" s="151"/>
      <c r="I93" s="200"/>
      <c r="J93" s="134"/>
      <c r="K93" s="60"/>
    </row>
    <row r="94" spans="1:11" ht="15.75" x14ac:dyDescent="0.25">
      <c r="B94" s="174" t="s">
        <v>100</v>
      </c>
      <c r="C94" s="55"/>
      <c r="D94" s="22"/>
      <c r="E94" s="22"/>
      <c r="F94" s="22"/>
      <c r="G94" s="154">
        <f t="shared" si="7"/>
        <v>0</v>
      </c>
      <c r="H94" s="152"/>
      <c r="I94" s="201"/>
      <c r="J94" s="135"/>
      <c r="K94" s="60"/>
    </row>
    <row r="95" spans="1:11" ht="15.75" x14ac:dyDescent="0.25">
      <c r="B95" s="174" t="s">
        <v>101</v>
      </c>
      <c r="C95" s="55"/>
      <c r="D95" s="22"/>
      <c r="E95" s="22"/>
      <c r="F95" s="22"/>
      <c r="G95" s="154">
        <f t="shared" si="7"/>
        <v>0</v>
      </c>
      <c r="H95" s="152"/>
      <c r="I95" s="201"/>
      <c r="J95" s="135"/>
      <c r="K95" s="60"/>
    </row>
    <row r="96" spans="1:11" ht="15.75" x14ac:dyDescent="0.25">
      <c r="C96" s="117" t="s">
        <v>176</v>
      </c>
      <c r="D96" s="23">
        <f>SUM(D88:D95)</f>
        <v>0</v>
      </c>
      <c r="E96" s="23">
        <f>SUM(E88:E95)</f>
        <v>230000</v>
      </c>
      <c r="F96" s="23">
        <f>SUM(F88:F95)</f>
        <v>0</v>
      </c>
      <c r="G96" s="23">
        <f>SUM(G88:G95)</f>
        <v>230000</v>
      </c>
      <c r="H96" s="140">
        <f>(H88*G88)+(H89*G89)+(H90*G90)+(H91*G91)+(H92*G92)+(H93*G93)+(H94*G94)+(H95*G95)</f>
        <v>178000</v>
      </c>
      <c r="I96" s="207">
        <f>SUM(I88:I95)</f>
        <v>33189.15</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25"/>
      <c r="D98" s="225"/>
      <c r="E98" s="225"/>
      <c r="F98" s="225"/>
      <c r="G98" s="225"/>
      <c r="H98" s="225"/>
      <c r="I98" s="226"/>
      <c r="J98" s="225"/>
      <c r="K98" s="20"/>
    </row>
    <row r="99" spans="2:11" ht="51" customHeight="1" x14ac:dyDescent="0.25">
      <c r="B99" s="117" t="s">
        <v>104</v>
      </c>
      <c r="C99" s="223"/>
      <c r="D99" s="223"/>
      <c r="E99" s="223"/>
      <c r="F99" s="223"/>
      <c r="G99" s="223"/>
      <c r="H99" s="223"/>
      <c r="I99" s="224"/>
      <c r="J99" s="223"/>
      <c r="K99" s="59"/>
    </row>
    <row r="100" spans="2:11" ht="15.75" x14ac:dyDescent="0.25">
      <c r="B100" s="174" t="s">
        <v>105</v>
      </c>
      <c r="C100" s="19"/>
      <c r="D100" s="21"/>
      <c r="E100" s="21"/>
      <c r="F100" s="21"/>
      <c r="G100" s="154">
        <f>SUM(D100:F100)</f>
        <v>0</v>
      </c>
      <c r="H100" s="151"/>
      <c r="I100" s="200"/>
      <c r="J100" s="134"/>
      <c r="K100" s="60"/>
    </row>
    <row r="101" spans="2:11" ht="15.75" x14ac:dyDescent="0.25">
      <c r="B101" s="174" t="s">
        <v>106</v>
      </c>
      <c r="C101" s="19"/>
      <c r="D101" s="21"/>
      <c r="E101" s="21"/>
      <c r="F101" s="21"/>
      <c r="G101" s="154">
        <f t="shared" ref="G101:G107" si="8">SUM(D101:F101)</f>
        <v>0</v>
      </c>
      <c r="H101" s="151"/>
      <c r="I101" s="200"/>
      <c r="J101" s="134"/>
      <c r="K101" s="60"/>
    </row>
    <row r="102" spans="2:11" ht="15.75" x14ac:dyDescent="0.25">
      <c r="B102" s="174" t="s">
        <v>107</v>
      </c>
      <c r="C102" s="19"/>
      <c r="D102" s="21"/>
      <c r="E102" s="21"/>
      <c r="F102" s="21"/>
      <c r="G102" s="154">
        <f t="shared" si="8"/>
        <v>0</v>
      </c>
      <c r="H102" s="151"/>
      <c r="I102" s="200"/>
      <c r="J102" s="134"/>
      <c r="K102" s="60"/>
    </row>
    <row r="103" spans="2:11" ht="15.75" x14ac:dyDescent="0.25">
      <c r="B103" s="174" t="s">
        <v>108</v>
      </c>
      <c r="C103" s="19"/>
      <c r="D103" s="21"/>
      <c r="E103" s="21"/>
      <c r="F103" s="21"/>
      <c r="G103" s="154">
        <f t="shared" si="8"/>
        <v>0</v>
      </c>
      <c r="H103" s="151"/>
      <c r="I103" s="200"/>
      <c r="J103" s="134"/>
      <c r="K103" s="60"/>
    </row>
    <row r="104" spans="2:11" ht="15.75" x14ac:dyDescent="0.25">
      <c r="B104" s="174" t="s">
        <v>109</v>
      </c>
      <c r="C104" s="19"/>
      <c r="D104" s="21"/>
      <c r="E104" s="21"/>
      <c r="F104" s="21"/>
      <c r="G104" s="154">
        <f t="shared" si="8"/>
        <v>0</v>
      </c>
      <c r="H104" s="151"/>
      <c r="I104" s="200"/>
      <c r="J104" s="134"/>
      <c r="K104" s="60"/>
    </row>
    <row r="105" spans="2:11" ht="15.75" x14ac:dyDescent="0.25">
      <c r="B105" s="174" t="s">
        <v>110</v>
      </c>
      <c r="C105" s="19"/>
      <c r="D105" s="21"/>
      <c r="E105" s="21"/>
      <c r="F105" s="21"/>
      <c r="G105" s="154">
        <f t="shared" si="8"/>
        <v>0</v>
      </c>
      <c r="H105" s="151"/>
      <c r="I105" s="200"/>
      <c r="J105" s="134"/>
      <c r="K105" s="60"/>
    </row>
    <row r="106" spans="2:11" ht="15.75" x14ac:dyDescent="0.25">
      <c r="B106" s="174" t="s">
        <v>111</v>
      </c>
      <c r="C106" s="55"/>
      <c r="D106" s="22"/>
      <c r="E106" s="22"/>
      <c r="F106" s="22"/>
      <c r="G106" s="154">
        <f t="shared" si="8"/>
        <v>0</v>
      </c>
      <c r="H106" s="152"/>
      <c r="I106" s="201"/>
      <c r="J106" s="135"/>
      <c r="K106" s="60"/>
    </row>
    <row r="107" spans="2:11" ht="15.75" x14ac:dyDescent="0.25">
      <c r="B107" s="174" t="s">
        <v>112</v>
      </c>
      <c r="C107" s="55"/>
      <c r="D107" s="22"/>
      <c r="E107" s="22"/>
      <c r="F107" s="22"/>
      <c r="G107" s="154">
        <f t="shared" si="8"/>
        <v>0</v>
      </c>
      <c r="H107" s="152"/>
      <c r="I107" s="201"/>
      <c r="J107" s="135"/>
      <c r="K107" s="60"/>
    </row>
    <row r="108" spans="2:11" ht="15.75" x14ac:dyDescent="0.2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customHeight="1" x14ac:dyDescent="0.25">
      <c r="B109" s="117" t="s">
        <v>8</v>
      </c>
      <c r="C109" s="223"/>
      <c r="D109" s="223"/>
      <c r="E109" s="223"/>
      <c r="F109" s="223"/>
      <c r="G109" s="223"/>
      <c r="H109" s="223"/>
      <c r="I109" s="224"/>
      <c r="J109" s="223"/>
      <c r="K109" s="59"/>
    </row>
    <row r="110" spans="2:11" ht="15.75" x14ac:dyDescent="0.25">
      <c r="B110" s="174" t="s">
        <v>113</v>
      </c>
      <c r="C110" s="19"/>
      <c r="D110" s="21"/>
      <c r="E110" s="21"/>
      <c r="F110" s="21"/>
      <c r="G110" s="154">
        <f>SUM(D110:F110)</f>
        <v>0</v>
      </c>
      <c r="H110" s="151"/>
      <c r="I110" s="200"/>
      <c r="J110" s="134"/>
      <c r="K110" s="60"/>
    </row>
    <row r="111" spans="2:11" ht="15.75" x14ac:dyDescent="0.25">
      <c r="B111" s="174" t="s">
        <v>114</v>
      </c>
      <c r="C111" s="19"/>
      <c r="D111" s="21"/>
      <c r="E111" s="21"/>
      <c r="F111" s="21"/>
      <c r="G111" s="154">
        <f t="shared" ref="G111:G117" si="9">SUM(D111:F111)</f>
        <v>0</v>
      </c>
      <c r="H111" s="151"/>
      <c r="I111" s="200"/>
      <c r="J111" s="134"/>
      <c r="K111" s="60"/>
    </row>
    <row r="112" spans="2:11" ht="15.75" x14ac:dyDescent="0.25">
      <c r="B112" s="174" t="s">
        <v>115</v>
      </c>
      <c r="C112" s="19"/>
      <c r="D112" s="21"/>
      <c r="E112" s="21"/>
      <c r="F112" s="21"/>
      <c r="G112" s="154">
        <f t="shared" si="9"/>
        <v>0</v>
      </c>
      <c r="H112" s="151"/>
      <c r="I112" s="200"/>
      <c r="J112" s="134"/>
      <c r="K112" s="60"/>
    </row>
    <row r="113" spans="2:11" ht="15.75" x14ac:dyDescent="0.25">
      <c r="B113" s="174" t="s">
        <v>116</v>
      </c>
      <c r="C113" s="19"/>
      <c r="D113" s="21"/>
      <c r="E113" s="21"/>
      <c r="F113" s="21"/>
      <c r="G113" s="154">
        <f t="shared" si="9"/>
        <v>0</v>
      </c>
      <c r="H113" s="151"/>
      <c r="I113" s="200"/>
      <c r="J113" s="134"/>
      <c r="K113" s="60"/>
    </row>
    <row r="114" spans="2:11" ht="15.75" x14ac:dyDescent="0.25">
      <c r="B114" s="174" t="s">
        <v>117</v>
      </c>
      <c r="C114" s="19"/>
      <c r="D114" s="21"/>
      <c r="E114" s="21"/>
      <c r="F114" s="21"/>
      <c r="G114" s="154">
        <f t="shared" si="9"/>
        <v>0</v>
      </c>
      <c r="H114" s="151"/>
      <c r="I114" s="200"/>
      <c r="J114" s="134"/>
      <c r="K114" s="60"/>
    </row>
    <row r="115" spans="2:11" ht="15.75" x14ac:dyDescent="0.25">
      <c r="B115" s="174" t="s">
        <v>118</v>
      </c>
      <c r="C115" s="19"/>
      <c r="D115" s="21"/>
      <c r="E115" s="21"/>
      <c r="F115" s="21"/>
      <c r="G115" s="154">
        <f t="shared" si="9"/>
        <v>0</v>
      </c>
      <c r="H115" s="151"/>
      <c r="I115" s="200"/>
      <c r="J115" s="134"/>
      <c r="K115" s="60"/>
    </row>
    <row r="116" spans="2:11" ht="15.75" x14ac:dyDescent="0.25">
      <c r="B116" s="174" t="s">
        <v>119</v>
      </c>
      <c r="C116" s="55"/>
      <c r="D116" s="22"/>
      <c r="E116" s="22"/>
      <c r="F116" s="22"/>
      <c r="G116" s="154">
        <f t="shared" si="9"/>
        <v>0</v>
      </c>
      <c r="H116" s="152"/>
      <c r="I116" s="201"/>
      <c r="J116" s="135"/>
      <c r="K116" s="60"/>
    </row>
    <row r="117" spans="2:11" ht="15.75" x14ac:dyDescent="0.25">
      <c r="B117" s="174" t="s">
        <v>120</v>
      </c>
      <c r="C117" s="55"/>
      <c r="D117" s="22"/>
      <c r="E117" s="22"/>
      <c r="F117" s="22"/>
      <c r="G117" s="154">
        <f t="shared" si="9"/>
        <v>0</v>
      </c>
      <c r="H117" s="152"/>
      <c r="I117" s="201"/>
      <c r="J117" s="135"/>
      <c r="K117" s="60"/>
    </row>
    <row r="118" spans="2:11" ht="15.75" x14ac:dyDescent="0.2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customHeight="1" x14ac:dyDescent="0.25">
      <c r="B119" s="117" t="s">
        <v>121</v>
      </c>
      <c r="C119" s="223"/>
      <c r="D119" s="223"/>
      <c r="E119" s="223"/>
      <c r="F119" s="223"/>
      <c r="G119" s="223"/>
      <c r="H119" s="223"/>
      <c r="I119" s="224"/>
      <c r="J119" s="223"/>
      <c r="K119" s="59"/>
    </row>
    <row r="120" spans="2:11" ht="15.75" x14ac:dyDescent="0.25">
      <c r="B120" s="174" t="s">
        <v>122</v>
      </c>
      <c r="C120" s="19"/>
      <c r="D120" s="21"/>
      <c r="E120" s="21"/>
      <c r="F120" s="21"/>
      <c r="G120" s="154">
        <f>SUM(D120:F120)</f>
        <v>0</v>
      </c>
      <c r="H120" s="151"/>
      <c r="I120" s="200"/>
      <c r="J120" s="134"/>
      <c r="K120" s="60"/>
    </row>
    <row r="121" spans="2:11" ht="15.75" x14ac:dyDescent="0.25">
      <c r="B121" s="174" t="s">
        <v>123</v>
      </c>
      <c r="C121" s="19"/>
      <c r="D121" s="21"/>
      <c r="E121" s="21"/>
      <c r="F121" s="21"/>
      <c r="G121" s="154">
        <f t="shared" ref="G121:G127" si="10">SUM(D121:F121)</f>
        <v>0</v>
      </c>
      <c r="H121" s="151"/>
      <c r="I121" s="200"/>
      <c r="J121" s="134"/>
      <c r="K121" s="60"/>
    </row>
    <row r="122" spans="2:11" ht="15.75" x14ac:dyDescent="0.25">
      <c r="B122" s="174" t="s">
        <v>124</v>
      </c>
      <c r="C122" s="19"/>
      <c r="D122" s="21"/>
      <c r="E122" s="21"/>
      <c r="F122" s="21"/>
      <c r="G122" s="154">
        <f t="shared" si="10"/>
        <v>0</v>
      </c>
      <c r="H122" s="151"/>
      <c r="I122" s="200"/>
      <c r="J122" s="134"/>
      <c r="K122" s="60"/>
    </row>
    <row r="123" spans="2:11" ht="15.75" x14ac:dyDescent="0.25">
      <c r="B123" s="174" t="s">
        <v>125</v>
      </c>
      <c r="C123" s="19"/>
      <c r="D123" s="21"/>
      <c r="E123" s="21"/>
      <c r="F123" s="21"/>
      <c r="G123" s="154">
        <f t="shared" si="10"/>
        <v>0</v>
      </c>
      <c r="H123" s="151"/>
      <c r="I123" s="200"/>
      <c r="J123" s="134"/>
      <c r="K123" s="60"/>
    </row>
    <row r="124" spans="2:11" ht="15.75" x14ac:dyDescent="0.25">
      <c r="B124" s="174" t="s">
        <v>126</v>
      </c>
      <c r="C124" s="19"/>
      <c r="D124" s="21"/>
      <c r="E124" s="21"/>
      <c r="F124" s="21"/>
      <c r="G124" s="154">
        <f t="shared" si="10"/>
        <v>0</v>
      </c>
      <c r="H124" s="151"/>
      <c r="I124" s="200"/>
      <c r="J124" s="134"/>
      <c r="K124" s="60"/>
    </row>
    <row r="125" spans="2:11" ht="15.75" x14ac:dyDescent="0.25">
      <c r="B125" s="174" t="s">
        <v>127</v>
      </c>
      <c r="C125" s="19"/>
      <c r="D125" s="21"/>
      <c r="E125" s="21"/>
      <c r="F125" s="21"/>
      <c r="G125" s="154">
        <f t="shared" si="10"/>
        <v>0</v>
      </c>
      <c r="H125" s="151"/>
      <c r="I125" s="200"/>
      <c r="J125" s="134"/>
      <c r="K125" s="60"/>
    </row>
    <row r="126" spans="2:11" ht="15.75" x14ac:dyDescent="0.25">
      <c r="B126" s="174" t="s">
        <v>128</v>
      </c>
      <c r="C126" s="55"/>
      <c r="D126" s="22"/>
      <c r="E126" s="22"/>
      <c r="F126" s="22"/>
      <c r="G126" s="154">
        <f t="shared" si="10"/>
        <v>0</v>
      </c>
      <c r="H126" s="152"/>
      <c r="I126" s="201"/>
      <c r="J126" s="135"/>
      <c r="K126" s="60"/>
    </row>
    <row r="127" spans="2:11" ht="15.75" x14ac:dyDescent="0.25">
      <c r="B127" s="174" t="s">
        <v>129</v>
      </c>
      <c r="C127" s="55"/>
      <c r="D127" s="22"/>
      <c r="E127" s="22"/>
      <c r="F127" s="22"/>
      <c r="G127" s="154">
        <f t="shared" si="10"/>
        <v>0</v>
      </c>
      <c r="H127" s="152"/>
      <c r="I127" s="201"/>
      <c r="J127" s="135"/>
      <c r="K127" s="60"/>
    </row>
    <row r="128" spans="2:11" ht="15.75" x14ac:dyDescent="0.2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customHeight="1" x14ac:dyDescent="0.25">
      <c r="B129" s="117" t="s">
        <v>130</v>
      </c>
      <c r="C129" s="223"/>
      <c r="D129" s="223"/>
      <c r="E129" s="223"/>
      <c r="F129" s="223"/>
      <c r="G129" s="223"/>
      <c r="H129" s="223"/>
      <c r="I129" s="224"/>
      <c r="J129" s="223"/>
      <c r="K129" s="59"/>
    </row>
    <row r="130" spans="2:11" ht="15.75" x14ac:dyDescent="0.25">
      <c r="B130" s="174" t="s">
        <v>131</v>
      </c>
      <c r="C130" s="19"/>
      <c r="D130" s="21"/>
      <c r="E130" s="21"/>
      <c r="F130" s="21"/>
      <c r="G130" s="154">
        <f>SUM(D130:F130)</f>
        <v>0</v>
      </c>
      <c r="H130" s="151"/>
      <c r="I130" s="200"/>
      <c r="J130" s="134"/>
      <c r="K130" s="60"/>
    </row>
    <row r="131" spans="2:11" ht="15.75" x14ac:dyDescent="0.25">
      <c r="B131" s="174" t="s">
        <v>132</v>
      </c>
      <c r="C131" s="19"/>
      <c r="D131" s="21"/>
      <c r="E131" s="21"/>
      <c r="F131" s="21"/>
      <c r="G131" s="154">
        <f t="shared" ref="G131:G137" si="11">SUM(D131:F131)</f>
        <v>0</v>
      </c>
      <c r="H131" s="151"/>
      <c r="I131" s="200"/>
      <c r="J131" s="134"/>
      <c r="K131" s="60"/>
    </row>
    <row r="132" spans="2:11" ht="15.75" x14ac:dyDescent="0.25">
      <c r="B132" s="174" t="s">
        <v>133</v>
      </c>
      <c r="C132" s="19"/>
      <c r="D132" s="21"/>
      <c r="E132" s="21"/>
      <c r="F132" s="21"/>
      <c r="G132" s="154">
        <f t="shared" si="11"/>
        <v>0</v>
      </c>
      <c r="H132" s="151"/>
      <c r="I132" s="200"/>
      <c r="J132" s="134"/>
      <c r="K132" s="60"/>
    </row>
    <row r="133" spans="2:11" ht="15.75" x14ac:dyDescent="0.25">
      <c r="B133" s="174" t="s">
        <v>134</v>
      </c>
      <c r="C133" s="19"/>
      <c r="D133" s="21"/>
      <c r="E133" s="21"/>
      <c r="F133" s="21"/>
      <c r="G133" s="154">
        <f t="shared" si="11"/>
        <v>0</v>
      </c>
      <c r="H133" s="151"/>
      <c r="I133" s="200"/>
      <c r="J133" s="134"/>
      <c r="K133" s="60"/>
    </row>
    <row r="134" spans="2:11" ht="15.75" x14ac:dyDescent="0.25">
      <c r="B134" s="174" t="s">
        <v>135</v>
      </c>
      <c r="C134" s="19"/>
      <c r="D134" s="21"/>
      <c r="E134" s="21"/>
      <c r="F134" s="21"/>
      <c r="G134" s="154">
        <f t="shared" si="11"/>
        <v>0</v>
      </c>
      <c r="H134" s="151"/>
      <c r="I134" s="200"/>
      <c r="J134" s="134"/>
      <c r="K134" s="60"/>
    </row>
    <row r="135" spans="2:11" ht="15.75" x14ac:dyDescent="0.25">
      <c r="B135" s="174" t="s">
        <v>136</v>
      </c>
      <c r="C135" s="19"/>
      <c r="D135" s="21"/>
      <c r="E135" s="21"/>
      <c r="F135" s="21"/>
      <c r="G135" s="154">
        <f t="shared" si="11"/>
        <v>0</v>
      </c>
      <c r="H135" s="151"/>
      <c r="I135" s="200"/>
      <c r="J135" s="134"/>
      <c r="K135" s="60"/>
    </row>
    <row r="136" spans="2:11" ht="15.75" x14ac:dyDescent="0.25">
      <c r="B136" s="174" t="s">
        <v>137</v>
      </c>
      <c r="C136" s="55"/>
      <c r="D136" s="22"/>
      <c r="E136" s="22"/>
      <c r="F136" s="22"/>
      <c r="G136" s="154">
        <f t="shared" si="11"/>
        <v>0</v>
      </c>
      <c r="H136" s="152"/>
      <c r="I136" s="201"/>
      <c r="J136" s="135"/>
      <c r="K136" s="60"/>
    </row>
    <row r="137" spans="2:11" ht="15.75" x14ac:dyDescent="0.25">
      <c r="B137" s="174" t="s">
        <v>138</v>
      </c>
      <c r="C137" s="55"/>
      <c r="D137" s="22"/>
      <c r="E137" s="22"/>
      <c r="F137" s="22"/>
      <c r="G137" s="154">
        <f t="shared" si="11"/>
        <v>0</v>
      </c>
      <c r="H137" s="152"/>
      <c r="I137" s="201"/>
      <c r="J137" s="135"/>
      <c r="K137" s="60"/>
    </row>
    <row r="138" spans="2:11" ht="15.75"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25"/>
      <c r="D140" s="225"/>
      <c r="E140" s="225"/>
      <c r="F140" s="225"/>
      <c r="G140" s="225"/>
      <c r="H140" s="225"/>
      <c r="I140" s="226"/>
      <c r="J140" s="225"/>
      <c r="K140" s="20"/>
    </row>
    <row r="141" spans="2:11" ht="51" customHeight="1" x14ac:dyDescent="0.25">
      <c r="B141" s="117" t="s">
        <v>140</v>
      </c>
      <c r="C141" s="223"/>
      <c r="D141" s="223"/>
      <c r="E141" s="223"/>
      <c r="F141" s="223"/>
      <c r="G141" s="223"/>
      <c r="H141" s="223"/>
      <c r="I141" s="224"/>
      <c r="J141" s="223"/>
      <c r="K141" s="59"/>
    </row>
    <row r="142" spans="2:11" ht="15.75" x14ac:dyDescent="0.25">
      <c r="B142" s="174" t="s">
        <v>141</v>
      </c>
      <c r="C142" s="19"/>
      <c r="D142" s="21"/>
      <c r="E142" s="21"/>
      <c r="F142" s="21"/>
      <c r="G142" s="154">
        <f>SUM(D142:F142)</f>
        <v>0</v>
      </c>
      <c r="H142" s="151"/>
      <c r="I142" s="200"/>
      <c r="J142" s="134"/>
      <c r="K142" s="60"/>
    </row>
    <row r="143" spans="2:11" ht="15.75" x14ac:dyDescent="0.25">
      <c r="B143" s="174" t="s">
        <v>142</v>
      </c>
      <c r="C143" s="19"/>
      <c r="D143" s="21"/>
      <c r="E143" s="21"/>
      <c r="F143" s="21"/>
      <c r="G143" s="154">
        <f t="shared" ref="G143:G149" si="12">SUM(D143:F143)</f>
        <v>0</v>
      </c>
      <c r="H143" s="151"/>
      <c r="I143" s="200"/>
      <c r="J143" s="134"/>
      <c r="K143" s="60"/>
    </row>
    <row r="144" spans="2:11" ht="15.75" x14ac:dyDescent="0.25">
      <c r="B144" s="174" t="s">
        <v>143</v>
      </c>
      <c r="C144" s="19"/>
      <c r="D144" s="21"/>
      <c r="E144" s="21"/>
      <c r="F144" s="21"/>
      <c r="G144" s="154">
        <f t="shared" si="12"/>
        <v>0</v>
      </c>
      <c r="H144" s="151"/>
      <c r="I144" s="200"/>
      <c r="J144" s="134"/>
      <c r="K144" s="60"/>
    </row>
    <row r="145" spans="2:11" ht="15.75" x14ac:dyDescent="0.25">
      <c r="B145" s="174" t="s">
        <v>144</v>
      </c>
      <c r="C145" s="19"/>
      <c r="D145" s="21"/>
      <c r="E145" s="21"/>
      <c r="F145" s="21"/>
      <c r="G145" s="154">
        <f t="shared" si="12"/>
        <v>0</v>
      </c>
      <c r="H145" s="151"/>
      <c r="I145" s="200"/>
      <c r="J145" s="134"/>
      <c r="K145" s="60"/>
    </row>
    <row r="146" spans="2:11" ht="15.75" x14ac:dyDescent="0.25">
      <c r="B146" s="174" t="s">
        <v>145</v>
      </c>
      <c r="C146" s="19"/>
      <c r="D146" s="21"/>
      <c r="E146" s="21"/>
      <c r="F146" s="21"/>
      <c r="G146" s="154">
        <f t="shared" si="12"/>
        <v>0</v>
      </c>
      <c r="H146" s="151"/>
      <c r="I146" s="200"/>
      <c r="J146" s="134"/>
      <c r="K146" s="60"/>
    </row>
    <row r="147" spans="2:11" ht="15.75" x14ac:dyDescent="0.25">
      <c r="B147" s="174" t="s">
        <v>146</v>
      </c>
      <c r="C147" s="19"/>
      <c r="D147" s="21"/>
      <c r="E147" s="21"/>
      <c r="F147" s="21"/>
      <c r="G147" s="154">
        <f t="shared" si="12"/>
        <v>0</v>
      </c>
      <c r="H147" s="151"/>
      <c r="I147" s="200"/>
      <c r="J147" s="134"/>
      <c r="K147" s="60"/>
    </row>
    <row r="148" spans="2:11" ht="15.75" x14ac:dyDescent="0.25">
      <c r="B148" s="174" t="s">
        <v>147</v>
      </c>
      <c r="C148" s="55"/>
      <c r="D148" s="22"/>
      <c r="E148" s="22"/>
      <c r="F148" s="22"/>
      <c r="G148" s="154">
        <f t="shared" si="12"/>
        <v>0</v>
      </c>
      <c r="H148" s="152"/>
      <c r="I148" s="201"/>
      <c r="J148" s="135"/>
      <c r="K148" s="60"/>
    </row>
    <row r="149" spans="2:11" ht="15.75" x14ac:dyDescent="0.25">
      <c r="B149" s="174" t="s">
        <v>148</v>
      </c>
      <c r="C149" s="55"/>
      <c r="D149" s="22"/>
      <c r="E149" s="22"/>
      <c r="F149" s="22"/>
      <c r="G149" s="154">
        <f t="shared" si="12"/>
        <v>0</v>
      </c>
      <c r="H149" s="152"/>
      <c r="I149" s="201"/>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customHeight="1" x14ac:dyDescent="0.25">
      <c r="B151" s="117" t="s">
        <v>149</v>
      </c>
      <c r="C151" s="223"/>
      <c r="D151" s="223"/>
      <c r="E151" s="223"/>
      <c r="F151" s="223"/>
      <c r="G151" s="223"/>
      <c r="H151" s="223"/>
      <c r="I151" s="224"/>
      <c r="J151" s="223"/>
      <c r="K151" s="59"/>
    </row>
    <row r="152" spans="2:11" ht="15.75" x14ac:dyDescent="0.25">
      <c r="B152" s="174" t="s">
        <v>150</v>
      </c>
      <c r="C152" s="19"/>
      <c r="D152" s="21"/>
      <c r="E152" s="21"/>
      <c r="F152" s="21"/>
      <c r="G152" s="154">
        <f>SUM(D152:F152)</f>
        <v>0</v>
      </c>
      <c r="H152" s="151"/>
      <c r="I152" s="200"/>
      <c r="J152" s="134"/>
      <c r="K152" s="60"/>
    </row>
    <row r="153" spans="2:11" ht="15.75" x14ac:dyDescent="0.25">
      <c r="B153" s="174" t="s">
        <v>151</v>
      </c>
      <c r="C153" s="19"/>
      <c r="D153" s="21"/>
      <c r="E153" s="21"/>
      <c r="F153" s="21"/>
      <c r="G153" s="154">
        <f t="shared" ref="G153:G159" si="13">SUM(D153:F153)</f>
        <v>0</v>
      </c>
      <c r="H153" s="151"/>
      <c r="I153" s="200"/>
      <c r="J153" s="134"/>
      <c r="K153" s="60"/>
    </row>
    <row r="154" spans="2:11" ht="15.75" x14ac:dyDescent="0.25">
      <c r="B154" s="174" t="s">
        <v>152</v>
      </c>
      <c r="C154" s="19"/>
      <c r="D154" s="21"/>
      <c r="E154" s="21"/>
      <c r="F154" s="21"/>
      <c r="G154" s="154">
        <f t="shared" si="13"/>
        <v>0</v>
      </c>
      <c r="H154" s="151"/>
      <c r="I154" s="200"/>
      <c r="J154" s="134"/>
      <c r="K154" s="60"/>
    </row>
    <row r="155" spans="2:11" ht="15.75" x14ac:dyDescent="0.25">
      <c r="B155" s="174" t="s">
        <v>153</v>
      </c>
      <c r="C155" s="19"/>
      <c r="D155" s="21"/>
      <c r="E155" s="21"/>
      <c r="F155" s="21"/>
      <c r="G155" s="154">
        <f t="shared" si="13"/>
        <v>0</v>
      </c>
      <c r="H155" s="151"/>
      <c r="I155" s="200"/>
      <c r="J155" s="134"/>
      <c r="K155" s="60"/>
    </row>
    <row r="156" spans="2:11" ht="15.75" x14ac:dyDescent="0.25">
      <c r="B156" s="174" t="s">
        <v>154</v>
      </c>
      <c r="C156" s="19"/>
      <c r="D156" s="21"/>
      <c r="E156" s="21"/>
      <c r="F156" s="21"/>
      <c r="G156" s="154">
        <f t="shared" si="13"/>
        <v>0</v>
      </c>
      <c r="H156" s="151"/>
      <c r="I156" s="200"/>
      <c r="J156" s="134"/>
      <c r="K156" s="60"/>
    </row>
    <row r="157" spans="2:11" ht="15.75" x14ac:dyDescent="0.25">
      <c r="B157" s="174" t="s">
        <v>155</v>
      </c>
      <c r="C157" s="19"/>
      <c r="D157" s="21"/>
      <c r="E157" s="21"/>
      <c r="F157" s="21"/>
      <c r="G157" s="154">
        <f t="shared" si="13"/>
        <v>0</v>
      </c>
      <c r="H157" s="151"/>
      <c r="I157" s="200"/>
      <c r="J157" s="134"/>
      <c r="K157" s="60"/>
    </row>
    <row r="158" spans="2:11" ht="15.75" x14ac:dyDescent="0.25">
      <c r="B158" s="174" t="s">
        <v>156</v>
      </c>
      <c r="C158" s="55"/>
      <c r="D158" s="22"/>
      <c r="E158" s="22"/>
      <c r="F158" s="22"/>
      <c r="G158" s="154">
        <f t="shared" si="13"/>
        <v>0</v>
      </c>
      <c r="H158" s="152"/>
      <c r="I158" s="201"/>
      <c r="J158" s="135"/>
      <c r="K158" s="60"/>
    </row>
    <row r="159" spans="2:11" ht="15.75" x14ac:dyDescent="0.25">
      <c r="B159" s="174" t="s">
        <v>157</v>
      </c>
      <c r="C159" s="55"/>
      <c r="D159" s="22"/>
      <c r="E159" s="22"/>
      <c r="F159" s="22"/>
      <c r="G159" s="154">
        <f t="shared" si="13"/>
        <v>0</v>
      </c>
      <c r="H159" s="152"/>
      <c r="I159" s="201"/>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customHeight="1" x14ac:dyDescent="0.25">
      <c r="B161" s="117" t="s">
        <v>158</v>
      </c>
      <c r="C161" s="223"/>
      <c r="D161" s="223"/>
      <c r="E161" s="223"/>
      <c r="F161" s="223"/>
      <c r="G161" s="223"/>
      <c r="H161" s="223"/>
      <c r="I161" s="224"/>
      <c r="J161" s="223"/>
      <c r="K161" s="59"/>
    </row>
    <row r="162" spans="2:11" ht="15.75" x14ac:dyDescent="0.25">
      <c r="B162" s="174" t="s">
        <v>159</v>
      </c>
      <c r="C162" s="19"/>
      <c r="D162" s="21"/>
      <c r="E162" s="21"/>
      <c r="F162" s="21"/>
      <c r="G162" s="154">
        <f>SUM(D162:F162)</f>
        <v>0</v>
      </c>
      <c r="H162" s="151"/>
      <c r="I162" s="200"/>
      <c r="J162" s="134"/>
      <c r="K162" s="60"/>
    </row>
    <row r="163" spans="2:11" ht="15.75" x14ac:dyDescent="0.25">
      <c r="B163" s="174" t="s">
        <v>160</v>
      </c>
      <c r="C163" s="19"/>
      <c r="D163" s="21"/>
      <c r="E163" s="21"/>
      <c r="F163" s="21"/>
      <c r="G163" s="154">
        <f t="shared" ref="G163:G169" si="14">SUM(D163:F163)</f>
        <v>0</v>
      </c>
      <c r="H163" s="151"/>
      <c r="I163" s="200"/>
      <c r="J163" s="134"/>
      <c r="K163" s="60"/>
    </row>
    <row r="164" spans="2:11" ht="15.75" x14ac:dyDescent="0.25">
      <c r="B164" s="174" t="s">
        <v>161</v>
      </c>
      <c r="C164" s="19"/>
      <c r="D164" s="21"/>
      <c r="E164" s="21"/>
      <c r="F164" s="21"/>
      <c r="G164" s="154">
        <f t="shared" si="14"/>
        <v>0</v>
      </c>
      <c r="H164" s="151"/>
      <c r="I164" s="200"/>
      <c r="J164" s="134"/>
      <c r="K164" s="60"/>
    </row>
    <row r="165" spans="2:11" ht="15.75" x14ac:dyDescent="0.25">
      <c r="B165" s="174" t="s">
        <v>162</v>
      </c>
      <c r="C165" s="19"/>
      <c r="D165" s="21"/>
      <c r="E165" s="21"/>
      <c r="F165" s="21"/>
      <c r="G165" s="154">
        <f t="shared" si="14"/>
        <v>0</v>
      </c>
      <c r="H165" s="151"/>
      <c r="I165" s="216"/>
      <c r="J165" s="134"/>
      <c r="K165" s="60"/>
    </row>
    <row r="166" spans="2:11" ht="15.75" x14ac:dyDescent="0.25">
      <c r="B166" s="174" t="s">
        <v>163</v>
      </c>
      <c r="C166" s="19"/>
      <c r="D166" s="21"/>
      <c r="E166" s="21"/>
      <c r="F166" s="21"/>
      <c r="G166" s="154">
        <f t="shared" si="14"/>
        <v>0</v>
      </c>
      <c r="H166" s="151"/>
      <c r="I166" s="200"/>
      <c r="J166" s="134"/>
      <c r="K166" s="60"/>
    </row>
    <row r="167" spans="2:11" ht="15.75" x14ac:dyDescent="0.25">
      <c r="B167" s="174" t="s">
        <v>164</v>
      </c>
      <c r="C167" s="19"/>
      <c r="D167" s="21"/>
      <c r="E167" s="21"/>
      <c r="F167" s="21"/>
      <c r="G167" s="154">
        <f t="shared" si="14"/>
        <v>0</v>
      </c>
      <c r="H167" s="151"/>
      <c r="I167" s="200"/>
      <c r="J167" s="134"/>
      <c r="K167" s="60"/>
    </row>
    <row r="168" spans="2:11" ht="15.75" x14ac:dyDescent="0.25">
      <c r="B168" s="174" t="s">
        <v>165</v>
      </c>
      <c r="C168" s="55"/>
      <c r="D168" s="22"/>
      <c r="E168" s="22"/>
      <c r="F168" s="22"/>
      <c r="G168" s="154">
        <f t="shared" si="14"/>
        <v>0</v>
      </c>
      <c r="H168" s="152"/>
      <c r="I168" s="201"/>
      <c r="J168" s="135"/>
      <c r="K168" s="60"/>
    </row>
    <row r="169" spans="2:11" ht="15.75" x14ac:dyDescent="0.25">
      <c r="B169" s="174" t="s">
        <v>166</v>
      </c>
      <c r="C169" s="55"/>
      <c r="D169" s="22"/>
      <c r="E169" s="22"/>
      <c r="F169" s="22"/>
      <c r="G169" s="154">
        <f t="shared" si="14"/>
        <v>0</v>
      </c>
      <c r="H169" s="152"/>
      <c r="I169" s="201"/>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25">
      <c r="B171" s="117" t="s">
        <v>167</v>
      </c>
      <c r="C171" s="223"/>
      <c r="D171" s="223"/>
      <c r="E171" s="223"/>
      <c r="F171" s="223"/>
      <c r="G171" s="223"/>
      <c r="H171" s="223"/>
      <c r="I171" s="224"/>
      <c r="J171" s="223"/>
      <c r="K171" s="59"/>
    </row>
    <row r="172" spans="2:11" ht="15.75" x14ac:dyDescent="0.25">
      <c r="B172" s="174" t="s">
        <v>168</v>
      </c>
      <c r="C172" s="19"/>
      <c r="D172" s="21"/>
      <c r="E172" s="21"/>
      <c r="F172" s="21"/>
      <c r="G172" s="154">
        <f>SUM(D172:F172)</f>
        <v>0</v>
      </c>
      <c r="H172" s="151"/>
      <c r="I172" s="200"/>
      <c r="J172" s="134"/>
      <c r="K172" s="60"/>
    </row>
    <row r="173" spans="2:11" ht="15.75" x14ac:dyDescent="0.25">
      <c r="B173" s="174" t="s">
        <v>169</v>
      </c>
      <c r="C173" s="19"/>
      <c r="D173" s="21"/>
      <c r="E173" s="21"/>
      <c r="F173" s="21"/>
      <c r="G173" s="154">
        <f t="shared" ref="G173:G179" si="15">SUM(D173:F173)</f>
        <v>0</v>
      </c>
      <c r="H173" s="151"/>
      <c r="I173" s="200"/>
      <c r="J173" s="134"/>
      <c r="K173" s="60"/>
    </row>
    <row r="174" spans="2:11" ht="15.75" x14ac:dyDescent="0.25">
      <c r="B174" s="174" t="s">
        <v>170</v>
      </c>
      <c r="C174" s="19"/>
      <c r="D174" s="21"/>
      <c r="E174" s="21"/>
      <c r="F174" s="21"/>
      <c r="G174" s="154">
        <f t="shared" si="15"/>
        <v>0</v>
      </c>
      <c r="H174" s="151"/>
      <c r="I174" s="200"/>
      <c r="J174" s="134"/>
      <c r="K174" s="60"/>
    </row>
    <row r="175" spans="2:11" ht="15.75" x14ac:dyDescent="0.25">
      <c r="B175" s="174" t="s">
        <v>171</v>
      </c>
      <c r="C175" s="19"/>
      <c r="D175" s="21"/>
      <c r="E175" s="21"/>
      <c r="F175" s="21"/>
      <c r="G175" s="154">
        <f t="shared" si="15"/>
        <v>0</v>
      </c>
      <c r="H175" s="151"/>
      <c r="I175" s="200"/>
      <c r="J175" s="134"/>
      <c r="K175" s="60"/>
    </row>
    <row r="176" spans="2:11" ht="15.75" x14ac:dyDescent="0.25">
      <c r="B176" s="174" t="s">
        <v>172</v>
      </c>
      <c r="C176" s="19"/>
      <c r="D176" s="21"/>
      <c r="E176" s="21"/>
      <c r="F176" s="21"/>
      <c r="G176" s="154">
        <f>SUM(D176:F176)</f>
        <v>0</v>
      </c>
      <c r="H176" s="151"/>
      <c r="I176" s="200"/>
      <c r="J176" s="134"/>
      <c r="K176" s="60"/>
    </row>
    <row r="177" spans="2:11" ht="15.75" x14ac:dyDescent="0.25">
      <c r="B177" s="174" t="s">
        <v>173</v>
      </c>
      <c r="C177" s="19"/>
      <c r="D177" s="21"/>
      <c r="E177" s="21"/>
      <c r="F177" s="21"/>
      <c r="G177" s="154">
        <f t="shared" si="15"/>
        <v>0</v>
      </c>
      <c r="H177" s="151"/>
      <c r="I177" s="200"/>
      <c r="J177" s="134"/>
      <c r="K177" s="60"/>
    </row>
    <row r="178" spans="2:11" ht="15.75" x14ac:dyDescent="0.25">
      <c r="B178" s="174" t="s">
        <v>174</v>
      </c>
      <c r="C178" s="55"/>
      <c r="D178" s="22"/>
      <c r="E178" s="22"/>
      <c r="F178" s="22"/>
      <c r="G178" s="154">
        <f t="shared" si="15"/>
        <v>0</v>
      </c>
      <c r="H178" s="152"/>
      <c r="I178" s="201"/>
      <c r="J178" s="135"/>
      <c r="K178" s="60"/>
    </row>
    <row r="179" spans="2:11" ht="15.75" x14ac:dyDescent="0.25">
      <c r="B179" s="174" t="s">
        <v>175</v>
      </c>
      <c r="C179" s="55"/>
      <c r="D179" s="22"/>
      <c r="E179" s="22"/>
      <c r="F179" s="22"/>
      <c r="G179" s="154">
        <f t="shared" si="15"/>
        <v>0</v>
      </c>
      <c r="H179" s="152"/>
      <c r="I179" s="201"/>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v>80000</v>
      </c>
      <c r="E183" s="36"/>
      <c r="F183" s="36"/>
      <c r="G183" s="141">
        <f>SUM(D183:F183)</f>
        <v>80000</v>
      </c>
      <c r="H183" s="153"/>
      <c r="I183" s="36">
        <v>13330.57</v>
      </c>
      <c r="J183" s="145"/>
      <c r="K183" s="62"/>
    </row>
    <row r="184" spans="2:11" ht="161.25" customHeight="1" x14ac:dyDescent="0.25">
      <c r="B184" s="117" t="s">
        <v>551</v>
      </c>
      <c r="C184" s="18"/>
      <c r="D184" s="36">
        <v>20000</v>
      </c>
      <c r="E184" s="36"/>
      <c r="F184" s="36"/>
      <c r="G184" s="141">
        <f>SUM(D184:F184)</f>
        <v>20000</v>
      </c>
      <c r="H184" s="153"/>
      <c r="I184" s="222">
        <f>52231.65+8667.27</f>
        <v>60898.92</v>
      </c>
      <c r="J184" s="219" t="s">
        <v>621</v>
      </c>
      <c r="K184" s="62"/>
    </row>
    <row r="185" spans="2:11" ht="57" customHeight="1" x14ac:dyDescent="0.25">
      <c r="B185" s="117" t="s">
        <v>554</v>
      </c>
      <c r="C185" s="146"/>
      <c r="D185" s="36">
        <v>46000</v>
      </c>
      <c r="E185" s="36">
        <v>19000</v>
      </c>
      <c r="F185" s="36"/>
      <c r="G185" s="141">
        <f>SUM(D185:F185)</f>
        <v>65000</v>
      </c>
      <c r="H185" s="153"/>
      <c r="I185" s="36">
        <v>137.88</v>
      </c>
      <c r="J185" s="145"/>
      <c r="K185" s="62"/>
    </row>
    <row r="186" spans="2:11" ht="65.25" customHeight="1" x14ac:dyDescent="0.25">
      <c r="B186" s="147" t="s">
        <v>558</v>
      </c>
      <c r="C186" s="18"/>
      <c r="D186" s="36">
        <v>12000</v>
      </c>
      <c r="E186" s="36">
        <v>6000</v>
      </c>
      <c r="F186" s="36"/>
      <c r="G186" s="141">
        <f>SUM(D186:F186)</f>
        <v>18000</v>
      </c>
      <c r="H186" s="153"/>
      <c r="I186" s="36"/>
      <c r="J186" s="145"/>
      <c r="K186" s="62"/>
    </row>
    <row r="187" spans="2:11" ht="21.75" customHeight="1" x14ac:dyDescent="0.25">
      <c r="B187" s="7"/>
      <c r="C187" s="148" t="s">
        <v>552</v>
      </c>
      <c r="D187" s="155">
        <f>SUM(D183:D186)</f>
        <v>158000</v>
      </c>
      <c r="E187" s="155">
        <f>SUM(E183:E186)</f>
        <v>25000</v>
      </c>
      <c r="F187" s="155">
        <f>SUM(F183:F186)</f>
        <v>0</v>
      </c>
      <c r="G187" s="155">
        <f>SUM(G183:G186)</f>
        <v>183000</v>
      </c>
      <c r="H187" s="140">
        <f>(H183*G183)+(H184*G184)+(H185*G185)+(H186*G186)</f>
        <v>0</v>
      </c>
      <c r="I187" s="207">
        <f>SUM(I183:I186)</f>
        <v>74367.37</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57" t="s">
        <v>19</v>
      </c>
      <c r="D195" s="258"/>
      <c r="E195" s="258"/>
      <c r="F195" s="258"/>
      <c r="G195" s="259"/>
      <c r="H195" s="16"/>
      <c r="I195" s="28"/>
      <c r="J195" s="16"/>
    </row>
    <row r="196" spans="2:11" ht="40.5" customHeight="1" x14ac:dyDescent="0.25">
      <c r="B196" s="7"/>
      <c r="C196" s="247"/>
      <c r="D196" s="140" t="s">
        <v>548</v>
      </c>
      <c r="E196" s="140" t="s">
        <v>549</v>
      </c>
      <c r="F196" s="140" t="s">
        <v>550</v>
      </c>
      <c r="G196" s="249" t="s">
        <v>65</v>
      </c>
      <c r="H196" s="13"/>
      <c r="I196" s="28"/>
      <c r="J196" s="16"/>
    </row>
    <row r="197" spans="2:11" ht="24.75" customHeight="1" x14ac:dyDescent="0.25">
      <c r="B197" s="7"/>
      <c r="C197" s="248"/>
      <c r="D197" s="130" t="str">
        <f>D13</f>
        <v>UN WOMEN</v>
      </c>
      <c r="E197" s="130" t="str">
        <f>E13</f>
        <v>UNOPS</v>
      </c>
      <c r="F197" s="130">
        <f>F13</f>
        <v>0</v>
      </c>
      <c r="G197" s="250"/>
      <c r="H197" s="13"/>
      <c r="I197" s="28"/>
      <c r="J197" s="16"/>
    </row>
    <row r="198" spans="2:11" ht="41.25" customHeight="1" x14ac:dyDescent="0.25">
      <c r="B198" s="29"/>
      <c r="C198" s="142" t="s">
        <v>64</v>
      </c>
      <c r="D198" s="118">
        <f>SUM(D24,D34,D44,D54,D66,D76,D86,D96,D108,D118,D128,D138,D150,D160,D170,D180,D183,D184,D185,D186)</f>
        <v>934579.78</v>
      </c>
      <c r="E198" s="118">
        <f>SUM(E24,E34,E44,E54,E66,E76,E86,E96,E108,E118,E128,E138,E150,E160,E170,E180,E183,E184,E185,E186)</f>
        <v>467290</v>
      </c>
      <c r="F198" s="118">
        <f>SUM(F24,F34,F44,F54,F66,F76,F86,F96,F108,F118,F128,F138,F150,F160,F170,F180,F183,F184,F185,F186)</f>
        <v>0</v>
      </c>
      <c r="G198" s="143">
        <f>SUM(D198:F198)</f>
        <v>1401869.78</v>
      </c>
      <c r="H198" s="13"/>
      <c r="I198" s="203"/>
      <c r="J198" s="17"/>
    </row>
    <row r="199" spans="2:11" ht="51.75" customHeight="1" x14ac:dyDescent="0.25">
      <c r="B199" s="5"/>
      <c r="C199" s="142" t="s">
        <v>9</v>
      </c>
      <c r="D199" s="118">
        <f>D198*0.07</f>
        <v>65420.584600000009</v>
      </c>
      <c r="E199" s="118">
        <f>E198*0.07</f>
        <v>32710.300000000003</v>
      </c>
      <c r="F199" s="118">
        <f>F198*0.07</f>
        <v>0</v>
      </c>
      <c r="G199" s="143">
        <f>G198*0.07</f>
        <v>98130.884600000005</v>
      </c>
      <c r="H199" s="5"/>
      <c r="I199" s="203"/>
      <c r="J199" s="2"/>
    </row>
    <row r="200" spans="2:11" ht="51.75" customHeight="1" thickBot="1" x14ac:dyDescent="0.3">
      <c r="B200" s="5"/>
      <c r="C200" s="38" t="s">
        <v>65</v>
      </c>
      <c r="D200" s="123">
        <f>SUM(D198:D199)</f>
        <v>1000000.3646000001</v>
      </c>
      <c r="E200" s="123">
        <f>SUM(E198:E199)</f>
        <v>500000.3</v>
      </c>
      <c r="F200" s="123">
        <f>SUM(F198:F199)</f>
        <v>0</v>
      </c>
      <c r="G200" s="144">
        <f>SUM(G198:G199)</f>
        <v>1500000.6646</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41" t="s">
        <v>29</v>
      </c>
      <c r="D203" s="242"/>
      <c r="E203" s="243"/>
      <c r="F203" s="243"/>
      <c r="G203" s="243"/>
      <c r="H203" s="244"/>
      <c r="I203" s="208"/>
      <c r="J203" s="2"/>
      <c r="K203" s="47"/>
    </row>
    <row r="204" spans="2:11" ht="41.25" customHeight="1" x14ac:dyDescent="0.25">
      <c r="B204" s="2"/>
      <c r="C204" s="119"/>
      <c r="D204" s="120" t="s">
        <v>548</v>
      </c>
      <c r="E204" s="120" t="s">
        <v>549</v>
      </c>
      <c r="F204" s="120" t="s">
        <v>550</v>
      </c>
      <c r="G204" s="251" t="s">
        <v>65</v>
      </c>
      <c r="H204" s="253" t="s">
        <v>31</v>
      </c>
      <c r="I204" s="208"/>
      <c r="J204" s="2"/>
      <c r="K204" s="47"/>
    </row>
    <row r="205" spans="2:11" ht="27.75" customHeight="1" x14ac:dyDescent="0.25">
      <c r="B205" s="2"/>
      <c r="C205" s="119"/>
      <c r="D205" s="120" t="str">
        <f>D13</f>
        <v>UN WOMEN</v>
      </c>
      <c r="E205" s="120" t="str">
        <f>E13</f>
        <v>UNOPS</v>
      </c>
      <c r="F205" s="120">
        <f>F13</f>
        <v>0</v>
      </c>
      <c r="G205" s="252"/>
      <c r="H205" s="254"/>
      <c r="I205" s="202"/>
      <c r="J205" s="2"/>
      <c r="K205" s="47"/>
    </row>
    <row r="206" spans="2:11" ht="55.5" customHeight="1" x14ac:dyDescent="0.25">
      <c r="B206" s="2"/>
      <c r="C206" s="37" t="s">
        <v>30</v>
      </c>
      <c r="D206" s="121">
        <f>$D$200*H206</f>
        <v>700000.25522000005</v>
      </c>
      <c r="E206" s="122">
        <f>$E$200*H206</f>
        <v>350000.20999999996</v>
      </c>
      <c r="F206" s="122">
        <f>$F$200*H206</f>
        <v>0</v>
      </c>
      <c r="G206" s="122">
        <f>SUM(D206:F206)</f>
        <v>1050000.4652200001</v>
      </c>
      <c r="H206" s="166">
        <v>0.7</v>
      </c>
      <c r="I206" s="202"/>
      <c r="J206" s="2"/>
      <c r="K206" s="47"/>
    </row>
    <row r="207" spans="2:11" ht="57.75" customHeight="1" x14ac:dyDescent="0.25">
      <c r="B207" s="240"/>
      <c r="C207" s="149" t="s">
        <v>32</v>
      </c>
      <c r="D207" s="121">
        <f>$D$200*H207</f>
        <v>300000.10938000004</v>
      </c>
      <c r="E207" s="122">
        <f>$E$200*H207</f>
        <v>150000.09</v>
      </c>
      <c r="F207" s="122">
        <f>$F$200*H207</f>
        <v>0</v>
      </c>
      <c r="G207" s="150">
        <f>SUM(D207:F207)</f>
        <v>450000.19938000001</v>
      </c>
      <c r="H207" s="167">
        <v>0.3</v>
      </c>
      <c r="I207" s="205"/>
      <c r="J207" s="47"/>
      <c r="K207" s="47"/>
    </row>
    <row r="208" spans="2:11" ht="57.75" customHeight="1" x14ac:dyDescent="0.25">
      <c r="B208" s="240"/>
      <c r="C208" s="149" t="s">
        <v>562</v>
      </c>
      <c r="D208" s="121">
        <f>$D$200*H208</f>
        <v>0</v>
      </c>
      <c r="E208" s="122">
        <f>$E$200*H208</f>
        <v>0</v>
      </c>
      <c r="F208" s="122">
        <f>$F$200*H208</f>
        <v>0</v>
      </c>
      <c r="G208" s="150">
        <f>SUM(D208:F208)</f>
        <v>0</v>
      </c>
      <c r="H208" s="168">
        <v>0</v>
      </c>
      <c r="I208" s="209"/>
      <c r="J208" s="47"/>
      <c r="K208" s="47"/>
    </row>
    <row r="209" spans="1:11" ht="38.25" customHeight="1" thickBot="1" x14ac:dyDescent="0.3">
      <c r="B209" s="240"/>
      <c r="C209" s="38" t="s">
        <v>557</v>
      </c>
      <c r="D209" s="123">
        <f>SUM(D206:D208)</f>
        <v>1000000.3646000001</v>
      </c>
      <c r="E209" s="123">
        <f>SUM(E206:E208)</f>
        <v>500000.29999999993</v>
      </c>
      <c r="F209" s="123">
        <f>SUM(F206:F208)</f>
        <v>0</v>
      </c>
      <c r="G209" s="123">
        <f>SUM(G206:G208)</f>
        <v>1500000.6646000003</v>
      </c>
      <c r="H209" s="124">
        <f>SUM(H206:H208)</f>
        <v>1</v>
      </c>
      <c r="I209" s="206"/>
      <c r="J209" s="47"/>
      <c r="K209" s="47"/>
    </row>
    <row r="210" spans="1:11" ht="21.75" customHeight="1" thickBot="1" x14ac:dyDescent="0.3">
      <c r="B210" s="240"/>
      <c r="C210" s="3"/>
      <c r="D210" s="8"/>
      <c r="E210" s="8"/>
      <c r="F210" s="8"/>
      <c r="G210" s="8"/>
      <c r="H210" s="8"/>
      <c r="I210" s="206"/>
      <c r="J210" s="47"/>
      <c r="K210" s="47"/>
    </row>
    <row r="211" spans="1:11" ht="49.5" customHeight="1" x14ac:dyDescent="0.25">
      <c r="B211" s="240"/>
      <c r="C211" s="125" t="s">
        <v>574</v>
      </c>
      <c r="D211" s="126">
        <f>SUM(H24,H34,H44,H54,H66,H76,H86,H96,H108,H118,H128,H138,H150,H160,H170,H180,H187)*1.07</f>
        <v>1204915.52318</v>
      </c>
      <c r="E211" s="41"/>
      <c r="F211" s="41"/>
      <c r="G211" s="41"/>
      <c r="H211" s="212" t="s">
        <v>576</v>
      </c>
      <c r="I211" s="213">
        <f>SUM(I187,I180,I170,I160,I150,I138,I128,I118,I108,I96,I86,I76,I66,I54,I44,I34,I24)</f>
        <v>272334.64</v>
      </c>
      <c r="J211" s="47"/>
      <c r="K211" s="47"/>
    </row>
    <row r="212" spans="1:11" ht="28.5" customHeight="1" thickBot="1" x14ac:dyDescent="0.3">
      <c r="B212" s="240"/>
      <c r="C212" s="127" t="s">
        <v>16</v>
      </c>
      <c r="D212" s="194">
        <f>D211/G200</f>
        <v>0.80327665954822136</v>
      </c>
      <c r="E212" s="52"/>
      <c r="F212" s="52"/>
      <c r="G212" s="52"/>
      <c r="H212" s="214" t="s">
        <v>577</v>
      </c>
      <c r="I212" s="215">
        <f>I211/G198</f>
        <v>0.19426529046085864</v>
      </c>
      <c r="J212" s="47"/>
      <c r="K212" s="47"/>
    </row>
    <row r="213" spans="1:11" ht="28.5" customHeight="1" x14ac:dyDescent="0.25">
      <c r="B213" s="240"/>
      <c r="C213" s="255"/>
      <c r="D213" s="256"/>
      <c r="E213" s="53"/>
      <c r="F213" s="53"/>
      <c r="G213" s="53"/>
      <c r="J213" s="47"/>
      <c r="K213" s="47"/>
    </row>
    <row r="214" spans="1:11" ht="32.25" customHeight="1" x14ac:dyDescent="0.25">
      <c r="B214" s="240"/>
      <c r="C214" s="127" t="s">
        <v>575</v>
      </c>
      <c r="D214" s="128">
        <f>SUM(D185:F186)*1.07</f>
        <v>88810</v>
      </c>
      <c r="E214" s="54"/>
      <c r="F214" s="54"/>
      <c r="G214" s="54"/>
      <c r="J214" s="47"/>
      <c r="K214" s="47"/>
    </row>
    <row r="215" spans="1:11" ht="23.25" customHeight="1" x14ac:dyDescent="0.25">
      <c r="B215" s="240"/>
      <c r="C215" s="127" t="s">
        <v>17</v>
      </c>
      <c r="D215" s="194">
        <f>D214/G200</f>
        <v>5.9206640434177844E-2</v>
      </c>
      <c r="E215" s="54"/>
      <c r="F215" s="54"/>
      <c r="G215" s="54"/>
      <c r="I215" s="198"/>
      <c r="J215" s="47"/>
      <c r="K215" s="47"/>
    </row>
    <row r="216" spans="1:11" ht="66.75" customHeight="1" thickBot="1" x14ac:dyDescent="0.3">
      <c r="B216" s="240"/>
      <c r="C216" s="245" t="s">
        <v>571</v>
      </c>
      <c r="D216" s="246"/>
      <c r="E216" s="42"/>
      <c r="F216" s="42"/>
      <c r="G216" s="42"/>
      <c r="H216" s="47"/>
      <c r="J216" s="47"/>
      <c r="K216" s="47"/>
    </row>
    <row r="217" spans="1:11" ht="55.5" customHeight="1" x14ac:dyDescent="0.25">
      <c r="B217" s="240"/>
      <c r="K217" s="46"/>
    </row>
    <row r="218" spans="1:11" ht="42.75" customHeight="1" x14ac:dyDescent="0.25">
      <c r="B218" s="240"/>
      <c r="J218" s="47"/>
    </row>
    <row r="219" spans="1:11" ht="21.75" customHeight="1" x14ac:dyDescent="0.25">
      <c r="B219" s="240"/>
      <c r="J219" s="47"/>
    </row>
    <row r="220" spans="1:11" ht="21.75" customHeight="1" x14ac:dyDescent="0.25">
      <c r="A220" s="47"/>
      <c r="B220" s="240"/>
    </row>
    <row r="221" spans="1:11" s="47" customFormat="1" ht="23.25" customHeight="1" x14ac:dyDescent="0.25">
      <c r="A221" s="45"/>
      <c r="B221" s="240"/>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disablePrompts="1"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B31" zoomScale="60" zoomScaleNormal="60" workbookViewId="0">
      <selection activeCell="E210" sqref="E210"/>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34" t="s">
        <v>546</v>
      </c>
      <c r="D2" s="234"/>
      <c r="E2" s="234"/>
      <c r="F2" s="234"/>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68" t="s">
        <v>15</v>
      </c>
      <c r="D5" s="269"/>
      <c r="E5" s="269"/>
      <c r="F5" s="269"/>
      <c r="G5" s="270"/>
      <c r="J5" s="25"/>
      <c r="K5" s="6"/>
      <c r="N5" s="65"/>
    </row>
    <row r="6" spans="2:14" ht="24" customHeight="1" x14ac:dyDescent="0.25">
      <c r="C6" s="273" t="s">
        <v>547</v>
      </c>
      <c r="D6" s="274"/>
      <c r="E6" s="274"/>
      <c r="F6" s="274"/>
      <c r="G6" s="275"/>
      <c r="J6" s="25"/>
      <c r="K6" s="6"/>
      <c r="N6" s="65"/>
    </row>
    <row r="7" spans="2:14" ht="24" customHeight="1" x14ac:dyDescent="0.25">
      <c r="C7" s="273"/>
      <c r="D7" s="274"/>
      <c r="E7" s="274"/>
      <c r="F7" s="274"/>
      <c r="G7" s="275"/>
      <c r="J7" s="25"/>
      <c r="K7" s="6"/>
      <c r="N7" s="65"/>
    </row>
    <row r="8" spans="2:14" ht="24" customHeight="1" thickBot="1" x14ac:dyDescent="0.3">
      <c r="C8" s="276"/>
      <c r="D8" s="277"/>
      <c r="E8" s="277"/>
      <c r="F8" s="277"/>
      <c r="G8" s="278"/>
      <c r="J8" s="25"/>
      <c r="K8" s="6"/>
      <c r="N8" s="65"/>
    </row>
    <row r="9" spans="2:14" ht="24" customHeight="1" thickBot="1" x14ac:dyDescent="0.3">
      <c r="C9" s="58"/>
      <c r="D9" s="58"/>
      <c r="E9" s="58"/>
      <c r="F9" s="58"/>
      <c r="L9" s="25"/>
      <c r="M9" s="6"/>
      <c r="N9" s="65"/>
    </row>
    <row r="10" spans="2:14" ht="24" customHeight="1" thickBot="1" x14ac:dyDescent="0.3">
      <c r="C10" s="263" t="s">
        <v>178</v>
      </c>
      <c r="D10" s="264"/>
      <c r="E10" s="264"/>
      <c r="F10" s="265"/>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66" t="s">
        <v>65</v>
      </c>
      <c r="L12" s="25"/>
      <c r="M12" s="6"/>
      <c r="N12" s="65"/>
    </row>
    <row r="13" spans="2:14" ht="24" customHeight="1" x14ac:dyDescent="0.25">
      <c r="C13" s="58"/>
      <c r="D13" s="130" t="str">
        <f>'1) Budget Table'!D13</f>
        <v>UN WOMEN</v>
      </c>
      <c r="E13" s="130" t="str">
        <f>'1) Budget Table'!E13</f>
        <v>UNOPS</v>
      </c>
      <c r="F13" s="130">
        <f>'1) Budget Table'!F13</f>
        <v>0</v>
      </c>
      <c r="G13" s="267"/>
      <c r="L13" s="25"/>
      <c r="M13" s="6"/>
      <c r="N13" s="65"/>
    </row>
    <row r="14" spans="2:14" ht="24" customHeight="1" x14ac:dyDescent="0.25">
      <c r="B14" s="260" t="s">
        <v>189</v>
      </c>
      <c r="C14" s="261"/>
      <c r="D14" s="261"/>
      <c r="E14" s="261"/>
      <c r="F14" s="261"/>
      <c r="G14" s="262"/>
      <c r="L14" s="25"/>
      <c r="M14" s="6"/>
      <c r="N14" s="65"/>
    </row>
    <row r="15" spans="2:14" ht="22.5" customHeight="1" x14ac:dyDescent="0.25">
      <c r="C15" s="260" t="s">
        <v>186</v>
      </c>
      <c r="D15" s="261"/>
      <c r="E15" s="261"/>
      <c r="F15" s="261"/>
      <c r="G15" s="262"/>
      <c r="L15" s="25"/>
      <c r="M15" s="6"/>
      <c r="N15" s="65"/>
    </row>
    <row r="16" spans="2:14" ht="24.75" customHeight="1" thickBot="1" x14ac:dyDescent="0.3">
      <c r="C16" s="77" t="s">
        <v>185</v>
      </c>
      <c r="D16" s="78">
        <f>'1) Budget Table'!D24</f>
        <v>294316.13</v>
      </c>
      <c r="E16" s="78">
        <f>'1) Budget Table'!E24</f>
        <v>0</v>
      </c>
      <c r="F16" s="78">
        <f>'1) Budget Table'!F24</f>
        <v>0</v>
      </c>
      <c r="G16" s="79">
        <f>SUM(D16:F16)</f>
        <v>294316.13</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c r="E18" s="22"/>
      <c r="F18" s="22"/>
      <c r="G18" s="74">
        <f t="shared" si="0"/>
        <v>0</v>
      </c>
      <c r="N18" s="65"/>
    </row>
    <row r="19" spans="3:14" ht="15.75" customHeight="1" x14ac:dyDescent="0.25">
      <c r="C19" s="63" t="s">
        <v>12</v>
      </c>
      <c r="D19" s="116"/>
      <c r="E19" s="116"/>
      <c r="F19" s="116"/>
      <c r="G19" s="74">
        <f t="shared" si="0"/>
        <v>0</v>
      </c>
      <c r="N19" s="65"/>
    </row>
    <row r="20" spans="3:14" x14ac:dyDescent="0.25">
      <c r="C20" s="64" t="s">
        <v>13</v>
      </c>
      <c r="D20" s="116">
        <v>102000</v>
      </c>
      <c r="E20" s="116"/>
      <c r="F20" s="116"/>
      <c r="G20" s="74">
        <f t="shared" si="0"/>
        <v>102000</v>
      </c>
      <c r="N20" s="65"/>
    </row>
    <row r="21" spans="3:14" x14ac:dyDescent="0.25">
      <c r="C21" s="63" t="s">
        <v>18</v>
      </c>
      <c r="D21" s="116">
        <v>20000</v>
      </c>
      <c r="E21" s="116"/>
      <c r="F21" s="116"/>
      <c r="G21" s="74">
        <f t="shared" si="0"/>
        <v>20000</v>
      </c>
      <c r="N21" s="65"/>
    </row>
    <row r="22" spans="3:14" ht="21.75" customHeight="1" x14ac:dyDescent="0.25">
      <c r="C22" s="63" t="s">
        <v>14</v>
      </c>
      <c r="D22" s="116">
        <v>172316.13</v>
      </c>
      <c r="E22" s="116"/>
      <c r="F22" s="116"/>
      <c r="G22" s="74">
        <f t="shared" si="0"/>
        <v>172316.13</v>
      </c>
      <c r="N22" s="65"/>
    </row>
    <row r="23" spans="3:14" ht="21.75" customHeight="1" x14ac:dyDescent="0.25">
      <c r="C23" s="63" t="s">
        <v>184</v>
      </c>
      <c r="D23" s="116"/>
      <c r="E23" s="116"/>
      <c r="F23" s="116"/>
      <c r="G23" s="74">
        <f t="shared" si="0"/>
        <v>0</v>
      </c>
      <c r="N23" s="65"/>
    </row>
    <row r="24" spans="3:14" ht="15.75" customHeight="1" x14ac:dyDescent="0.25">
      <c r="C24" s="68" t="s">
        <v>187</v>
      </c>
      <c r="D24" s="80">
        <f>SUM(D17:D23)</f>
        <v>294316.13</v>
      </c>
      <c r="E24" s="80">
        <f>SUM(E17:E23)</f>
        <v>0</v>
      </c>
      <c r="F24" s="80">
        <f>SUM(F17:F23)</f>
        <v>0</v>
      </c>
      <c r="G24" s="156">
        <f t="shared" si="0"/>
        <v>294316.13</v>
      </c>
      <c r="N24" s="65"/>
    </row>
    <row r="25" spans="3:14" s="67" customFormat="1" x14ac:dyDescent="0.25">
      <c r="C25" s="84"/>
      <c r="D25" s="85"/>
      <c r="E25" s="85"/>
      <c r="F25" s="85"/>
      <c r="G25" s="157"/>
    </row>
    <row r="26" spans="3:14" x14ac:dyDescent="0.25">
      <c r="C26" s="260" t="s">
        <v>190</v>
      </c>
      <c r="D26" s="261"/>
      <c r="E26" s="261"/>
      <c r="F26" s="261"/>
      <c r="G26" s="262"/>
      <c r="N26" s="65"/>
    </row>
    <row r="27" spans="3:14" ht="27" customHeight="1" thickBot="1" x14ac:dyDescent="0.3">
      <c r="C27" s="77" t="s">
        <v>185</v>
      </c>
      <c r="D27" s="78">
        <f>'1) Budget Table'!D34</f>
        <v>310073.3</v>
      </c>
      <c r="E27" s="78">
        <f>'1) Budget Table'!E34</f>
        <v>0</v>
      </c>
      <c r="F27" s="78">
        <f>'1) Budget Table'!F34</f>
        <v>0</v>
      </c>
      <c r="G27" s="79">
        <f t="shared" ref="G27:G35" si="1">SUM(D27:F27)</f>
        <v>310073.3</v>
      </c>
      <c r="N27" s="65"/>
    </row>
    <row r="28" spans="3:14" x14ac:dyDescent="0.25">
      <c r="C28" s="75" t="s">
        <v>10</v>
      </c>
      <c r="D28" s="114"/>
      <c r="E28" s="115"/>
      <c r="F28" s="115"/>
      <c r="G28" s="76">
        <f t="shared" si="1"/>
        <v>0</v>
      </c>
      <c r="N28" s="65"/>
    </row>
    <row r="29" spans="3:14" x14ac:dyDescent="0.25">
      <c r="C29" s="63" t="s">
        <v>11</v>
      </c>
      <c r="D29" s="116"/>
      <c r="E29" s="22"/>
      <c r="F29" s="22"/>
      <c r="G29" s="74">
        <f t="shared" si="1"/>
        <v>0</v>
      </c>
      <c r="N29" s="65"/>
    </row>
    <row r="30" spans="3:14" ht="31.5" x14ac:dyDescent="0.25">
      <c r="C30" s="63" t="s">
        <v>12</v>
      </c>
      <c r="D30" s="116"/>
      <c r="E30" s="116"/>
      <c r="F30" s="116"/>
      <c r="G30" s="74">
        <f t="shared" si="1"/>
        <v>0</v>
      </c>
      <c r="N30" s="65"/>
    </row>
    <row r="31" spans="3:14" x14ac:dyDescent="0.25">
      <c r="C31" s="64" t="s">
        <v>13</v>
      </c>
      <c r="D31" s="116">
        <v>70579.740000000005</v>
      </c>
      <c r="E31" s="116"/>
      <c r="F31" s="116"/>
      <c r="G31" s="74">
        <f t="shared" si="1"/>
        <v>70579.740000000005</v>
      </c>
      <c r="N31" s="65"/>
    </row>
    <row r="32" spans="3:14" x14ac:dyDescent="0.25">
      <c r="C32" s="63" t="s">
        <v>18</v>
      </c>
      <c r="D32" s="116">
        <v>15000</v>
      </c>
      <c r="E32" s="116"/>
      <c r="F32" s="116"/>
      <c r="G32" s="74">
        <f t="shared" si="1"/>
        <v>15000</v>
      </c>
      <c r="N32" s="65"/>
    </row>
    <row r="33" spans="3:14" x14ac:dyDescent="0.25">
      <c r="C33" s="63" t="s">
        <v>14</v>
      </c>
      <c r="D33" s="116">
        <v>224493.56</v>
      </c>
      <c r="E33" s="116"/>
      <c r="F33" s="116"/>
      <c r="G33" s="74">
        <f t="shared" si="1"/>
        <v>224493.56</v>
      </c>
      <c r="N33" s="65"/>
    </row>
    <row r="34" spans="3:14" x14ac:dyDescent="0.25">
      <c r="C34" s="63" t="s">
        <v>184</v>
      </c>
      <c r="D34" s="116"/>
      <c r="E34" s="116"/>
      <c r="F34" s="116"/>
      <c r="G34" s="74">
        <f t="shared" si="1"/>
        <v>0</v>
      </c>
      <c r="N34" s="65"/>
    </row>
    <row r="35" spans="3:14" x14ac:dyDescent="0.25">
      <c r="C35" s="68" t="s">
        <v>187</v>
      </c>
      <c r="D35" s="80">
        <f>SUM(D28:D34)</f>
        <v>310073.3</v>
      </c>
      <c r="E35" s="80">
        <f>SUM(E28:E34)</f>
        <v>0</v>
      </c>
      <c r="F35" s="80">
        <f>SUM(F28:F34)</f>
        <v>0</v>
      </c>
      <c r="G35" s="74">
        <f t="shared" si="1"/>
        <v>310073.3</v>
      </c>
      <c r="N35" s="65"/>
    </row>
    <row r="36" spans="3:14" s="67" customFormat="1" x14ac:dyDescent="0.25">
      <c r="C36" s="84"/>
      <c r="D36" s="85"/>
      <c r="E36" s="85"/>
      <c r="F36" s="85"/>
      <c r="G36" s="86"/>
    </row>
    <row r="37" spans="3:14" x14ac:dyDescent="0.25">
      <c r="C37" s="260" t="s">
        <v>191</v>
      </c>
      <c r="D37" s="261"/>
      <c r="E37" s="261"/>
      <c r="F37" s="261"/>
      <c r="G37" s="262"/>
      <c r="N37" s="65"/>
    </row>
    <row r="38" spans="3:14" ht="21.75" customHeight="1" thickBot="1" x14ac:dyDescent="0.3">
      <c r="C38" s="77" t="s">
        <v>185</v>
      </c>
      <c r="D38" s="78">
        <f>'1) Budget Table'!D44</f>
        <v>155287.82</v>
      </c>
      <c r="E38" s="78">
        <f>'1) Budget Table'!E44</f>
        <v>0</v>
      </c>
      <c r="F38" s="78">
        <f>'1) Budget Table'!F44</f>
        <v>0</v>
      </c>
      <c r="G38" s="79">
        <f t="shared" ref="G38:G46" si="2">SUM(D38:F38)</f>
        <v>155287.82</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v>155287.82</v>
      </c>
      <c r="E44" s="116"/>
      <c r="F44" s="116"/>
      <c r="G44" s="74">
        <f t="shared" si="2"/>
        <v>155287.82</v>
      </c>
      <c r="N44" s="65"/>
    </row>
    <row r="45" spans="3:14" x14ac:dyDescent="0.25">
      <c r="C45" s="63" t="s">
        <v>184</v>
      </c>
      <c r="D45" s="116"/>
      <c r="E45" s="116"/>
      <c r="F45" s="116"/>
      <c r="G45" s="74">
        <f t="shared" si="2"/>
        <v>0</v>
      </c>
      <c r="N45" s="65"/>
    </row>
    <row r="46" spans="3:14" x14ac:dyDescent="0.25">
      <c r="C46" s="68" t="s">
        <v>187</v>
      </c>
      <c r="D46" s="80">
        <f>SUM(D39:D45)</f>
        <v>155287.82</v>
      </c>
      <c r="E46" s="80">
        <f>SUM(E39:E45)</f>
        <v>0</v>
      </c>
      <c r="F46" s="80">
        <f>SUM(F39:F45)</f>
        <v>0</v>
      </c>
      <c r="G46" s="74">
        <f t="shared" si="2"/>
        <v>155287.82</v>
      </c>
      <c r="N46" s="65"/>
    </row>
    <row r="47" spans="3:14" x14ac:dyDescent="0.25">
      <c r="C47" s="260" t="s">
        <v>192</v>
      </c>
      <c r="D47" s="261"/>
      <c r="E47" s="261"/>
      <c r="F47" s="261"/>
      <c r="G47" s="262"/>
      <c r="N47" s="65"/>
    </row>
    <row r="48" spans="3:14" s="67" customFormat="1" x14ac:dyDescent="0.25">
      <c r="C48" s="81"/>
      <c r="D48" s="82"/>
      <c r="E48" s="82"/>
      <c r="F48" s="82"/>
      <c r="G48" s="83"/>
    </row>
    <row r="49" spans="2:14" ht="20.25" customHeight="1" thickBot="1" x14ac:dyDescent="0.3">
      <c r="C49" s="77" t="s">
        <v>185</v>
      </c>
      <c r="D49" s="78">
        <f>'1) Budget Table'!D54</f>
        <v>0</v>
      </c>
      <c r="E49" s="78">
        <f>'1) Budget Table'!E54</f>
        <v>0</v>
      </c>
      <c r="F49" s="78">
        <f>'1) Budget Table'!F54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60" t="s">
        <v>193</v>
      </c>
      <c r="C59" s="261"/>
      <c r="D59" s="261"/>
      <c r="E59" s="261"/>
      <c r="F59" s="261"/>
      <c r="G59" s="262"/>
      <c r="N59" s="65"/>
    </row>
    <row r="60" spans="2:14" x14ac:dyDescent="0.25">
      <c r="C60" s="260" t="s">
        <v>194</v>
      </c>
      <c r="D60" s="261"/>
      <c r="E60" s="261"/>
      <c r="F60" s="261"/>
      <c r="G60" s="262"/>
      <c r="N60" s="65"/>
    </row>
    <row r="61" spans="2:14" ht="24" customHeight="1" thickBot="1" x14ac:dyDescent="0.3">
      <c r="C61" s="77" t="s">
        <v>185</v>
      </c>
      <c r="D61" s="78">
        <f>'1) Budget Table'!D66</f>
        <v>0</v>
      </c>
      <c r="E61" s="78">
        <f>'1) Budget Table'!E66</f>
        <v>45000</v>
      </c>
      <c r="F61" s="78">
        <f>'1) Budget Table'!F66</f>
        <v>0</v>
      </c>
      <c r="G61" s="79">
        <f>SUM(D61:F61)</f>
        <v>45000</v>
      </c>
      <c r="N61" s="65"/>
    </row>
    <row r="62" spans="2:14" ht="15.75" customHeight="1" x14ac:dyDescent="0.25">
      <c r="C62" s="75" t="s">
        <v>10</v>
      </c>
      <c r="D62" s="114"/>
      <c r="E62" s="115">
        <v>8000</v>
      </c>
      <c r="F62" s="115"/>
      <c r="G62" s="76">
        <f t="shared" ref="G62:G69" si="4">SUM(D62:F62)</f>
        <v>8000</v>
      </c>
      <c r="N62" s="65"/>
    </row>
    <row r="63" spans="2:14" ht="15.75" customHeight="1" x14ac:dyDescent="0.25">
      <c r="C63" s="63" t="s">
        <v>11</v>
      </c>
      <c r="D63" s="116"/>
      <c r="E63" s="22">
        <v>1000</v>
      </c>
      <c r="F63" s="22"/>
      <c r="G63" s="74">
        <f t="shared" si="4"/>
        <v>1000</v>
      </c>
      <c r="N63" s="65"/>
    </row>
    <row r="64" spans="2:14" ht="15.75" customHeight="1" x14ac:dyDescent="0.25">
      <c r="C64" s="63" t="s">
        <v>12</v>
      </c>
      <c r="D64" s="116"/>
      <c r="E64" s="116">
        <v>3000</v>
      </c>
      <c r="F64" s="116"/>
      <c r="G64" s="74">
        <f t="shared" si="4"/>
        <v>3000</v>
      </c>
      <c r="N64" s="65"/>
    </row>
    <row r="65" spans="2:14" ht="18.75" customHeight="1" x14ac:dyDescent="0.25">
      <c r="C65" s="64" t="s">
        <v>13</v>
      </c>
      <c r="D65" s="116"/>
      <c r="E65" s="116">
        <v>25000</v>
      </c>
      <c r="F65" s="116"/>
      <c r="G65" s="74">
        <f t="shared" si="4"/>
        <v>25000</v>
      </c>
      <c r="N65" s="65"/>
    </row>
    <row r="66" spans="2:14" x14ac:dyDescent="0.25">
      <c r="C66" s="63" t="s">
        <v>18</v>
      </c>
      <c r="D66" s="116"/>
      <c r="E66" s="116">
        <v>1000</v>
      </c>
      <c r="F66" s="116"/>
      <c r="G66" s="74">
        <f t="shared" si="4"/>
        <v>1000</v>
      </c>
      <c r="N66" s="65"/>
    </row>
    <row r="67" spans="2:14" s="67" customFormat="1" ht="21.75" customHeight="1" x14ac:dyDescent="0.25">
      <c r="B67" s="65"/>
      <c r="C67" s="63" t="s">
        <v>14</v>
      </c>
      <c r="D67" s="116"/>
      <c r="E67" s="116"/>
      <c r="F67" s="116"/>
      <c r="G67" s="74">
        <f t="shared" si="4"/>
        <v>0</v>
      </c>
    </row>
    <row r="68" spans="2:14" s="67" customFormat="1" x14ac:dyDescent="0.25">
      <c r="B68" s="65"/>
      <c r="C68" s="63" t="s">
        <v>184</v>
      </c>
      <c r="D68" s="116"/>
      <c r="E68" s="116">
        <v>7000</v>
      </c>
      <c r="F68" s="116"/>
      <c r="G68" s="74">
        <f t="shared" si="4"/>
        <v>7000</v>
      </c>
    </row>
    <row r="69" spans="2:14" x14ac:dyDescent="0.25">
      <c r="C69" s="68" t="s">
        <v>187</v>
      </c>
      <c r="D69" s="80">
        <f>SUM(D62:D68)</f>
        <v>0</v>
      </c>
      <c r="E69" s="80">
        <f>SUM(E62:E68)</f>
        <v>45000</v>
      </c>
      <c r="F69" s="80">
        <f>SUM(F62:F68)</f>
        <v>0</v>
      </c>
      <c r="G69" s="74">
        <f t="shared" si="4"/>
        <v>45000</v>
      </c>
      <c r="N69" s="65"/>
    </row>
    <row r="70" spans="2:14" s="67" customFormat="1" x14ac:dyDescent="0.25">
      <c r="C70" s="84"/>
      <c r="D70" s="85"/>
      <c r="E70" s="85"/>
      <c r="F70" s="85"/>
      <c r="G70" s="86"/>
    </row>
    <row r="71" spans="2:14" x14ac:dyDescent="0.25">
      <c r="B71" s="67"/>
      <c r="C71" s="260" t="s">
        <v>76</v>
      </c>
      <c r="D71" s="261"/>
      <c r="E71" s="261"/>
      <c r="F71" s="261"/>
      <c r="G71" s="262"/>
      <c r="N71" s="65"/>
    </row>
    <row r="72" spans="2:14" ht="21.75" customHeight="1" thickBot="1" x14ac:dyDescent="0.3">
      <c r="C72" s="77" t="s">
        <v>185</v>
      </c>
      <c r="D72" s="78">
        <f>'1) Budget Table'!D76</f>
        <v>16902.53</v>
      </c>
      <c r="E72" s="78">
        <f>'1) Budget Table'!E76</f>
        <v>117000</v>
      </c>
      <c r="F72" s="78">
        <f>'1) Budget Table'!F76</f>
        <v>0</v>
      </c>
      <c r="G72" s="79">
        <f t="shared" ref="G72:G80" si="5">SUM(D72:F72)</f>
        <v>133902.53</v>
      </c>
      <c r="N72" s="65"/>
    </row>
    <row r="73" spans="2:14" ht="15.75" customHeight="1" x14ac:dyDescent="0.25">
      <c r="C73" s="75" t="s">
        <v>10</v>
      </c>
      <c r="D73" s="114"/>
      <c r="E73" s="115">
        <v>16000</v>
      </c>
      <c r="F73" s="115"/>
      <c r="G73" s="76">
        <f t="shared" si="5"/>
        <v>16000</v>
      </c>
      <c r="N73" s="65"/>
    </row>
    <row r="74" spans="2:14" ht="15.75" customHeight="1" x14ac:dyDescent="0.25">
      <c r="C74" s="63" t="s">
        <v>11</v>
      </c>
      <c r="D74" s="116"/>
      <c r="E74" s="22">
        <v>10000</v>
      </c>
      <c r="F74" s="22"/>
      <c r="G74" s="74">
        <f t="shared" si="5"/>
        <v>10000</v>
      </c>
      <c r="N74" s="65"/>
    </row>
    <row r="75" spans="2:14" ht="15.75" customHeight="1" x14ac:dyDescent="0.25">
      <c r="C75" s="63" t="s">
        <v>12</v>
      </c>
      <c r="D75" s="116"/>
      <c r="E75" s="116">
        <v>2000</v>
      </c>
      <c r="F75" s="116"/>
      <c r="G75" s="74">
        <f t="shared" si="5"/>
        <v>2000</v>
      </c>
      <c r="N75" s="65"/>
    </row>
    <row r="76" spans="2:14" x14ac:dyDescent="0.25">
      <c r="C76" s="64" t="s">
        <v>13</v>
      </c>
      <c r="D76" s="116"/>
      <c r="E76" s="116">
        <v>61000</v>
      </c>
      <c r="F76" s="116"/>
      <c r="G76" s="74">
        <f t="shared" si="5"/>
        <v>61000</v>
      </c>
      <c r="N76" s="65"/>
    </row>
    <row r="77" spans="2:14" x14ac:dyDescent="0.25">
      <c r="C77" s="63" t="s">
        <v>18</v>
      </c>
      <c r="D77" s="116"/>
      <c r="E77" s="116">
        <v>1500</v>
      </c>
      <c r="F77" s="116"/>
      <c r="G77" s="74">
        <f t="shared" si="5"/>
        <v>1500</v>
      </c>
      <c r="N77" s="65"/>
    </row>
    <row r="78" spans="2:14" x14ac:dyDescent="0.25">
      <c r="C78" s="63" t="s">
        <v>14</v>
      </c>
      <c r="D78" s="116">
        <v>16902.53</v>
      </c>
      <c r="E78" s="116"/>
      <c r="F78" s="116"/>
      <c r="G78" s="74">
        <f t="shared" si="5"/>
        <v>16902.53</v>
      </c>
      <c r="N78" s="65"/>
    </row>
    <row r="79" spans="2:14" x14ac:dyDescent="0.25">
      <c r="C79" s="63" t="s">
        <v>184</v>
      </c>
      <c r="D79" s="116"/>
      <c r="E79" s="116">
        <v>26500</v>
      </c>
      <c r="F79" s="116"/>
      <c r="G79" s="74">
        <f t="shared" si="5"/>
        <v>26500</v>
      </c>
      <c r="N79" s="65"/>
    </row>
    <row r="80" spans="2:14" x14ac:dyDescent="0.25">
      <c r="C80" s="68" t="s">
        <v>187</v>
      </c>
      <c r="D80" s="80">
        <f>SUM(D73:D79)</f>
        <v>16902.53</v>
      </c>
      <c r="E80" s="80">
        <f>SUM(E73:E79)</f>
        <v>117000</v>
      </c>
      <c r="F80" s="80">
        <f>SUM(F73:F79)</f>
        <v>0</v>
      </c>
      <c r="G80" s="74">
        <f t="shared" si="5"/>
        <v>133902.53</v>
      </c>
      <c r="N80" s="65"/>
    </row>
    <row r="81" spans="2:14" s="67" customFormat="1" x14ac:dyDescent="0.25">
      <c r="C81" s="84"/>
      <c r="D81" s="85"/>
      <c r="E81" s="85"/>
      <c r="F81" s="85"/>
      <c r="G81" s="86"/>
    </row>
    <row r="82" spans="2:14" x14ac:dyDescent="0.25">
      <c r="C82" s="260" t="s">
        <v>85</v>
      </c>
      <c r="D82" s="261"/>
      <c r="E82" s="261"/>
      <c r="F82" s="261"/>
      <c r="G82" s="262"/>
      <c r="N82" s="65"/>
    </row>
    <row r="83" spans="2:14" ht="21.75" customHeight="1" thickBot="1" x14ac:dyDescent="0.3">
      <c r="B83" s="67"/>
      <c r="C83" s="77" t="s">
        <v>185</v>
      </c>
      <c r="D83" s="78">
        <f>'1) Budget Table'!D86</f>
        <v>0</v>
      </c>
      <c r="E83" s="78">
        <f>'1) Budget Table'!E86</f>
        <v>50290</v>
      </c>
      <c r="F83" s="78">
        <f>'1) Budget Table'!F86</f>
        <v>0</v>
      </c>
      <c r="G83" s="79">
        <f t="shared" ref="G83:G91" si="6">SUM(D83:F83)</f>
        <v>50290</v>
      </c>
      <c r="N83" s="65"/>
    </row>
    <row r="84" spans="2:14" ht="18" customHeight="1" x14ac:dyDescent="0.25">
      <c r="C84" s="75" t="s">
        <v>10</v>
      </c>
      <c r="D84" s="114"/>
      <c r="E84" s="115">
        <v>5000</v>
      </c>
      <c r="F84" s="115"/>
      <c r="G84" s="76">
        <f t="shared" si="6"/>
        <v>5000</v>
      </c>
      <c r="N84" s="65"/>
    </row>
    <row r="85" spans="2:14" ht="15.75" customHeight="1" x14ac:dyDescent="0.25">
      <c r="C85" s="63" t="s">
        <v>11</v>
      </c>
      <c r="D85" s="116"/>
      <c r="E85" s="22">
        <v>2990</v>
      </c>
      <c r="F85" s="22"/>
      <c r="G85" s="74">
        <f t="shared" si="6"/>
        <v>2990</v>
      </c>
      <c r="N85" s="65"/>
    </row>
    <row r="86" spans="2:14" s="67" customFormat="1" ht="15.75" customHeight="1" x14ac:dyDescent="0.25">
      <c r="B86" s="65"/>
      <c r="C86" s="63" t="s">
        <v>12</v>
      </c>
      <c r="D86" s="116"/>
      <c r="E86" s="116">
        <v>2000</v>
      </c>
      <c r="F86" s="116"/>
      <c r="G86" s="74">
        <f t="shared" si="6"/>
        <v>2000</v>
      </c>
    </row>
    <row r="87" spans="2:14" x14ac:dyDescent="0.25">
      <c r="B87" s="67"/>
      <c r="C87" s="64" t="s">
        <v>13</v>
      </c>
      <c r="D87" s="116"/>
      <c r="E87" s="116">
        <v>24000</v>
      </c>
      <c r="F87" s="116"/>
      <c r="G87" s="74">
        <f t="shared" si="6"/>
        <v>24000</v>
      </c>
      <c r="N87" s="65"/>
    </row>
    <row r="88" spans="2:14" x14ac:dyDescent="0.25">
      <c r="B88" s="67"/>
      <c r="C88" s="63" t="s">
        <v>18</v>
      </c>
      <c r="D88" s="116"/>
      <c r="E88" s="116">
        <v>400</v>
      </c>
      <c r="F88" s="116"/>
      <c r="G88" s="74">
        <f t="shared" si="6"/>
        <v>400</v>
      </c>
      <c r="N88" s="65"/>
    </row>
    <row r="89" spans="2:14" x14ac:dyDescent="0.25">
      <c r="B89" s="67"/>
      <c r="C89" s="63" t="s">
        <v>14</v>
      </c>
      <c r="D89" s="116"/>
      <c r="E89" s="116"/>
      <c r="F89" s="116"/>
      <c r="G89" s="74">
        <f t="shared" si="6"/>
        <v>0</v>
      </c>
      <c r="N89" s="65"/>
    </row>
    <row r="90" spans="2:14" x14ac:dyDescent="0.25">
      <c r="C90" s="63" t="s">
        <v>184</v>
      </c>
      <c r="D90" s="116"/>
      <c r="E90" s="116">
        <v>15900</v>
      </c>
      <c r="F90" s="116"/>
      <c r="G90" s="74">
        <f t="shared" si="6"/>
        <v>15900</v>
      </c>
      <c r="N90" s="65"/>
    </row>
    <row r="91" spans="2:14" x14ac:dyDescent="0.25">
      <c r="C91" s="68" t="s">
        <v>187</v>
      </c>
      <c r="D91" s="80">
        <f>SUM(D84:D90)</f>
        <v>0</v>
      </c>
      <c r="E91" s="80">
        <f>SUM(E84:E90)</f>
        <v>50290</v>
      </c>
      <c r="F91" s="80">
        <f>SUM(F84:F90)</f>
        <v>0</v>
      </c>
      <c r="G91" s="74">
        <f t="shared" si="6"/>
        <v>50290</v>
      </c>
      <c r="N91" s="65"/>
    </row>
    <row r="92" spans="2:14" s="67" customFormat="1" x14ac:dyDescent="0.25">
      <c r="C92" s="84"/>
      <c r="D92" s="85"/>
      <c r="E92" s="85"/>
      <c r="F92" s="85"/>
      <c r="G92" s="86"/>
    </row>
    <row r="93" spans="2:14" x14ac:dyDescent="0.25">
      <c r="C93" s="260" t="s">
        <v>102</v>
      </c>
      <c r="D93" s="261"/>
      <c r="E93" s="261"/>
      <c r="F93" s="261"/>
      <c r="G93" s="262"/>
      <c r="N93" s="65"/>
    </row>
    <row r="94" spans="2:14" ht="21.75" customHeight="1" thickBot="1" x14ac:dyDescent="0.3">
      <c r="C94" s="77" t="s">
        <v>185</v>
      </c>
      <c r="D94" s="78">
        <f>'1) Budget Table'!D96</f>
        <v>0</v>
      </c>
      <c r="E94" s="78">
        <f>'1) Budget Table'!E96</f>
        <v>230000</v>
      </c>
      <c r="F94" s="78">
        <f>'1) Budget Table'!F96</f>
        <v>0</v>
      </c>
      <c r="G94" s="79">
        <f t="shared" ref="G94:G102" si="7">SUM(D94:F94)</f>
        <v>230000</v>
      </c>
      <c r="N94" s="65"/>
    </row>
    <row r="95" spans="2:14" ht="15.75" customHeight="1" x14ac:dyDescent="0.25">
      <c r="C95" s="75" t="s">
        <v>10</v>
      </c>
      <c r="D95" s="114"/>
      <c r="E95" s="115">
        <v>36304</v>
      </c>
      <c r="F95" s="115"/>
      <c r="G95" s="76">
        <f t="shared" si="7"/>
        <v>36304</v>
      </c>
      <c r="N95" s="65"/>
    </row>
    <row r="96" spans="2:14" ht="15.75" customHeight="1" x14ac:dyDescent="0.25">
      <c r="B96" s="67"/>
      <c r="C96" s="63" t="s">
        <v>11</v>
      </c>
      <c r="D96" s="116"/>
      <c r="E96" s="22">
        <v>2000</v>
      </c>
      <c r="F96" s="22"/>
      <c r="G96" s="74">
        <f t="shared" si="7"/>
        <v>2000</v>
      </c>
      <c r="N96" s="65"/>
    </row>
    <row r="97" spans="2:14" ht="15.75" customHeight="1" x14ac:dyDescent="0.25">
      <c r="C97" s="63" t="s">
        <v>12</v>
      </c>
      <c r="D97" s="116"/>
      <c r="E97" s="116">
        <v>25000</v>
      </c>
      <c r="F97" s="116"/>
      <c r="G97" s="74">
        <f t="shared" si="7"/>
        <v>25000</v>
      </c>
      <c r="N97" s="65"/>
    </row>
    <row r="98" spans="2:14" x14ac:dyDescent="0.25">
      <c r="C98" s="64" t="s">
        <v>13</v>
      </c>
      <c r="D98" s="116"/>
      <c r="E98" s="116">
        <v>147900</v>
      </c>
      <c r="F98" s="116"/>
      <c r="G98" s="74">
        <f t="shared" si="7"/>
        <v>147900</v>
      </c>
      <c r="N98" s="65"/>
    </row>
    <row r="99" spans="2:14" x14ac:dyDescent="0.25">
      <c r="C99" s="63" t="s">
        <v>18</v>
      </c>
      <c r="D99" s="116"/>
      <c r="E99" s="116">
        <v>2500</v>
      </c>
      <c r="F99" s="116"/>
      <c r="G99" s="74">
        <f t="shared" si="7"/>
        <v>2500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v>16296</v>
      </c>
      <c r="F101" s="116"/>
      <c r="G101" s="74">
        <f t="shared" si="7"/>
        <v>16296</v>
      </c>
      <c r="N101" s="65"/>
    </row>
    <row r="102" spans="2:14" ht="15.75" customHeight="1" x14ac:dyDescent="0.25">
      <c r="C102" s="68" t="s">
        <v>187</v>
      </c>
      <c r="D102" s="80">
        <f>SUM(D95:D101)</f>
        <v>0</v>
      </c>
      <c r="E102" s="80">
        <f>SUM(E95:E101)</f>
        <v>230000</v>
      </c>
      <c r="F102" s="80">
        <f>SUM(F95:F101)</f>
        <v>0</v>
      </c>
      <c r="G102" s="74">
        <f t="shared" si="7"/>
        <v>230000</v>
      </c>
      <c r="N102" s="65"/>
    </row>
    <row r="103" spans="2:14" ht="25.5" customHeight="1" x14ac:dyDescent="0.25">
      <c r="D103" s="69"/>
      <c r="E103" s="69"/>
      <c r="F103" s="69"/>
      <c r="G103" s="69"/>
      <c r="N103" s="65"/>
    </row>
    <row r="104" spans="2:14" x14ac:dyDescent="0.25">
      <c r="B104" s="260" t="s">
        <v>195</v>
      </c>
      <c r="C104" s="261"/>
      <c r="D104" s="261"/>
      <c r="E104" s="261"/>
      <c r="F104" s="261"/>
      <c r="G104" s="262"/>
      <c r="N104" s="65"/>
    </row>
    <row r="105" spans="2:14" x14ac:dyDescent="0.25">
      <c r="C105" s="260" t="s">
        <v>104</v>
      </c>
      <c r="D105" s="261"/>
      <c r="E105" s="261"/>
      <c r="F105" s="261"/>
      <c r="G105" s="262"/>
      <c r="N105" s="65"/>
    </row>
    <row r="106" spans="2:14" ht="22.5" customHeight="1" thickBot="1" x14ac:dyDescent="0.3">
      <c r="C106" s="77" t="s">
        <v>185</v>
      </c>
      <c r="D106" s="78">
        <f>'1) Budget Table'!D108</f>
        <v>0</v>
      </c>
      <c r="E106" s="78">
        <f>'1) Budget Table'!E108</f>
        <v>0</v>
      </c>
      <c r="F106" s="78">
        <f>'1) Budget Table'!F108</f>
        <v>0</v>
      </c>
      <c r="G106" s="79">
        <f>SUM(D106:F106)</f>
        <v>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c r="G112" s="74">
        <f t="shared" si="8"/>
        <v>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260" t="s">
        <v>196</v>
      </c>
      <c r="D116" s="261"/>
      <c r="E116" s="261"/>
      <c r="F116" s="261"/>
      <c r="G116" s="262"/>
      <c r="N116" s="65"/>
    </row>
    <row r="117" spans="3:14" ht="21.75" customHeight="1" thickBot="1" x14ac:dyDescent="0.3">
      <c r="C117" s="77" t="s">
        <v>185</v>
      </c>
      <c r="D117" s="78">
        <f>'1) Budget Table'!D118</f>
        <v>0</v>
      </c>
      <c r="E117" s="78">
        <f>'1) Budget Table'!E118</f>
        <v>0</v>
      </c>
      <c r="F117" s="78">
        <f>'1) Budget Table'!F118</f>
        <v>0</v>
      </c>
      <c r="G117" s="79">
        <f t="shared" ref="G117:G125" si="9">SUM(D117:F117)</f>
        <v>0</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260" t="s">
        <v>121</v>
      </c>
      <c r="D127" s="261"/>
      <c r="E127" s="261"/>
      <c r="F127" s="261"/>
      <c r="G127" s="262"/>
      <c r="N127" s="65"/>
    </row>
    <row r="128" spans="3:14" ht="21" customHeight="1" thickBot="1" x14ac:dyDescent="0.3">
      <c r="C128" s="77" t="s">
        <v>185</v>
      </c>
      <c r="D128" s="78">
        <f>'1) Budget Table'!D128</f>
        <v>0</v>
      </c>
      <c r="E128" s="78">
        <f>'1) Budget Table'!E128</f>
        <v>0</v>
      </c>
      <c r="F128" s="78">
        <f>'1) Budget Table'!F128</f>
        <v>0</v>
      </c>
      <c r="G128" s="79">
        <f t="shared" ref="G128:G136" si="10">SUM(D128:F128)</f>
        <v>0</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c r="E134" s="116"/>
      <c r="F134" s="116"/>
      <c r="G134" s="74">
        <f t="shared" si="10"/>
        <v>0</v>
      </c>
      <c r="N134" s="65"/>
    </row>
    <row r="135" spans="3:14" x14ac:dyDescent="0.25">
      <c r="C135" s="63" t="s">
        <v>184</v>
      </c>
      <c r="D135" s="116"/>
      <c r="E135" s="116"/>
      <c r="F135" s="116"/>
      <c r="G135" s="74">
        <f t="shared" si="10"/>
        <v>0</v>
      </c>
      <c r="N135" s="65"/>
    </row>
    <row r="136" spans="3:14" x14ac:dyDescent="0.25">
      <c r="C136" s="68" t="s">
        <v>187</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260" t="s">
        <v>130</v>
      </c>
      <c r="D138" s="261"/>
      <c r="E138" s="261"/>
      <c r="F138" s="261"/>
      <c r="G138" s="262"/>
      <c r="N138" s="65"/>
    </row>
    <row r="139" spans="3:14" ht="24"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60" t="s">
        <v>197</v>
      </c>
      <c r="C149" s="261"/>
      <c r="D149" s="261"/>
      <c r="E149" s="261"/>
      <c r="F149" s="261"/>
      <c r="G149" s="262"/>
    </row>
    <row r="150" spans="2:7" s="69" customFormat="1" x14ac:dyDescent="0.25">
      <c r="B150" s="65"/>
      <c r="C150" s="260" t="s">
        <v>140</v>
      </c>
      <c r="D150" s="261"/>
      <c r="E150" s="261"/>
      <c r="F150" s="261"/>
      <c r="G150" s="262"/>
    </row>
    <row r="151" spans="2:7" s="69" customFormat="1" ht="24" customHeight="1" thickBot="1" x14ac:dyDescent="0.3">
      <c r="B151" s="65"/>
      <c r="C151" s="77" t="s">
        <v>185</v>
      </c>
      <c r="D151" s="78">
        <f>'1) Budget Table'!D150</f>
        <v>0</v>
      </c>
      <c r="E151" s="78">
        <f>'1) Budget Table'!E150</f>
        <v>0</v>
      </c>
      <c r="F151" s="78">
        <f>'1) Budget Table'!F150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60" t="s">
        <v>149</v>
      </c>
      <c r="D161" s="261"/>
      <c r="E161" s="261"/>
      <c r="F161" s="261"/>
      <c r="G161" s="262"/>
    </row>
    <row r="162" spans="3:7" s="69" customFormat="1" ht="2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60" t="s">
        <v>158</v>
      </c>
      <c r="D172" s="261"/>
      <c r="E172" s="261"/>
      <c r="F172" s="261"/>
      <c r="G172" s="262"/>
    </row>
    <row r="173" spans="3:7" s="69" customFormat="1" ht="19.5"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60" t="s">
        <v>167</v>
      </c>
      <c r="D183" s="261"/>
      <c r="E183" s="261"/>
      <c r="F183" s="261"/>
      <c r="G183" s="262"/>
    </row>
    <row r="184" spans="3:7" s="69" customFormat="1" ht="22.5"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0" t="s">
        <v>555</v>
      </c>
      <c r="D194" s="261"/>
      <c r="E194" s="261"/>
      <c r="F194" s="261"/>
      <c r="G194" s="262"/>
    </row>
    <row r="195" spans="3:7" s="69" customFormat="1" ht="19.5" customHeight="1" thickBot="1" x14ac:dyDescent="0.3">
      <c r="C195" s="77" t="s">
        <v>556</v>
      </c>
      <c r="D195" s="78">
        <f>'1) Budget Table'!D187</f>
        <v>158000</v>
      </c>
      <c r="E195" s="78">
        <f>'1) Budget Table'!E187</f>
        <v>25000</v>
      </c>
      <c r="F195" s="78">
        <f>'1) Budget Table'!F187</f>
        <v>0</v>
      </c>
      <c r="G195" s="79">
        <f t="shared" ref="G195:G203" si="16">SUM(D195:F195)</f>
        <v>183000</v>
      </c>
    </row>
    <row r="196" spans="3:7" s="69" customFormat="1" ht="15.75" customHeight="1" x14ac:dyDescent="0.25">
      <c r="C196" s="75" t="s">
        <v>10</v>
      </c>
      <c r="D196" s="114">
        <v>80000</v>
      </c>
      <c r="E196" s="115"/>
      <c r="F196" s="115"/>
      <c r="G196" s="76">
        <f t="shared" si="16"/>
        <v>80000</v>
      </c>
    </row>
    <row r="197" spans="3:7" s="69" customFormat="1" ht="15.75" customHeight="1" x14ac:dyDescent="0.25">
      <c r="C197" s="63" t="s">
        <v>11</v>
      </c>
      <c r="D197" s="116"/>
      <c r="E197" s="22"/>
      <c r="F197" s="22"/>
      <c r="G197" s="74">
        <f t="shared" si="16"/>
        <v>0</v>
      </c>
    </row>
    <row r="198" spans="3:7" s="69" customFormat="1" ht="15.75" customHeight="1" x14ac:dyDescent="0.25">
      <c r="C198" s="63" t="s">
        <v>12</v>
      </c>
      <c r="D198" s="116">
        <v>4000</v>
      </c>
      <c r="E198" s="116"/>
      <c r="F198" s="116"/>
      <c r="G198" s="74">
        <f t="shared" si="16"/>
        <v>4000</v>
      </c>
    </row>
    <row r="199" spans="3:7" s="69" customFormat="1" ht="15.75" customHeight="1" x14ac:dyDescent="0.25">
      <c r="C199" s="64" t="s">
        <v>13</v>
      </c>
      <c r="D199" s="116">
        <v>12000</v>
      </c>
      <c r="E199" s="116">
        <v>6000</v>
      </c>
      <c r="F199" s="116"/>
      <c r="G199" s="74">
        <f t="shared" si="16"/>
        <v>18000</v>
      </c>
    </row>
    <row r="200" spans="3:7" s="69" customFormat="1" ht="15.75" customHeight="1" x14ac:dyDescent="0.25">
      <c r="C200" s="63" t="s">
        <v>18</v>
      </c>
      <c r="D200" s="116"/>
      <c r="E200" s="116"/>
      <c r="F200" s="116"/>
      <c r="G200" s="74">
        <f t="shared" si="16"/>
        <v>0</v>
      </c>
    </row>
    <row r="201" spans="3:7" s="69" customFormat="1" ht="15.75" customHeight="1" x14ac:dyDescent="0.25">
      <c r="C201" s="63" t="s">
        <v>14</v>
      </c>
      <c r="D201" s="116">
        <v>31000</v>
      </c>
      <c r="E201" s="116"/>
      <c r="F201" s="116"/>
      <c r="G201" s="74">
        <f t="shared" si="16"/>
        <v>31000</v>
      </c>
    </row>
    <row r="202" spans="3:7" s="69" customFormat="1" ht="15.75" customHeight="1" x14ac:dyDescent="0.25">
      <c r="C202" s="63" t="s">
        <v>184</v>
      </c>
      <c r="D202" s="116">
        <v>31000</v>
      </c>
      <c r="E202" s="116">
        <v>19000</v>
      </c>
      <c r="F202" s="116"/>
      <c r="G202" s="74">
        <f t="shared" si="16"/>
        <v>50000</v>
      </c>
    </row>
    <row r="203" spans="3:7" s="69" customFormat="1" ht="15.75" customHeight="1" x14ac:dyDescent="0.25">
      <c r="C203" s="68" t="s">
        <v>187</v>
      </c>
      <c r="D203" s="80">
        <f>SUM(D196:D202)</f>
        <v>158000</v>
      </c>
      <c r="E203" s="80">
        <f>SUM(E196:E202)</f>
        <v>25000</v>
      </c>
      <c r="F203" s="80">
        <f>SUM(F196:F202)</f>
        <v>0</v>
      </c>
      <c r="G203" s="74">
        <f t="shared" si="16"/>
        <v>183000</v>
      </c>
    </row>
    <row r="204" spans="3:7" s="69" customFormat="1" ht="15.75" customHeight="1" thickBot="1" x14ac:dyDescent="0.3">
      <c r="C204" s="65"/>
      <c r="D204" s="67"/>
      <c r="E204" s="67"/>
      <c r="F204" s="67"/>
      <c r="G204" s="65"/>
    </row>
    <row r="205" spans="3:7" s="69" customFormat="1" ht="19.5" customHeight="1" thickBot="1" x14ac:dyDescent="0.3">
      <c r="C205" s="279" t="s">
        <v>19</v>
      </c>
      <c r="D205" s="280"/>
      <c r="E205" s="280"/>
      <c r="F205" s="280"/>
      <c r="G205" s="281"/>
    </row>
    <row r="206" spans="3:7" s="69" customFormat="1" ht="19.5" customHeight="1" x14ac:dyDescent="0.25">
      <c r="C206" s="92"/>
      <c r="D206" s="73" t="s">
        <v>548</v>
      </c>
      <c r="E206" s="73" t="s">
        <v>549</v>
      </c>
      <c r="F206" s="73" t="s">
        <v>550</v>
      </c>
      <c r="G206" s="271" t="s">
        <v>19</v>
      </c>
    </row>
    <row r="207" spans="3:7" s="69" customFormat="1" ht="19.5" customHeight="1" x14ac:dyDescent="0.25">
      <c r="C207" s="92"/>
      <c r="D207" s="66" t="str">
        <f>'1) Budget Table'!D13</f>
        <v>UN WOMEN</v>
      </c>
      <c r="E207" s="66" t="str">
        <f>'1) Budget Table'!E13</f>
        <v>UNOPS</v>
      </c>
      <c r="F207" s="66">
        <f>'1) Budget Table'!F13</f>
        <v>0</v>
      </c>
      <c r="G207" s="272"/>
    </row>
    <row r="208" spans="3:7" s="69" customFormat="1" ht="19.5" customHeight="1" x14ac:dyDescent="0.25">
      <c r="C208" s="24" t="s">
        <v>10</v>
      </c>
      <c r="D208" s="93">
        <f>SUM(D185,D174,D163,D152,D140,D129,D118,D107,D95,D84,D73,D62,D50,D39,D28,D17,D196)</f>
        <v>80000</v>
      </c>
      <c r="E208" s="93">
        <f>SUM(E185,E174,E163,E152,E140,E129,E118,E107,E95,E84,E73,E62,E50,E39,E28,E17,E196)</f>
        <v>65304</v>
      </c>
      <c r="F208" s="93">
        <f t="shared" ref="F208" si="17">SUM(F185,F174,F163,F152,F140,F129,F118,F107,F95,F84,F73,F62,F50,F39,F28,F17,F196)</f>
        <v>0</v>
      </c>
      <c r="G208" s="90">
        <f t="shared" ref="G208:G215" si="18">SUM(D208:F208)</f>
        <v>145304</v>
      </c>
    </row>
    <row r="209" spans="3:14" s="69" customFormat="1" ht="34.5" customHeight="1" x14ac:dyDescent="0.25">
      <c r="C209" s="24" t="s">
        <v>11</v>
      </c>
      <c r="D209" s="93">
        <f>SUM(D186,D175,D164,D153,D141,D130,D119,D108,D96,D85,D74,D63,D51,D40,D29,D18,D197)</f>
        <v>0</v>
      </c>
      <c r="E209" s="93">
        <f t="shared" ref="E209:F209" si="19">SUM(E186,E175,E164,E153,E141,E130,E119,E108,E96,E85,E74,E63,E51,E40,E29,E18,E197)</f>
        <v>15990</v>
      </c>
      <c r="F209" s="93">
        <f t="shared" si="19"/>
        <v>0</v>
      </c>
      <c r="G209" s="91">
        <f t="shared" si="18"/>
        <v>15990</v>
      </c>
    </row>
    <row r="210" spans="3:14" s="69" customFormat="1" ht="48" customHeight="1" x14ac:dyDescent="0.25">
      <c r="C210" s="24" t="s">
        <v>12</v>
      </c>
      <c r="D210" s="93">
        <f t="shared" ref="D210:F214" si="20">SUM(D187,D176,D165,D154,D142,D131,D120,D109,D97,D86,D75,D64,D52,D41,D30,D19,D198)</f>
        <v>4000</v>
      </c>
      <c r="E210" s="93">
        <f t="shared" si="20"/>
        <v>32000</v>
      </c>
      <c r="F210" s="93">
        <f t="shared" si="20"/>
        <v>0</v>
      </c>
      <c r="G210" s="91">
        <f t="shared" si="18"/>
        <v>36000</v>
      </c>
    </row>
    <row r="211" spans="3:14" s="69" customFormat="1" ht="33" customHeight="1" x14ac:dyDescent="0.25">
      <c r="C211" s="39" t="s">
        <v>13</v>
      </c>
      <c r="D211" s="93">
        <f t="shared" si="20"/>
        <v>184579.74</v>
      </c>
      <c r="E211" s="93">
        <f t="shared" si="20"/>
        <v>263900</v>
      </c>
      <c r="F211" s="93">
        <f t="shared" si="20"/>
        <v>0</v>
      </c>
      <c r="G211" s="91">
        <f t="shared" si="18"/>
        <v>448479.74</v>
      </c>
    </row>
    <row r="212" spans="3:14" s="69" customFormat="1" ht="21" customHeight="1" x14ac:dyDescent="0.25">
      <c r="C212" s="24" t="s">
        <v>18</v>
      </c>
      <c r="D212" s="93">
        <f t="shared" si="20"/>
        <v>35000</v>
      </c>
      <c r="E212" s="93">
        <f t="shared" si="20"/>
        <v>5400</v>
      </c>
      <c r="F212" s="93">
        <f t="shared" si="20"/>
        <v>0</v>
      </c>
      <c r="G212" s="91">
        <f t="shared" si="18"/>
        <v>40400</v>
      </c>
      <c r="H212" s="28"/>
      <c r="I212" s="28"/>
      <c r="J212" s="28"/>
      <c r="K212" s="28"/>
      <c r="L212" s="28"/>
      <c r="M212" s="27"/>
    </row>
    <row r="213" spans="3:14" s="69" customFormat="1" ht="39.75" customHeight="1" x14ac:dyDescent="0.25">
      <c r="C213" s="24" t="s">
        <v>14</v>
      </c>
      <c r="D213" s="93">
        <f t="shared" si="20"/>
        <v>600000.04</v>
      </c>
      <c r="E213" s="93">
        <f t="shared" si="20"/>
        <v>0</v>
      </c>
      <c r="F213" s="93">
        <f t="shared" si="20"/>
        <v>0</v>
      </c>
      <c r="G213" s="91">
        <f t="shared" si="18"/>
        <v>600000.04</v>
      </c>
      <c r="H213" s="28"/>
      <c r="I213" s="28"/>
      <c r="J213" s="28"/>
      <c r="K213" s="28"/>
      <c r="L213" s="28"/>
      <c r="M213" s="27"/>
    </row>
    <row r="214" spans="3:14" s="69" customFormat="1" ht="23.25" customHeight="1" x14ac:dyDescent="0.25">
      <c r="C214" s="24" t="s">
        <v>184</v>
      </c>
      <c r="D214" s="158">
        <f t="shared" si="20"/>
        <v>31000</v>
      </c>
      <c r="E214" s="158">
        <f t="shared" si="20"/>
        <v>84696</v>
      </c>
      <c r="F214" s="158">
        <f t="shared" si="20"/>
        <v>0</v>
      </c>
      <c r="G214" s="91">
        <f t="shared" si="18"/>
        <v>115696</v>
      </c>
      <c r="H214" s="28"/>
      <c r="I214" s="28"/>
      <c r="J214" s="28"/>
      <c r="K214" s="28"/>
      <c r="L214" s="28"/>
      <c r="M214" s="27"/>
    </row>
    <row r="215" spans="3:14" s="69" customFormat="1" ht="22.5" customHeight="1" x14ac:dyDescent="0.25">
      <c r="C215" s="160" t="s">
        <v>561</v>
      </c>
      <c r="D215" s="159">
        <f>SUM(D208:D214)</f>
        <v>934579.78</v>
      </c>
      <c r="E215" s="159">
        <f>SUM(E208:E214)</f>
        <v>467290</v>
      </c>
      <c r="F215" s="159">
        <f>SUM(F208:F214)</f>
        <v>0</v>
      </c>
      <c r="G215" s="161">
        <f t="shared" si="18"/>
        <v>1401869.78</v>
      </c>
      <c r="H215" s="28"/>
      <c r="I215" s="28"/>
      <c r="J215" s="28"/>
      <c r="K215" s="28"/>
      <c r="L215" s="28"/>
      <c r="M215" s="27"/>
    </row>
    <row r="216" spans="3:14" s="69" customFormat="1" ht="26.25" customHeight="1" thickBot="1" x14ac:dyDescent="0.3">
      <c r="C216" s="164" t="s">
        <v>559</v>
      </c>
      <c r="D216" s="95">
        <f>D215*0.07</f>
        <v>65420.584600000009</v>
      </c>
      <c r="E216" s="95">
        <f t="shared" ref="E216:G216" si="21">E215*0.07</f>
        <v>32710.300000000003</v>
      </c>
      <c r="F216" s="95">
        <f t="shared" si="21"/>
        <v>0</v>
      </c>
      <c r="G216" s="165">
        <f t="shared" si="21"/>
        <v>98130.884600000005</v>
      </c>
      <c r="H216" s="41"/>
      <c r="I216" s="41"/>
      <c r="J216" s="41"/>
      <c r="K216" s="41"/>
      <c r="L216" s="70"/>
      <c r="M216" s="67"/>
    </row>
    <row r="217" spans="3:14" s="69" customFormat="1" ht="23.25" customHeight="1" thickBot="1" x14ac:dyDescent="0.3">
      <c r="C217" s="162" t="s">
        <v>560</v>
      </c>
      <c r="D217" s="163">
        <f>SUM(D215:D216)</f>
        <v>1000000.3646000001</v>
      </c>
      <c r="E217" s="163">
        <f t="shared" ref="E217:G217" si="22">SUM(E215:E216)</f>
        <v>500000.3</v>
      </c>
      <c r="F217" s="163">
        <f t="shared" si="22"/>
        <v>0</v>
      </c>
      <c r="G217" s="94">
        <f t="shared" si="22"/>
        <v>1500000.6646</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9"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C14"/>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5" t="s">
        <v>570</v>
      </c>
      <c r="C2" s="296"/>
      <c r="D2" s="297"/>
    </row>
    <row r="3" spans="2:4" ht="15.75" thickBot="1" x14ac:dyDescent="0.3">
      <c r="B3" s="298"/>
      <c r="C3" s="299"/>
      <c r="D3" s="300"/>
    </row>
    <row r="4" spans="2:4" ht="15.75" thickBot="1" x14ac:dyDescent="0.3"/>
    <row r="5" spans="2:4" x14ac:dyDescent="0.25">
      <c r="B5" s="286" t="s">
        <v>188</v>
      </c>
      <c r="C5" s="287"/>
      <c r="D5" s="288"/>
    </row>
    <row r="6" spans="2:4" ht="15.75" thickBot="1" x14ac:dyDescent="0.3">
      <c r="B6" s="289"/>
      <c r="C6" s="290"/>
      <c r="D6" s="291"/>
    </row>
    <row r="7" spans="2:4" x14ac:dyDescent="0.25">
      <c r="B7" s="103" t="s">
        <v>198</v>
      </c>
      <c r="C7" s="284">
        <f>SUM('1) Budget Table'!D24:F24,'1) Budget Table'!D34:F34,'1) Budget Table'!D44:F44,'1) Budget Table'!D54:F54)</f>
        <v>759677.25</v>
      </c>
      <c r="D7" s="285"/>
    </row>
    <row r="8" spans="2:4" x14ac:dyDescent="0.25">
      <c r="B8" s="103" t="s">
        <v>545</v>
      </c>
      <c r="C8" s="282">
        <f>SUM(D10:D14)</f>
        <v>0</v>
      </c>
      <c r="D8" s="283"/>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86" t="s">
        <v>542</v>
      </c>
      <c r="C16" s="287"/>
      <c r="D16" s="288"/>
    </row>
    <row r="17" spans="2:4" ht="15.75" thickBot="1" x14ac:dyDescent="0.3">
      <c r="B17" s="292"/>
      <c r="C17" s="293"/>
      <c r="D17" s="294"/>
    </row>
    <row r="18" spans="2:4" x14ac:dyDescent="0.25">
      <c r="B18" s="103" t="s">
        <v>198</v>
      </c>
      <c r="C18" s="284">
        <f>SUM('1) Budget Table'!D66:F66,'1) Budget Table'!D76:F76,'1) Budget Table'!D86:F86,'1) Budget Table'!D96:F96)</f>
        <v>459192.53</v>
      </c>
      <c r="D18" s="285"/>
    </row>
    <row r="19" spans="2:4" x14ac:dyDescent="0.25">
      <c r="B19" s="103" t="s">
        <v>545</v>
      </c>
      <c r="C19" s="282">
        <f>SUM(D21:D25)</f>
        <v>0</v>
      </c>
      <c r="D19" s="283"/>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86" t="s">
        <v>543</v>
      </c>
      <c r="C27" s="287"/>
      <c r="D27" s="288"/>
    </row>
    <row r="28" spans="2:4" ht="15.75" thickBot="1" x14ac:dyDescent="0.3">
      <c r="B28" s="289"/>
      <c r="C28" s="290"/>
      <c r="D28" s="291"/>
    </row>
    <row r="29" spans="2:4" x14ac:dyDescent="0.25">
      <c r="B29" s="103" t="s">
        <v>198</v>
      </c>
      <c r="C29" s="284">
        <f>SUM('1) Budget Table'!D108:F108,'1) Budget Table'!D118:F118,'1) Budget Table'!D128:F128,'1) Budget Table'!D138:F138)</f>
        <v>0</v>
      </c>
      <c r="D29" s="285"/>
    </row>
    <row r="30" spans="2:4" x14ac:dyDescent="0.25">
      <c r="B30" s="103" t="s">
        <v>545</v>
      </c>
      <c r="C30" s="282">
        <f>SUM(D32:D36)</f>
        <v>0</v>
      </c>
      <c r="D30" s="283"/>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86" t="s">
        <v>544</v>
      </c>
      <c r="C38" s="287"/>
      <c r="D38" s="288"/>
    </row>
    <row r="39" spans="2:4" ht="15.75" thickBot="1" x14ac:dyDescent="0.3">
      <c r="B39" s="289"/>
      <c r="C39" s="290"/>
      <c r="D39" s="291"/>
    </row>
    <row r="40" spans="2:4" x14ac:dyDescent="0.25">
      <c r="B40" s="103" t="s">
        <v>198</v>
      </c>
      <c r="C40" s="284">
        <f>SUM('1) Budget Table'!D150:F150,'1) Budget Table'!D160:F160,'1) Budget Table'!D170:F170,'1) Budget Table'!D180:F180)</f>
        <v>0</v>
      </c>
      <c r="D40" s="285"/>
    </row>
    <row r="41" spans="2:4" x14ac:dyDescent="0.25">
      <c r="B41" s="103" t="s">
        <v>545</v>
      </c>
      <c r="C41" s="282">
        <f>SUM(D43:D47)</f>
        <v>0</v>
      </c>
      <c r="D41" s="283"/>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6"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04" t="s">
        <v>66</v>
      </c>
      <c r="C2" s="305"/>
      <c r="D2" s="305"/>
      <c r="E2" s="305"/>
      <c r="F2" s="306"/>
    </row>
    <row r="3" spans="2:6" s="96" customFormat="1" ht="16.5" thickBot="1" x14ac:dyDescent="0.3">
      <c r="B3" s="307"/>
      <c r="C3" s="308"/>
      <c r="D3" s="308"/>
      <c r="E3" s="308"/>
      <c r="F3" s="309"/>
    </row>
    <row r="4" spans="2:6" s="96" customFormat="1" ht="16.5" thickBot="1" x14ac:dyDescent="0.3"/>
    <row r="5" spans="2:6" s="96" customFormat="1" ht="16.5" thickBot="1" x14ac:dyDescent="0.3">
      <c r="B5" s="279" t="s">
        <v>19</v>
      </c>
      <c r="C5" s="280"/>
      <c r="D5" s="280"/>
      <c r="E5" s="280"/>
      <c r="F5" s="281"/>
    </row>
    <row r="6" spans="2:6" s="96" customFormat="1" ht="15.75" x14ac:dyDescent="0.25">
      <c r="B6" s="183"/>
      <c r="C6" s="179" t="s">
        <v>33</v>
      </c>
      <c r="D6" s="179" t="s">
        <v>179</v>
      </c>
      <c r="E6" s="179" t="s">
        <v>180</v>
      </c>
      <c r="F6" s="271" t="s">
        <v>19</v>
      </c>
    </row>
    <row r="7" spans="2:6" s="96" customFormat="1" ht="15.75" x14ac:dyDescent="0.25">
      <c r="B7" s="183"/>
      <c r="C7" s="178" t="str">
        <f>'1) Budget Table'!D13</f>
        <v>UN WOMEN</v>
      </c>
      <c r="D7" s="178" t="str">
        <f>'1) Budget Table'!E13</f>
        <v>UNOPS</v>
      </c>
      <c r="E7" s="178">
        <f>'1) Budget Table'!F13</f>
        <v>0</v>
      </c>
      <c r="F7" s="272"/>
    </row>
    <row r="8" spans="2:6" s="96" customFormat="1" ht="31.5" x14ac:dyDescent="0.25">
      <c r="B8" s="175" t="s">
        <v>10</v>
      </c>
      <c r="C8" s="184">
        <f>'2) By Category'!D208</f>
        <v>80000</v>
      </c>
      <c r="D8" s="184">
        <f>'2) By Category'!E208</f>
        <v>65304</v>
      </c>
      <c r="E8" s="184">
        <f>'2) By Category'!F208</f>
        <v>0</v>
      </c>
      <c r="F8" s="180">
        <f t="shared" ref="F8:F15" si="0">SUM(C8:E8)</f>
        <v>145304</v>
      </c>
    </row>
    <row r="9" spans="2:6" s="96" customFormat="1" ht="47.25" x14ac:dyDescent="0.25">
      <c r="B9" s="175" t="s">
        <v>11</v>
      </c>
      <c r="C9" s="184">
        <f>'2) By Category'!D209</f>
        <v>0</v>
      </c>
      <c r="D9" s="184">
        <f>'2) By Category'!E209</f>
        <v>15990</v>
      </c>
      <c r="E9" s="184">
        <f>'2) By Category'!F209</f>
        <v>0</v>
      </c>
      <c r="F9" s="181">
        <f t="shared" si="0"/>
        <v>15990</v>
      </c>
    </row>
    <row r="10" spans="2:6" s="96" customFormat="1" ht="78.75" x14ac:dyDescent="0.25">
      <c r="B10" s="175" t="s">
        <v>12</v>
      </c>
      <c r="C10" s="184">
        <f>'2) By Category'!D210</f>
        <v>4000</v>
      </c>
      <c r="D10" s="184">
        <f>'2) By Category'!E210</f>
        <v>32000</v>
      </c>
      <c r="E10" s="184">
        <f>'2) By Category'!F210</f>
        <v>0</v>
      </c>
      <c r="F10" s="181">
        <f t="shared" si="0"/>
        <v>36000</v>
      </c>
    </row>
    <row r="11" spans="2:6" s="96" customFormat="1" ht="31.5" x14ac:dyDescent="0.25">
      <c r="B11" s="177" t="s">
        <v>13</v>
      </c>
      <c r="C11" s="184">
        <f>'2) By Category'!D211</f>
        <v>184579.74</v>
      </c>
      <c r="D11" s="184">
        <f>'2) By Category'!E211</f>
        <v>263900</v>
      </c>
      <c r="E11" s="184">
        <f>'2) By Category'!F211</f>
        <v>0</v>
      </c>
      <c r="F11" s="181">
        <f t="shared" si="0"/>
        <v>448479.74</v>
      </c>
    </row>
    <row r="12" spans="2:6" s="96" customFormat="1" ht="15.75" x14ac:dyDescent="0.25">
      <c r="B12" s="175" t="s">
        <v>18</v>
      </c>
      <c r="C12" s="184">
        <f>'2) By Category'!D212</f>
        <v>35000</v>
      </c>
      <c r="D12" s="184">
        <f>'2) By Category'!E212</f>
        <v>5400</v>
      </c>
      <c r="E12" s="184">
        <f>'2) By Category'!F212</f>
        <v>0</v>
      </c>
      <c r="F12" s="181">
        <f t="shared" si="0"/>
        <v>40400</v>
      </c>
    </row>
    <row r="13" spans="2:6" s="96" customFormat="1" ht="47.25" x14ac:dyDescent="0.25">
      <c r="B13" s="175" t="s">
        <v>14</v>
      </c>
      <c r="C13" s="184">
        <f>'2) By Category'!D213</f>
        <v>600000.04</v>
      </c>
      <c r="D13" s="184">
        <f>'2) By Category'!E213</f>
        <v>0</v>
      </c>
      <c r="E13" s="184">
        <f>'2) By Category'!F213</f>
        <v>0</v>
      </c>
      <c r="F13" s="181">
        <f t="shared" si="0"/>
        <v>600000.04</v>
      </c>
    </row>
    <row r="14" spans="2:6" s="96" customFormat="1" ht="48" thickBot="1" x14ac:dyDescent="0.3">
      <c r="B14" s="176" t="s">
        <v>184</v>
      </c>
      <c r="C14" s="185">
        <f>'2) By Category'!D214</f>
        <v>31000</v>
      </c>
      <c r="D14" s="185">
        <f>'2) By Category'!E214</f>
        <v>84696</v>
      </c>
      <c r="E14" s="185">
        <f>'2) By Category'!F214</f>
        <v>0</v>
      </c>
      <c r="F14" s="182">
        <f t="shared" si="0"/>
        <v>115696</v>
      </c>
    </row>
    <row r="15" spans="2:6" s="96" customFormat="1" ht="30" customHeight="1" x14ac:dyDescent="0.25">
      <c r="B15" s="188" t="s">
        <v>572</v>
      </c>
      <c r="C15" s="189">
        <f>SUM(C8:C14)</f>
        <v>934579.78</v>
      </c>
      <c r="D15" s="189">
        <f>SUM(D8:D14)</f>
        <v>467290</v>
      </c>
      <c r="E15" s="189">
        <f>SUM(E8:E14)</f>
        <v>0</v>
      </c>
      <c r="F15" s="190">
        <f t="shared" si="0"/>
        <v>1401869.78</v>
      </c>
    </row>
    <row r="16" spans="2:6" s="186" customFormat="1" ht="19.5" customHeight="1" x14ac:dyDescent="0.25">
      <c r="B16" s="187" t="s">
        <v>559</v>
      </c>
      <c r="C16" s="191">
        <f>C15*0.07</f>
        <v>65420.584600000009</v>
      </c>
      <c r="D16" s="191">
        <f t="shared" ref="D16:F16" si="1">D15*0.07</f>
        <v>32710.300000000003</v>
      </c>
      <c r="E16" s="191">
        <f t="shared" si="1"/>
        <v>0</v>
      </c>
      <c r="F16" s="191">
        <f t="shared" si="1"/>
        <v>98130.884600000005</v>
      </c>
    </row>
    <row r="17" spans="2:6" s="186" customFormat="1" ht="25.5" customHeight="1" thickBot="1" x14ac:dyDescent="0.3">
      <c r="B17" s="192" t="s">
        <v>65</v>
      </c>
      <c r="C17" s="193">
        <f>C15+C16</f>
        <v>1000000.3646000001</v>
      </c>
      <c r="D17" s="193">
        <f t="shared" ref="D17:F17" si="2">D15+D16</f>
        <v>500000.3</v>
      </c>
      <c r="E17" s="193">
        <f t="shared" si="2"/>
        <v>0</v>
      </c>
      <c r="F17" s="193">
        <f t="shared" si="2"/>
        <v>1500000.6646</v>
      </c>
    </row>
    <row r="18" spans="2:6" s="96" customFormat="1" ht="16.5" thickBot="1" x14ac:dyDescent="0.3"/>
    <row r="19" spans="2:6" s="96" customFormat="1" ht="15.75" customHeight="1" x14ac:dyDescent="0.25">
      <c r="B19" s="301" t="s">
        <v>29</v>
      </c>
      <c r="C19" s="302"/>
      <c r="D19" s="302"/>
      <c r="E19" s="302"/>
      <c r="F19" s="303"/>
    </row>
    <row r="20" spans="2:6" ht="15.75" x14ac:dyDescent="0.25">
      <c r="B20" s="33"/>
      <c r="C20" s="31" t="s">
        <v>181</v>
      </c>
      <c r="D20" s="31" t="s">
        <v>182</v>
      </c>
      <c r="E20" s="31" t="s">
        <v>183</v>
      </c>
      <c r="F20" s="34" t="s">
        <v>31</v>
      </c>
    </row>
    <row r="21" spans="2:6" ht="15.75" x14ac:dyDescent="0.25">
      <c r="B21" s="33"/>
      <c r="C21" s="31" t="str">
        <f>'1) Budget Table'!D13</f>
        <v>UN WOMEN</v>
      </c>
      <c r="D21" s="31" t="str">
        <f>'1) Budget Table'!E13</f>
        <v>UNOPS</v>
      </c>
      <c r="E21" s="31">
        <f>'1) Budget Table'!F13</f>
        <v>0</v>
      </c>
      <c r="F21" s="34"/>
    </row>
    <row r="22" spans="2:6" ht="23.25" customHeight="1" x14ac:dyDescent="0.25">
      <c r="B22" s="32" t="s">
        <v>30</v>
      </c>
      <c r="C22" s="30">
        <f>'1) Budget Table'!D206</f>
        <v>700000.25522000005</v>
      </c>
      <c r="D22" s="30">
        <f>'1) Budget Table'!E206</f>
        <v>350000.20999999996</v>
      </c>
      <c r="E22" s="30">
        <f>'1) Budget Table'!F206</f>
        <v>0</v>
      </c>
      <c r="F22" s="9">
        <f>'1) Budget Table'!H206</f>
        <v>0.7</v>
      </c>
    </row>
    <row r="23" spans="2:6" ht="24.75" customHeight="1" x14ac:dyDescent="0.25">
      <c r="B23" s="32" t="s">
        <v>32</v>
      </c>
      <c r="C23" s="30">
        <f>'1) Budget Table'!D207</f>
        <v>300000.10938000004</v>
      </c>
      <c r="D23" s="30">
        <f>'1) Budget Table'!E207</f>
        <v>150000.09</v>
      </c>
      <c r="E23" s="30">
        <f>'1) Budget Table'!F207</f>
        <v>0</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Lihini Ratwatte</cp:lastModifiedBy>
  <cp:lastPrinted>2017-12-11T22:51:21Z</cp:lastPrinted>
  <dcterms:created xsi:type="dcterms:W3CDTF">2017-11-15T21:17:43Z</dcterms:created>
  <dcterms:modified xsi:type="dcterms:W3CDTF">2020-11-11T05:53:31Z</dcterms:modified>
</cp:coreProperties>
</file>