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70" yWindow="32770" windowWidth="20490" windowHeight="7190" activeTab="0"/>
  </bookViews>
  <sheets>
    <sheet name="Sheet1" sheetId="1" r:id="rId1"/>
  </sheets>
  <definedNames>
    <definedName name="_xlfn._FV" hidden="1">#NAME?</definedName>
  </definedNames>
  <calcPr fullCalcOnLoad="1"/>
</workbook>
</file>

<file path=xl/sharedStrings.xml><?xml version="1.0" encoding="utf-8"?>
<sst xmlns="http://schemas.openxmlformats.org/spreadsheetml/2006/main" count="87" uniqueCount="86">
  <si>
    <t>Annex D - PBF project budget</t>
  </si>
  <si>
    <t>Note: If this is a budget revision, insert extra columns to show budget changes.</t>
  </si>
  <si>
    <t>Table 1 - PBF project budget by outcome, output and activity</t>
  </si>
  <si>
    <t>Outcome/ Output number</t>
  </si>
  <si>
    <t>Outcome/ output/ activity formulation:</t>
  </si>
  <si>
    <t>UNFPA</t>
  </si>
  <si>
    <t>UN Women</t>
  </si>
  <si>
    <t xml:space="preserve">Total </t>
  </si>
  <si>
    <t>Percent of budget for each output reserved for direct action on gender eqaulity (if any):</t>
  </si>
  <si>
    <t>Level of expenditure/ commitments in USD (to provide at time of project progress reporting):</t>
  </si>
  <si>
    <t>Any remarks (e.g. on types of inputs provided or budget justification, for example if high TA or travel costs)</t>
  </si>
  <si>
    <t>Output 1:</t>
  </si>
  <si>
    <t>Young men and women are equipped to engage and participate actively in Track II dialogues, including in online dialogues.</t>
  </si>
  <si>
    <t>Activity A1.a.1:</t>
  </si>
  <si>
    <t>Activity A1.a.2:</t>
  </si>
  <si>
    <t xml:space="preserve">Contextualize existing TOT gender-sensitivity and conflict-sensitivity training materials for political engagement of Yemeni youth and pilot traning materials in in one selected governorate </t>
  </si>
  <si>
    <t>Activity A1.a.3:</t>
  </si>
  <si>
    <t>Conduct TOT training of young men and women on UNSCR 2250 building their relevant skills in advocacy and communications, consensus building and facilitation skills while applying conflict-sensitive and gender-sensitive approaches</t>
  </si>
  <si>
    <t>Activity A1.a.4:</t>
  </si>
  <si>
    <t>TOT trainees cascade train young people in six governorates in Yemen</t>
  </si>
  <si>
    <t>Activity A1.b.1:</t>
  </si>
  <si>
    <t>Map, identify and establish agreements with existing internet cafes in targeted governorates</t>
  </si>
  <si>
    <t>Activity A1.b.2:</t>
  </si>
  <si>
    <t xml:space="preserve">Design, disseminate and analyse an online survey nationwide among young women and men about youth priorities in YPS topics , female-only time is made available to participants in internet cafes in the targeted governorates in support with the youth and advocacy consultant </t>
  </si>
  <si>
    <t>Activity A1.b.3:</t>
  </si>
  <si>
    <t>Activate dialogue fora in existing internet cafes in targeted governorates for a monthly moderated discussion on YPS issues</t>
  </si>
  <si>
    <t>Activity A1.b.4:</t>
  </si>
  <si>
    <t>Ensure that female-only time is made available to participants in internet cafes in the targeted governorates</t>
  </si>
  <si>
    <t>Total Output 1</t>
  </si>
  <si>
    <t>Output 2:</t>
  </si>
  <si>
    <t xml:space="preserve">A national YPS dialogue structure including Government, UN and civil society is established with clear governance mechanisms and decision-making processes.
</t>
  </si>
  <si>
    <t>Activity A2.1:</t>
  </si>
  <si>
    <t xml:space="preserve">Map youth-led CSOs, networks &amp; initiatives at national &amp; local levels in six selected governorates  </t>
  </si>
  <si>
    <t>Activity A2.3 :</t>
  </si>
  <si>
    <t xml:space="preserve">Conduct six consultation meetings on participation, protection, prevention, partnership, release and reintegration taking into account the current humanitarian context of Yemen and the role of young people: three in the south, three in the north, and regional gatherings, building on lessons learned from the model of the Yemeni Women’s Pact for Peace and Security (YWP).  </t>
  </si>
  <si>
    <t>Activity A2.4 :</t>
  </si>
  <si>
    <t>Develop consultation paper results from the consultation meetings and data collected in the on-line survey about the above topics to advocate with strategic actors in the peace processes including Track I actors</t>
  </si>
  <si>
    <t>Total Output 2</t>
  </si>
  <si>
    <t>Output 3:</t>
  </si>
  <si>
    <t>A collaboration between the national YPS dialogue process and youth-led CSOs is established to conduct joint advocacy and communications activities, engaging with additional Track II &amp; III constituencies around inclusive peace.</t>
  </si>
  <si>
    <t>Activity A3.1:</t>
  </si>
  <si>
    <t xml:space="preserve">Develop advocacy &amp; strategic communications strategy with clear mechanism for the alliance engagment with Track I &amp; II &amp; III actors  </t>
  </si>
  <si>
    <t>Activity A3.2:</t>
  </si>
  <si>
    <t xml:space="preserve">Develope YPS and YWP advocacy messages around peacebuilding at the community and national levels </t>
  </si>
  <si>
    <t>Activity A3.3:</t>
  </si>
  <si>
    <t>Implement advocacy and communications activities in cooperation with the YPS Alliance including dialougues meetings and community mobilization 6 targeted governorates</t>
  </si>
  <si>
    <t>Total Output 3</t>
  </si>
  <si>
    <t>Output 4:</t>
  </si>
  <si>
    <t>A strategic framework for UNSCR 2250 in Yemen is developed, reflecting the UNSCR 1325 model with the aim to foster political, programmatic, financial and technical support of YPS partners including government, UN agencies and Track I, II &amp; III actors</t>
  </si>
  <si>
    <t>Activity A4.1:</t>
  </si>
  <si>
    <t>Produce situation report YPS and the context of stabilization, relief and recovery and identify gaps</t>
  </si>
  <si>
    <t>Activity A4.2:</t>
  </si>
  <si>
    <t>Establish a Youth Watch Commission consisting of experts from UN Women, UNFPA &amp; young leaders to produce the YPS strategic framework</t>
  </si>
  <si>
    <t>Activity A4.3:</t>
  </si>
  <si>
    <t>Share project outputs and reports with the Secretary-General’s Progress Study Advisory Board for YPS and global partners, and follow-up feedback</t>
  </si>
  <si>
    <t>Activity A4.4:</t>
  </si>
  <si>
    <t xml:space="preserve">Convene a regional consultative meeting with young people and relevant UN agencies (OSESGY, ILO, UNDP, OHCHR, etc) to validate the strategic framework  </t>
  </si>
  <si>
    <t>Activity A4.5:</t>
  </si>
  <si>
    <t>Establish youth- and women-led join monitoring mechanism for the implementation of the peace agreement</t>
  </si>
  <si>
    <t>Total Output 4</t>
  </si>
  <si>
    <t xml:space="preserve">Total Programme </t>
  </si>
  <si>
    <t>Project personnel costs if not included in activities above</t>
  </si>
  <si>
    <t>Project Manager (100%)</t>
  </si>
  <si>
    <t xml:space="preserve">Country Programme Manager (5%) </t>
  </si>
  <si>
    <t>2 National UNVs (100%)</t>
  </si>
  <si>
    <t>Project operational costs if not included in activities above</t>
  </si>
  <si>
    <t xml:space="preserve">Communications, miscellaneous </t>
  </si>
  <si>
    <t xml:space="preserve">Travel </t>
  </si>
  <si>
    <t>Equipment &amp; furniture</t>
  </si>
  <si>
    <t xml:space="preserve">Security </t>
  </si>
  <si>
    <t>Project M&amp;E budget</t>
  </si>
  <si>
    <t>M&amp;E (including M&amp;E visits, Endline assessment )</t>
  </si>
  <si>
    <t>Final Evaluation</t>
  </si>
  <si>
    <t xml:space="preserve">Audit </t>
  </si>
  <si>
    <t>Total DPMC</t>
  </si>
  <si>
    <t>SUB-TOTAL PROJECT BUDGET:</t>
  </si>
  <si>
    <t>Indirect support costs (7%):</t>
  </si>
  <si>
    <t>TOTAL PROJECT BUDGET:</t>
  </si>
  <si>
    <r>
      <t>Conduct baseline assessment in six governorates</t>
    </r>
    <r>
      <rPr>
        <sz val="11"/>
        <color indexed="10"/>
        <rFont val="Calibri"/>
        <family val="2"/>
      </rPr>
      <t xml:space="preserve"> </t>
    </r>
  </si>
  <si>
    <r>
      <t>Conduct two workshops with youth leaders to define YPS Alliance</t>
    </r>
    <r>
      <rPr>
        <sz val="11"/>
        <color indexed="10"/>
        <rFont val="Calibri"/>
        <family val="2"/>
      </rPr>
      <t xml:space="preserve"> </t>
    </r>
    <r>
      <rPr>
        <sz val="11"/>
        <color indexed="8"/>
        <rFont val="Calibri"/>
        <family val="2"/>
      </rPr>
      <t xml:space="preserve">governance and work-plan </t>
    </r>
  </si>
  <si>
    <t>OUTCOME 1: The needs and priorities of young men and women and provisions for youth inclusion are articulated in the peace agreement and post-conflict stabilization, relief and recovery plans</t>
  </si>
  <si>
    <t>Programme Specialist (15%)
Programme Specialist (15%)</t>
  </si>
  <si>
    <t>Gender-responsive Budgeting:</t>
  </si>
  <si>
    <t>expenditure/ commitments in USD</t>
  </si>
  <si>
    <t>Total expense/commitment</t>
  </si>
  <si>
    <t>Presentage</t>
  </si>
</sst>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quot;#,##0"/>
    <numFmt numFmtId="166" formatCode="_(* #,##0_);_(* \(#,##0\);_(* &quot;-&quot;??_);_(@_)"/>
    <numFmt numFmtId="167" formatCode="_(* #,##0.0_);_(* \(#,##0.0\);_(* &quot;-&quot;??_);_(@_)"/>
    <numFmt numFmtId="168" formatCode="_(* #,##0.000_);_(* \(#,##0.000\);_(* &quot;-&quot;??_);_(@_)"/>
    <numFmt numFmtId="169" formatCode="_(* #,##0.0000_);_(* \(#,##0.0000\);_(* &quot;-&quot;??_);_(@_)"/>
    <numFmt numFmtId="170" formatCode="_(* #,##0.00000_);_(* \(#,##0.00000\);_(* &quot;-&quot;??_);_(@_)"/>
    <numFmt numFmtId="171" formatCode="_(* #,##0.000000_);_(* \(#,##0.000000\);_(* &quot;-&quot;??_);_(@_)"/>
    <numFmt numFmtId="172" formatCode="_(* #,##0.0000000_);_(* \(#,##0.0000000\);_(* &quot;-&quot;??_);_(@_)"/>
    <numFmt numFmtId="173" formatCode="_(* #,##0.00000000_);_(* \(#,##0.00000000\);_(* &quot;-&quot;??_);_(@_)"/>
    <numFmt numFmtId="174" formatCode="_(* #,##0.000000000_);_(* \(#,##0.000000000\);_(* &quot;-&quot;??_);_(@_)"/>
    <numFmt numFmtId="175" formatCode="_(* #,##0.0000000000_);_(* \(#,##0.0000000000\);_(* &quot;-&quot;??_);_(@_)"/>
    <numFmt numFmtId="176" formatCode="_(* #,##0.00000000000_);_(* \(#,##0.00000000000\);_(* &quot;-&quot;??_);_(@_)"/>
    <numFmt numFmtId="177" formatCode="#,##0.0"/>
    <numFmt numFmtId="178" formatCode="0.0%"/>
    <numFmt numFmtId="179" formatCode="0.0000"/>
    <numFmt numFmtId="180" formatCode="0.000"/>
    <numFmt numFmtId="181" formatCode="#,##0.000"/>
    <numFmt numFmtId="182" formatCode="#,##0.0000"/>
    <numFmt numFmtId="183" formatCode="#,##0.00000"/>
    <numFmt numFmtId="184" formatCode="&quot;Yes&quot;;&quot;Yes&quot;;&quot;No&quot;"/>
    <numFmt numFmtId="185" formatCode="&quot;True&quot;;&quot;True&quot;;&quot;False&quot;"/>
    <numFmt numFmtId="186" formatCode="&quot;On&quot;;&quot;On&quot;;&quot;Off&quot;"/>
    <numFmt numFmtId="187" formatCode="[$€-2]\ #,##0.00_);[Red]\([$€-2]\ #,##0.00\)"/>
  </numFmts>
  <fonts count="62">
    <font>
      <sz val="11"/>
      <color rgb="FF000000"/>
      <name val="Calibri"/>
      <family val="2"/>
    </font>
    <font>
      <sz val="11"/>
      <color indexed="8"/>
      <name val="Calibri"/>
      <family val="2"/>
    </font>
    <font>
      <sz val="11"/>
      <name val="Calibri"/>
      <family val="2"/>
    </font>
    <font>
      <sz val="11"/>
      <color indexed="10"/>
      <name val="Calibri"/>
      <family val="2"/>
    </font>
    <font>
      <sz val="11"/>
      <name val="Times New Roman"/>
      <family val="1"/>
    </font>
    <font>
      <b/>
      <sz val="11"/>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5"/>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3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b/>
      <sz val="12"/>
      <color indexed="8"/>
      <name val="Calibri"/>
      <family val="2"/>
    </font>
    <font>
      <b/>
      <sz val="16"/>
      <color indexed="8"/>
      <name val="Calibri"/>
      <family val="2"/>
    </font>
    <font>
      <b/>
      <sz val="14"/>
      <color indexed="8"/>
      <name val="Calibri"/>
      <family val="2"/>
    </font>
    <font>
      <b/>
      <sz val="12"/>
      <color indexed="8"/>
      <name val="Times New Roman"/>
      <family val="1"/>
    </font>
    <font>
      <b/>
      <sz val="11"/>
      <color indexed="8"/>
      <name val="Times New Roman"/>
      <family val="1"/>
    </font>
    <font>
      <b/>
      <sz val="11"/>
      <color indexed="8"/>
      <name val="'Times New Roman'"/>
      <family val="0"/>
    </font>
    <font>
      <sz val="11"/>
      <color indexed="8"/>
      <name val="Times New Roman"/>
      <family val="1"/>
    </font>
    <font>
      <b/>
      <sz val="11"/>
      <color indexed="8"/>
      <name val="&quot;Times New Roman&quot;"/>
      <family val="0"/>
    </font>
    <font>
      <sz val="11"/>
      <color indexed="8"/>
      <name val="&quot;Times New Roman&quot;"/>
      <family val="0"/>
    </font>
    <font>
      <sz val="10"/>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2"/>
      <color rgb="FF000000"/>
      <name val="Calibri"/>
      <family val="2"/>
    </font>
    <font>
      <b/>
      <sz val="16"/>
      <color rgb="FF000000"/>
      <name val="Calibri"/>
      <family val="2"/>
    </font>
    <font>
      <b/>
      <sz val="14"/>
      <color rgb="FF000000"/>
      <name val="Calibri"/>
      <family val="2"/>
    </font>
    <font>
      <b/>
      <sz val="12"/>
      <color rgb="FF000000"/>
      <name val="Times New Roman"/>
      <family val="1"/>
    </font>
    <font>
      <b/>
      <sz val="11"/>
      <color rgb="FF000000"/>
      <name val="Times New Roman"/>
      <family val="1"/>
    </font>
    <font>
      <b/>
      <sz val="11"/>
      <color rgb="FF000000"/>
      <name val="'Times New Roman'"/>
      <family val="0"/>
    </font>
    <font>
      <sz val="11"/>
      <color rgb="FF000000"/>
      <name val="Times New Roman"/>
      <family val="1"/>
    </font>
    <font>
      <b/>
      <sz val="11"/>
      <color rgb="FF000000"/>
      <name val="&quot;Times New Roman&quot;"/>
      <family val="0"/>
    </font>
    <font>
      <sz val="11"/>
      <color rgb="FF000000"/>
      <name val="&quot;Times New Roman&quot;"/>
      <family val="0"/>
    </font>
    <font>
      <sz val="10"/>
      <color rgb="FF000000"/>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C9DAF8"/>
        <bgColor indexed="64"/>
      </patternFill>
    </fill>
    <fill>
      <patternFill patternType="solid">
        <fgColor rgb="FFFFFFFF"/>
        <bgColor indexed="64"/>
      </patternFill>
    </fill>
    <fill>
      <patternFill patternType="solid">
        <fgColor rgb="FFEAD1DC"/>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style="thin">
        <color rgb="FF000000"/>
      </bottom>
    </border>
    <border>
      <left/>
      <right/>
      <top style="thin">
        <color rgb="FF000000"/>
      </top>
      <bottom style="thin">
        <color rgb="FF000000"/>
      </bottom>
    </border>
    <border>
      <left style="thin">
        <color rgb="FF000000"/>
      </left>
      <right/>
      <top style="thin">
        <color rgb="FF000000"/>
      </top>
      <bottom style="thin">
        <color rgb="FF000000"/>
      </bottom>
    </border>
    <border>
      <left style="thin"/>
      <right style="thin"/>
      <top style="thin"/>
      <bottom style="thin"/>
    </border>
    <border>
      <left style="thin">
        <color rgb="FF000000"/>
      </left>
      <right style="thin">
        <color rgb="FF000000"/>
      </right>
      <top style="thin">
        <color rgb="FF000000"/>
      </top>
      <bottom/>
    </border>
    <border>
      <left/>
      <right style="thin">
        <color rgb="FF000000"/>
      </right>
      <top style="thin">
        <color rgb="FF000000"/>
      </top>
      <bottom style="thin">
        <color rgb="FF000000"/>
      </bottom>
    </border>
    <border>
      <left style="thin">
        <color rgb="FF000000"/>
      </left>
      <right style="thin">
        <color rgb="FF000000"/>
      </right>
      <top/>
      <bottom style="thin">
        <color rgb="FF000000"/>
      </bottom>
    </border>
    <border>
      <left style="thin">
        <color rgb="FF000000"/>
      </left>
      <right style="thin">
        <color rgb="FF000000"/>
      </right>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88">
    <xf numFmtId="0" fontId="0" fillId="0" borderId="0" xfId="0" applyFont="1" applyAlignment="1">
      <alignment/>
    </xf>
    <xf numFmtId="0" fontId="52" fillId="0" borderId="0" xfId="0" applyFont="1" applyAlignment="1">
      <alignment/>
    </xf>
    <xf numFmtId="0" fontId="52" fillId="0" borderId="0" xfId="0" applyFont="1" applyAlignment="1">
      <alignment/>
    </xf>
    <xf numFmtId="0" fontId="53" fillId="0" borderId="0" xfId="0" applyFont="1" applyAlignment="1">
      <alignment/>
    </xf>
    <xf numFmtId="0" fontId="54" fillId="0" borderId="0" xfId="0" applyFont="1" applyAlignment="1">
      <alignment/>
    </xf>
    <xf numFmtId="0" fontId="55" fillId="33" borderId="10" xfId="0" applyFont="1" applyFill="1" applyBorder="1" applyAlignment="1">
      <alignment vertical="center" wrapText="1"/>
    </xf>
    <xf numFmtId="0" fontId="55" fillId="33" borderId="10" xfId="0" applyFont="1" applyFill="1" applyBorder="1" applyAlignment="1">
      <alignment horizontal="center" vertical="center" wrapText="1"/>
    </xf>
    <xf numFmtId="0" fontId="55" fillId="33" borderId="10" xfId="0" applyFont="1" applyFill="1" applyBorder="1" applyAlignment="1">
      <alignment horizontal="center" vertical="center" wrapText="1"/>
    </xf>
    <xf numFmtId="0" fontId="55" fillId="33" borderId="10" xfId="0" applyFont="1" applyFill="1" applyBorder="1" applyAlignment="1">
      <alignment vertical="center" wrapText="1"/>
    </xf>
    <xf numFmtId="0" fontId="56" fillId="0" borderId="10" xfId="0" applyFont="1" applyBorder="1" applyAlignment="1">
      <alignment vertical="center" wrapText="1"/>
    </xf>
    <xf numFmtId="0" fontId="57" fillId="0" borderId="0" xfId="0" applyFont="1" applyAlignment="1">
      <alignment/>
    </xf>
    <xf numFmtId="0" fontId="56" fillId="0" borderId="11" xfId="0" applyFont="1" applyBorder="1" applyAlignment="1">
      <alignment/>
    </xf>
    <xf numFmtId="0" fontId="58" fillId="0" borderId="10" xfId="0" applyFont="1" applyBorder="1" applyAlignment="1">
      <alignment vertical="center" wrapText="1"/>
    </xf>
    <xf numFmtId="3" fontId="58" fillId="0" borderId="10" xfId="0" applyNumberFormat="1" applyFont="1" applyBorder="1" applyAlignment="1">
      <alignment horizontal="center" vertical="center" wrapText="1"/>
    </xf>
    <xf numFmtId="3" fontId="58" fillId="0" borderId="10" xfId="0" applyNumberFormat="1" applyFont="1" applyBorder="1" applyAlignment="1">
      <alignment vertical="center" wrapText="1"/>
    </xf>
    <xf numFmtId="9" fontId="58" fillId="0" borderId="10" xfId="0" applyNumberFormat="1" applyFont="1" applyBorder="1" applyAlignment="1">
      <alignment horizontal="center" vertical="center" wrapText="1"/>
    </xf>
    <xf numFmtId="0" fontId="4" fillId="0" borderId="10" xfId="0" applyFont="1" applyBorder="1" applyAlignment="1">
      <alignment vertical="center" wrapText="1"/>
    </xf>
    <xf numFmtId="0" fontId="2" fillId="0" borderId="0" xfId="0" applyFont="1" applyAlignment="1">
      <alignment horizontal="center"/>
    </xf>
    <xf numFmtId="0" fontId="58" fillId="34" borderId="10" xfId="0" applyFont="1" applyFill="1" applyBorder="1" applyAlignment="1">
      <alignment vertical="center" wrapText="1"/>
    </xf>
    <xf numFmtId="3" fontId="56" fillId="35" borderId="10" xfId="0" applyNumberFormat="1" applyFont="1" applyFill="1" applyBorder="1" applyAlignment="1">
      <alignment vertical="center" wrapText="1"/>
    </xf>
    <xf numFmtId="9" fontId="56" fillId="35" borderId="10" xfId="0" applyNumberFormat="1" applyFont="1" applyFill="1" applyBorder="1" applyAlignment="1">
      <alignment vertical="center" wrapText="1"/>
    </xf>
    <xf numFmtId="0" fontId="56" fillId="35" borderId="10" xfId="0" applyFont="1" applyFill="1" applyBorder="1" applyAlignment="1">
      <alignment vertical="center" wrapText="1"/>
    </xf>
    <xf numFmtId="3" fontId="58" fillId="34" borderId="10" xfId="0" applyNumberFormat="1" applyFont="1" applyFill="1" applyBorder="1" applyAlignment="1">
      <alignment horizontal="center" vertical="center" wrapText="1"/>
    </xf>
    <xf numFmtId="3" fontId="59" fillId="35" borderId="10" xfId="0" applyNumberFormat="1" applyFont="1" applyFill="1" applyBorder="1" applyAlignment="1">
      <alignment horizontal="right"/>
    </xf>
    <xf numFmtId="3" fontId="59" fillId="35" borderId="10" xfId="0" applyNumberFormat="1" applyFont="1" applyFill="1" applyBorder="1" applyAlignment="1">
      <alignment/>
    </xf>
    <xf numFmtId="0" fontId="58" fillId="35" borderId="10" xfId="0" applyFont="1" applyFill="1" applyBorder="1" applyAlignment="1">
      <alignment vertical="center" wrapText="1"/>
    </xf>
    <xf numFmtId="3" fontId="60" fillId="0" borderId="10" xfId="0" applyNumberFormat="1" applyFont="1" applyBorder="1" applyAlignment="1">
      <alignment horizontal="center"/>
    </xf>
    <xf numFmtId="3" fontId="60" fillId="34" borderId="10" xfId="0" applyNumberFormat="1" applyFont="1" applyFill="1" applyBorder="1" applyAlignment="1">
      <alignment horizontal="center"/>
    </xf>
    <xf numFmtId="0" fontId="58" fillId="0" borderId="10" xfId="0" applyFont="1" applyBorder="1" applyAlignment="1">
      <alignment horizontal="center" vertical="center" wrapText="1"/>
    </xf>
    <xf numFmtId="3" fontId="4" fillId="0" borderId="10" xfId="0" applyNumberFormat="1" applyFont="1" applyBorder="1" applyAlignment="1">
      <alignment horizontal="center"/>
    </xf>
    <xf numFmtId="0" fontId="4" fillId="0" borderId="0" xfId="0" applyFont="1" applyAlignment="1">
      <alignment/>
    </xf>
    <xf numFmtId="0" fontId="2" fillId="0" borderId="10" xfId="0" applyFont="1" applyBorder="1" applyAlignment="1">
      <alignment/>
    </xf>
    <xf numFmtId="0" fontId="56" fillId="35" borderId="12" xfId="0" applyFont="1" applyFill="1" applyBorder="1" applyAlignment="1">
      <alignment vertical="center" wrapText="1"/>
    </xf>
    <xf numFmtId="0" fontId="56" fillId="0" borderId="12" xfId="0" applyFont="1" applyBorder="1" applyAlignment="1">
      <alignment vertical="center" wrapText="1"/>
    </xf>
    <xf numFmtId="3" fontId="56" fillId="0" borderId="10" xfId="0" applyNumberFormat="1" applyFont="1" applyBorder="1" applyAlignment="1">
      <alignment vertical="center" wrapText="1"/>
    </xf>
    <xf numFmtId="0" fontId="58" fillId="0" borderId="12" xfId="0" applyFont="1" applyBorder="1" applyAlignment="1">
      <alignment vertical="center" wrapText="1"/>
    </xf>
    <xf numFmtId="166" fontId="56" fillId="0" borderId="10" xfId="42" applyNumberFormat="1" applyFont="1" applyBorder="1" applyAlignment="1">
      <alignment vertical="center" wrapText="1"/>
    </xf>
    <xf numFmtId="3" fontId="4" fillId="0" borderId="0" xfId="0" applyNumberFormat="1" applyFont="1" applyAlignment="1">
      <alignment horizontal="right" vertical="center"/>
    </xf>
    <xf numFmtId="0" fontId="0" fillId="0" borderId="0" xfId="0" applyFont="1" applyAlignment="1">
      <alignment horizontal="left" vertical="center"/>
    </xf>
    <xf numFmtId="9" fontId="58" fillId="0" borderId="10" xfId="59" applyFont="1" applyBorder="1" applyAlignment="1">
      <alignment horizontal="center" vertical="center" wrapText="1"/>
    </xf>
    <xf numFmtId="0" fontId="56" fillId="0" borderId="10" xfId="0" applyFont="1" applyBorder="1" applyAlignment="1">
      <alignment horizontal="center" vertical="center" wrapText="1"/>
    </xf>
    <xf numFmtId="9" fontId="58" fillId="0" borderId="10" xfId="59" applyNumberFormat="1" applyFont="1" applyBorder="1" applyAlignment="1">
      <alignment horizontal="center" vertical="center" wrapText="1"/>
    </xf>
    <xf numFmtId="9" fontId="58" fillId="34" borderId="10" xfId="59" applyNumberFormat="1" applyFont="1" applyFill="1" applyBorder="1" applyAlignment="1">
      <alignment horizontal="center" vertical="center" wrapText="1"/>
    </xf>
    <xf numFmtId="9" fontId="0" fillId="0" borderId="0" xfId="59" applyFont="1" applyAlignment="1">
      <alignment/>
    </xf>
    <xf numFmtId="44" fontId="0" fillId="0" borderId="0" xfId="0" applyNumberFormat="1" applyFont="1" applyAlignment="1">
      <alignment/>
    </xf>
    <xf numFmtId="9" fontId="58" fillId="0" borderId="10" xfId="59" applyFont="1" applyFill="1" applyBorder="1" applyAlignment="1">
      <alignment horizontal="center" vertical="center" wrapText="1"/>
    </xf>
    <xf numFmtId="0" fontId="58" fillId="0" borderId="10" xfId="0" applyFont="1" applyFill="1" applyBorder="1" applyAlignment="1">
      <alignment vertical="center" wrapText="1"/>
    </xf>
    <xf numFmtId="3" fontId="60" fillId="0" borderId="10" xfId="0" applyNumberFormat="1" applyFont="1" applyFill="1" applyBorder="1" applyAlignment="1">
      <alignment horizontal="center"/>
    </xf>
    <xf numFmtId="3" fontId="58" fillId="0" borderId="10" xfId="0" applyNumberFormat="1" applyFont="1" applyFill="1" applyBorder="1" applyAlignment="1">
      <alignment horizontal="center" vertical="center" wrapText="1"/>
    </xf>
    <xf numFmtId="0" fontId="58" fillId="0" borderId="10" xfId="0" applyFont="1" applyFill="1" applyBorder="1" applyAlignment="1">
      <alignment horizontal="center" vertical="center" wrapText="1"/>
    </xf>
    <xf numFmtId="6" fontId="33" fillId="0" borderId="13" xfId="0" applyNumberFormat="1" applyFont="1" applyBorder="1" applyAlignment="1">
      <alignment/>
    </xf>
    <xf numFmtId="8" fontId="0" fillId="0" borderId="0" xfId="0" applyNumberFormat="1" applyFont="1" applyAlignment="1">
      <alignment/>
    </xf>
    <xf numFmtId="166" fontId="0" fillId="0" borderId="0" xfId="0" applyNumberFormat="1" applyFont="1" applyAlignment="1">
      <alignment/>
    </xf>
    <xf numFmtId="9" fontId="58" fillId="0" borderId="10" xfId="59" applyNumberFormat="1" applyFont="1" applyFill="1" applyBorder="1" applyAlignment="1">
      <alignment horizontal="center" vertical="center" wrapText="1"/>
    </xf>
    <xf numFmtId="0" fontId="0" fillId="0" borderId="0" xfId="0" applyFont="1" applyAlignment="1">
      <alignment/>
    </xf>
    <xf numFmtId="0" fontId="56" fillId="0" borderId="14" xfId="0" applyFont="1" applyBorder="1" applyAlignment="1">
      <alignment horizontal="center" vertical="center" wrapText="1"/>
    </xf>
    <xf numFmtId="0" fontId="61" fillId="23" borderId="13" xfId="0" applyFont="1" applyFill="1" applyBorder="1" applyAlignment="1">
      <alignment vertical="center"/>
    </xf>
    <xf numFmtId="0" fontId="56" fillId="35" borderId="12" xfId="0" applyFont="1" applyFill="1" applyBorder="1" applyAlignment="1">
      <alignment vertical="center" wrapText="1"/>
    </xf>
    <xf numFmtId="0" fontId="2" fillId="0" borderId="15" xfId="0" applyFont="1" applyBorder="1" applyAlignment="1">
      <alignment/>
    </xf>
    <xf numFmtId="0" fontId="57" fillId="0" borderId="12" xfId="0" applyFont="1" applyBorder="1" applyAlignment="1">
      <alignment horizontal="left" vertical="top" wrapText="1"/>
    </xf>
    <xf numFmtId="0" fontId="57" fillId="0" borderId="11" xfId="0" applyFont="1" applyBorder="1" applyAlignment="1">
      <alignment horizontal="left" vertical="top" wrapText="1"/>
    </xf>
    <xf numFmtId="0" fontId="57" fillId="0" borderId="15" xfId="0" applyFont="1" applyBorder="1" applyAlignment="1">
      <alignment horizontal="left" vertical="top" wrapText="1"/>
    </xf>
    <xf numFmtId="0" fontId="0" fillId="23" borderId="13" xfId="0" applyFont="1" applyFill="1" applyBorder="1" applyAlignment="1">
      <alignment horizontal="center"/>
    </xf>
    <xf numFmtId="0" fontId="58" fillId="0" borderId="14" xfId="0" applyFont="1" applyBorder="1" applyAlignment="1">
      <alignment vertical="center" wrapText="1"/>
    </xf>
    <xf numFmtId="0" fontId="2" fillId="0" borderId="16" xfId="0" applyFont="1" applyBorder="1" applyAlignment="1">
      <alignment/>
    </xf>
    <xf numFmtId="0" fontId="56" fillId="0" borderId="12" xfId="0" applyFont="1" applyBorder="1" applyAlignment="1">
      <alignment horizontal="left" vertical="center" wrapText="1"/>
    </xf>
    <xf numFmtId="0" fontId="2" fillId="0" borderId="11" xfId="0" applyFont="1" applyBorder="1" applyAlignment="1">
      <alignment horizontal="left" vertical="center"/>
    </xf>
    <xf numFmtId="0" fontId="2" fillId="0" borderId="15" xfId="0" applyFont="1" applyBorder="1" applyAlignment="1">
      <alignment horizontal="left" vertical="center"/>
    </xf>
    <xf numFmtId="0" fontId="5" fillId="0" borderId="0" xfId="0" applyFont="1" applyAlignment="1">
      <alignment/>
    </xf>
    <xf numFmtId="0" fontId="0" fillId="0" borderId="0" xfId="0" applyFont="1" applyAlignment="1">
      <alignment/>
    </xf>
    <xf numFmtId="0" fontId="57" fillId="0" borderId="0" xfId="0" applyFont="1" applyAlignment="1">
      <alignment/>
    </xf>
    <xf numFmtId="0" fontId="2" fillId="0" borderId="17" xfId="0" applyFont="1" applyBorder="1" applyAlignment="1">
      <alignment/>
    </xf>
    <xf numFmtId="166" fontId="0" fillId="0" borderId="0" xfId="0" applyNumberFormat="1" applyFont="1" applyFill="1" applyAlignment="1">
      <alignment/>
    </xf>
    <xf numFmtId="0" fontId="0" fillId="0" borderId="0" xfId="0" applyFont="1" applyFill="1" applyAlignment="1">
      <alignment/>
    </xf>
    <xf numFmtId="0" fontId="56" fillId="0" borderId="11" xfId="0" applyFont="1" applyFill="1" applyBorder="1" applyAlignment="1">
      <alignment/>
    </xf>
    <xf numFmtId="0" fontId="56" fillId="0" borderId="10" xfId="0" applyFont="1" applyFill="1" applyBorder="1" applyAlignment="1">
      <alignment vertical="center" wrapText="1"/>
    </xf>
    <xf numFmtId="0" fontId="56" fillId="0" borderId="10" xfId="0" applyFont="1" applyFill="1" applyBorder="1" applyAlignment="1">
      <alignment horizontal="center" vertical="center" wrapText="1"/>
    </xf>
    <xf numFmtId="0" fontId="56" fillId="0" borderId="14" xfId="0" applyFont="1" applyFill="1" applyBorder="1" applyAlignment="1">
      <alignment horizontal="center" vertical="center" wrapText="1"/>
    </xf>
    <xf numFmtId="0" fontId="61" fillId="0" borderId="13" xfId="0" applyFont="1" applyFill="1" applyBorder="1" applyAlignment="1">
      <alignment vertical="center"/>
    </xf>
    <xf numFmtId="0" fontId="56" fillId="0" borderId="15" xfId="0" applyFont="1" applyFill="1" applyBorder="1" applyAlignment="1">
      <alignment/>
    </xf>
    <xf numFmtId="0" fontId="56" fillId="0" borderId="14" xfId="0" applyFont="1" applyFill="1" applyBorder="1" applyAlignment="1">
      <alignment vertical="center" wrapText="1"/>
    </xf>
    <xf numFmtId="3" fontId="0" fillId="0" borderId="13" xfId="0" applyNumberFormat="1" applyFont="1" applyFill="1" applyBorder="1" applyAlignment="1">
      <alignment/>
    </xf>
    <xf numFmtId="9" fontId="0" fillId="0" borderId="13" xfId="59" applyFont="1" applyFill="1" applyBorder="1" applyAlignment="1">
      <alignment/>
    </xf>
    <xf numFmtId="0" fontId="0" fillId="0" borderId="13" xfId="0" applyFont="1" applyFill="1" applyBorder="1" applyAlignment="1">
      <alignment/>
    </xf>
    <xf numFmtId="0" fontId="56" fillId="35" borderId="10" xfId="0" applyFont="1" applyFill="1" applyBorder="1" applyAlignment="1">
      <alignment horizontal="center" vertical="center" wrapText="1"/>
    </xf>
    <xf numFmtId="9" fontId="58" fillId="0" borderId="14" xfId="59" applyNumberFormat="1" applyFont="1" applyFill="1" applyBorder="1" applyAlignment="1">
      <alignment horizontal="center" vertical="center" wrapText="1"/>
    </xf>
    <xf numFmtId="9" fontId="58" fillId="0" borderId="16" xfId="59" applyNumberFormat="1" applyFont="1" applyFill="1" applyBorder="1" applyAlignment="1">
      <alignment horizontal="center" vertical="center" wrapText="1"/>
    </xf>
    <xf numFmtId="9" fontId="0" fillId="0" borderId="13" xfId="59"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M53"/>
  <sheetViews>
    <sheetView showGridLines="0" tabSelected="1" zoomScale="95" zoomScaleNormal="95" zoomScalePageLayoutView="0" workbookViewId="0" topLeftCell="A36">
      <pane xSplit="2" topLeftCell="E1" activePane="topRight" state="frozen"/>
      <selection pane="topLeft" activeCell="A1" sqref="A1"/>
      <selection pane="topRight" activeCell="I19" sqref="I19"/>
    </sheetView>
  </sheetViews>
  <sheetFormatPr defaultColWidth="14.421875" defaultRowHeight="15" customHeight="1"/>
  <cols>
    <col min="1" max="1" width="23.00390625" style="0" customWidth="1"/>
    <col min="2" max="2" width="37.8515625" style="0" customWidth="1"/>
    <col min="3" max="3" width="27.421875" style="0" customWidth="1"/>
    <col min="4" max="5" width="23.00390625" style="0" customWidth="1"/>
    <col min="6" max="6" width="23.57421875" style="0" customWidth="1"/>
    <col min="7" max="7" width="21.421875" style="73" customWidth="1"/>
    <col min="8" max="8" width="21.421875" style="54" customWidth="1"/>
    <col min="9" max="9" width="22.8515625" style="73" customWidth="1"/>
    <col min="10" max="10" width="12.57421875" style="0" customWidth="1"/>
    <col min="11" max="11" width="6.8515625" style="0" customWidth="1"/>
    <col min="12" max="12" width="11.8515625" style="0" customWidth="1"/>
  </cols>
  <sheetData>
    <row r="1" spans="1:8" ht="21">
      <c r="A1" s="3" t="s">
        <v>0</v>
      </c>
      <c r="B1" s="4"/>
      <c r="G1" s="72"/>
      <c r="H1" s="52"/>
    </row>
    <row r="2" spans="1:2" ht="15">
      <c r="A2" s="2" t="s">
        <v>1</v>
      </c>
      <c r="B2" s="2"/>
    </row>
    <row r="3" ht="15">
      <c r="A3" s="1" t="s">
        <v>2</v>
      </c>
    </row>
    <row r="4" spans="1:9" ht="90">
      <c r="A4" s="5" t="s">
        <v>3</v>
      </c>
      <c r="B4" s="5" t="s">
        <v>4</v>
      </c>
      <c r="C4" s="6" t="s">
        <v>5</v>
      </c>
      <c r="D4" s="6" t="s">
        <v>6</v>
      </c>
      <c r="E4" s="7" t="s">
        <v>7</v>
      </c>
      <c r="F4" s="8" t="s">
        <v>8</v>
      </c>
      <c r="G4" s="8" t="s">
        <v>9</v>
      </c>
      <c r="H4" s="5" t="s">
        <v>10</v>
      </c>
      <c r="I4" s="8" t="s">
        <v>83</v>
      </c>
    </row>
    <row r="5" spans="1:9" s="38" customFormat="1" ht="21.75" customHeight="1">
      <c r="A5" s="65" t="s">
        <v>80</v>
      </c>
      <c r="B5" s="66"/>
      <c r="C5" s="66"/>
      <c r="D5" s="66"/>
      <c r="E5" s="66"/>
      <c r="F5" s="66"/>
      <c r="G5" s="66"/>
      <c r="H5" s="66"/>
      <c r="I5" s="67"/>
    </row>
    <row r="6" spans="1:9" ht="14.25">
      <c r="A6" s="9" t="s">
        <v>11</v>
      </c>
      <c r="B6" s="10" t="s">
        <v>12</v>
      </c>
      <c r="C6" s="11"/>
      <c r="D6" s="11"/>
      <c r="E6" s="11"/>
      <c r="F6" s="11"/>
      <c r="G6" s="74"/>
      <c r="H6" s="11"/>
      <c r="I6" s="79"/>
    </row>
    <row r="7" spans="1:9" ht="37.5" customHeight="1">
      <c r="A7" s="12" t="s">
        <v>13</v>
      </c>
      <c r="B7" s="12" t="s">
        <v>78</v>
      </c>
      <c r="C7" s="13">
        <v>35000</v>
      </c>
      <c r="D7" s="14"/>
      <c r="E7" s="13">
        <f aca="true" t="shared" si="0" ref="E7:E15">C7+D7</f>
        <v>35000</v>
      </c>
      <c r="F7" s="15">
        <v>0.5</v>
      </c>
      <c r="G7" s="45">
        <v>1</v>
      </c>
      <c r="H7" s="39"/>
      <c r="I7" s="49">
        <v>35000</v>
      </c>
    </row>
    <row r="8" spans="1:9" ht="69.75">
      <c r="A8" s="12" t="s">
        <v>14</v>
      </c>
      <c r="B8" s="16" t="s">
        <v>15</v>
      </c>
      <c r="C8" s="17"/>
      <c r="D8" s="13">
        <v>35000</v>
      </c>
      <c r="E8" s="13">
        <f t="shared" si="0"/>
        <v>35000</v>
      </c>
      <c r="F8" s="15">
        <v>0.5</v>
      </c>
      <c r="G8" s="45">
        <v>1</v>
      </c>
      <c r="H8" s="39"/>
      <c r="I8" s="49">
        <v>35000</v>
      </c>
    </row>
    <row r="9" spans="1:9" ht="84">
      <c r="A9" s="12" t="s">
        <v>16</v>
      </c>
      <c r="B9" s="18" t="s">
        <v>17</v>
      </c>
      <c r="C9" s="13">
        <v>60000</v>
      </c>
      <c r="D9" s="14"/>
      <c r="E9" s="13">
        <f t="shared" si="0"/>
        <v>60000</v>
      </c>
      <c r="F9" s="15">
        <v>0.5</v>
      </c>
      <c r="G9" s="45">
        <v>1</v>
      </c>
      <c r="H9" s="39"/>
      <c r="I9" s="49">
        <v>60000</v>
      </c>
    </row>
    <row r="10" spans="1:9" ht="27.75">
      <c r="A10" s="12" t="s">
        <v>18</v>
      </c>
      <c r="B10" s="18" t="s">
        <v>19</v>
      </c>
      <c r="C10" s="13">
        <v>40000</v>
      </c>
      <c r="D10" s="14"/>
      <c r="E10" s="13">
        <f t="shared" si="0"/>
        <v>40000</v>
      </c>
      <c r="F10" s="12"/>
      <c r="G10" s="45">
        <v>1</v>
      </c>
      <c r="H10" s="39"/>
      <c r="I10" s="49">
        <v>40000</v>
      </c>
    </row>
    <row r="11" spans="1:9" ht="42">
      <c r="A11" s="12" t="s">
        <v>20</v>
      </c>
      <c r="B11" s="12" t="s">
        <v>21</v>
      </c>
      <c r="C11" s="12"/>
      <c r="D11" s="13">
        <v>35000</v>
      </c>
      <c r="E11" s="13">
        <f t="shared" si="0"/>
        <v>35000</v>
      </c>
      <c r="F11" s="15">
        <v>0.5</v>
      </c>
      <c r="G11" s="45">
        <v>1</v>
      </c>
      <c r="H11" s="39"/>
      <c r="I11" s="49">
        <v>35000</v>
      </c>
    </row>
    <row r="12" spans="1:9" ht="97.5">
      <c r="A12" s="12" t="s">
        <v>22</v>
      </c>
      <c r="B12" s="12" t="s">
        <v>23</v>
      </c>
      <c r="C12" s="12"/>
      <c r="D12" s="13">
        <v>40000</v>
      </c>
      <c r="E12" s="13">
        <f t="shared" si="0"/>
        <v>40000</v>
      </c>
      <c r="F12" s="15">
        <v>0.5</v>
      </c>
      <c r="G12" s="45">
        <v>1</v>
      </c>
      <c r="H12" s="39"/>
      <c r="I12" s="48">
        <f>D12</f>
        <v>40000</v>
      </c>
    </row>
    <row r="13" spans="1:9" ht="46.5" customHeight="1">
      <c r="A13" s="12" t="s">
        <v>24</v>
      </c>
      <c r="B13" s="12" t="s">
        <v>25</v>
      </c>
      <c r="C13" s="12"/>
      <c r="D13" s="13">
        <v>20000</v>
      </c>
      <c r="E13" s="13">
        <f t="shared" si="0"/>
        <v>20000</v>
      </c>
      <c r="F13" s="15">
        <v>0.5</v>
      </c>
      <c r="G13" s="45">
        <v>1</v>
      </c>
      <c r="H13" s="39"/>
      <c r="I13" s="48">
        <f>D13</f>
        <v>20000</v>
      </c>
    </row>
    <row r="14" spans="1:9" ht="45.75" customHeight="1">
      <c r="A14" s="12" t="s">
        <v>26</v>
      </c>
      <c r="B14" s="12" t="s">
        <v>27</v>
      </c>
      <c r="C14" s="12"/>
      <c r="D14" s="13">
        <v>5000</v>
      </c>
      <c r="E14" s="13">
        <f t="shared" si="0"/>
        <v>5000</v>
      </c>
      <c r="F14" s="15">
        <v>0.5</v>
      </c>
      <c r="G14" s="45">
        <v>1</v>
      </c>
      <c r="H14" s="39"/>
      <c r="I14" s="48">
        <f>D14</f>
        <v>5000</v>
      </c>
    </row>
    <row r="15" spans="1:9" ht="14.25">
      <c r="A15" s="57" t="s">
        <v>28</v>
      </c>
      <c r="B15" s="58"/>
      <c r="C15" s="19">
        <f>SUM(C7:C14)</f>
        <v>135000</v>
      </c>
      <c r="D15" s="19">
        <f>SUM(D7:D14)</f>
        <v>135000</v>
      </c>
      <c r="E15" s="19">
        <f t="shared" si="0"/>
        <v>270000</v>
      </c>
      <c r="F15" s="20">
        <v>0.5</v>
      </c>
      <c r="G15" s="20"/>
      <c r="H15" s="21"/>
      <c r="I15" s="84">
        <f>SUM(I7:I14)</f>
        <v>270000</v>
      </c>
    </row>
    <row r="16" spans="1:9" ht="16.5" customHeight="1">
      <c r="A16" s="9" t="s">
        <v>29</v>
      </c>
      <c r="B16" s="68" t="s">
        <v>30</v>
      </c>
      <c r="C16" s="69"/>
      <c r="D16" s="69"/>
      <c r="E16" s="69"/>
      <c r="F16" s="69"/>
      <c r="G16" s="69"/>
      <c r="H16" s="69"/>
      <c r="I16" s="69"/>
    </row>
    <row r="17" spans="1:9" ht="42">
      <c r="A17" s="12" t="s">
        <v>31</v>
      </c>
      <c r="B17" s="46" t="s">
        <v>32</v>
      </c>
      <c r="C17" s="13">
        <v>24000</v>
      </c>
      <c r="D17" s="12"/>
      <c r="E17" s="13">
        <f>C17+D17</f>
        <v>24000</v>
      </c>
      <c r="F17" s="15">
        <v>0.5</v>
      </c>
      <c r="G17" s="45">
        <v>1</v>
      </c>
      <c r="H17" s="45"/>
      <c r="I17" s="49">
        <f>E17*G17</f>
        <v>24000</v>
      </c>
    </row>
    <row r="18" spans="1:9" ht="42.75">
      <c r="A18" s="12" t="s">
        <v>31</v>
      </c>
      <c r="B18" s="46" t="s">
        <v>79</v>
      </c>
      <c r="C18" s="13">
        <v>40000</v>
      </c>
      <c r="D18" s="12"/>
      <c r="E18" s="13">
        <f>C18+D18</f>
        <v>40000</v>
      </c>
      <c r="F18" s="15">
        <v>0.5</v>
      </c>
      <c r="G18" s="45">
        <v>1</v>
      </c>
      <c r="H18" s="45"/>
      <c r="I18" s="49">
        <f>E18*G18</f>
        <v>40000</v>
      </c>
    </row>
    <row r="19" spans="1:10" ht="137.25" customHeight="1">
      <c r="A19" s="12" t="s">
        <v>33</v>
      </c>
      <c r="B19" s="46" t="s">
        <v>34</v>
      </c>
      <c r="C19" s="13">
        <v>100000</v>
      </c>
      <c r="D19" s="13">
        <v>150000</v>
      </c>
      <c r="E19" s="13">
        <f>C19+D19</f>
        <v>250000</v>
      </c>
      <c r="F19" s="15">
        <v>0.5</v>
      </c>
      <c r="G19" s="45">
        <f>I19/E19</f>
        <v>1</v>
      </c>
      <c r="H19" s="45"/>
      <c r="I19" s="49">
        <f>100000+150000</f>
        <v>250000</v>
      </c>
      <c r="J19" s="43"/>
    </row>
    <row r="20" spans="1:9" ht="79.5" customHeight="1">
      <c r="A20" s="12" t="s">
        <v>35</v>
      </c>
      <c r="B20" s="46" t="s">
        <v>36</v>
      </c>
      <c r="C20" s="12"/>
      <c r="D20" s="13">
        <v>39900</v>
      </c>
      <c r="E20" s="13">
        <f>C20+D20</f>
        <v>39900</v>
      </c>
      <c r="F20" s="15">
        <v>0.5</v>
      </c>
      <c r="G20" s="45">
        <v>1</v>
      </c>
      <c r="H20" s="45"/>
      <c r="I20" s="49">
        <f>E20*G20</f>
        <v>39900</v>
      </c>
    </row>
    <row r="21" spans="1:9" ht="14.25">
      <c r="A21" s="57" t="s">
        <v>37</v>
      </c>
      <c r="B21" s="58"/>
      <c r="C21" s="19">
        <f>SUM(C17:C20)</f>
        <v>164000</v>
      </c>
      <c r="D21" s="19">
        <f>SUM(D17:D20)</f>
        <v>189900</v>
      </c>
      <c r="E21" s="19">
        <f>C21+D21</f>
        <v>353900</v>
      </c>
      <c r="F21" s="20">
        <v>0.5</v>
      </c>
      <c r="G21" s="21"/>
      <c r="H21" s="21"/>
      <c r="I21" s="84">
        <f>SUM(I17:I20)</f>
        <v>353900</v>
      </c>
    </row>
    <row r="22" spans="1:9" ht="14.25">
      <c r="A22" s="9" t="s">
        <v>38</v>
      </c>
      <c r="B22" s="70" t="s">
        <v>39</v>
      </c>
      <c r="C22" s="69"/>
      <c r="D22" s="69"/>
      <c r="E22" s="69"/>
      <c r="F22" s="69"/>
      <c r="G22" s="69"/>
      <c r="H22" s="69"/>
      <c r="I22" s="69"/>
    </row>
    <row r="23" spans="1:9" ht="55.5">
      <c r="A23" s="12" t="s">
        <v>40</v>
      </c>
      <c r="B23" s="12" t="s">
        <v>41</v>
      </c>
      <c r="C23" s="18"/>
      <c r="D23" s="22">
        <v>30000</v>
      </c>
      <c r="E23" s="13">
        <f>C23+D23</f>
        <v>30000</v>
      </c>
      <c r="F23" s="15">
        <v>0.5</v>
      </c>
      <c r="G23" s="45">
        <f>I23/E23</f>
        <v>1</v>
      </c>
      <c r="H23" s="39"/>
      <c r="I23" s="48">
        <v>30000</v>
      </c>
    </row>
    <row r="24" spans="1:9" ht="42">
      <c r="A24" s="12" t="s">
        <v>42</v>
      </c>
      <c r="B24" s="18" t="s">
        <v>43</v>
      </c>
      <c r="C24" s="22">
        <v>10000</v>
      </c>
      <c r="D24" s="18"/>
      <c r="E24" s="13">
        <f>C24+D24</f>
        <v>10000</v>
      </c>
      <c r="F24" s="15">
        <v>0.5</v>
      </c>
      <c r="G24" s="45">
        <v>1</v>
      </c>
      <c r="H24" s="45"/>
      <c r="I24" s="48">
        <f>E24*G24</f>
        <v>10000</v>
      </c>
    </row>
    <row r="25" spans="1:9" ht="69.75">
      <c r="A25" s="12" t="s">
        <v>44</v>
      </c>
      <c r="B25" s="12" t="s">
        <v>45</v>
      </c>
      <c r="C25" s="22">
        <v>110000</v>
      </c>
      <c r="D25" s="22">
        <v>80000</v>
      </c>
      <c r="E25" s="13">
        <f>C25+D25</f>
        <v>190000</v>
      </c>
      <c r="F25" s="15">
        <v>0.5</v>
      </c>
      <c r="G25" s="45">
        <f>I25/E25</f>
        <v>1</v>
      </c>
      <c r="H25" s="39"/>
      <c r="I25" s="48">
        <f>110000+80000</f>
        <v>190000</v>
      </c>
    </row>
    <row r="26" spans="1:9" ht="14.25">
      <c r="A26" s="57" t="s">
        <v>46</v>
      </c>
      <c r="B26" s="58"/>
      <c r="C26" s="19">
        <f>SUM(C23:C25)</f>
        <v>120000</v>
      </c>
      <c r="D26" s="19">
        <f>SUM(D23:D25)</f>
        <v>110000</v>
      </c>
      <c r="E26" s="19">
        <f>C26+D26</f>
        <v>230000</v>
      </c>
      <c r="F26" s="20">
        <v>0.5</v>
      </c>
      <c r="G26" s="84"/>
      <c r="H26" s="21"/>
      <c r="I26" s="84">
        <f>SUM(I23:I25)</f>
        <v>230000</v>
      </c>
    </row>
    <row r="27" spans="1:9" ht="40.5" customHeight="1">
      <c r="A27" s="9" t="s">
        <v>47</v>
      </c>
      <c r="B27" s="59" t="s">
        <v>48</v>
      </c>
      <c r="C27" s="60"/>
      <c r="D27" s="60"/>
      <c r="E27" s="60"/>
      <c r="F27" s="60"/>
      <c r="G27" s="60"/>
      <c r="H27" s="60"/>
      <c r="I27" s="61"/>
    </row>
    <row r="28" spans="1:9" ht="42">
      <c r="A28" s="12" t="s">
        <v>49</v>
      </c>
      <c r="B28" s="12" t="s">
        <v>50</v>
      </c>
      <c r="C28" s="13">
        <v>20000</v>
      </c>
      <c r="D28" s="12"/>
      <c r="E28" s="14">
        <f aca="true" t="shared" si="1" ref="E28:E46">C28+D28</f>
        <v>20000</v>
      </c>
      <c r="F28" s="15">
        <v>0.5</v>
      </c>
      <c r="G28" s="45">
        <v>1</v>
      </c>
      <c r="H28" s="45"/>
      <c r="I28" s="48">
        <f>E28*G28</f>
        <v>20000</v>
      </c>
    </row>
    <row r="29" spans="1:9" ht="55.5">
      <c r="A29" s="12" t="s">
        <v>51</v>
      </c>
      <c r="B29" s="12" t="s">
        <v>52</v>
      </c>
      <c r="C29" s="13">
        <v>50000</v>
      </c>
      <c r="D29" s="12"/>
      <c r="E29" s="14">
        <f t="shared" si="1"/>
        <v>50000</v>
      </c>
      <c r="F29" s="15">
        <v>0.5</v>
      </c>
      <c r="G29" s="45">
        <v>1</v>
      </c>
      <c r="H29" s="39"/>
      <c r="I29" s="48">
        <f>E29*G29</f>
        <v>50000</v>
      </c>
    </row>
    <row r="30" spans="1:9" ht="55.5">
      <c r="A30" s="12" t="s">
        <v>53</v>
      </c>
      <c r="B30" s="12" t="s">
        <v>54</v>
      </c>
      <c r="C30" s="22">
        <v>8000</v>
      </c>
      <c r="D30" s="12"/>
      <c r="E30" s="14">
        <f t="shared" si="1"/>
        <v>8000</v>
      </c>
      <c r="F30" s="15">
        <v>0.5</v>
      </c>
      <c r="G30" s="45">
        <v>1</v>
      </c>
      <c r="H30" s="39"/>
      <c r="I30" s="48">
        <f>E30*G30</f>
        <v>8000</v>
      </c>
    </row>
    <row r="31" spans="1:9" ht="55.5">
      <c r="A31" s="12" t="s">
        <v>55</v>
      </c>
      <c r="B31" s="12" t="s">
        <v>56</v>
      </c>
      <c r="C31" s="13">
        <v>50000</v>
      </c>
      <c r="D31" s="13">
        <v>60000</v>
      </c>
      <c r="E31" s="14">
        <f t="shared" si="1"/>
        <v>110000</v>
      </c>
      <c r="F31" s="15">
        <v>0.5</v>
      </c>
      <c r="G31" s="45">
        <f>I31/E31</f>
        <v>1</v>
      </c>
      <c r="H31" s="45"/>
      <c r="I31" s="48">
        <f>50000+60000</f>
        <v>110000</v>
      </c>
    </row>
    <row r="32" spans="1:9" ht="42">
      <c r="A32" s="12" t="s">
        <v>57</v>
      </c>
      <c r="B32" s="12" t="s">
        <v>58</v>
      </c>
      <c r="C32" s="13">
        <v>20000</v>
      </c>
      <c r="D32" s="12"/>
      <c r="E32" s="14">
        <f t="shared" si="1"/>
        <v>20000</v>
      </c>
      <c r="F32" s="15">
        <v>0.5</v>
      </c>
      <c r="G32" s="45">
        <v>1</v>
      </c>
      <c r="H32" s="39"/>
      <c r="I32" s="48">
        <f>E32*G32</f>
        <v>20000</v>
      </c>
    </row>
    <row r="33" spans="1:9" ht="14.25">
      <c r="A33" s="57" t="s">
        <v>59</v>
      </c>
      <c r="B33" s="58"/>
      <c r="C33" s="19">
        <f>SUM(C28:C32)</f>
        <v>148000</v>
      </c>
      <c r="D33" s="19">
        <f>SUM(D28:D32)</f>
        <v>60000</v>
      </c>
      <c r="E33" s="19">
        <f t="shared" si="1"/>
        <v>208000</v>
      </c>
      <c r="F33" s="20">
        <v>0.5</v>
      </c>
      <c r="G33" s="21"/>
      <c r="H33" s="21"/>
      <c r="I33" s="84">
        <f>SUM(I28:I32)</f>
        <v>208000</v>
      </c>
    </row>
    <row r="34" spans="1:9" ht="14.25">
      <c r="A34" s="57" t="s">
        <v>60</v>
      </c>
      <c r="B34" s="58"/>
      <c r="C34" s="23">
        <f>C15+C21+C26+C33</f>
        <v>567000</v>
      </c>
      <c r="D34" s="24">
        <f>D15+D21+D26+D33</f>
        <v>494900</v>
      </c>
      <c r="E34" s="24">
        <f t="shared" si="1"/>
        <v>1061900</v>
      </c>
      <c r="F34" s="25"/>
      <c r="G34" s="21"/>
      <c r="H34" s="25"/>
      <c r="I34" s="21"/>
    </row>
    <row r="35" spans="1:9" ht="14.25">
      <c r="A35" s="63" t="s">
        <v>61</v>
      </c>
      <c r="B35" s="46" t="s">
        <v>62</v>
      </c>
      <c r="C35" s="47">
        <v>54000</v>
      </c>
      <c r="D35" s="26"/>
      <c r="E35" s="14">
        <f t="shared" si="1"/>
        <v>54000</v>
      </c>
      <c r="F35" s="12"/>
      <c r="G35" s="53">
        <v>1</v>
      </c>
      <c r="H35" s="41"/>
      <c r="I35" s="49">
        <f>E35*G35</f>
        <v>54000</v>
      </c>
    </row>
    <row r="36" spans="1:9" ht="14.25" customHeight="1">
      <c r="A36" s="71"/>
      <c r="B36" s="46" t="s">
        <v>63</v>
      </c>
      <c r="C36" s="47"/>
      <c r="D36" s="27">
        <v>19790</v>
      </c>
      <c r="E36" s="14">
        <f t="shared" si="1"/>
        <v>19790</v>
      </c>
      <c r="F36" s="18"/>
      <c r="G36" s="53">
        <v>1</v>
      </c>
      <c r="H36" s="42"/>
      <c r="I36" s="49">
        <f aca="true" t="shared" si="2" ref="I36:I45">E36*G36</f>
        <v>19790</v>
      </c>
    </row>
    <row r="37" spans="1:9" ht="12.75" customHeight="1">
      <c r="A37" s="71"/>
      <c r="B37" s="46" t="s">
        <v>81</v>
      </c>
      <c r="C37" s="47"/>
      <c r="D37" s="27">
        <v>24250</v>
      </c>
      <c r="E37" s="14">
        <f t="shared" si="1"/>
        <v>24250</v>
      </c>
      <c r="F37" s="18"/>
      <c r="G37" s="53">
        <v>1</v>
      </c>
      <c r="H37" s="42"/>
      <c r="I37" s="49">
        <f t="shared" si="2"/>
        <v>24250</v>
      </c>
    </row>
    <row r="38" spans="1:13" ht="20.25" customHeight="1">
      <c r="A38" s="64"/>
      <c r="B38" s="46" t="s">
        <v>64</v>
      </c>
      <c r="C38" s="47">
        <v>30960</v>
      </c>
      <c r="D38" s="27">
        <v>30960</v>
      </c>
      <c r="E38" s="14">
        <f t="shared" si="1"/>
        <v>61920</v>
      </c>
      <c r="F38" s="12"/>
      <c r="G38" s="53">
        <v>1</v>
      </c>
      <c r="H38" s="53"/>
      <c r="I38" s="49">
        <f t="shared" si="2"/>
        <v>61920</v>
      </c>
      <c r="L38" s="44"/>
      <c r="M38" s="43"/>
    </row>
    <row r="39" spans="1:9" ht="14.25">
      <c r="A39" s="63" t="s">
        <v>65</v>
      </c>
      <c r="B39" s="46" t="s">
        <v>66</v>
      </c>
      <c r="C39" s="48">
        <v>20000</v>
      </c>
      <c r="D39" s="13">
        <v>12576.6</v>
      </c>
      <c r="E39" s="14">
        <f t="shared" si="1"/>
        <v>32576.6</v>
      </c>
      <c r="F39" s="9"/>
      <c r="G39" s="53">
        <v>1</v>
      </c>
      <c r="H39" s="53"/>
      <c r="I39" s="49">
        <f t="shared" si="2"/>
        <v>32576.6</v>
      </c>
    </row>
    <row r="40" spans="1:9" ht="14.25">
      <c r="A40" s="71"/>
      <c r="B40" s="46" t="s">
        <v>67</v>
      </c>
      <c r="C40" s="48">
        <v>12432.5</v>
      </c>
      <c r="D40" s="13">
        <v>10000</v>
      </c>
      <c r="E40" s="14">
        <f t="shared" si="1"/>
        <v>22432.5</v>
      </c>
      <c r="F40" s="12"/>
      <c r="G40" s="53">
        <v>1</v>
      </c>
      <c r="H40" s="53"/>
      <c r="I40" s="49">
        <f t="shared" si="2"/>
        <v>22432.5</v>
      </c>
    </row>
    <row r="41" spans="1:9" ht="19.5" customHeight="1">
      <c r="A41" s="71"/>
      <c r="B41" s="46" t="s">
        <v>68</v>
      </c>
      <c r="C41" s="49">
        <v>5000</v>
      </c>
      <c r="D41" s="13">
        <v>5000</v>
      </c>
      <c r="E41" s="14">
        <f t="shared" si="1"/>
        <v>10000</v>
      </c>
      <c r="F41" s="12"/>
      <c r="G41" s="53">
        <v>1</v>
      </c>
      <c r="H41" s="53"/>
      <c r="I41" s="49">
        <f t="shared" si="2"/>
        <v>10000</v>
      </c>
    </row>
    <row r="42" spans="1:9" ht="19.5" customHeight="1">
      <c r="A42" s="64"/>
      <c r="B42" s="46" t="s">
        <v>69</v>
      </c>
      <c r="C42" s="49">
        <v>10000</v>
      </c>
      <c r="D42" s="13">
        <v>10000</v>
      </c>
      <c r="E42" s="14">
        <f t="shared" si="1"/>
        <v>20000</v>
      </c>
      <c r="F42" s="12"/>
      <c r="G42" s="85">
        <v>1</v>
      </c>
      <c r="H42" s="53"/>
      <c r="I42" s="49">
        <f t="shared" si="2"/>
        <v>20000</v>
      </c>
    </row>
    <row r="43" spans="1:9" ht="27.75">
      <c r="A43" s="63" t="s">
        <v>70</v>
      </c>
      <c r="B43" s="12" t="s">
        <v>71</v>
      </c>
      <c r="C43" s="13">
        <v>45000</v>
      </c>
      <c r="D43" s="28"/>
      <c r="E43" s="14">
        <f t="shared" si="1"/>
        <v>45000</v>
      </c>
      <c r="F43" s="35"/>
      <c r="G43" s="87">
        <v>1</v>
      </c>
      <c r="I43" s="49">
        <f t="shared" si="2"/>
        <v>45000</v>
      </c>
    </row>
    <row r="44" spans="1:9" ht="14.25">
      <c r="A44" s="64"/>
      <c r="B44" s="12" t="s">
        <v>72</v>
      </c>
      <c r="C44" s="13">
        <v>40000</v>
      </c>
      <c r="D44" s="29"/>
      <c r="E44" s="14">
        <f t="shared" si="1"/>
        <v>40000</v>
      </c>
      <c r="F44" s="12"/>
      <c r="G44" s="86">
        <v>1</v>
      </c>
      <c r="H44" s="41"/>
      <c r="I44" s="49">
        <f t="shared" si="2"/>
        <v>40000</v>
      </c>
    </row>
    <row r="45" spans="1:9" ht="14.25">
      <c r="A45" s="30" t="s">
        <v>73</v>
      </c>
      <c r="B45" s="31"/>
      <c r="C45" s="13">
        <v>10000</v>
      </c>
      <c r="D45" s="29">
        <v>0</v>
      </c>
      <c r="E45" s="14">
        <f t="shared" si="1"/>
        <v>10000</v>
      </c>
      <c r="F45" s="12"/>
      <c r="G45" s="53">
        <v>1</v>
      </c>
      <c r="H45" s="41"/>
      <c r="I45" s="49">
        <f t="shared" si="2"/>
        <v>10000</v>
      </c>
    </row>
    <row r="46" spans="1:9" ht="14.25">
      <c r="A46" s="32" t="s">
        <v>74</v>
      </c>
      <c r="B46" s="21"/>
      <c r="C46" s="19">
        <f>SUM(C35:C45)</f>
        <v>227392.5</v>
      </c>
      <c r="D46" s="19">
        <f>SUM(D35:D45)</f>
        <v>112576.6</v>
      </c>
      <c r="E46" s="19">
        <f t="shared" si="1"/>
        <v>339969.1</v>
      </c>
      <c r="F46" s="21"/>
      <c r="G46" s="21"/>
      <c r="H46" s="21"/>
      <c r="I46" s="84">
        <f>SUM(I35:I45)</f>
        <v>339969.1</v>
      </c>
    </row>
    <row r="47" spans="1:9" ht="27.75">
      <c r="A47" s="33" t="s">
        <v>75</v>
      </c>
      <c r="B47" s="9"/>
      <c r="C47" s="34">
        <f>C34+C46</f>
        <v>794392.5</v>
      </c>
      <c r="D47" s="34">
        <f>D34+D46</f>
        <v>607476.6</v>
      </c>
      <c r="E47" s="34">
        <f>E34+E46</f>
        <v>1401869.1</v>
      </c>
      <c r="F47" s="9"/>
      <c r="G47" s="76"/>
      <c r="H47" s="40"/>
      <c r="I47" s="75"/>
    </row>
    <row r="48" spans="1:9" ht="27.75">
      <c r="A48" s="35" t="s">
        <v>76</v>
      </c>
      <c r="B48" s="12"/>
      <c r="C48" s="14">
        <f>(C34+C46)*0.07</f>
        <v>55607.475000000006</v>
      </c>
      <c r="D48" s="37">
        <f>(D34+D46)*0.07</f>
        <v>42523.362</v>
      </c>
      <c r="E48" s="14">
        <f>C48+D48</f>
        <v>98130.837</v>
      </c>
      <c r="F48" s="12"/>
      <c r="G48" s="45">
        <f>(C48+D48)/E48</f>
        <v>1</v>
      </c>
      <c r="H48" s="45"/>
      <c r="I48" s="46">
        <f>E48*G48</f>
        <v>98130.837</v>
      </c>
    </row>
    <row r="49" spans="1:9" ht="27.75">
      <c r="A49" s="33" t="s">
        <v>77</v>
      </c>
      <c r="B49" s="9"/>
      <c r="C49" s="36">
        <f>C34+C46+C48</f>
        <v>849999.975</v>
      </c>
      <c r="D49" s="36">
        <f>D34+D46+D48</f>
        <v>649999.9619999999</v>
      </c>
      <c r="E49" s="34">
        <f>C49+D49</f>
        <v>1499999.937</v>
      </c>
      <c r="F49" s="9"/>
      <c r="G49" s="77"/>
      <c r="H49" s="55"/>
      <c r="I49" s="80"/>
    </row>
    <row r="50" spans="7:9" ht="15" customHeight="1">
      <c r="G50" s="62" t="s">
        <v>84</v>
      </c>
      <c r="H50" s="62"/>
      <c r="I50" s="81">
        <f>I15+I21+I26+I33+I46+I48</f>
        <v>1499999.9370000002</v>
      </c>
    </row>
    <row r="51" spans="7:9" ht="15" customHeight="1">
      <c r="G51" s="62" t="s">
        <v>85</v>
      </c>
      <c r="H51" s="62"/>
      <c r="I51" s="82">
        <f>I50/E49</f>
        <v>1.0000000000000002</v>
      </c>
    </row>
    <row r="53" spans="4:9" ht="15" customHeight="1">
      <c r="D53" s="50"/>
      <c r="E53" s="51"/>
      <c r="G53" s="78" t="s">
        <v>82</v>
      </c>
      <c r="H53" s="56"/>
      <c r="I53" s="83">
        <f>I50*50%</f>
        <v>749999.9685000001</v>
      </c>
    </row>
  </sheetData>
  <sheetProtection/>
  <mergeCells count="14">
    <mergeCell ref="A15:B15"/>
    <mergeCell ref="A5:I5"/>
    <mergeCell ref="B16:I16"/>
    <mergeCell ref="B22:I22"/>
    <mergeCell ref="A39:A42"/>
    <mergeCell ref="A21:B21"/>
    <mergeCell ref="A35:A38"/>
    <mergeCell ref="A26:B26"/>
    <mergeCell ref="A33:B33"/>
    <mergeCell ref="A34:B34"/>
    <mergeCell ref="B27:I27"/>
    <mergeCell ref="G50:H50"/>
    <mergeCell ref="G51:H51"/>
    <mergeCell ref="A43:A44"/>
  </mergeCells>
  <printOptions/>
  <pageMargins left="0.25" right="0.25" top="0.75" bottom="0.75" header="0.3" footer="0.3"/>
  <pageSetup fitToHeight="0" fitToWidth="1" horizontalDpi="300" verticalDpi="300" orientation="landscape" paperSize="9" scale="72" r:id="rId1"/>
  <ignoredErrors>
    <ignoredError sqref="E47"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Wael Al-Orim</dc:creator>
  <cp:keywords/>
  <dc:description/>
  <cp:lastModifiedBy>dell</cp:lastModifiedBy>
  <cp:lastPrinted>2019-04-21T06:56:32Z</cp:lastPrinted>
  <dcterms:created xsi:type="dcterms:W3CDTF">2018-09-22T20:28:16Z</dcterms:created>
  <dcterms:modified xsi:type="dcterms:W3CDTF">2020-11-13T03:57:22Z</dcterms:modified>
  <cp:category/>
  <cp:version/>
  <cp:contentType/>
  <cp:contentStatus/>
</cp:coreProperties>
</file>