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Antzubi/Desktop/Burkina Faso/UNRC/UNCT/PBC/PBF/Projects/"/>
    </mc:Choice>
  </mc:AlternateContent>
  <xr:revisionPtr revIDLastSave="0" documentId="8_{972D6970-CDAA-4A4D-B421-698E968C973C}" xr6:coauthVersionLast="46" xr6:coauthVersionMax="46" xr10:uidLastSave="{00000000-0000-0000-0000-000000000000}"/>
  <bookViews>
    <workbookView xWindow="0" yWindow="460" windowWidth="23260" windowHeight="12580" tabRatio="895" firstSheet="1" activeTab="5"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4" i="1" l="1"/>
  <c r="E351" i="1" s="1"/>
  <c r="E361" i="1"/>
  <c r="D351" i="1" l="1"/>
  <c r="G345" i="1" l="1"/>
  <c r="G346" i="1"/>
  <c r="G347" i="1"/>
  <c r="G348" i="1"/>
  <c r="G350" i="1"/>
  <c r="F351" i="1" l="1"/>
  <c r="E197" i="1"/>
  <c r="D197" i="1"/>
  <c r="G192" i="1"/>
  <c r="G188" i="1"/>
  <c r="G189" i="1"/>
  <c r="G190" i="1"/>
  <c r="G191" i="1"/>
  <c r="G187" i="1"/>
  <c r="G181" i="1"/>
  <c r="G182" i="1"/>
  <c r="G183" i="1"/>
  <c r="G184" i="1"/>
  <c r="G185" i="1"/>
  <c r="G186" i="1"/>
  <c r="G174" i="1"/>
  <c r="G175" i="1"/>
  <c r="G176" i="1"/>
  <c r="G177" i="1"/>
  <c r="G178" i="1"/>
  <c r="G179" i="1"/>
  <c r="G167" i="1"/>
  <c r="G168" i="1"/>
  <c r="G169" i="1"/>
  <c r="G170" i="1"/>
  <c r="G171" i="1"/>
  <c r="G172" i="1"/>
  <c r="G216" i="1"/>
  <c r="G217" i="1"/>
  <c r="G218" i="1"/>
  <c r="G219" i="1"/>
  <c r="G220" i="1"/>
  <c r="G221" i="1"/>
  <c r="G223" i="1"/>
  <c r="G224" i="1"/>
  <c r="G225" i="1"/>
  <c r="G226" i="1"/>
  <c r="G227" i="1"/>
  <c r="G228" i="1"/>
  <c r="G229" i="1"/>
  <c r="G230" i="1"/>
  <c r="G231" i="1"/>
  <c r="G232" i="1"/>
  <c r="G233" i="1"/>
  <c r="G222" i="1"/>
  <c r="G208" i="1"/>
  <c r="G209" i="1"/>
  <c r="G210" i="1"/>
  <c r="G211" i="1"/>
  <c r="G212" i="1"/>
  <c r="G213" i="1"/>
  <c r="G214" i="1"/>
  <c r="G200" i="1"/>
  <c r="G201" i="1"/>
  <c r="G202" i="1"/>
  <c r="G203" i="1"/>
  <c r="G204" i="1"/>
  <c r="G205" i="1"/>
  <c r="G206" i="1"/>
  <c r="G159" i="1"/>
  <c r="G153" i="1"/>
  <c r="G147" i="1"/>
  <c r="G148" i="1"/>
  <c r="G149" i="1"/>
  <c r="G150" i="1"/>
  <c r="G151" i="1"/>
  <c r="G152" i="1"/>
  <c r="G154" i="1"/>
  <c r="G155" i="1"/>
  <c r="G156" i="1"/>
  <c r="G157" i="1"/>
  <c r="G158" i="1"/>
  <c r="G139" i="1"/>
  <c r="G140" i="1"/>
  <c r="G141" i="1"/>
  <c r="G142" i="1"/>
  <c r="G143" i="1"/>
  <c r="G144" i="1"/>
  <c r="G145" i="1"/>
  <c r="G132" i="1"/>
  <c r="G133" i="1"/>
  <c r="G134" i="1"/>
  <c r="G135" i="1"/>
  <c r="G136" i="1"/>
  <c r="G137" i="1"/>
  <c r="G117" i="1"/>
  <c r="G118" i="1"/>
  <c r="G119" i="1"/>
  <c r="G120" i="1"/>
  <c r="G121" i="1"/>
  <c r="G122" i="1"/>
  <c r="G123" i="1"/>
  <c r="G124" i="1"/>
  <c r="G125" i="1"/>
  <c r="G126" i="1"/>
  <c r="G127" i="1"/>
  <c r="G128" i="1"/>
  <c r="G116" i="1"/>
  <c r="G110" i="1"/>
  <c r="G111" i="1"/>
  <c r="G112" i="1"/>
  <c r="G113" i="1"/>
  <c r="G114" i="1"/>
  <c r="G115" i="1"/>
  <c r="G102" i="1"/>
  <c r="G103" i="1"/>
  <c r="G104" i="1"/>
  <c r="G105" i="1"/>
  <c r="G106" i="1"/>
  <c r="G107" i="1"/>
  <c r="G108" i="1"/>
  <c r="G51" i="1"/>
  <c r="G9" i="1"/>
  <c r="G10" i="1"/>
  <c r="G11" i="1"/>
  <c r="G12" i="1"/>
  <c r="G13" i="1"/>
  <c r="G14" i="1"/>
  <c r="G16" i="1"/>
  <c r="G17" i="1"/>
  <c r="G18" i="1"/>
  <c r="G19" i="1"/>
  <c r="G20" i="1"/>
  <c r="G21" i="1"/>
  <c r="G23" i="1"/>
  <c r="G24" i="1"/>
  <c r="G25" i="1"/>
  <c r="G26" i="1"/>
  <c r="G27" i="1"/>
  <c r="G28" i="1"/>
  <c r="G29" i="1"/>
  <c r="G30" i="1"/>
  <c r="G31" i="1"/>
  <c r="G32" i="1"/>
  <c r="G33" i="1"/>
  <c r="G34" i="1"/>
  <c r="G35" i="1"/>
  <c r="G36" i="1"/>
  <c r="G45" i="1"/>
  <c r="G46" i="1"/>
  <c r="G47" i="1"/>
  <c r="G48" i="1"/>
  <c r="G49" i="1"/>
  <c r="G50" i="1"/>
  <c r="G52" i="1"/>
  <c r="G53" i="1"/>
  <c r="G54" i="1"/>
  <c r="G55" i="1"/>
  <c r="G56" i="1"/>
  <c r="G57" i="1"/>
  <c r="G58" i="1"/>
  <c r="G60" i="1"/>
  <c r="G61" i="1"/>
  <c r="G62" i="1"/>
  <c r="G63" i="1"/>
  <c r="G64" i="1"/>
  <c r="G65" i="1"/>
  <c r="G67" i="1"/>
  <c r="G68" i="1"/>
  <c r="G69" i="1"/>
  <c r="G70" i="1"/>
  <c r="G71" i="1"/>
  <c r="G72" i="1"/>
  <c r="G66" i="1"/>
  <c r="D8" i="5"/>
  <c r="I42" i="1"/>
  <c r="E188" i="5" l="1"/>
  <c r="E189" i="5"/>
  <c r="E190" i="5"/>
  <c r="E191" i="5"/>
  <c r="E192" i="5"/>
  <c r="E193" i="5"/>
  <c r="E187" i="5"/>
  <c r="D188" i="5"/>
  <c r="D189" i="5"/>
  <c r="D190" i="5"/>
  <c r="D192" i="5"/>
  <c r="E329" i="1"/>
  <c r="G344" i="1"/>
  <c r="E321" i="1"/>
  <c r="G321" i="1" s="1"/>
  <c r="E92" i="5"/>
  <c r="E86" i="5"/>
  <c r="E87" i="5"/>
  <c r="E88" i="5"/>
  <c r="E89" i="5"/>
  <c r="E90" i="5"/>
  <c r="E91" i="5"/>
  <c r="D91" i="5"/>
  <c r="D87" i="5"/>
  <c r="E76" i="5"/>
  <c r="E77" i="5"/>
  <c r="E78" i="5"/>
  <c r="E79" i="5"/>
  <c r="E80" i="5"/>
  <c r="E81" i="5"/>
  <c r="E75" i="5"/>
  <c r="D76" i="5"/>
  <c r="D80" i="5"/>
  <c r="D69" i="5"/>
  <c r="E64" i="5"/>
  <c r="E65" i="5"/>
  <c r="E66" i="5"/>
  <c r="E67" i="5"/>
  <c r="E68" i="5"/>
  <c r="E69" i="5"/>
  <c r="E70" i="5"/>
  <c r="D65" i="5"/>
  <c r="E54" i="5"/>
  <c r="E55" i="5"/>
  <c r="E56" i="5"/>
  <c r="E57" i="5"/>
  <c r="E58" i="5"/>
  <c r="E59" i="5"/>
  <c r="E53" i="5"/>
  <c r="D54" i="5"/>
  <c r="D58" i="5"/>
  <c r="E25" i="5"/>
  <c r="D14" i="5"/>
  <c r="E14" i="5"/>
  <c r="E9" i="5"/>
  <c r="D9" i="5"/>
  <c r="D19" i="5"/>
  <c r="E20" i="5"/>
  <c r="E21" i="5"/>
  <c r="E22" i="5"/>
  <c r="E23" i="5"/>
  <c r="E24" i="5"/>
  <c r="E19" i="5"/>
  <c r="D20" i="5"/>
  <c r="D21" i="5"/>
  <c r="D22" i="5"/>
  <c r="D23" i="5"/>
  <c r="D24" i="5"/>
  <c r="D25" i="5"/>
  <c r="E10" i="5"/>
  <c r="E11" i="5"/>
  <c r="E12" i="5"/>
  <c r="E13" i="5"/>
  <c r="E8" i="5"/>
  <c r="D10" i="5"/>
  <c r="D11" i="5"/>
  <c r="D12" i="5"/>
  <c r="D13" i="5"/>
  <c r="G329" i="1" l="1"/>
  <c r="G187" i="5"/>
  <c r="D360" i="1" l="1"/>
  <c r="D19" i="4"/>
  <c r="E19" i="4"/>
  <c r="C19" i="4"/>
  <c r="D6" i="4"/>
  <c r="E6" i="4"/>
  <c r="C6" i="4"/>
  <c r="E197" i="5"/>
  <c r="F197" i="5"/>
  <c r="D197" i="5"/>
  <c r="E4" i="5"/>
  <c r="F4" i="5"/>
  <c r="D4" i="5"/>
  <c r="E360" i="1"/>
  <c r="F360" i="1"/>
  <c r="E367" i="1"/>
  <c r="F367" i="1"/>
  <c r="D367" i="1"/>
  <c r="G22" i="4"/>
  <c r="G21" i="4"/>
  <c r="G20" i="4"/>
  <c r="I351" i="1"/>
  <c r="I318" i="1"/>
  <c r="I308" i="1"/>
  <c r="I298" i="1"/>
  <c r="I288" i="1"/>
  <c r="I276" i="1"/>
  <c r="I266" i="1"/>
  <c r="I256" i="1"/>
  <c r="I246" i="1"/>
  <c r="I234" i="1"/>
  <c r="I197" i="1"/>
  <c r="I164" i="1"/>
  <c r="I129" i="1"/>
  <c r="I97" i="1"/>
  <c r="I87" i="1"/>
  <c r="I77" i="1"/>
  <c r="F203" i="5"/>
  <c r="E12" i="4" s="1"/>
  <c r="D376" i="1"/>
  <c r="H371" i="1"/>
  <c r="D198" i="5"/>
  <c r="C7" i="4" s="1"/>
  <c r="E204" i="5"/>
  <c r="D13" i="4" s="1"/>
  <c r="F204" i="5"/>
  <c r="E203" i="5"/>
  <c r="E202" i="5"/>
  <c r="F202" i="5"/>
  <c r="E11" i="4" s="1"/>
  <c r="E201" i="5"/>
  <c r="D10" i="4" s="1"/>
  <c r="F201" i="5"/>
  <c r="E10" i="4" s="1"/>
  <c r="E200" i="5"/>
  <c r="D9" i="4" s="1"/>
  <c r="F200" i="5"/>
  <c r="E9" i="4" s="1"/>
  <c r="E199" i="5"/>
  <c r="D8" i="4" s="1"/>
  <c r="F199" i="5"/>
  <c r="E8" i="4" s="1"/>
  <c r="D200" i="5"/>
  <c r="C9" i="4" s="1"/>
  <c r="D201" i="5"/>
  <c r="C10" i="4" s="1"/>
  <c r="D202" i="5"/>
  <c r="C11" i="4" s="1"/>
  <c r="D203" i="5"/>
  <c r="C12" i="4" s="1"/>
  <c r="D204" i="5"/>
  <c r="C13" i="4" s="1"/>
  <c r="D199" i="5"/>
  <c r="C8" i="4" s="1"/>
  <c r="E198" i="5"/>
  <c r="D7" i="4" s="1"/>
  <c r="F198" i="5"/>
  <c r="E7" i="4" s="1"/>
  <c r="D298" i="1"/>
  <c r="D153" i="5" s="1"/>
  <c r="E298" i="1"/>
  <c r="E153" i="5" s="1"/>
  <c r="H351" i="1"/>
  <c r="G314" i="1"/>
  <c r="G317" i="1"/>
  <c r="G316" i="1"/>
  <c r="G315" i="1"/>
  <c r="G313" i="1"/>
  <c r="G312" i="1"/>
  <c r="G311" i="1"/>
  <c r="G310" i="1"/>
  <c r="G307" i="1"/>
  <c r="G306" i="1"/>
  <c r="G305" i="1"/>
  <c r="G304" i="1"/>
  <c r="G303" i="1"/>
  <c r="G302" i="1"/>
  <c r="G301" i="1"/>
  <c r="G300" i="1"/>
  <c r="G297" i="1"/>
  <c r="G296" i="1"/>
  <c r="G295" i="1"/>
  <c r="G294" i="1"/>
  <c r="G293" i="1"/>
  <c r="G292" i="1"/>
  <c r="G291" i="1"/>
  <c r="G290" i="1"/>
  <c r="G287" i="1"/>
  <c r="G286" i="1"/>
  <c r="G285" i="1"/>
  <c r="G284" i="1"/>
  <c r="G283" i="1"/>
  <c r="G282" i="1"/>
  <c r="G281" i="1"/>
  <c r="G280" i="1"/>
  <c r="G275" i="1"/>
  <c r="G274" i="1"/>
  <c r="G273" i="1"/>
  <c r="G272" i="1"/>
  <c r="G271" i="1"/>
  <c r="G270" i="1"/>
  <c r="G269" i="1"/>
  <c r="G268" i="1"/>
  <c r="G265" i="1"/>
  <c r="G264" i="1"/>
  <c r="G263" i="1"/>
  <c r="G262" i="1"/>
  <c r="G261" i="1"/>
  <c r="G260" i="1"/>
  <c r="G259" i="1"/>
  <c r="G258" i="1"/>
  <c r="G255" i="1"/>
  <c r="G254" i="1"/>
  <c r="G253" i="1"/>
  <c r="G252" i="1"/>
  <c r="G251" i="1"/>
  <c r="G250" i="1"/>
  <c r="G249" i="1"/>
  <c r="G248" i="1"/>
  <c r="G245" i="1"/>
  <c r="G244" i="1"/>
  <c r="G243" i="1"/>
  <c r="G242" i="1"/>
  <c r="G241" i="1"/>
  <c r="G240" i="1"/>
  <c r="G239" i="1"/>
  <c r="G238" i="1"/>
  <c r="G215" i="1"/>
  <c r="G207" i="1"/>
  <c r="G199" i="1"/>
  <c r="G196" i="1"/>
  <c r="G195" i="1"/>
  <c r="G194" i="1"/>
  <c r="G193" i="1"/>
  <c r="G180" i="1"/>
  <c r="G173" i="1"/>
  <c r="G166" i="1"/>
  <c r="G163" i="1"/>
  <c r="G162" i="1"/>
  <c r="G161" i="1"/>
  <c r="G160" i="1"/>
  <c r="G146" i="1"/>
  <c r="G138" i="1"/>
  <c r="G131" i="1"/>
  <c r="G109" i="1"/>
  <c r="G101" i="1"/>
  <c r="H129" i="1" s="1"/>
  <c r="G96" i="1"/>
  <c r="G95" i="1"/>
  <c r="G94" i="1"/>
  <c r="G93" i="1"/>
  <c r="G92" i="1"/>
  <c r="G91" i="1"/>
  <c r="G90" i="1"/>
  <c r="G89" i="1"/>
  <c r="G86" i="1"/>
  <c r="G85" i="1"/>
  <c r="G84" i="1"/>
  <c r="G83" i="1"/>
  <c r="G82" i="1"/>
  <c r="G81" i="1"/>
  <c r="G80" i="1"/>
  <c r="G79" i="1"/>
  <c r="G59" i="1"/>
  <c r="G73" i="1"/>
  <c r="G74" i="1"/>
  <c r="G75" i="1"/>
  <c r="G76" i="1"/>
  <c r="G44" i="1"/>
  <c r="G15" i="1"/>
  <c r="G22" i="1"/>
  <c r="G37" i="1"/>
  <c r="G38" i="1"/>
  <c r="G39" i="1"/>
  <c r="G40" i="1"/>
  <c r="G41" i="1"/>
  <c r="G8" i="1"/>
  <c r="F194" i="5"/>
  <c r="E194" i="5"/>
  <c r="D194" i="5"/>
  <c r="G193" i="5"/>
  <c r="G192" i="5"/>
  <c r="G191" i="5"/>
  <c r="G190" i="5"/>
  <c r="G189" i="5"/>
  <c r="G188" i="5"/>
  <c r="E186" i="5"/>
  <c r="F186" i="5"/>
  <c r="D186" i="5"/>
  <c r="E13"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G183" i="5" s="1"/>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E318" i="1"/>
  <c r="E175" i="5" s="1"/>
  <c r="F318" i="1"/>
  <c r="F175" i="5" s="1"/>
  <c r="E308" i="1"/>
  <c r="E164" i="5" s="1"/>
  <c r="F308" i="1"/>
  <c r="F164" i="5" s="1"/>
  <c r="F298" i="1"/>
  <c r="F153" i="5" s="1"/>
  <c r="E288" i="1"/>
  <c r="E142" i="5" s="1"/>
  <c r="F288" i="1"/>
  <c r="E276" i="1"/>
  <c r="E130" i="5" s="1"/>
  <c r="F276" i="1"/>
  <c r="F130" i="5" s="1"/>
  <c r="E266" i="1"/>
  <c r="E119" i="5" s="1"/>
  <c r="F266" i="1"/>
  <c r="F119" i="5" s="1"/>
  <c r="E256" i="1"/>
  <c r="E108" i="5" s="1"/>
  <c r="F256" i="1"/>
  <c r="F108" i="5" s="1"/>
  <c r="E246" i="1"/>
  <c r="E97" i="5" s="1"/>
  <c r="F246" i="1"/>
  <c r="F97" i="5" s="1"/>
  <c r="E234" i="1"/>
  <c r="E85" i="5" s="1"/>
  <c r="F234" i="1"/>
  <c r="F85" i="5" s="1"/>
  <c r="E74" i="5"/>
  <c r="F197" i="1"/>
  <c r="F74" i="5" s="1"/>
  <c r="E164" i="1"/>
  <c r="E63" i="5" s="1"/>
  <c r="F164" i="1"/>
  <c r="F63" i="5" s="1"/>
  <c r="E129" i="1"/>
  <c r="E52" i="5" s="1"/>
  <c r="F129" i="1"/>
  <c r="F52" i="5" s="1"/>
  <c r="E97" i="1"/>
  <c r="E40" i="5" s="1"/>
  <c r="F97" i="1"/>
  <c r="F40" i="5" s="1"/>
  <c r="E87" i="1"/>
  <c r="E29" i="5" s="1"/>
  <c r="F87" i="1"/>
  <c r="F29" i="5" s="1"/>
  <c r="E77" i="1"/>
  <c r="E18" i="5" s="1"/>
  <c r="F77" i="1"/>
  <c r="D77" i="1"/>
  <c r="D18" i="5" s="1"/>
  <c r="F42" i="1"/>
  <c r="F7" i="5" s="1"/>
  <c r="E42" i="1"/>
  <c r="D318" i="1"/>
  <c r="D175" i="5" s="1"/>
  <c r="D308" i="1"/>
  <c r="D164" i="5" s="1"/>
  <c r="D288" i="1"/>
  <c r="D142" i="5" s="1"/>
  <c r="D276" i="1"/>
  <c r="D130" i="5" s="1"/>
  <c r="D266" i="1"/>
  <c r="D119" i="5" s="1"/>
  <c r="D256" i="1"/>
  <c r="D108" i="5" s="1"/>
  <c r="D246" i="1"/>
  <c r="D97" i="5" s="1"/>
  <c r="D234" i="1"/>
  <c r="D85" i="5" s="1"/>
  <c r="D74" i="5"/>
  <c r="D164" i="1"/>
  <c r="D63" i="5" s="1"/>
  <c r="D129" i="1"/>
  <c r="D97" i="1"/>
  <c r="D40" i="5" s="1"/>
  <c r="D87" i="1"/>
  <c r="D29" i="5" s="1"/>
  <c r="D42" i="1"/>
  <c r="D7" i="5" s="1"/>
  <c r="G138" i="5" l="1"/>
  <c r="G127" i="5"/>
  <c r="H234" i="1"/>
  <c r="E7" i="5"/>
  <c r="G7" i="5" s="1"/>
  <c r="G48" i="5"/>
  <c r="H197" i="1"/>
  <c r="H42" i="1"/>
  <c r="H77" i="1"/>
  <c r="H164" i="1"/>
  <c r="G42" i="1"/>
  <c r="G77" i="1"/>
  <c r="G351" i="1"/>
  <c r="G93" i="5"/>
  <c r="G82" i="5"/>
  <c r="G71" i="5"/>
  <c r="G60" i="5"/>
  <c r="G116" i="5"/>
  <c r="G150" i="5"/>
  <c r="G161" i="5"/>
  <c r="G105" i="5"/>
  <c r="G172" i="5"/>
  <c r="G202" i="5"/>
  <c r="E14" i="4"/>
  <c r="E15" i="4" s="1"/>
  <c r="G203" i="5"/>
  <c r="G37" i="5"/>
  <c r="G234" i="1"/>
  <c r="I373" i="1"/>
  <c r="C40" i="6"/>
  <c r="D45" i="6" s="1"/>
  <c r="H87" i="1"/>
  <c r="G97" i="1"/>
  <c r="G197" i="1"/>
  <c r="H246" i="1"/>
  <c r="G256" i="1"/>
  <c r="H266" i="1"/>
  <c r="H276" i="1"/>
  <c r="G288" i="1"/>
  <c r="G298" i="1"/>
  <c r="G308" i="1"/>
  <c r="G318" i="1"/>
  <c r="G40" i="5"/>
  <c r="D361" i="1"/>
  <c r="D362" i="1" s="1"/>
  <c r="G108" i="5"/>
  <c r="H256" i="1"/>
  <c r="F361" i="1"/>
  <c r="F362" i="1" s="1"/>
  <c r="F142" i="5"/>
  <c r="G142" i="5" s="1"/>
  <c r="G246" i="1"/>
  <c r="C18" i="6"/>
  <c r="D22" i="6" s="1"/>
  <c r="G97" i="5"/>
  <c r="G63" i="5"/>
  <c r="G130" i="5"/>
  <c r="G74" i="5"/>
  <c r="G29" i="5"/>
  <c r="G175" i="5"/>
  <c r="F10" i="4"/>
  <c r="C14" i="4"/>
  <c r="C15" i="4" s="1"/>
  <c r="C16" i="4" s="1"/>
  <c r="D205" i="5"/>
  <c r="G194" i="5"/>
  <c r="D11" i="4"/>
  <c r="F11" i="4" s="1"/>
  <c r="G198" i="5"/>
  <c r="G26" i="5"/>
  <c r="F13" i="4"/>
  <c r="G204" i="5"/>
  <c r="G201" i="5"/>
  <c r="G15" i="5"/>
  <c r="E205" i="5"/>
  <c r="E206" i="5" s="1"/>
  <c r="G186" i="5"/>
  <c r="G85" i="5"/>
  <c r="G153" i="5"/>
  <c r="F8" i="4"/>
  <c r="G164" i="5"/>
  <c r="F9" i="4"/>
  <c r="G119" i="5"/>
  <c r="C29" i="6"/>
  <c r="H288" i="1"/>
  <c r="D52" i="5"/>
  <c r="G52" i="5" s="1"/>
  <c r="G199" i="5"/>
  <c r="H97" i="1"/>
  <c r="G266" i="1"/>
  <c r="F205" i="5"/>
  <c r="F7" i="4"/>
  <c r="H298" i="1"/>
  <c r="G164" i="1"/>
  <c r="G129" i="1"/>
  <c r="C7" i="6"/>
  <c r="F18" i="5"/>
  <c r="G18" i="5" s="1"/>
  <c r="G200" i="5"/>
  <c r="D12" i="4"/>
  <c r="F12" i="4" s="1"/>
  <c r="H308" i="1"/>
  <c r="G276" i="1"/>
  <c r="G87" i="1"/>
  <c r="H318" i="1"/>
  <c r="E16" i="4" l="1"/>
  <c r="F363" i="1"/>
  <c r="F369" i="1" s="1"/>
  <c r="E21" i="4" s="1"/>
  <c r="D21" i="6"/>
  <c r="D44" i="6"/>
  <c r="D46" i="6"/>
  <c r="D43" i="6"/>
  <c r="D47" i="6"/>
  <c r="D24" i="6"/>
  <c r="D25" i="6"/>
  <c r="D23" i="6"/>
  <c r="D363" i="1"/>
  <c r="D370" i="1" s="1"/>
  <c r="D206" i="5"/>
  <c r="D207" i="5" s="1"/>
  <c r="D373" i="1"/>
  <c r="E207" i="5"/>
  <c r="F206" i="5"/>
  <c r="F207" i="5" s="1"/>
  <c r="D12" i="6"/>
  <c r="D11" i="6"/>
  <c r="D14" i="6"/>
  <c r="D10" i="6"/>
  <c r="D13" i="6"/>
  <c r="E362" i="1"/>
  <c r="E363" i="1" s="1"/>
  <c r="D33" i="6"/>
  <c r="D36" i="6"/>
  <c r="D32" i="6"/>
  <c r="D35" i="6"/>
  <c r="D34" i="6"/>
  <c r="D14" i="4"/>
  <c r="G361" i="1"/>
  <c r="G205" i="5"/>
  <c r="F370" i="1" l="1"/>
  <c r="E22" i="4" s="1"/>
  <c r="F368" i="1"/>
  <c r="E20" i="4" s="1"/>
  <c r="C19" i="6"/>
  <c r="C41" i="6"/>
  <c r="D368" i="1"/>
  <c r="C20" i="4" s="1"/>
  <c r="D369" i="1"/>
  <c r="C21" i="4" s="1"/>
  <c r="C30" i="6"/>
  <c r="G362" i="1"/>
  <c r="G363" i="1" s="1"/>
  <c r="I374" i="1"/>
  <c r="C22" i="4"/>
  <c r="D15" i="4"/>
  <c r="D16" i="4" s="1"/>
  <c r="F14" i="4"/>
  <c r="C8" i="6"/>
  <c r="E369" i="1"/>
  <c r="D21" i="4" s="1"/>
  <c r="E370" i="1"/>
  <c r="D22" i="4" s="1"/>
  <c r="E368" i="1"/>
  <c r="G206" i="5"/>
  <c r="G207" i="5" s="1"/>
  <c r="G368" i="1" l="1"/>
  <c r="F20" i="4" s="1"/>
  <c r="F371" i="1"/>
  <c r="E23" i="4" s="1"/>
  <c r="D371" i="1"/>
  <c r="C23" i="4" s="1"/>
  <c r="G370" i="1"/>
  <c r="F22" i="4" s="1"/>
  <c r="G369" i="1"/>
  <c r="F21" i="4" s="1"/>
  <c r="D377" i="1"/>
  <c r="D374" i="1"/>
  <c r="F15" i="4"/>
  <c r="F16" i="4" s="1"/>
  <c r="D20" i="4"/>
  <c r="E371" i="1"/>
  <c r="D23" i="4" s="1"/>
  <c r="G371" i="1" l="1"/>
  <c r="F23" i="4" s="1"/>
</calcChain>
</file>

<file path=xl/sharedStrings.xml><?xml version="1.0" encoding="utf-8"?>
<sst xmlns="http://schemas.openxmlformats.org/spreadsheetml/2006/main" count="892" uniqueCount="695">
  <si>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</si>
  <si>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</si>
  <si>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 xml:space="preserve">Annexe D - Budget du projet PBF 
</t>
    </r>
    <r>
      <rPr>
        <b/>
        <sz val="18"/>
        <rFont val="Calibri"/>
        <family val="2"/>
        <scheme val="minor"/>
      </rPr>
      <t>Appui à la prévention des risques de détérioration de la cohésion sociale et de la paix dans le contexte de la riposte à la COVID-19 aux points d’entrée et dans les lieux de détention au Burkina Faso</t>
    </r>
  </si>
  <si>
    <t>Tableau 1 - Budget du projet PBF par résultat, produit et activité</t>
  </si>
  <si>
    <t>Nombre de resultat/ produit</t>
  </si>
  <si>
    <t>Formulation du resultat/ produit/activite</t>
  </si>
  <si>
    <t>ONUDC</t>
  </si>
  <si>
    <t>OIM</t>
  </si>
  <si>
    <t>Organisation recipiendiaire 3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</si>
  <si>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</si>
  <si>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</si>
  <si>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</si>
  <si>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</si>
  <si>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</si>
  <si>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RESULTAT 1: </t>
  </si>
  <si>
    <t>Les agents de l’État de première ligne aux points d’entrée de Seytenga et de Kantchari protègent les usagers de la route ainsi que les populations riveraines des risques liés à la COVID-19 et contribuent à la restauration de la confiance avec et entre les populations dans le cadre de leurs actions.</t>
  </si>
  <si>
    <t>Produit 1.1:</t>
  </si>
  <si>
    <t>Les personnels de première ligne aux points d'entrée reçoivent des formations appropriées pour la prévention et la gestion de la COVID-19 en prenant en compte le respect des droits humains.</t>
  </si>
  <si>
    <t xml:space="preserve">Les besoins spécifiques des femmes en terme de matériel de prévention et de protection seront pris en compte; en réalité, les femmes ont plus de besoins spécifiques en situation difficile que les hommes </t>
  </si>
  <si>
    <t>Equipements sanitaires pur renforcer les centres de santé et les points d'entree dans la lutte contre la pandémie de la COVID-19 : les produits phytosanitaires ; les thermomètres ; les produits d'hygiène  ; kits d'analyse  ; kit matériel première urgence de COVID19 , Kits de protection, dispositifs lave mains</t>
  </si>
  <si>
    <t>Les modules vont prendre en compte des thématiques et des images liées aux genres. Ce qui nécessite un coût supplémentaire spécifique aux femmes</t>
  </si>
  <si>
    <t xml:space="preserve">Les participants aux différentes formations seront composés de 50 % de femmes </t>
  </si>
  <si>
    <t>Les SOPs vont prendre en comptent la dimension genre dans la procédure opérationnelle de prise en charge et réserver des actions particulières et spécifiques pour les femmes</t>
  </si>
  <si>
    <t>Activite 1.1.5</t>
  </si>
  <si>
    <t>Activite 1.1.6</t>
  </si>
  <si>
    <t>Activite 1.1.7</t>
  </si>
  <si>
    <t>Activite 1.1.8</t>
  </si>
  <si>
    <t>Produit total</t>
  </si>
  <si>
    <t>Produit 1.2:</t>
  </si>
  <si>
    <t>La collaboration entre agents de première ligne aux points d’entrée (autorités administratives, personnel de santé et FDS) dans la riposte à la COVID-19 contribue à la restauration de la confiance et la réduction de la stigmatisation</t>
  </si>
  <si>
    <t>Les membres des cadres de concertation sont composés de 40% de femmes</t>
  </si>
  <si>
    <t>Les communications prendront en compte les messages et du matériel spécifique aux femmes pour 50% des dépenses réservées</t>
  </si>
  <si>
    <t>Les sessions de sensibilisation vont avoir pour viser 50¨% de femmes et 50% d'hommes du nombre total de population ciblée,</t>
  </si>
  <si>
    <t>Ce montant va servir à toucher 100% des femmes et des filles voyagent à travers les points d'entrée</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</si>
  <si>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</si>
  <si>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</si>
  <si>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</si>
  <si>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</si>
  <si>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</si>
  <si>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</si>
  <si>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</si>
  <si>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</si>
  <si>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</si>
  <si>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</si>
  <si>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</si>
  <si>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</si>
  <si>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</si>
  <si>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</si>
  <si>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</si>
  <si>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</si>
  <si>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</si>
  <si>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</si>
  <si>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</si>
  <si>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</si>
  <si>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</si>
  <si>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</si>
  <si>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</si>
  <si>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Résultat 2: un dispositif est mis en place pour assurer la continuité de la justice pénale et une gestion plus efficace dans les lieux de détention garantissant le respect des droits et libertés des justiciables pendant la période de pandémie</t>
  </si>
  <si>
    <t>Produit 2.1</t>
  </si>
  <si>
    <t xml:space="preserve">Produit 2.1 :  les protocoles sanitaires de prévention de la COVID 19 dans les lieux de détention, les établissements pénitentiaires et les juridictions (parquets et </t>
  </si>
  <si>
    <t>Activite 2.1.1</t>
  </si>
  <si>
    <t>Activité 2.1.1 : Mission d’évaluation des protocoles sanitaires dans les lieux de détention de la justice pénale (Police judiciaire, établissement pénitentiaire et juridictions)</t>
  </si>
  <si>
    <t>Activite 2.1.2</t>
  </si>
  <si>
    <t xml:space="preserve">Activité 2.1.2 : Atelier de mise à jour et d’opérationnalisation des protocoles sanitaires dans les lieux de détention. </t>
  </si>
  <si>
    <t>Activite 2.1.3</t>
  </si>
  <si>
    <t xml:space="preserve">Activité 2.1.3 : Equipements des lieux de détention en matériel et produis sanitaire </t>
  </si>
  <si>
    <t xml:space="preserve">Equipements sanitaires pur renforcer le centre de santé dans la lutte contre la pandémie de la COVID19 : les produits phytosanitaires ; les thermomètres ; les produits d'hygiène pour les femmes ; kits d'analyse maladie ; kit matériel première urgence de COVID19 pour cinq prisons </t>
  </si>
  <si>
    <t>Activite 2.1.4</t>
  </si>
  <si>
    <t>Activite 2.1.5</t>
  </si>
  <si>
    <t>Activite 2.1.6</t>
  </si>
  <si>
    <t>Activite 2.1.7</t>
  </si>
  <si>
    <t>Activite 2.1.8</t>
  </si>
  <si>
    <t>Produit 2.2</t>
  </si>
  <si>
    <t>Produit 2.2 : un dispositif pilote de communication à distance pour le traitement des procédures pénales (instruction, jugement) en période de confinement COVID 19 est développé et mis en œuvre</t>
  </si>
  <si>
    <t>Activite 2.2.1</t>
  </si>
  <si>
    <t>Activité 2.2.1 : Mission d’évaluation et d’installation d’un système pilote de traitement à distance des dossiers judiciaires</t>
  </si>
  <si>
    <t xml:space="preserve">Un système de visioconférence et équipement complet de la salle de visio conférence ( Prison de Haute sécurité sera connectée aux juridictions ) sera mis en place pour permettre la continuité du traitement des dossiers et les discussions entre détenus - avocats/juges </t>
  </si>
  <si>
    <t>Activite' 2.2.2</t>
  </si>
  <si>
    <t xml:space="preserve">Activité 2.2.2 : Atelier d’élaboration des protocoles d’application du dispositif de traitement à distance des dossiers judiciaires. </t>
  </si>
  <si>
    <t>Activite 2.2.3</t>
  </si>
  <si>
    <t>Activité 2.2.3 : Atelier de formation des acteurs sur l’utilisation du système de traitement à distance des dossiers judiciaires (phase pilote)</t>
  </si>
  <si>
    <t>Activite 2.2.4</t>
  </si>
  <si>
    <t xml:space="preserve">Activité 2.2.4 : Evaluation de la mise en œuvre du système de traitement à distance des dossiers judiciaires. </t>
  </si>
  <si>
    <t>Activite 2.2.5</t>
  </si>
  <si>
    <t>Activite 2.2.6</t>
  </si>
  <si>
    <t>Activite 2.2.7</t>
  </si>
  <si>
    <t>Activite 2.2.8</t>
  </si>
  <si>
    <t>Produit 2.3</t>
  </si>
  <si>
    <t>Produit 2.3 : une stratégie de mise en œuvre du dispositif légal des mesures alternatives à l’emprisonnement et d’aménagement des peines aux fins de réduire la surpopulation carcérale facteur de risque d'épidémie de COVID-19 est élaborée et mise en œuvre</t>
  </si>
  <si>
    <t>Activite 2.3.1</t>
  </si>
  <si>
    <t xml:space="preserve">Activité 2.3.1 : Evaluation du cadre légal et opérationnel des mesures alternatives à l’emprisonnement et d’aménagement des peines. </t>
  </si>
  <si>
    <t>Activite 2.3.2</t>
  </si>
  <si>
    <t xml:space="preserve">Activité 2.3.2 : Atelier d’élaboration de la stratégie nationale des mesures alternatives à l’emprisonnement et d’aménagement des peines </t>
  </si>
  <si>
    <t>Activite 2.3.3</t>
  </si>
  <si>
    <t>Activité 2.3.3 : Atelier de validation de la stratégie  nationale des mesures alternatives à l’emprisonnement et d’aménagement des peines</t>
  </si>
  <si>
    <t>Activite 2.3.4</t>
  </si>
  <si>
    <t xml:space="preserve">Activité 2.3.4 : Evaluation   de la mise en œuvre de la stratégie nationale de mesures alternatives à l’emprisonnement et d’aménagement des peines </t>
  </si>
  <si>
    <t>Activite 2.3.5</t>
  </si>
  <si>
    <t>Activite 2.3.6</t>
  </si>
  <si>
    <t>Activite 2.3.7</t>
  </si>
  <si>
    <t>Activite 2.3.8</t>
  </si>
  <si>
    <t>Produit 2.4</t>
  </si>
  <si>
    <t xml:space="preserve">Produit 2.4 : une équipe de paralégaux est déployée pour assurer l’assistance judiciaire des femmes et des jeunes filles en détention dans les zones cibles </t>
  </si>
  <si>
    <t>Activite 2.4.1</t>
  </si>
  <si>
    <t xml:space="preserve">Activité 2.4.1 : Atelier de communication et d’information avec les acteurs partenaires sur le déploiement de paralégaux (administration pénitentiaire, juridiction et police judiciaire) </t>
  </si>
  <si>
    <t>Activite 2.4.2</t>
  </si>
  <si>
    <t>Activité 2.4.2 : Quatre Ateliers de formation des paralégaux</t>
  </si>
  <si>
    <t>Activite 2.4.3</t>
  </si>
  <si>
    <t xml:space="preserve">Activité 2.4.3 : Suivi du déploiement des Paralégaux </t>
  </si>
  <si>
    <t>Activite 2.4.4</t>
  </si>
  <si>
    <t>Activité 2.4.4 : Mise en place d’un système audiovisuel pour sensibiliser les détenues femmes et jeunes filles aux normes sanitaires</t>
  </si>
  <si>
    <t>Un système radio existe déjà au sein des prisons. Ce système sera utilisé pour permettre aux paralégaux de véhiculer des messages de sensibilisation touchant l'ensemble des détenus, en plus des sensibilisations individuelles</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</si>
  <si>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</si>
  <si>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</si>
  <si>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</si>
  <si>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</si>
  <si>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</si>
  <si>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</si>
  <si>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</si>
  <si>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</si>
  <si>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</si>
  <si>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</si>
  <si>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</si>
  <si>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</si>
  <si>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</si>
  <si>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</si>
  <si>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</si>
  <si>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</si>
  <si>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</si>
  <si>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</si>
  <si>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</si>
  <si>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</si>
  <si>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</si>
  <si>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</si>
  <si>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</si>
  <si>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</si>
  <si>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</si>
  <si>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</si>
  <si>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</si>
  <si>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</si>
  <si>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</si>
  <si>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</si>
  <si>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</si>
  <si>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</si>
  <si>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</si>
  <si>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</si>
  <si>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</si>
  <si>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</si>
  <si>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</si>
  <si>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</si>
  <si>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</si>
  <si>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</si>
  <si>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</si>
  <si>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</si>
  <si>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</si>
  <si>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</si>
  <si>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</si>
  <si>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</si>
  <si>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</si>
  <si>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</si>
  <si>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</si>
  <si>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</si>
  <si>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</si>
  <si>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</si>
  <si>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</si>
  <si>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</si>
  <si>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</si>
  <si>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</si>
  <si>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</si>
  <si>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</si>
  <si>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</si>
  <si>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</si>
  <si>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</si>
  <si>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</si>
  <si>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</si>
  <si>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</si>
  <si>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</si>
  <si>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</si>
  <si>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</si>
  <si>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</si>
  <si>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</si>
  <si>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</si>
  <si>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</si>
  <si>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</si>
  <si>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</si>
  <si>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</si>
  <si>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</si>
  <si>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</si>
  <si>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</si>
  <si>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</si>
  <si>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</si>
  <si>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Sub-total</t>
  </si>
  <si>
    <t>ONUDC: coordinateur du programme Sahel (1 mois) - Coordinateur P3 (2 mois) - Asisstante administrative (10 jours)</t>
  </si>
  <si>
    <t>Chief of Mission (5%)</t>
  </si>
  <si>
    <t>Project Manager (40%)</t>
  </si>
  <si>
    <t>Resources Management Officer (5%)</t>
  </si>
  <si>
    <t>Logistics &amp; Procurement Officer (5%)</t>
  </si>
  <si>
    <t>National Medical Officer (100%)</t>
  </si>
  <si>
    <t>Driver (100%)</t>
  </si>
  <si>
    <t>Couts operationnels si pas inclus dans les activites si-dessus</t>
  </si>
  <si>
    <t>Travel  et Subsistence deux mission du Coordinateur du programme Sahel</t>
  </si>
  <si>
    <t>Office rental &amp; Utilities-Ouagadougou</t>
  </si>
  <si>
    <t>Office running costs (rent, utilities, supplies e.t.c)Sub offices</t>
  </si>
  <si>
    <t>Travel &amp; Subsistence (International travel)</t>
  </si>
  <si>
    <t>Communications</t>
  </si>
  <si>
    <t>Vehicle Running Costs (Fuel, Maintenance, Insurance)</t>
  </si>
  <si>
    <t>IT Equipment &amp; Purchases</t>
  </si>
  <si>
    <t>Office Furniture &amp; Equipment Supplies</t>
  </si>
  <si>
    <t>Office Supplies</t>
  </si>
  <si>
    <t>Security Costs</t>
  </si>
  <si>
    <t>Budget pour l'évaluation finale indépendante</t>
  </si>
  <si>
    <t>Coûts supplémentaires total</t>
  </si>
  <si>
    <t>Totaux</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</si>
  <si>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</si>
  <si>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</si>
  <si>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</si>
  <si>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</si>
  <si>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</si>
  <si>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</si>
  <si>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</si>
  <si>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</si>
  <si>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</si>
  <si>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</si>
  <si>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</si>
  <si>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</si>
  <si>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</si>
  <si>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</si>
  <si>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</si>
  <si>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t>Annexe D - Budget du projet PBF</t>
  </si>
  <si>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</si>
  <si>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</si>
  <si>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</si>
  <si>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</si>
  <si>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</si>
  <si>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</si>
  <si>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</si>
  <si>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</si>
  <si>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</si>
  <si>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</si>
  <si>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</si>
  <si>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</si>
  <si>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</si>
  <si>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</si>
  <si>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</si>
  <si>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</si>
  <si>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</si>
  <si>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</si>
  <si>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</si>
  <si>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</si>
  <si>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</si>
  <si>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</si>
  <si>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</si>
  <si>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</si>
  <si>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</si>
  <si>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</si>
  <si>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</si>
  <si>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</si>
  <si>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</si>
  <si>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</si>
  <si>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</si>
  <si>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</si>
  <si>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</si>
  <si>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</si>
  <si>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</si>
  <si>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</si>
  <si>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</si>
  <si>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</si>
  <si>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</si>
  <si>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</si>
  <si>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</si>
  <si>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</si>
  <si>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</si>
  <si>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</si>
  <si>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</si>
  <si>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</si>
  <si>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</si>
  <si>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</si>
  <si>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</si>
  <si>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</si>
  <si>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</si>
  <si>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</si>
  <si>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</si>
  <si>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</si>
  <si>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</si>
  <si>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</si>
  <si>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</si>
  <si>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</si>
  <si>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</si>
  <si>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</si>
  <si>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</si>
  <si>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</si>
  <si>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</si>
  <si>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</si>
  <si>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</si>
  <si>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</si>
  <si>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</si>
  <si>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</si>
  <si>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</si>
  <si>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</si>
  <si>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</si>
  <si>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</si>
  <si>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</si>
  <si>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</si>
  <si>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</si>
  <si>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</si>
  <si>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</si>
  <si>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</si>
  <si>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</si>
  <si>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</si>
  <si>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</si>
  <si>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</si>
  <si>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</si>
  <si>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</si>
  <si>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</si>
  <si>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</si>
  <si>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</si>
  <si>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</si>
  <si>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</si>
  <si>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</si>
  <si>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</si>
  <si>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</si>
  <si>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</si>
  <si>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</si>
  <si>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</si>
  <si>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</si>
  <si>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</si>
  <si>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</si>
  <si>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</si>
  <si>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</si>
  <si>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</si>
  <si>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</si>
  <si>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</si>
  <si>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</si>
  <si>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</si>
  <si>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</si>
  <si>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</si>
  <si>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</si>
  <si>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</si>
  <si>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</si>
  <si>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</si>
  <si>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</si>
  <si>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</si>
  <si>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</si>
  <si>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</si>
  <si>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</si>
  <si>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</si>
  <si>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</si>
  <si>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</si>
  <si>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</si>
  <si>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</si>
  <si>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</si>
  <si>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</si>
  <si>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</si>
  <si>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</si>
  <si>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</si>
  <si>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</si>
  <si>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</si>
  <si>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</si>
  <si>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</si>
  <si>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</si>
  <si>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</si>
  <si>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</si>
  <si>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</si>
  <si>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</si>
  <si>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</si>
  <si>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</si>
  <si>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</si>
  <si>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</si>
  <si>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</si>
  <si>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</si>
  <si>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</si>
  <si>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</si>
  <si>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</si>
  <si>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</si>
  <si>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</si>
  <si>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</si>
  <si>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</si>
  <si>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</si>
  <si>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</si>
  <si>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</si>
  <si>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</si>
  <si>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</si>
  <si>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</si>
  <si>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</si>
  <si>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</si>
  <si>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</si>
  <si>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</si>
  <si>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</si>
  <si>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</si>
  <si>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</si>
  <si>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</si>
  <si>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</si>
  <si>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</si>
  <si>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</si>
  <si>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</si>
  <si>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</si>
  <si>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</si>
  <si>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</si>
  <si>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</si>
  <si>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</si>
  <si>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</si>
  <si>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</si>
  <si>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</si>
  <si>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</si>
  <si>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</si>
  <si>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</si>
  <si>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</si>
  <si>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</si>
  <si>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</si>
  <si>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</si>
  <si>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</si>
  <si>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</si>
  <si>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</si>
  <si>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</si>
  <si>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</si>
  <si>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</si>
  <si>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</si>
  <si>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</si>
  <si>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</si>
  <si>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</si>
  <si>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</si>
  <si>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</si>
  <si>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</si>
  <si>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</si>
  <si>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</si>
  <si>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</si>
  <si>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</si>
  <si>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</si>
  <si>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</si>
  <si>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</si>
  <si>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</si>
  <si>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</si>
  <si>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</si>
  <si>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</si>
  <si>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</si>
  <si>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</si>
  <si>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</si>
  <si>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</si>
  <si>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</si>
  <si>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</si>
  <si>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</si>
  <si>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</si>
  <si>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</si>
  <si>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</si>
  <si>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</si>
  <si>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</si>
  <si>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</si>
  <si>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</si>
  <si>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</si>
  <si>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</si>
  <si>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</si>
  <si>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</si>
  <si>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</si>
  <si>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</si>
  <si>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</si>
  <si>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</si>
  <si>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</si>
  <si>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</si>
  <si>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</si>
  <si>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</si>
  <si>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</si>
  <si>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</si>
  <si>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</si>
  <si>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</si>
  <si>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</si>
  <si>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</si>
  <si>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</si>
  <si>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</si>
  <si>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</si>
  <si>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</si>
  <si>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</si>
  <si>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</si>
  <si>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</si>
  <si>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</si>
  <si>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</si>
  <si>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</si>
  <si>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</si>
  <si>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</si>
  <si>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</si>
  <si>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</si>
  <si>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</si>
  <si>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</si>
  <si>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</si>
  <si>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</si>
  <si>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</si>
  <si>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</si>
  <si>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</si>
  <si>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</si>
  <si>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</si>
  <si>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</si>
  <si>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</si>
  <si>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</si>
  <si>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</si>
  <si>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</si>
  <si>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</si>
  <si>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</si>
  <si>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</si>
  <si>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</si>
  <si>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</si>
  <si>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</si>
  <si>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</si>
  <si>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</si>
  <si>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</si>
  <si>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</si>
  <si>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</si>
  <si>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</si>
  <si>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</si>
  <si>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</si>
  <si>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</si>
  <si>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</si>
  <si>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</si>
  <si>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</si>
  <si>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</si>
  <si>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</si>
  <si>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</si>
  <si>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</si>
  <si>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</si>
  <si>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</si>
  <si>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</si>
  <si>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</si>
  <si>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</si>
  <si>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</si>
  <si>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</si>
  <si>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</si>
  <si>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</si>
  <si>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</si>
  <si>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</si>
  <si>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</si>
  <si>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</si>
  <si>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</si>
  <si>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</si>
  <si>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</si>
  <si>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</si>
  <si>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</si>
  <si>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</si>
  <si>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</si>
  <si>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</si>
  <si>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</si>
  <si>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</si>
  <si>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</si>
  <si>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</si>
  <si>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</si>
  <si>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</si>
  <si>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</si>
  <si>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</si>
  <si>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</si>
  <si>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</si>
  <si>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</si>
  <si>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</si>
  <si>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</si>
  <si>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</si>
  <si>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</si>
  <si>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</si>
  <si>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</si>
  <si>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</si>
  <si>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</si>
  <si>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</si>
  <si>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</si>
  <si>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</si>
  <si>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</si>
  <si>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</si>
  <si>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</si>
  <si>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</si>
  <si>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</si>
  <si>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</si>
  <si>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</si>
  <si>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</si>
  <si>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</si>
  <si>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</si>
  <si>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</si>
  <si>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</si>
  <si>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</si>
  <si>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</si>
  <si>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</si>
  <si>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</si>
  <si>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</si>
  <si>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</si>
  <si>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</si>
  <si>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</si>
  <si>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</si>
  <si>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</si>
  <si>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</si>
  <si>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</si>
  <si>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</si>
  <si>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</si>
  <si>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</si>
  <si>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</si>
  <si>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</si>
  <si>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</si>
  <si>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</si>
  <si>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</si>
  <si>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</si>
  <si>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</si>
  <si>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</si>
  <si>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</si>
  <si>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</si>
  <si>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</si>
  <si>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</si>
  <si>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</si>
  <si>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</si>
  <si>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</si>
  <si>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</si>
  <si>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</si>
  <si>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</si>
  <si>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</si>
  <si>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</si>
  <si>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</si>
  <si>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</si>
  <si>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</si>
  <si>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</si>
  <si>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</si>
  <si>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</si>
  <si>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</si>
  <si>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</si>
  <si>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</si>
  <si>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</si>
  <si>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</si>
  <si>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</si>
  <si>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</si>
  <si>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</si>
  <si>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</si>
  <si>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</si>
  <si>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</si>
  <si>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</si>
  <si>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</si>
  <si>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</si>
  <si>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</si>
  <si>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</si>
  <si>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</si>
  <si>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</si>
  <si>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</si>
  <si>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</si>
  <si>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</si>
  <si>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</si>
  <si>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</si>
  <si>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</si>
  <si>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</si>
  <si>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</si>
  <si>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</si>
  <si>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Personnel d'appui terrain</t>
  </si>
  <si>
    <t>Appui strategique</t>
  </si>
  <si>
    <t>Personnel technique dedie au projet</t>
  </si>
  <si>
    <t>Personnel technique dedie a ce projet et aux autres projets PBF.</t>
  </si>
  <si>
    <t>Personnel technique dedie a ce projet. Il s'agit des deux positions decrites dans le prodoc, suivi-evaluation et communication pour intervenir sur l'ensemble des projets PBF de OIM</t>
  </si>
  <si>
    <t>Ce budget servira pour t OIM aux missions terrains de suivi-evaluation, a realiser des enquetes de perception documentes au besoin par des micro-films afin de suivre les progres et apporter des corrections au besoin.</t>
  </si>
  <si>
    <t>Evaluation a mi-parcours  (Collecte de donnees, Atelier)</t>
  </si>
  <si>
    <t>Ce budget servira a la realisation d'un film documentaire en debut de l'intervention pour montrer la situation de depart dans les prisons et les points d'entree. Ce film fera office d'etude de base. Cela se fera par la contractualisation avec une agence de communication.</t>
  </si>
  <si>
    <t>Catégorie UNDG</t>
  </si>
  <si>
    <t>Main d'oeuvre installation des tentes</t>
  </si>
  <si>
    <t xml:space="preserve">Activite 1.1.1:Acquérir un matériel spécifique au profit des points d’entrée </t>
  </si>
  <si>
    <t>Activite 1.1.2:Concevoir des modules de formation COVID 19 intégrant le respect des droits humains</t>
  </si>
  <si>
    <t>Organisation d'un atelier</t>
  </si>
  <si>
    <t>Prise en charge participants</t>
  </si>
  <si>
    <t>Prestation intellectuelle</t>
  </si>
  <si>
    <t>Frais de mission staff OIM</t>
  </si>
  <si>
    <t>Activite 1.1.3:Organiser des sessions de formation spécifiques au profit des travailleurs de première ligne</t>
  </si>
  <si>
    <t xml:space="preserve">Activite 1.1.4Développer et vulgariser des SOPs por la gestion des cas de covid19 aux points d’entrée </t>
  </si>
  <si>
    <t>Activite 1.2.1 Mettre en place des cadres de concertation pluridisciplinaires</t>
  </si>
  <si>
    <t xml:space="preserve">Activite 1.2.2 Mettre un mécanisme de communication sur les risques liés à la covid19 en concertation avec les compagnies de transport </t>
  </si>
  <si>
    <t>DSA staff OIM</t>
  </si>
  <si>
    <t>Frais de consultance</t>
  </si>
  <si>
    <t>Mission expert HBMM OIM</t>
  </si>
  <si>
    <t>Validation SOP mise en place</t>
  </si>
  <si>
    <t>Vulgarisation du SOP</t>
  </si>
  <si>
    <t>Frais de missions participants</t>
  </si>
  <si>
    <t>Frais mission staff OIM</t>
  </si>
  <si>
    <t>Organisation ateliers</t>
  </si>
  <si>
    <t>Tenues de sessions des cadres de concertation</t>
  </si>
  <si>
    <t>Missions terrain de concertation</t>
  </si>
  <si>
    <t>Achat materiels de communication</t>
  </si>
  <si>
    <t>Formation sur le RCCE</t>
  </si>
  <si>
    <t>Realisation et diffusion de spots</t>
  </si>
  <si>
    <t>Convention de partenariat avec les principales compagnies de voyage</t>
  </si>
  <si>
    <t>Confection gadgets (affiches, deplits )</t>
  </si>
  <si>
    <t>Contrat avec les radios communautaires</t>
  </si>
  <si>
    <t>Frais conception et validation message de sensibilisation</t>
  </si>
  <si>
    <t>Contrat avec les agences de communication pour les sensibilisations grand public</t>
  </si>
  <si>
    <t>Frais de mission</t>
  </si>
  <si>
    <t xml:space="preserve">Activite 1.2.3 Organiser des campagnes de sensibilisation des communautés frontalieres sur la COVID 19 et le rôle des agents de première ligne </t>
  </si>
  <si>
    <t xml:space="preserve">Activite 1.2.4 Organiser des sessions de sensibilisation des voyageurs et des leaders communautaires sur la covid19  </t>
  </si>
  <si>
    <t>Formation des agents de sante a base communautaire, les mobilisateurs communautaires et les leaders d'opinion sur le RCCE</t>
  </si>
  <si>
    <t>Achat de materiels de communication de proximite et de protection</t>
  </si>
  <si>
    <t>Prise en charge des ASC et mobilisateurs communautaires pour Sensibilisation porte a porte</t>
  </si>
  <si>
    <t>Visibility Costs( signature d'un contrat de prestation pour la realisation d'un film documentaire)</t>
  </si>
  <si>
    <t xml:space="preserve"> Assitant communication (100%)</t>
  </si>
  <si>
    <t>Assistant suivi evaluation</t>
  </si>
  <si>
    <t xml:space="preserve"> 2 Enquetes de perception </t>
  </si>
  <si>
    <t>Une collecte de donnees par le niveau local et un atelier regroupant les acteurs locaux.</t>
  </si>
  <si>
    <t xml:space="preserve"> 9 missions pour 3 staff d'une duree de 3 jours en moyenne par mission.</t>
  </si>
  <si>
    <t>2 enquetes de perception a raison de 12500 USD par enquete.</t>
  </si>
  <si>
    <t>Mission terrain</t>
  </si>
  <si>
    <t>Field monitoring missions</t>
  </si>
  <si>
    <t>Budget de suivi :Field monitoring missions</t>
  </si>
  <si>
    <t xml:space="preserve">Mission évaluation et d'information </t>
  </si>
  <si>
    <t>Achat matériels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</si>
</sst>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Red]\(&quot;$&quot;#,##0\)"/>
    <numFmt numFmtId="165" formatCode="_(&quot;$&quot;* #,##0.00_);_(&quot;$&quot;* \(#,##0.00\);_(&quot;$&quot;* &quot;-&quot;??_);_(@_)"/>
    <numFmt numFmtId="166" formatCode="_-* #,##0.00\ _€_-;\-* #,##0.00\ _€_-;_-* &quot;-&quot;??\ _€_-;_-@_-"/>
  </numFmts>
  <fonts count="27">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2"/>
      <name val="Calibri"/>
      <family val="2"/>
      <scheme val="minor"/>
    </font>
    <font>
      <b/>
      <sz val="18"/>
      <name val="Calibri"/>
      <family val="2"/>
      <scheme val="minor"/>
    </font>
    <font>
      <sz val="10"/>
      <color theme="1"/>
      <name val="Calibri Regular"/>
      <charset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s>
  <borders count="5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s>
  <cellStyleXfs count="3">
    <xf numFmtId="0" fontId="0" fillId="0" borderId="0"/>
    <xf numFmtId="165" fontId="5" fillId="0" borderId="0" applyFont="0" applyFill="0" applyBorder="0" applyAlignment="0" applyProtection="0"/>
    <xf numFmtId="9" fontId="5" fillId="0" borderId="0" applyFont="0" applyFill="0" applyBorder="0" applyAlignment="0" applyProtection="0"/>
  </cellStyleXfs>
  <cellXfs count="335">
    <xf numFmtId="0" fontId="0" fillId="0" borderId="0" xfId="0"/>
    <xf numFmtId="0" fontId="0" fillId="0" borderId="0" xfId="0" applyBorder="1"/>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165" fontId="3" fillId="0" borderId="0" xfId="0" applyNumberFormat="1" applyFont="1" applyFill="1" applyBorder="1" applyAlignment="1">
      <alignment vertical="center" wrapText="1"/>
    </xf>
    <xf numFmtId="0" fontId="3" fillId="2" borderId="12" xfId="0" applyFont="1" applyFill="1" applyBorder="1" applyAlignment="1">
      <alignment vertical="center" wrapText="1"/>
    </xf>
    <xf numFmtId="0" fontId="3" fillId="3" borderId="0" xfId="0" applyFont="1" applyFill="1" applyBorder="1" applyAlignment="1" applyProtection="1">
      <alignment vertical="center" wrapText="1"/>
      <protection locked="0"/>
    </xf>
    <xf numFmtId="165" fontId="11" fillId="0" borderId="0" xfId="1" applyFont="1" applyFill="1" applyBorder="1" applyAlignment="1" applyProtection="1">
      <alignment vertical="center" wrapText="1"/>
    </xf>
    <xf numFmtId="165"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3" fillId="2" borderId="5" xfId="1" applyNumberFormat="1" applyFont="1" applyFill="1" applyBorder="1" applyAlignment="1" applyProtection="1">
      <alignment horizontal="center" vertical="center" wrapText="1"/>
    </xf>
    <xf numFmtId="165"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5"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5" fontId="3" fillId="3" borderId="0" xfId="2" applyNumberFormat="1" applyFont="1" applyFill="1" applyBorder="1" applyAlignment="1">
      <alignment wrapText="1"/>
    </xf>
    <xf numFmtId="0" fontId="3" fillId="3" borderId="0" xfId="0" applyFont="1" applyFill="1" applyBorder="1" applyAlignment="1">
      <alignment horizontal="left" wrapText="1"/>
    </xf>
    <xf numFmtId="165" fontId="3" fillId="0" borderId="0" xfId="1" applyFont="1" applyFill="1" applyBorder="1" applyAlignment="1" applyProtection="1">
      <alignment vertical="center" wrapText="1"/>
    </xf>
    <xf numFmtId="165"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5" fontId="3" fillId="4" borderId="3" xfId="1" applyFont="1" applyFill="1" applyBorder="1" applyAlignment="1" applyProtection="1">
      <alignment wrapText="1"/>
    </xf>
    <xf numFmtId="0" fontId="6" fillId="0" borderId="0" xfId="0" applyFont="1" applyFill="1" applyBorder="1" applyAlignment="1">
      <alignment wrapText="1"/>
    </xf>
    <xf numFmtId="165" fontId="3"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165" fontId="3"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5" fontId="3" fillId="2" borderId="38" xfId="0" applyNumberFormat="1" applyFont="1" applyFill="1" applyBorder="1" applyAlignment="1">
      <alignment wrapText="1"/>
    </xf>
    <xf numFmtId="0" fontId="3" fillId="2" borderId="13" xfId="0" applyFont="1" applyFill="1" applyBorder="1" applyAlignment="1">
      <alignment horizontal="left" wrapText="1"/>
    </xf>
    <xf numFmtId="165" fontId="3" fillId="2" borderId="13" xfId="0" applyNumberFormat="1" applyFont="1" applyFill="1" applyBorder="1" applyAlignment="1">
      <alignment horizontal="center" wrapText="1"/>
    </xf>
    <xf numFmtId="165" fontId="3" fillId="2" borderId="13" xfId="0" applyNumberFormat="1" applyFont="1" applyFill="1" applyBorder="1" applyAlignment="1">
      <alignment wrapText="1"/>
    </xf>
    <xf numFmtId="165" fontId="3" fillId="4" borderId="3" xfId="1" applyNumberFormat="1" applyFont="1" applyFill="1" applyBorder="1" applyAlignment="1">
      <alignment wrapText="1"/>
    </xf>
    <xf numFmtId="165" fontId="3" fillId="3" borderId="4" xfId="1" applyFont="1" applyFill="1" applyBorder="1" applyAlignment="1" applyProtection="1">
      <alignment wrapText="1"/>
    </xf>
    <xf numFmtId="165" fontId="3" fillId="3" borderId="1" xfId="1" applyNumberFormat="1" applyFont="1" applyFill="1" applyBorder="1" applyAlignment="1">
      <alignment wrapText="1"/>
    </xf>
    <xf numFmtId="165" fontId="3" fillId="3" borderId="2" xfId="0" applyNumberFormat="1" applyFont="1" applyFill="1" applyBorder="1" applyAlignment="1">
      <alignment wrapText="1"/>
    </xf>
    <xf numFmtId="165" fontId="3" fillId="3" borderId="1" xfId="1" applyFont="1" applyFill="1" applyBorder="1" applyAlignment="1" applyProtection="1">
      <alignment wrapText="1"/>
    </xf>
    <xf numFmtId="165" fontId="3" fillId="2" borderId="37" xfId="0" applyNumberFormat="1" applyFont="1" applyFill="1" applyBorder="1" applyAlignment="1">
      <alignment wrapText="1"/>
    </xf>
    <xf numFmtId="165" fontId="3" fillId="2" borderId="9" xfId="0" applyNumberFormat="1" applyFont="1" applyFill="1" applyBorder="1" applyAlignment="1">
      <alignment wrapText="1"/>
    </xf>
    <xf numFmtId="0" fontId="3" fillId="2" borderId="11" xfId="0" applyFont="1" applyFill="1" applyBorder="1" applyAlignment="1">
      <alignment horizontal="center" wrapText="1"/>
    </xf>
    <xf numFmtId="165" fontId="3" fillId="2" borderId="3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0" fontId="3" fillId="6" borderId="3"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5" fontId="3" fillId="2" borderId="3" xfId="1" applyFont="1" applyFill="1" applyBorder="1" applyAlignment="1" applyProtection="1">
      <alignment vertical="center" wrapText="1"/>
    </xf>
    <xf numFmtId="165" fontId="3" fillId="2" borderId="4" xfId="1" applyFont="1" applyFill="1" applyBorder="1" applyAlignment="1" applyProtection="1">
      <alignment vertical="center" wrapText="1"/>
    </xf>
    <xf numFmtId="165"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7" xfId="0" applyFont="1" applyFill="1" applyBorder="1" applyAlignment="1" applyProtection="1">
      <alignment horizontal="left" vertical="center" wrapText="1"/>
    </xf>
    <xf numFmtId="165"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5"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5" fontId="3" fillId="2" borderId="3" xfId="1" applyFont="1" applyFill="1" applyBorder="1" applyAlignment="1" applyProtection="1">
      <alignment horizontal="center" vertical="center" wrapText="1"/>
    </xf>
    <xf numFmtId="165" fontId="3" fillId="2" borderId="14" xfId="1" applyFont="1" applyFill="1" applyBorder="1" applyAlignment="1" applyProtection="1">
      <alignment vertical="center" wrapText="1"/>
    </xf>
    <xf numFmtId="0" fontId="3" fillId="2" borderId="38"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4" xfId="0" applyFont="1" applyFill="1" applyBorder="1" applyAlignment="1" applyProtection="1">
      <alignment vertical="center" wrapText="1"/>
    </xf>
    <xf numFmtId="165" fontId="3" fillId="2" borderId="39" xfId="1" applyFont="1" applyFill="1" applyBorder="1" applyAlignment="1" applyProtection="1">
      <alignment vertical="center" wrapText="1"/>
    </xf>
    <xf numFmtId="165" fontId="3" fillId="4" borderId="3" xfId="1" applyFont="1" applyFill="1" applyBorder="1" applyAlignment="1" applyProtection="1">
      <alignment vertical="center" wrapText="1"/>
    </xf>
    <xf numFmtId="165" fontId="3" fillId="2" borderId="4" xfId="0" applyNumberFormat="1" applyFont="1" applyFill="1" applyBorder="1" applyAlignment="1">
      <alignment wrapText="1"/>
    </xf>
    <xf numFmtId="165" fontId="3" fillId="3" borderId="1" xfId="0" applyNumberFormat="1" applyFont="1" applyFill="1" applyBorder="1" applyAlignment="1">
      <alignment wrapText="1"/>
    </xf>
    <xf numFmtId="0" fontId="3" fillId="2" borderId="31" xfId="0" applyFont="1" applyFill="1" applyBorder="1" applyAlignment="1">
      <alignment wrapText="1"/>
    </xf>
    <xf numFmtId="165" fontId="3" fillId="2" borderId="32"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0" xfId="2" applyFont="1" applyFill="1" applyBorder="1" applyAlignment="1" applyProtection="1">
      <alignment vertical="center" wrapText="1"/>
      <protection locked="0"/>
    </xf>
    <xf numFmtId="9" fontId="3" fillId="3" borderId="30" xfId="2" applyFont="1" applyFill="1" applyBorder="1" applyAlignment="1" applyProtection="1">
      <alignment horizontal="right" vertical="center" wrapText="1"/>
      <protection locked="0"/>
    </xf>
    <xf numFmtId="9" fontId="0" fillId="0" borderId="0" xfId="2" applyFont="1"/>
    <xf numFmtId="165" fontId="3" fillId="4" borderId="5" xfId="1" applyFont="1" applyFill="1" applyBorder="1" applyAlignment="1" applyProtection="1">
      <alignment wrapText="1"/>
    </xf>
    <xf numFmtId="165" fontId="3" fillId="4" borderId="5" xfId="1" applyNumberFormat="1" applyFont="1" applyFill="1" applyBorder="1" applyAlignment="1">
      <alignment wrapText="1"/>
    </xf>
    <xf numFmtId="165" fontId="3" fillId="2" borderId="5" xfId="0" applyNumberFormat="1" applyFont="1" applyFill="1" applyBorder="1" applyAlignment="1">
      <alignment wrapText="1"/>
    </xf>
    <xf numFmtId="0" fontId="8" fillId="2" borderId="50" xfId="0" applyFont="1" applyFill="1" applyBorder="1" applyAlignment="1" applyProtection="1">
      <alignment vertical="center" wrapText="1"/>
    </xf>
    <xf numFmtId="0" fontId="8" fillId="2" borderId="50" xfId="0" applyFont="1" applyFill="1" applyBorder="1" applyAlignment="1" applyProtection="1">
      <alignment vertical="center" wrapText="1"/>
      <protection locked="0"/>
    </xf>
    <xf numFmtId="0" fontId="4" fillId="2" borderId="22" xfId="0" applyFont="1" applyFill="1" applyBorder="1" applyAlignment="1">
      <alignment wrapText="1"/>
    </xf>
    <xf numFmtId="0" fontId="0" fillId="2" borderId="22" xfId="0" applyFill="1" applyBorder="1" applyAlignment="1">
      <alignment wrapText="1"/>
    </xf>
    <xf numFmtId="0" fontId="4" fillId="2" borderId="23" xfId="0" applyFont="1" applyFill="1" applyBorder="1" applyAlignment="1">
      <alignment wrapText="1"/>
    </xf>
    <xf numFmtId="0" fontId="4" fillId="2" borderId="6" xfId="0" applyFont="1" applyFill="1" applyBorder="1" applyAlignment="1">
      <alignment horizontal="center" vertical="center"/>
    </xf>
    <xf numFmtId="0" fontId="4" fillId="2" borderId="22" xfId="0" applyFont="1" applyFill="1" applyBorder="1" applyAlignment="1">
      <alignment vertical="center" wrapText="1"/>
    </xf>
    <xf numFmtId="0" fontId="3" fillId="8" borderId="3" xfId="0" applyFont="1" applyFill="1" applyBorder="1" applyAlignment="1" applyProtection="1">
      <alignment vertical="center" wrapText="1"/>
    </xf>
    <xf numFmtId="165" fontId="3" fillId="2" borderId="3" xfId="1" applyNumberFormat="1" applyFont="1" applyFill="1" applyBorder="1" applyAlignment="1">
      <alignment wrapText="1"/>
    </xf>
    <xf numFmtId="165" fontId="3" fillId="2" borderId="12" xfId="1" applyFont="1" applyFill="1" applyBorder="1" applyAlignment="1" applyProtection="1">
      <alignment wrapText="1"/>
    </xf>
    <xf numFmtId="165" fontId="3"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5" fontId="3" fillId="2" borderId="30" xfId="0" applyNumberFormat="1" applyFont="1" applyFill="1" applyBorder="1" applyAlignment="1">
      <alignment wrapText="1"/>
    </xf>
    <xf numFmtId="165" fontId="3" fillId="2" borderId="9" xfId="1" applyNumberFormat="1" applyFont="1" applyFill="1" applyBorder="1" applyAlignment="1">
      <alignment wrapText="1"/>
    </xf>
    <xf numFmtId="165" fontId="3" fillId="2" borderId="14" xfId="1" applyNumberFormat="1" applyFont="1" applyFill="1" applyBorder="1" applyAlignment="1">
      <alignment wrapText="1"/>
    </xf>
    <xf numFmtId="10" fontId="3" fillId="2" borderId="9" xfId="2" applyNumberFormat="1" applyFont="1" applyFill="1" applyBorder="1" applyAlignment="1" applyProtection="1">
      <alignment wrapText="1"/>
    </xf>
    <xf numFmtId="165" fontId="3" fillId="3" borderId="0" xfId="1" applyFont="1" applyFill="1" applyBorder="1" applyAlignment="1" applyProtection="1">
      <alignment vertical="center" wrapText="1"/>
      <protection locked="0"/>
    </xf>
    <xf numFmtId="165" fontId="0" fillId="0" borderId="0" xfId="1" applyFont="1" applyBorder="1" applyAlignment="1">
      <alignment wrapText="1"/>
    </xf>
    <xf numFmtId="165" fontId="3" fillId="3" borderId="0" xfId="1" applyFont="1" applyFill="1" applyBorder="1" applyAlignment="1">
      <alignment vertical="center" wrapText="1"/>
    </xf>
    <xf numFmtId="165" fontId="3" fillId="3" borderId="0" xfId="1" applyFont="1" applyFill="1" applyBorder="1" applyAlignment="1" applyProtection="1">
      <alignment horizontal="center" vertical="center" wrapText="1"/>
    </xf>
    <xf numFmtId="165" fontId="3" fillId="3" borderId="0" xfId="1" applyFont="1" applyFill="1" applyBorder="1" applyAlignment="1" applyProtection="1">
      <alignment horizontal="right" vertical="center" wrapText="1"/>
      <protection locked="0"/>
    </xf>
    <xf numFmtId="165" fontId="3" fillId="3" borderId="0" xfId="1" applyFont="1" applyFill="1" applyBorder="1" applyAlignment="1" applyProtection="1">
      <alignment vertical="center" wrapText="1"/>
    </xf>
    <xf numFmtId="165" fontId="3" fillId="0" borderId="0" xfId="1" applyFont="1" applyFill="1" applyBorder="1" applyAlignment="1">
      <alignment vertical="center" wrapText="1"/>
    </xf>
    <xf numFmtId="165" fontId="0" fillId="0" borderId="0" xfId="1" applyFont="1" applyFill="1" applyBorder="1" applyAlignment="1">
      <alignment wrapText="1"/>
    </xf>
    <xf numFmtId="165" fontId="13" fillId="3" borderId="0" xfId="1" applyFont="1" applyFill="1" applyBorder="1" applyAlignment="1">
      <alignment horizontal="left" wrapText="1"/>
    </xf>
    <xf numFmtId="0" fontId="2" fillId="2" borderId="8" xfId="0" applyFont="1" applyFill="1" applyBorder="1" applyAlignment="1" applyProtection="1">
      <alignment vertical="center" wrapText="1"/>
    </xf>
    <xf numFmtId="165" fontId="3" fillId="2" borderId="27"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5" fontId="3" fillId="2" borderId="9" xfId="2" applyNumberFormat="1" applyFont="1" applyFill="1" applyBorder="1" applyAlignment="1">
      <alignment vertical="center" wrapText="1"/>
    </xf>
    <xf numFmtId="0" fontId="3" fillId="2" borderId="35" xfId="0" applyFont="1" applyFill="1" applyBorder="1" applyAlignment="1">
      <alignment horizontal="center" vertical="center" wrapText="1"/>
    </xf>
    <xf numFmtId="9" fontId="3" fillId="2" borderId="35" xfId="2" applyFont="1" applyFill="1" applyBorder="1" applyAlignment="1">
      <alignment vertical="center" wrapText="1"/>
    </xf>
    <xf numFmtId="9" fontId="3" fillId="2" borderId="47" xfId="2" applyFont="1" applyFill="1" applyBorder="1" applyAlignment="1">
      <alignment vertical="center" wrapText="1"/>
    </xf>
    <xf numFmtId="165" fontId="4" fillId="2" borderId="13" xfId="0" applyNumberFormat="1" applyFont="1" applyFill="1" applyBorder="1"/>
    <xf numFmtId="165" fontId="3" fillId="2" borderId="30"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2" fillId="7" borderId="6" xfId="0" applyFont="1" applyFill="1" applyBorder="1" applyAlignment="1">
      <alignment vertical="top" wrapText="1"/>
    </xf>
    <xf numFmtId="0" fontId="3" fillId="0" borderId="3" xfId="0" applyFont="1" applyFill="1" applyBorder="1" applyAlignment="1" applyProtection="1">
      <alignment horizontal="center" vertical="center" wrapText="1"/>
      <protection locked="0"/>
    </xf>
    <xf numFmtId="165" fontId="0" fillId="0" borderId="0" xfId="1" applyFont="1" applyFill="1" applyBorder="1" applyAlignment="1">
      <alignment vertical="center" wrapText="1"/>
    </xf>
    <xf numFmtId="9" fontId="0" fillId="0" borderId="0" xfId="2" applyFont="1" applyFill="1" applyBorder="1" applyAlignment="1">
      <alignment wrapText="1"/>
    </xf>
    <xf numFmtId="165" fontId="3" fillId="2" borderId="3" xfId="1" applyFont="1" applyFill="1" applyBorder="1" applyAlignment="1" applyProtection="1">
      <alignment horizontal="center" vertical="center" wrapText="1"/>
      <protection locked="0"/>
    </xf>
    <xf numFmtId="0" fontId="8" fillId="2" borderId="51" xfId="0" applyFont="1" applyFill="1" applyBorder="1" applyAlignment="1" applyProtection="1">
      <alignment vertical="center" wrapText="1"/>
    </xf>
    <xf numFmtId="165" fontId="13" fillId="0" borderId="0" xfId="1" applyFont="1" applyFill="1" applyBorder="1" applyAlignment="1">
      <alignment horizontal="left" wrapText="1"/>
    </xf>
    <xf numFmtId="165" fontId="3" fillId="0" borderId="3" xfId="1" applyFont="1" applyFill="1" applyBorder="1" applyAlignment="1" applyProtection="1">
      <alignment horizontal="center" vertical="center" wrapText="1"/>
    </xf>
    <xf numFmtId="165" fontId="3" fillId="0" borderId="0" xfId="1" applyFont="1" applyFill="1" applyBorder="1" applyAlignment="1" applyProtection="1">
      <alignment vertical="center" wrapText="1"/>
      <protection locked="0"/>
    </xf>
    <xf numFmtId="165" fontId="3" fillId="0" borderId="0" xfId="1" applyFont="1" applyFill="1" applyBorder="1" applyAlignment="1" applyProtection="1">
      <alignment horizontal="right" vertical="center" wrapText="1"/>
      <protection locked="0"/>
    </xf>
    <xf numFmtId="0" fontId="3" fillId="9" borderId="3" xfId="0" applyFont="1" applyFill="1" applyBorder="1" applyAlignment="1" applyProtection="1">
      <alignment horizontal="center" vertical="center" wrapText="1"/>
    </xf>
    <xf numFmtId="0" fontId="2" fillId="0" borderId="3" xfId="0" applyFont="1" applyBorder="1" applyAlignment="1" applyProtection="1">
      <alignment horizontal="left" vertical="top" wrapText="1"/>
      <protection locked="0"/>
    </xf>
    <xf numFmtId="165" fontId="2" fillId="0" borderId="3" xfId="1" applyFont="1" applyFill="1" applyBorder="1" applyAlignment="1" applyProtection="1">
      <alignment horizontal="left" vertical="center" wrapText="1"/>
      <protection locked="0"/>
    </xf>
    <xf numFmtId="49" fontId="2" fillId="3" borderId="3" xfId="1" applyNumberFormat="1" applyFont="1" applyFill="1" applyBorder="1" applyAlignment="1" applyProtection="1">
      <alignment horizontal="left" wrapText="1"/>
      <protection locked="0"/>
    </xf>
    <xf numFmtId="49" fontId="2" fillId="3" borderId="3" xfId="1" applyNumberFormat="1"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vertical="center" wrapText="1"/>
      <protection locked="0"/>
    </xf>
    <xf numFmtId="0" fontId="3" fillId="3" borderId="3" xfId="0" applyFont="1" applyFill="1" applyBorder="1" applyAlignment="1" applyProtection="1">
      <alignment vertical="center" wrapText="1"/>
      <protection locked="0"/>
    </xf>
    <xf numFmtId="165" fontId="3" fillId="3" borderId="3" xfId="1" applyFont="1" applyFill="1" applyBorder="1" applyAlignment="1" applyProtection="1">
      <alignment vertical="center" wrapText="1"/>
      <protection locked="0"/>
    </xf>
    <xf numFmtId="0" fontId="2" fillId="3"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165" fontId="3" fillId="0" borderId="3" xfId="1" applyFont="1" applyFill="1" applyBorder="1" applyAlignment="1" applyProtection="1">
      <alignment vertical="center" wrapText="1"/>
      <protection locked="0"/>
    </xf>
    <xf numFmtId="49" fontId="2" fillId="0" borderId="3" xfId="0" applyNumberFormat="1" applyFont="1" applyFill="1" applyBorder="1" applyAlignment="1" applyProtection="1">
      <alignment horizontal="left" wrapText="1"/>
      <protection locked="0"/>
    </xf>
    <xf numFmtId="0" fontId="2" fillId="3" borderId="3"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2" fillId="6" borderId="3" xfId="0" applyFont="1" applyFill="1" applyBorder="1" applyAlignment="1" applyProtection="1">
      <alignment vertical="center" wrapText="1"/>
    </xf>
    <xf numFmtId="165" fontId="2" fillId="0" borderId="3" xfId="1" applyNumberFormat="1" applyFont="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9" fontId="2" fillId="0" borderId="3" xfId="2" applyFont="1" applyBorder="1" applyAlignment="1" applyProtection="1">
      <alignment horizontal="center" vertical="center" wrapText="1"/>
      <protection locked="0"/>
    </xf>
    <xf numFmtId="165" fontId="2" fillId="0" borderId="3" xfId="1" applyFont="1" applyBorder="1" applyAlignment="1" applyProtection="1">
      <alignment horizontal="center" vertical="center" wrapText="1"/>
      <protection locked="0"/>
    </xf>
    <xf numFmtId="49" fontId="2" fillId="0" borderId="3" xfId="1" applyNumberFormat="1" applyFont="1" applyBorder="1" applyAlignment="1" applyProtection="1">
      <alignment horizontal="left" wrapText="1"/>
      <protection locked="0"/>
    </xf>
    <xf numFmtId="165" fontId="2" fillId="0" borderId="3" xfId="1" applyFont="1" applyFill="1" applyBorder="1" applyAlignment="1" applyProtection="1">
      <alignment horizontal="center" vertical="center" wrapText="1"/>
      <protection locked="0"/>
    </xf>
    <xf numFmtId="165" fontId="2" fillId="3" borderId="3" xfId="1" applyNumberFormat="1" applyFont="1" applyFill="1" applyBorder="1" applyAlignment="1" applyProtection="1">
      <alignment horizontal="center" vertical="center" wrapText="1"/>
      <protection locked="0"/>
    </xf>
    <xf numFmtId="9" fontId="2" fillId="3" borderId="3" xfId="2" applyFont="1" applyFill="1" applyBorder="1" applyAlignment="1" applyProtection="1">
      <alignment horizontal="center" vertical="center" wrapText="1"/>
      <protection locked="0"/>
    </xf>
    <xf numFmtId="165" fontId="2" fillId="3" borderId="3" xfId="1" applyFont="1" applyFill="1" applyBorder="1" applyAlignment="1" applyProtection="1">
      <alignment horizontal="center" vertical="center" wrapText="1"/>
      <protection locked="0"/>
    </xf>
    <xf numFmtId="0" fontId="2" fillId="3" borderId="0" xfId="0" applyFont="1" applyFill="1" applyBorder="1" applyAlignment="1" applyProtection="1">
      <alignment vertical="center" wrapText="1"/>
      <protection locked="0"/>
    </xf>
    <xf numFmtId="0" fontId="2" fillId="3" borderId="0" xfId="0" applyFont="1" applyFill="1" applyBorder="1" applyAlignment="1" applyProtection="1">
      <alignment horizontal="left" vertical="top" wrapText="1"/>
      <protection locked="0"/>
    </xf>
    <xf numFmtId="165" fontId="2" fillId="3" borderId="0" xfId="1" applyFont="1" applyFill="1" applyBorder="1" applyAlignment="1" applyProtection="1">
      <alignment horizontal="center" vertical="center" wrapText="1"/>
      <protection locked="0"/>
    </xf>
    <xf numFmtId="165" fontId="2" fillId="0" borderId="0" xfId="1" applyFont="1" applyFill="1" applyBorder="1" applyAlignment="1" applyProtection="1">
      <alignment horizontal="center" vertical="center" wrapText="1"/>
      <protection locked="0"/>
    </xf>
    <xf numFmtId="165" fontId="2" fillId="3" borderId="0" xfId="1" applyFont="1" applyFill="1" applyBorder="1" applyAlignment="1" applyProtection="1">
      <alignment vertical="center" wrapText="1"/>
      <protection locked="0"/>
    </xf>
    <xf numFmtId="165" fontId="2" fillId="0" borderId="0" xfId="1"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165" fontId="2" fillId="0" borderId="3" xfId="1" applyFont="1" applyBorder="1" applyAlignment="1" applyProtection="1">
      <alignment vertical="center" wrapText="1"/>
      <protection locked="0"/>
    </xf>
    <xf numFmtId="165" fontId="2" fillId="2" borderId="3" xfId="1" applyFont="1" applyFill="1" applyBorder="1" applyAlignment="1" applyProtection="1">
      <alignment vertical="center" wrapText="1"/>
    </xf>
    <xf numFmtId="9" fontId="2" fillId="0" borderId="3" xfId="2" applyFont="1" applyBorder="1" applyAlignment="1" applyProtection="1">
      <alignment vertical="center" wrapText="1"/>
      <protection locked="0"/>
    </xf>
    <xf numFmtId="165" fontId="2" fillId="0" borderId="3" xfId="1"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49" fontId="2" fillId="0" borderId="3" xfId="0" applyNumberFormat="1" applyFont="1" applyBorder="1" applyAlignment="1" applyProtection="1">
      <alignment horizontal="left" wrapText="1"/>
      <protection locked="0"/>
    </xf>
    <xf numFmtId="165" fontId="2" fillId="3" borderId="3" xfId="1" applyFont="1" applyFill="1" applyBorder="1" applyAlignment="1" applyProtection="1">
      <alignment vertical="center" wrapText="1"/>
      <protection locked="0"/>
    </xf>
    <xf numFmtId="0" fontId="2" fillId="2" borderId="34" xfId="0" applyFont="1" applyFill="1" applyBorder="1" applyAlignment="1" applyProtection="1">
      <alignment horizontal="center" vertical="center" wrapText="1"/>
    </xf>
    <xf numFmtId="0" fontId="2" fillId="3" borderId="0" xfId="0" applyFont="1" applyFill="1" applyBorder="1" applyAlignment="1" applyProtection="1">
      <alignment vertical="center" wrapText="1"/>
    </xf>
    <xf numFmtId="165" fontId="2" fillId="2" borderId="3" xfId="0" applyNumberFormat="1" applyFont="1" applyFill="1" applyBorder="1" applyAlignment="1" applyProtection="1">
      <alignment vertical="center" wrapText="1"/>
    </xf>
    <xf numFmtId="165" fontId="2" fillId="2" borderId="9" xfId="0" applyNumberFormat="1" applyFont="1" applyFill="1" applyBorder="1" applyAlignment="1" applyProtection="1">
      <alignment vertical="center" wrapText="1"/>
    </xf>
    <xf numFmtId="0" fontId="2" fillId="3"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2" fillId="0" borderId="0" xfId="0" applyFont="1" applyFill="1" applyBorder="1" applyAlignment="1">
      <alignment vertical="center" wrapText="1"/>
    </xf>
    <xf numFmtId="0" fontId="2" fillId="0" borderId="0" xfId="0" applyFont="1" applyBorder="1" applyAlignment="1">
      <alignment wrapText="1"/>
    </xf>
    <xf numFmtId="165" fontId="2" fillId="0" borderId="38" xfId="0" applyNumberFormat="1" applyFont="1" applyBorder="1" applyAlignment="1" applyProtection="1">
      <alignment wrapText="1"/>
      <protection locked="0"/>
    </xf>
    <xf numFmtId="165" fontId="2" fillId="3" borderId="38" xfId="1" applyNumberFormat="1" applyFont="1" applyFill="1" applyBorder="1" applyAlignment="1" applyProtection="1">
      <alignment horizontal="center" vertical="center" wrapText="1"/>
      <protection locked="0"/>
    </xf>
    <xf numFmtId="165" fontId="2" fillId="0" borderId="3" xfId="0" applyNumberFormat="1" applyFont="1" applyBorder="1" applyAlignment="1" applyProtection="1">
      <alignment wrapText="1"/>
      <protection locked="0"/>
    </xf>
    <xf numFmtId="0" fontId="2" fillId="3" borderId="0" xfId="0" applyFont="1" applyFill="1" applyBorder="1" applyAlignment="1">
      <alignment wrapText="1"/>
    </xf>
    <xf numFmtId="0" fontId="2" fillId="0" borderId="4" xfId="0" applyFont="1" applyBorder="1" applyAlignment="1">
      <alignment wrapText="1"/>
    </xf>
    <xf numFmtId="0" fontId="2" fillId="3" borderId="1" xfId="0" applyFont="1" applyFill="1" applyBorder="1" applyAlignment="1">
      <alignment wrapText="1"/>
    </xf>
    <xf numFmtId="0" fontId="2" fillId="0" borderId="2" xfId="0" applyFont="1" applyBorder="1" applyAlignment="1">
      <alignment wrapText="1"/>
    </xf>
    <xf numFmtId="0" fontId="2" fillId="0" borderId="0" xfId="0" applyFont="1" applyFill="1" applyBorder="1" applyAlignment="1">
      <alignment wrapText="1"/>
    </xf>
    <xf numFmtId="165" fontId="2" fillId="2" borderId="3" xfId="0" applyNumberFormat="1" applyFont="1" applyFill="1" applyBorder="1" applyAlignment="1">
      <alignment wrapText="1"/>
    </xf>
    <xf numFmtId="165" fontId="2" fillId="2" borderId="38" xfId="0" applyNumberFormat="1" applyFont="1" applyFill="1" applyBorder="1" applyAlignment="1">
      <alignment wrapText="1"/>
    </xf>
    <xf numFmtId="165" fontId="2" fillId="3" borderId="0" xfId="1" applyFont="1" applyFill="1" applyBorder="1" applyAlignment="1" applyProtection="1">
      <alignment vertical="center" wrapText="1"/>
    </xf>
    <xf numFmtId="165" fontId="2" fillId="2" borderId="3" xfId="1" applyNumberFormat="1" applyFont="1" applyFill="1" applyBorder="1" applyAlignment="1">
      <alignment wrapText="1"/>
    </xf>
    <xf numFmtId="165" fontId="2" fillId="2" borderId="9" xfId="0" applyNumberFormat="1" applyFont="1" applyFill="1" applyBorder="1" applyAlignment="1">
      <alignment wrapText="1"/>
    </xf>
    <xf numFmtId="165" fontId="2" fillId="2" borderId="13" xfId="0" applyNumberFormat="1" applyFont="1" applyFill="1" applyBorder="1" applyAlignment="1">
      <alignment wrapText="1"/>
    </xf>
    <xf numFmtId="165" fontId="2" fillId="2" borderId="14" xfId="0" applyNumberFormat="1" applyFont="1" applyFill="1" applyBorder="1" applyAlignment="1">
      <alignment wrapText="1"/>
    </xf>
    <xf numFmtId="165" fontId="2" fillId="3" borderId="0" xfId="0" applyNumberFormat="1" applyFont="1" applyFill="1" applyBorder="1" applyAlignment="1">
      <alignment vertical="center" wrapText="1"/>
    </xf>
    <xf numFmtId="0" fontId="2" fillId="3" borderId="0" xfId="0" applyFont="1" applyFill="1" applyBorder="1" applyAlignment="1">
      <alignment horizontal="center" vertical="center" wrapText="1"/>
    </xf>
    <xf numFmtId="0" fontId="2" fillId="0" borderId="0" xfId="0" applyFont="1"/>
    <xf numFmtId="165" fontId="2" fillId="2" borderId="5" xfId="0" applyNumberFormat="1" applyFont="1" applyFill="1" applyBorder="1" applyAlignment="1">
      <alignment wrapText="1"/>
    </xf>
    <xf numFmtId="165" fontId="2" fillId="2" borderId="27" xfId="1" applyFont="1" applyFill="1" applyBorder="1" applyAlignment="1" applyProtection="1">
      <alignment wrapText="1"/>
    </xf>
    <xf numFmtId="165" fontId="2" fillId="2" borderId="29" xfId="1" applyNumberFormat="1" applyFont="1" applyFill="1" applyBorder="1" applyAlignment="1">
      <alignment wrapText="1"/>
    </xf>
    <xf numFmtId="165" fontId="2" fillId="2" borderId="16" xfId="0" applyNumberFormat="1" applyFont="1" applyFill="1" applyBorder="1" applyAlignment="1">
      <alignment wrapText="1"/>
    </xf>
    <xf numFmtId="165" fontId="2" fillId="2" borderId="8" xfId="1" applyFont="1" applyFill="1" applyBorder="1" applyAlignment="1" applyProtection="1">
      <alignment wrapText="1"/>
    </xf>
    <xf numFmtId="164" fontId="26" fillId="0" borderId="4" xfId="0" applyNumberFormat="1" applyFont="1" applyBorder="1"/>
    <xf numFmtId="164" fontId="26" fillId="0" borderId="43" xfId="0" applyNumberFormat="1" applyFont="1" applyBorder="1"/>
    <xf numFmtId="9" fontId="2" fillId="0" borderId="0" xfId="2" applyFont="1" applyFill="1" applyBorder="1" applyAlignment="1">
      <alignment wrapText="1"/>
    </xf>
    <xf numFmtId="166" fontId="2" fillId="0" borderId="0" xfId="0" applyNumberFormat="1" applyFont="1" applyFill="1" applyBorder="1" applyAlignment="1">
      <alignment wrapText="1"/>
    </xf>
    <xf numFmtId="0" fontId="3" fillId="2" borderId="52" xfId="0" applyFont="1" applyFill="1" applyBorder="1" applyAlignment="1" applyProtection="1">
      <alignment horizontal="left" vertical="center" wrapText="1"/>
    </xf>
    <xf numFmtId="0" fontId="10" fillId="10" borderId="3" xfId="0" applyFont="1" applyFill="1" applyBorder="1" applyAlignment="1">
      <alignment horizontal="center" vertical="center" wrapText="1"/>
    </xf>
    <xf numFmtId="0" fontId="2" fillId="0" borderId="3"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horizontal="center" vertical="center" wrapText="1"/>
    </xf>
    <xf numFmtId="0" fontId="0" fillId="0" borderId="0" xfId="0" applyNumberFormat="1" applyFont="1" applyFill="1" applyBorder="1" applyAlignment="1">
      <alignment wrapText="1"/>
    </xf>
    <xf numFmtId="0" fontId="3" fillId="0" borderId="0" xfId="1" applyNumberFormat="1" applyFont="1" applyFill="1" applyBorder="1" applyAlignment="1" applyProtection="1">
      <alignment horizontal="center" vertical="center" wrapText="1"/>
    </xf>
    <xf numFmtId="0" fontId="3" fillId="0" borderId="0" xfId="1" applyNumberFormat="1" applyFont="1" applyFill="1" applyBorder="1" applyAlignment="1" applyProtection="1">
      <alignment vertical="center" wrapText="1"/>
    </xf>
    <xf numFmtId="0" fontId="11" fillId="0" borderId="0" xfId="1"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wrapText="1"/>
      <protection locked="0"/>
    </xf>
    <xf numFmtId="0" fontId="3" fillId="0" borderId="3" xfId="1" applyNumberFormat="1" applyFont="1" applyFill="1" applyBorder="1" applyAlignment="1" applyProtection="1">
      <alignment horizontal="center" vertical="center" wrapText="1"/>
    </xf>
    <xf numFmtId="165" fontId="2" fillId="0" borderId="3" xfId="1" applyNumberFormat="1" applyFont="1" applyBorder="1" applyAlignment="1" applyProtection="1">
      <alignment horizontal="left" vertical="center" wrapText="1"/>
      <protection locked="0"/>
    </xf>
    <xf numFmtId="0" fontId="3" fillId="2" borderId="29" xfId="0" applyFont="1" applyFill="1" applyBorder="1" applyAlignment="1">
      <alignment horizontal="center" vertical="center" wrapText="1"/>
    </xf>
    <xf numFmtId="0" fontId="3" fillId="2" borderId="16" xfId="0" applyFont="1" applyFill="1" applyBorder="1" applyAlignment="1">
      <alignment horizontal="center" vertical="center" wrapText="1"/>
    </xf>
    <xf numFmtId="49" fontId="3" fillId="3" borderId="3" xfId="0" applyNumberFormat="1" applyFont="1" applyFill="1" applyBorder="1" applyAlignment="1" applyProtection="1">
      <alignment vertical="top" wrapText="1"/>
      <protection locked="0"/>
    </xf>
    <xf numFmtId="165" fontId="3" fillId="3" borderId="3" xfId="1" applyFont="1" applyFill="1" applyBorder="1" applyAlignment="1" applyProtection="1">
      <alignment vertical="top" wrapText="1"/>
      <protection locked="0"/>
    </xf>
    <xf numFmtId="49" fontId="3" fillId="3" borderId="3" xfId="0" applyNumberFormat="1" applyFont="1" applyFill="1" applyBorder="1" applyAlignment="1" applyProtection="1">
      <alignment vertical="top"/>
      <protection locked="0"/>
    </xf>
    <xf numFmtId="0" fontId="3" fillId="2" borderId="17" xfId="0" applyFont="1" applyFill="1" applyBorder="1" applyAlignment="1">
      <alignment horizontal="center" vertical="center" wrapText="1"/>
    </xf>
    <xf numFmtId="0" fontId="18" fillId="0" borderId="0" xfId="0" applyFont="1" applyAlignment="1">
      <alignment horizontal="left" vertical="top" wrapText="1"/>
    </xf>
    <xf numFmtId="0" fontId="2" fillId="3" borderId="3" xfId="0" applyFont="1" applyFill="1" applyBorder="1" applyAlignment="1" applyProtection="1">
      <alignment horizontal="left" vertical="top" wrapText="1"/>
      <protection locked="0"/>
    </xf>
    <xf numFmtId="165" fontId="2" fillId="3" borderId="3" xfId="1"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27"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3" fillId="4" borderId="40"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2" xfId="0" applyFont="1" applyFill="1" applyBorder="1" applyAlignment="1" applyProtection="1">
      <alignment horizontal="center" vertical="center" wrapText="1"/>
    </xf>
    <xf numFmtId="0" fontId="3" fillId="2" borderId="5" xfId="0" applyFont="1" applyFill="1" applyBorder="1" applyAlignment="1" applyProtection="1">
      <alignment horizontal="left" vertical="center" wrapText="1"/>
    </xf>
    <xf numFmtId="0" fontId="3" fillId="2" borderId="52" xfId="0" applyFont="1" applyFill="1" applyBorder="1" applyAlignment="1" applyProtection="1">
      <alignment horizontal="left" vertical="center" wrapText="1"/>
    </xf>
    <xf numFmtId="0" fontId="3" fillId="2" borderId="38" xfId="0" applyFont="1" applyFill="1" applyBorder="1" applyAlignment="1" applyProtection="1">
      <alignment horizontal="left" vertical="center" wrapText="1"/>
    </xf>
    <xf numFmtId="0" fontId="2" fillId="3" borderId="5" xfId="0" applyFont="1" applyFill="1" applyBorder="1" applyAlignment="1" applyProtection="1">
      <alignment horizontal="center" vertical="top" wrapText="1"/>
      <protection locked="0"/>
    </xf>
    <xf numFmtId="0" fontId="2" fillId="3" borderId="52" xfId="0" applyFont="1" applyFill="1" applyBorder="1" applyAlignment="1" applyProtection="1">
      <alignment horizontal="center" vertical="top" wrapText="1"/>
      <protection locked="0"/>
    </xf>
    <xf numFmtId="0" fontId="2" fillId="3" borderId="38" xfId="0" applyFont="1" applyFill="1" applyBorder="1" applyAlignment="1" applyProtection="1">
      <alignment horizontal="center" vertical="top" wrapText="1"/>
      <protection locked="0"/>
    </xf>
    <xf numFmtId="0" fontId="18" fillId="0" borderId="0" xfId="0" applyFont="1" applyBorder="1" applyAlignment="1">
      <alignment horizontal="left" vertical="top" wrapText="1"/>
    </xf>
    <xf numFmtId="0" fontId="3" fillId="3" borderId="3" xfId="0" applyFont="1" applyFill="1" applyBorder="1" applyAlignment="1" applyProtection="1">
      <alignment horizontal="left" vertical="top" wrapText="1"/>
      <protection locked="0"/>
    </xf>
    <xf numFmtId="165" fontId="3" fillId="3" borderId="3" xfId="1" applyFont="1" applyFill="1" applyBorder="1" applyAlignment="1" applyProtection="1">
      <alignment horizontal="left" vertical="top" wrapText="1"/>
      <protection locked="0"/>
    </xf>
    <xf numFmtId="0" fontId="3" fillId="3" borderId="3" xfId="0" applyNumberFormat="1" applyFont="1" applyFill="1" applyBorder="1" applyAlignment="1" applyProtection="1">
      <alignment horizontal="left" vertical="top" wrapText="1"/>
      <protection locked="0"/>
    </xf>
    <xf numFmtId="0" fontId="23" fillId="0" borderId="0" xfId="0" applyFont="1" applyFill="1" applyBorder="1" applyAlignment="1">
      <alignment horizontal="left" wrapText="1"/>
    </xf>
    <xf numFmtId="49" fontId="3" fillId="3" borderId="3" xfId="0" applyNumberFormat="1"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center" wrapText="1"/>
    </xf>
    <xf numFmtId="0" fontId="2" fillId="6" borderId="52" xfId="0" applyFont="1" applyFill="1" applyBorder="1" applyAlignment="1" applyProtection="1">
      <alignment horizontal="left" vertical="center" wrapText="1"/>
    </xf>
    <xf numFmtId="0" fontId="2" fillId="6" borderId="38" xfId="0" applyFont="1" applyFill="1" applyBorder="1" applyAlignment="1" applyProtection="1">
      <alignment horizontal="left" vertical="center" wrapText="1"/>
    </xf>
    <xf numFmtId="0" fontId="24" fillId="0" borderId="5" xfId="0" applyFont="1" applyBorder="1" applyAlignment="1" applyProtection="1">
      <alignment horizontal="left" vertical="top" wrapText="1"/>
      <protection locked="0"/>
    </xf>
    <xf numFmtId="0" fontId="24" fillId="0" borderId="52" xfId="0" applyFont="1" applyBorder="1" applyAlignment="1" applyProtection="1">
      <alignment horizontal="left" vertical="top" wrapText="1"/>
      <protection locked="0"/>
    </xf>
    <xf numFmtId="0" fontId="24" fillId="0" borderId="38" xfId="0" applyFont="1" applyBorder="1" applyAlignment="1" applyProtection="1">
      <alignment horizontal="left" vertical="top" wrapText="1"/>
      <protection locked="0"/>
    </xf>
    <xf numFmtId="0" fontId="2" fillId="6" borderId="5" xfId="0" applyFont="1" applyFill="1" applyBorder="1" applyAlignment="1" applyProtection="1">
      <alignment horizontal="center" vertical="center" wrapText="1"/>
    </xf>
    <xf numFmtId="0" fontId="2" fillId="6" borderId="52" xfId="0" applyFont="1" applyFill="1" applyBorder="1" applyAlignment="1" applyProtection="1">
      <alignment horizontal="center" vertical="center" wrapText="1"/>
    </xf>
    <xf numFmtId="0" fontId="2" fillId="6" borderId="38" xfId="0" applyFont="1" applyFill="1" applyBorder="1" applyAlignment="1" applyProtection="1">
      <alignment horizontal="center" vertical="center" wrapText="1"/>
    </xf>
    <xf numFmtId="0" fontId="2" fillId="0" borderId="5"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0" borderId="38" xfId="0" applyFont="1" applyBorder="1" applyAlignment="1" applyProtection="1">
      <alignment horizontal="left" vertical="top" wrapText="1"/>
      <protection locked="0"/>
    </xf>
    <xf numFmtId="0" fontId="2" fillId="0" borderId="5" xfId="0" applyFont="1" applyBorder="1" applyAlignment="1" applyProtection="1">
      <alignment horizontal="center" vertical="top" wrapText="1"/>
      <protection locked="0"/>
    </xf>
    <xf numFmtId="0" fontId="2" fillId="0" borderId="52" xfId="0" applyFont="1" applyBorder="1" applyAlignment="1" applyProtection="1">
      <alignment horizontal="center" vertical="top" wrapText="1"/>
      <protection locked="0"/>
    </xf>
    <xf numFmtId="0" fontId="2" fillId="0" borderId="38" xfId="0" applyFont="1" applyBorder="1" applyAlignment="1" applyProtection="1">
      <alignment horizontal="center" vertical="top" wrapText="1"/>
      <protection locked="0"/>
    </xf>
    <xf numFmtId="0" fontId="3" fillId="2" borderId="25" xfId="0" applyFont="1" applyFill="1" applyBorder="1" applyAlignment="1">
      <alignment horizontal="center" wrapText="1"/>
    </xf>
    <xf numFmtId="0" fontId="3" fillId="2" borderId="26" xfId="0" applyFont="1" applyFill="1" applyBorder="1" applyAlignment="1">
      <alignment horizontal="center" wrapText="1"/>
    </xf>
    <xf numFmtId="0" fontId="3" fillId="2" borderId="21" xfId="0" applyFont="1" applyFill="1" applyBorder="1" applyAlignment="1">
      <alignment horizontal="center"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22" fillId="0" borderId="48" xfId="0" applyFont="1" applyFill="1" applyBorder="1" applyAlignment="1">
      <alignment horizontal="left" wrapText="1"/>
    </xf>
    <xf numFmtId="0" fontId="3" fillId="2" borderId="43" xfId="0" applyFont="1" applyFill="1" applyBorder="1" applyAlignment="1">
      <alignment horizontal="left" wrapText="1"/>
    </xf>
    <xf numFmtId="0" fontId="3" fillId="2" borderId="48" xfId="0" applyFont="1" applyFill="1" applyBorder="1" applyAlignment="1">
      <alignment horizontal="left" wrapText="1"/>
    </xf>
    <xf numFmtId="0" fontId="3" fillId="2" borderId="49" xfId="0" applyFont="1" applyFill="1" applyBorder="1" applyAlignment="1">
      <alignment horizontal="left"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xf numFmtId="165" fontId="4" fillId="2" borderId="43" xfId="0" applyNumberFormat="1" applyFont="1" applyFill="1" applyBorder="1" applyAlignment="1">
      <alignment horizontal="center"/>
    </xf>
    <xf numFmtId="165" fontId="4"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4" fillId="2" borderId="40" xfId="0" applyFont="1" applyFill="1" applyBorder="1" applyAlignment="1">
      <alignment horizontal="left"/>
    </xf>
    <xf numFmtId="0" fontId="4" fillId="2" borderId="41" xfId="0" applyFont="1" applyFill="1" applyBorder="1" applyAlignment="1">
      <alignment horizontal="left"/>
    </xf>
    <xf numFmtId="0" fontId="4" fillId="2" borderId="42" xfId="0" applyFont="1" applyFill="1" applyBorder="1" applyAlignment="1">
      <alignment horizontal="left"/>
    </xf>
    <xf numFmtId="165" fontId="4" fillId="2" borderId="4" xfId="0" applyNumberFormat="1" applyFont="1" applyFill="1" applyBorder="1" applyAlignment="1">
      <alignment horizontal="center"/>
    </xf>
    <xf numFmtId="165" fontId="4" fillId="2" borderId="35"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3" fillId="2" borderId="27"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wrapText="1"/>
    </xf>
    <xf numFmtId="0" fontId="3" fillId="2" borderId="15" xfId="0" applyFont="1" applyFill="1" applyBorder="1" applyAlignment="1">
      <alignment horizontal="center" wrapText="1"/>
    </xf>
    <xf numFmtId="0" fontId="3" fillId="2" borderId="18" xfId="0" applyFon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cellXfs>
  <cellStyles count="3">
    <cellStyle name="Currency" xfId="1" builtinId="4"/>
    <cellStyle name="Normal" xfId="0" builtinId="0"/>
    <cellStyle name="Per 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election activeCell="D3" sqref="D3"/>
    </sheetView>
  </sheetViews>
  <sheetFormatPr baseColWidth="10" defaultColWidth="8.83203125" defaultRowHeight="15"/>
  <cols>
    <col min="2" max="2" width="133.5" customWidth="1"/>
  </cols>
  <sheetData>
    <row r="2" spans="2:5" ht="36.75" customHeight="1" thickBot="1">
      <c r="B2" s="252" t="s">
        <v>0</v>
      </c>
      <c r="C2" s="252"/>
      <c r="D2" s="252"/>
      <c r="E2" s="252"/>
    </row>
    <row r="3" spans="2:5" ht="361.5" customHeight="1" thickBot="1">
      <c r="B3" s="151" t="s">
        <v>1</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443"/>
  <sheetViews>
    <sheetView showGridLines="0" showZeros="0" topLeftCell="A5" zoomScale="80" zoomScaleNormal="80" workbookViewId="0">
      <pane xSplit="2" ySplit="1" topLeftCell="C33" activePane="bottomRight" state="frozen"/>
      <selection activeCell="A5" sqref="A5"/>
      <selection pane="topRight" activeCell="C5" sqref="C5"/>
      <selection pane="bottomLeft" activeCell="A6" sqref="A6"/>
      <selection pane="bottomRight" activeCell="D15" sqref="D15"/>
    </sheetView>
  </sheetViews>
  <sheetFormatPr baseColWidth="10" defaultColWidth="9.1640625" defaultRowHeight="15"/>
  <cols>
    <col min="1" max="1" width="4.1640625" style="27" customWidth="1"/>
    <col min="2" max="2" width="30.83203125" style="27" customWidth="1"/>
    <col min="3" max="3" width="35.5" style="27" customWidth="1"/>
    <col min="4" max="4" width="27.1640625" style="27" customWidth="1"/>
    <col min="5" max="5" width="20.5" style="27" customWidth="1"/>
    <col min="6" max="6" width="23.1640625" style="27" hidden="1" customWidth="1"/>
    <col min="7" max="7" width="23.1640625" style="27" customWidth="1"/>
    <col min="8" max="8" width="22.5" style="27" customWidth="1"/>
    <col min="9" max="9" width="22.5" style="128" customWidth="1"/>
    <col min="10" max="10" width="32.1640625" style="134" customWidth="1"/>
    <col min="11" max="11" width="35.83203125" style="27" customWidth="1"/>
    <col min="12" max="12" width="11.33203125" style="27" hidden="1" customWidth="1"/>
    <col min="13" max="13" width="9.1640625" style="27"/>
    <col min="14" max="14" width="17.83203125" style="27" customWidth="1"/>
    <col min="15" max="15" width="26.5" style="27" customWidth="1"/>
    <col min="16" max="16" width="22.5" style="27" customWidth="1"/>
    <col min="17" max="17" width="29.83203125" style="27" customWidth="1"/>
    <col min="18" max="18" width="23.5" style="27" customWidth="1"/>
    <col min="19" max="19" width="18.5" style="27" customWidth="1"/>
    <col min="20" max="20" width="17.5" style="27" customWidth="1"/>
    <col min="21" max="21" width="25.1640625" style="27" customWidth="1"/>
    <col min="22" max="16384" width="9.1640625" style="27"/>
  </cols>
  <sheetData>
    <row r="2" spans="2:12" ht="64.75" customHeight="1">
      <c r="B2" s="273" t="s">
        <v>2</v>
      </c>
      <c r="C2" s="273"/>
      <c r="D2" s="273"/>
      <c r="E2" s="273"/>
      <c r="F2" s="273"/>
      <c r="G2" s="273"/>
      <c r="H2" s="273"/>
      <c r="I2" s="273"/>
      <c r="J2" s="273"/>
      <c r="K2" s="273"/>
    </row>
    <row r="3" spans="2:12" ht="26">
      <c r="B3" s="277" t="s">
        <v>3</v>
      </c>
      <c r="C3" s="277"/>
      <c r="D3" s="277"/>
      <c r="E3" s="277"/>
      <c r="F3" s="277"/>
      <c r="G3" s="277"/>
      <c r="H3" s="277"/>
      <c r="I3" s="135"/>
      <c r="J3" s="157"/>
    </row>
    <row r="4" spans="2:12">
      <c r="D4" s="30"/>
      <c r="E4" s="30"/>
      <c r="F4" s="30"/>
      <c r="G4" s="30"/>
      <c r="H4" s="29"/>
      <c r="I4" s="134"/>
      <c r="K4" s="28"/>
      <c r="L4" s="28"/>
    </row>
    <row r="5" spans="2:12" ht="136">
      <c r="B5" s="81" t="s">
        <v>4</v>
      </c>
      <c r="C5" s="81" t="s">
        <v>5</v>
      </c>
      <c r="D5" s="152" t="s">
        <v>6</v>
      </c>
      <c r="E5" s="152" t="s">
        <v>7</v>
      </c>
      <c r="F5" s="152" t="s">
        <v>8</v>
      </c>
      <c r="G5" s="81" t="s">
        <v>9</v>
      </c>
      <c r="H5" s="81" t="s">
        <v>10</v>
      </c>
      <c r="I5" s="81" t="s">
        <v>11</v>
      </c>
      <c r="J5" s="161" t="s">
        <v>12</v>
      </c>
      <c r="K5" s="81" t="s">
        <v>13</v>
      </c>
      <c r="L5" s="236" t="s">
        <v>647</v>
      </c>
    </row>
    <row r="6" spans="2:12" ht="15.5" customHeight="1">
      <c r="B6" s="78" t="s">
        <v>14</v>
      </c>
      <c r="C6" s="250" t="s">
        <v>15</v>
      </c>
      <c r="D6" s="248"/>
      <c r="E6" s="248"/>
      <c r="F6" s="248"/>
      <c r="G6" s="248"/>
      <c r="H6" s="248"/>
      <c r="I6" s="249"/>
      <c r="J6" s="249"/>
      <c r="K6" s="248"/>
      <c r="L6" s="9"/>
    </row>
    <row r="7" spans="2:12" ht="17">
      <c r="B7" s="78" t="s">
        <v>16</v>
      </c>
      <c r="C7" s="278" t="s">
        <v>17</v>
      </c>
      <c r="D7" s="278"/>
      <c r="E7" s="278"/>
      <c r="F7" s="278"/>
      <c r="G7" s="278"/>
      <c r="H7" s="278"/>
      <c r="I7" s="275"/>
      <c r="J7" s="275"/>
      <c r="K7" s="278"/>
      <c r="L7" s="35"/>
    </row>
    <row r="8" spans="2:12" ht="60.5" customHeight="1">
      <c r="B8" s="279" t="s">
        <v>649</v>
      </c>
      <c r="C8" s="245" t="s">
        <v>694</v>
      </c>
      <c r="D8" s="177"/>
      <c r="E8" s="177">
        <v>137000</v>
      </c>
      <c r="F8" s="177"/>
      <c r="G8" s="178">
        <f>SUM(D8:F8)</f>
        <v>137000</v>
      </c>
      <c r="H8" s="179">
        <v>0.5</v>
      </c>
      <c r="I8" s="180"/>
      <c r="J8" s="163" t="s">
        <v>18</v>
      </c>
      <c r="K8" s="165" t="s">
        <v>19</v>
      </c>
      <c r="L8" s="237">
        <v>2</v>
      </c>
    </row>
    <row r="9" spans="2:12" ht="17">
      <c r="B9" s="280"/>
      <c r="C9" s="245" t="s">
        <v>693</v>
      </c>
      <c r="D9" s="177"/>
      <c r="E9" s="177">
        <v>10500</v>
      </c>
      <c r="F9" s="177"/>
      <c r="G9" s="178">
        <f t="shared" ref="G9:G14" si="0">SUM(D9:F9)</f>
        <v>10500</v>
      </c>
      <c r="H9" s="179"/>
      <c r="I9" s="180"/>
      <c r="J9" s="163"/>
      <c r="K9" s="165"/>
      <c r="L9" s="237">
        <v>5</v>
      </c>
    </row>
    <row r="10" spans="2:12" ht="17">
      <c r="B10" s="280"/>
      <c r="C10" s="245" t="s">
        <v>648</v>
      </c>
      <c r="D10" s="177"/>
      <c r="E10" s="177">
        <v>2500</v>
      </c>
      <c r="F10" s="177"/>
      <c r="G10" s="178">
        <f t="shared" si="0"/>
        <v>2500</v>
      </c>
      <c r="H10" s="179"/>
      <c r="I10" s="180"/>
      <c r="J10" s="163"/>
      <c r="K10" s="165"/>
      <c r="L10" s="237">
        <v>4</v>
      </c>
    </row>
    <row r="11" spans="2:12" ht="16" hidden="1">
      <c r="B11" s="280"/>
      <c r="C11" s="245"/>
      <c r="D11" s="177"/>
      <c r="E11" s="177"/>
      <c r="F11" s="177"/>
      <c r="G11" s="178">
        <f t="shared" si="0"/>
        <v>0</v>
      </c>
      <c r="H11" s="179"/>
      <c r="I11" s="180"/>
      <c r="J11" s="163"/>
      <c r="K11" s="165"/>
      <c r="L11" s="237"/>
    </row>
    <row r="12" spans="2:12" ht="16" hidden="1">
      <c r="B12" s="280"/>
      <c r="C12" s="245"/>
      <c r="D12" s="177"/>
      <c r="E12" s="177"/>
      <c r="F12" s="177"/>
      <c r="G12" s="178">
        <f t="shared" si="0"/>
        <v>0</v>
      </c>
      <c r="H12" s="179"/>
      <c r="I12" s="180"/>
      <c r="J12" s="163"/>
      <c r="K12" s="165"/>
      <c r="L12" s="237"/>
    </row>
    <row r="13" spans="2:12" ht="16" hidden="1">
      <c r="B13" s="280"/>
      <c r="C13" s="245"/>
      <c r="D13" s="177"/>
      <c r="E13" s="177"/>
      <c r="F13" s="177"/>
      <c r="G13" s="178">
        <f t="shared" si="0"/>
        <v>0</v>
      </c>
      <c r="H13" s="179"/>
      <c r="I13" s="180"/>
      <c r="J13" s="163"/>
      <c r="K13" s="165"/>
      <c r="L13" s="237"/>
    </row>
    <row r="14" spans="2:12" ht="16" hidden="1">
      <c r="B14" s="281"/>
      <c r="C14" s="245"/>
      <c r="D14" s="177"/>
      <c r="E14" s="177"/>
      <c r="F14" s="177"/>
      <c r="G14" s="178">
        <f t="shared" si="0"/>
        <v>0</v>
      </c>
      <c r="H14" s="179"/>
      <c r="I14" s="180"/>
      <c r="J14" s="163"/>
      <c r="K14" s="165"/>
      <c r="L14" s="237"/>
    </row>
    <row r="15" spans="2:12" ht="29.5" customHeight="1">
      <c r="B15" s="279" t="s">
        <v>650</v>
      </c>
      <c r="C15" s="245" t="s">
        <v>653</v>
      </c>
      <c r="D15" s="177"/>
      <c r="E15" s="177">
        <v>5500</v>
      </c>
      <c r="F15" s="177"/>
      <c r="G15" s="178">
        <f t="shared" ref="G15:G41" si="1">SUM(D15:F15)</f>
        <v>5500</v>
      </c>
      <c r="H15" s="179">
        <v>0.5</v>
      </c>
      <c r="I15" s="180"/>
      <c r="J15" s="163" t="s">
        <v>20</v>
      </c>
      <c r="K15" s="181"/>
      <c r="L15" s="237">
        <v>3</v>
      </c>
    </row>
    <row r="16" spans="2:12" ht="17">
      <c r="B16" s="280"/>
      <c r="C16" s="245" t="s">
        <v>651</v>
      </c>
      <c r="D16" s="177"/>
      <c r="E16" s="177">
        <v>5500</v>
      </c>
      <c r="F16" s="177"/>
      <c r="G16" s="178">
        <f t="shared" si="1"/>
        <v>5500</v>
      </c>
      <c r="H16" s="179">
        <v>0.5</v>
      </c>
      <c r="I16" s="180"/>
      <c r="J16" s="163"/>
      <c r="K16" s="181"/>
      <c r="L16" s="237">
        <v>4</v>
      </c>
    </row>
    <row r="17" spans="2:12" ht="17">
      <c r="B17" s="280"/>
      <c r="C17" s="245" t="s">
        <v>652</v>
      </c>
      <c r="D17" s="177"/>
      <c r="E17" s="177">
        <v>12500</v>
      </c>
      <c r="F17" s="177"/>
      <c r="G17" s="178">
        <f t="shared" si="1"/>
        <v>12500</v>
      </c>
      <c r="H17" s="179">
        <v>0.5</v>
      </c>
      <c r="I17" s="180"/>
      <c r="J17" s="163"/>
      <c r="K17" s="181"/>
      <c r="L17" s="237">
        <v>3</v>
      </c>
    </row>
    <row r="18" spans="2:12" ht="17">
      <c r="B18" s="280"/>
      <c r="C18" s="245" t="s">
        <v>659</v>
      </c>
      <c r="D18" s="177"/>
      <c r="E18" s="177">
        <v>1500</v>
      </c>
      <c r="F18" s="177"/>
      <c r="G18" s="178">
        <f t="shared" si="1"/>
        <v>1500</v>
      </c>
      <c r="H18" s="179"/>
      <c r="I18" s="180"/>
      <c r="J18" s="163"/>
      <c r="K18" s="181"/>
      <c r="L18" s="237">
        <v>5</v>
      </c>
    </row>
    <row r="19" spans="2:12" ht="16" hidden="1">
      <c r="B19" s="280"/>
      <c r="C19" s="245"/>
      <c r="D19" s="177"/>
      <c r="E19" s="177"/>
      <c r="F19" s="177"/>
      <c r="G19" s="178">
        <f t="shared" si="1"/>
        <v>0</v>
      </c>
      <c r="H19" s="179"/>
      <c r="I19" s="180"/>
      <c r="J19" s="163"/>
      <c r="K19" s="181"/>
      <c r="L19" s="237"/>
    </row>
    <row r="20" spans="2:12" ht="16" hidden="1">
      <c r="B20" s="280"/>
      <c r="C20" s="177"/>
      <c r="D20" s="177"/>
      <c r="E20" s="177"/>
      <c r="F20" s="177"/>
      <c r="G20" s="178">
        <f t="shared" si="1"/>
        <v>0</v>
      </c>
      <c r="H20" s="179"/>
      <c r="I20" s="180"/>
      <c r="J20" s="163"/>
      <c r="K20" s="181"/>
      <c r="L20" s="237"/>
    </row>
    <row r="21" spans="2:12" ht="16" hidden="1">
      <c r="B21" s="281"/>
      <c r="C21" s="177"/>
      <c r="D21" s="177"/>
      <c r="E21" s="177"/>
      <c r="F21" s="177"/>
      <c r="G21" s="178">
        <f t="shared" si="1"/>
        <v>0</v>
      </c>
      <c r="H21" s="179"/>
      <c r="I21" s="180"/>
      <c r="J21" s="163"/>
      <c r="K21" s="181"/>
      <c r="L21" s="237"/>
    </row>
    <row r="22" spans="2:12" ht="24" customHeight="1">
      <c r="B22" s="279" t="s">
        <v>655</v>
      </c>
      <c r="C22" s="245" t="s">
        <v>653</v>
      </c>
      <c r="D22" s="177"/>
      <c r="E22" s="177">
        <v>5000</v>
      </c>
      <c r="F22" s="177"/>
      <c r="G22" s="178">
        <f t="shared" si="1"/>
        <v>5000</v>
      </c>
      <c r="H22" s="179">
        <v>0.5</v>
      </c>
      <c r="I22" s="180"/>
      <c r="J22" s="163" t="s">
        <v>21</v>
      </c>
      <c r="K22" s="181"/>
      <c r="L22" s="237">
        <v>3</v>
      </c>
    </row>
    <row r="23" spans="2:12" ht="17">
      <c r="B23" s="280"/>
      <c r="C23" s="245" t="s">
        <v>651</v>
      </c>
      <c r="D23" s="177"/>
      <c r="E23" s="177">
        <v>28000</v>
      </c>
      <c r="F23" s="177"/>
      <c r="G23" s="178">
        <f t="shared" si="1"/>
        <v>28000</v>
      </c>
      <c r="H23" s="179">
        <v>0.5</v>
      </c>
      <c r="I23" s="180"/>
      <c r="J23" s="163"/>
      <c r="K23" s="181"/>
      <c r="L23" s="237">
        <v>4</v>
      </c>
    </row>
    <row r="24" spans="2:12" ht="17">
      <c r="B24" s="280"/>
      <c r="C24" s="245" t="s">
        <v>652</v>
      </c>
      <c r="D24" s="177"/>
      <c r="E24" s="177">
        <v>32000</v>
      </c>
      <c r="F24" s="177"/>
      <c r="G24" s="178">
        <f t="shared" si="1"/>
        <v>32000</v>
      </c>
      <c r="H24" s="179">
        <v>0.5</v>
      </c>
      <c r="I24" s="180"/>
      <c r="J24" s="163"/>
      <c r="K24" s="181"/>
      <c r="L24" s="237">
        <v>3</v>
      </c>
    </row>
    <row r="25" spans="2:12" ht="17">
      <c r="B25" s="280"/>
      <c r="C25" s="245" t="s">
        <v>654</v>
      </c>
      <c r="D25" s="177"/>
      <c r="E25" s="177">
        <v>3000</v>
      </c>
      <c r="F25" s="177"/>
      <c r="G25" s="178">
        <f t="shared" si="1"/>
        <v>3000</v>
      </c>
      <c r="H25" s="179"/>
      <c r="I25" s="180"/>
      <c r="J25" s="163"/>
      <c r="K25" s="181"/>
      <c r="L25" s="237">
        <v>5</v>
      </c>
    </row>
    <row r="26" spans="2:12" ht="16">
      <c r="B26" s="280"/>
      <c r="C26" s="177"/>
      <c r="D26" s="177"/>
      <c r="E26" s="177"/>
      <c r="F26" s="177"/>
      <c r="G26" s="178">
        <f t="shared" si="1"/>
        <v>0</v>
      </c>
      <c r="H26" s="179"/>
      <c r="I26" s="180"/>
      <c r="J26" s="163"/>
      <c r="K26" s="181"/>
      <c r="L26" s="237"/>
    </row>
    <row r="27" spans="2:12" ht="16" hidden="1">
      <c r="B27" s="280"/>
      <c r="C27" s="177"/>
      <c r="D27" s="177"/>
      <c r="E27" s="177"/>
      <c r="F27" s="177"/>
      <c r="G27" s="178">
        <f t="shared" si="1"/>
        <v>0</v>
      </c>
      <c r="H27" s="179"/>
      <c r="I27" s="180"/>
      <c r="J27" s="163"/>
      <c r="K27" s="181"/>
      <c r="L27" s="237"/>
    </row>
    <row r="28" spans="2:12" ht="16" hidden="1">
      <c r="B28" s="280"/>
      <c r="C28" s="177"/>
      <c r="D28" s="177"/>
      <c r="E28" s="177"/>
      <c r="F28" s="177"/>
      <c r="G28" s="178">
        <f t="shared" si="1"/>
        <v>0</v>
      </c>
      <c r="H28" s="179"/>
      <c r="I28" s="180"/>
      <c r="J28" s="163"/>
      <c r="K28" s="181"/>
      <c r="L28" s="237"/>
    </row>
    <row r="29" spans="2:12" ht="16" hidden="1">
      <c r="B29" s="281"/>
      <c r="C29" s="177"/>
      <c r="D29" s="177"/>
      <c r="E29" s="177"/>
      <c r="F29" s="177"/>
      <c r="G29" s="178">
        <f t="shared" si="1"/>
        <v>0</v>
      </c>
      <c r="H29" s="179"/>
      <c r="I29" s="180"/>
      <c r="J29" s="163"/>
      <c r="K29" s="181"/>
      <c r="L29" s="237"/>
    </row>
    <row r="30" spans="2:12" ht="102">
      <c r="B30" s="279" t="s">
        <v>656</v>
      </c>
      <c r="C30" s="245" t="s">
        <v>660</v>
      </c>
      <c r="D30" s="177"/>
      <c r="E30" s="177">
        <v>15000</v>
      </c>
      <c r="F30" s="177"/>
      <c r="G30" s="178">
        <f>SUM(D30:F30)</f>
        <v>15000</v>
      </c>
      <c r="H30" s="179">
        <v>0.5</v>
      </c>
      <c r="I30" s="180"/>
      <c r="J30" s="163" t="s">
        <v>22</v>
      </c>
      <c r="K30" s="181"/>
      <c r="L30" s="237">
        <v>4</v>
      </c>
    </row>
    <row r="31" spans="2:12" ht="17">
      <c r="B31" s="280"/>
      <c r="C31" s="245" t="s">
        <v>661</v>
      </c>
      <c r="D31" s="177"/>
      <c r="E31" s="177">
        <v>5000</v>
      </c>
      <c r="F31" s="177"/>
      <c r="G31" s="178">
        <f t="shared" si="1"/>
        <v>5000</v>
      </c>
      <c r="H31" s="179"/>
      <c r="I31" s="180"/>
      <c r="J31" s="163"/>
      <c r="K31" s="181"/>
      <c r="L31" s="237">
        <v>5</v>
      </c>
    </row>
    <row r="32" spans="2:12" ht="17">
      <c r="B32" s="280"/>
      <c r="C32" s="245" t="s">
        <v>662</v>
      </c>
      <c r="D32" s="177"/>
      <c r="E32" s="177">
        <v>15000</v>
      </c>
      <c r="F32" s="177"/>
      <c r="G32" s="178">
        <f t="shared" si="1"/>
        <v>15000</v>
      </c>
      <c r="H32" s="179">
        <v>0.5</v>
      </c>
      <c r="I32" s="180"/>
      <c r="J32" s="163"/>
      <c r="K32" s="181"/>
      <c r="L32" s="237">
        <v>4</v>
      </c>
    </row>
    <row r="33" spans="1:12" ht="17">
      <c r="B33" s="280"/>
      <c r="C33" s="245" t="s">
        <v>663</v>
      </c>
      <c r="D33" s="177"/>
      <c r="E33" s="177">
        <v>15000</v>
      </c>
      <c r="F33" s="177"/>
      <c r="G33" s="178">
        <f t="shared" si="1"/>
        <v>15000</v>
      </c>
      <c r="H33" s="179">
        <v>0.5</v>
      </c>
      <c r="I33" s="180"/>
      <c r="J33" s="163"/>
      <c r="K33" s="181"/>
      <c r="L33" s="237">
        <v>4</v>
      </c>
    </row>
    <row r="34" spans="1:12" ht="17">
      <c r="B34" s="280"/>
      <c r="C34" s="245" t="s">
        <v>652</v>
      </c>
      <c r="D34" s="177"/>
      <c r="E34" s="177">
        <v>10000</v>
      </c>
      <c r="F34" s="177"/>
      <c r="G34" s="178">
        <f t="shared" si="1"/>
        <v>10000</v>
      </c>
      <c r="H34" s="179">
        <v>0.5</v>
      </c>
      <c r="I34" s="180"/>
      <c r="J34" s="163"/>
      <c r="K34" s="181"/>
      <c r="L34" s="237">
        <v>3</v>
      </c>
    </row>
    <row r="35" spans="1:12" ht="16" hidden="1">
      <c r="B35" s="280"/>
      <c r="C35" s="245"/>
      <c r="D35" s="177"/>
      <c r="E35" s="177"/>
      <c r="F35" s="177"/>
      <c r="G35" s="178">
        <f t="shared" si="1"/>
        <v>0</v>
      </c>
      <c r="H35" s="179"/>
      <c r="I35" s="180"/>
      <c r="J35" s="163"/>
      <c r="K35" s="181"/>
      <c r="L35" s="237"/>
    </row>
    <row r="36" spans="1:12" ht="16" hidden="1">
      <c r="B36" s="280"/>
      <c r="C36" s="245"/>
      <c r="D36" s="177"/>
      <c r="E36" s="177"/>
      <c r="F36" s="177"/>
      <c r="G36" s="178">
        <f t="shared" si="1"/>
        <v>0</v>
      </c>
      <c r="H36" s="179"/>
      <c r="I36" s="180"/>
      <c r="J36" s="163"/>
      <c r="K36" s="181"/>
      <c r="L36" s="237"/>
    </row>
    <row r="37" spans="1:12" ht="16" hidden="1">
      <c r="B37" s="281"/>
      <c r="C37" s="245"/>
      <c r="D37" s="177"/>
      <c r="E37" s="177"/>
      <c r="F37" s="177"/>
      <c r="G37" s="178">
        <f t="shared" si="1"/>
        <v>0</v>
      </c>
      <c r="H37" s="179"/>
      <c r="I37" s="180"/>
      <c r="J37" s="163"/>
      <c r="K37" s="181"/>
      <c r="L37" s="237"/>
    </row>
    <row r="38" spans="1:12" ht="17" hidden="1">
      <c r="B38" s="176" t="s">
        <v>23</v>
      </c>
      <c r="C38" s="162"/>
      <c r="D38" s="177"/>
      <c r="E38" s="177"/>
      <c r="F38" s="177"/>
      <c r="G38" s="178">
        <f t="shared" si="1"/>
        <v>0</v>
      </c>
      <c r="H38" s="179"/>
      <c r="I38" s="180"/>
      <c r="J38" s="182"/>
      <c r="K38" s="181"/>
      <c r="L38" s="238"/>
    </row>
    <row r="39" spans="1:12" ht="17" hidden="1">
      <c r="B39" s="176" t="s">
        <v>24</v>
      </c>
      <c r="C39" s="162"/>
      <c r="D39" s="177"/>
      <c r="E39" s="177"/>
      <c r="F39" s="177"/>
      <c r="G39" s="178">
        <f t="shared" si="1"/>
        <v>0</v>
      </c>
      <c r="H39" s="179"/>
      <c r="I39" s="180"/>
      <c r="J39" s="182"/>
      <c r="K39" s="181"/>
      <c r="L39" s="238"/>
    </row>
    <row r="40" spans="1:12" ht="17" hidden="1">
      <c r="B40" s="176" t="s">
        <v>25</v>
      </c>
      <c r="C40" s="174"/>
      <c r="D40" s="183"/>
      <c r="E40" s="183"/>
      <c r="F40" s="183"/>
      <c r="G40" s="178">
        <f t="shared" si="1"/>
        <v>0</v>
      </c>
      <c r="H40" s="184"/>
      <c r="I40" s="185"/>
      <c r="J40" s="182"/>
      <c r="K40" s="164"/>
      <c r="L40" s="238"/>
    </row>
    <row r="41" spans="1:12" ht="17" hidden="1">
      <c r="A41" s="28"/>
      <c r="B41" s="176" t="s">
        <v>26</v>
      </c>
      <c r="C41" s="174"/>
      <c r="D41" s="183"/>
      <c r="E41" s="183"/>
      <c r="F41" s="183"/>
      <c r="G41" s="178">
        <f t="shared" si="1"/>
        <v>0</v>
      </c>
      <c r="H41" s="184"/>
      <c r="I41" s="185"/>
      <c r="J41" s="182"/>
      <c r="K41" s="164"/>
      <c r="L41" s="239"/>
    </row>
    <row r="42" spans="1:12" ht="17">
      <c r="A42" s="28"/>
      <c r="C42" s="79" t="s">
        <v>27</v>
      </c>
      <c r="D42" s="10">
        <f>SUM(D8:D41)</f>
        <v>0</v>
      </c>
      <c r="E42" s="10">
        <f>SUM(E8:E41)</f>
        <v>303000</v>
      </c>
      <c r="F42" s="10">
        <f>SUM(F8:F41)</f>
        <v>0</v>
      </c>
      <c r="G42" s="10">
        <f>SUM(G8:G41)</f>
        <v>303000</v>
      </c>
      <c r="H42" s="93">
        <f>(H8*G8)+(H9*G9)+(H10*G10)+(H11*G11)+(H12*G12)+(H13*G13)+(H14*G14)+(H15*G15)+(H16*G16)+(H17*G17)+(H18*G18)+(H19*G19)+(H20*G20)+(H21*G21)+(H22*G22)+(H23*G23)+(H24*G24)+(H25*G25)+(H26*G26)+(H27*G27)+(H28*G28)+(H29*G29)+(H30*G30)+(H31*G31)+(H32*G32)+(H33*G33)+(H34*G34)+(H35*G35)+(H36*G36)+(H37*G37)+(H38*G38)+(H39*G39)+(H40*G40)+(H41*G41)</f>
        <v>140250</v>
      </c>
      <c r="I42" s="93">
        <f>SUM(I8:I41)</f>
        <v>0</v>
      </c>
      <c r="J42" s="158"/>
      <c r="K42" s="164"/>
      <c r="L42" s="240"/>
    </row>
    <row r="43" spans="1:12" ht="17">
      <c r="A43" s="28"/>
      <c r="B43" s="78" t="s">
        <v>28</v>
      </c>
      <c r="C43" s="274" t="s">
        <v>29</v>
      </c>
      <c r="D43" s="274"/>
      <c r="E43" s="274"/>
      <c r="F43" s="274"/>
      <c r="G43" s="274"/>
      <c r="H43" s="274"/>
      <c r="I43" s="275"/>
      <c r="J43" s="275"/>
      <c r="K43" s="274"/>
      <c r="L43" s="241"/>
    </row>
    <row r="44" spans="1:12" ht="51">
      <c r="A44" s="28"/>
      <c r="B44" s="279" t="s">
        <v>657</v>
      </c>
      <c r="C44" s="245" t="s">
        <v>668</v>
      </c>
      <c r="D44" s="177"/>
      <c r="E44" s="177">
        <v>3000</v>
      </c>
      <c r="F44" s="177"/>
      <c r="G44" s="178">
        <f>SUM(D44:F44)</f>
        <v>3000</v>
      </c>
      <c r="H44" s="179">
        <v>0.5</v>
      </c>
      <c r="I44" s="180"/>
      <c r="J44" s="163" t="s">
        <v>30</v>
      </c>
      <c r="K44" s="164"/>
      <c r="L44" s="237">
        <v>3</v>
      </c>
    </row>
    <row r="45" spans="1:12" ht="17">
      <c r="A45" s="28"/>
      <c r="B45" s="280"/>
      <c r="C45" s="245" t="s">
        <v>664</v>
      </c>
      <c r="D45" s="177"/>
      <c r="E45" s="177">
        <v>10000</v>
      </c>
      <c r="F45" s="177"/>
      <c r="G45" s="178">
        <f t="shared" ref="G45:G50" si="2">SUM(D45:F45)</f>
        <v>10000</v>
      </c>
      <c r="H45" s="179"/>
      <c r="I45" s="180"/>
      <c r="J45" s="163"/>
      <c r="K45" s="164"/>
      <c r="L45" s="237">
        <v>3</v>
      </c>
    </row>
    <row r="46" spans="1:12" ht="17">
      <c r="A46" s="28"/>
      <c r="B46" s="280"/>
      <c r="C46" s="245" t="s">
        <v>666</v>
      </c>
      <c r="D46" s="177"/>
      <c r="E46" s="177">
        <v>30000</v>
      </c>
      <c r="F46" s="177"/>
      <c r="G46" s="178">
        <f t="shared" si="2"/>
        <v>30000</v>
      </c>
      <c r="H46" s="179">
        <v>0.5</v>
      </c>
      <c r="I46" s="180"/>
      <c r="J46" s="163"/>
      <c r="K46" s="164"/>
      <c r="L46" s="237">
        <v>4</v>
      </c>
    </row>
    <row r="47" spans="1:12" ht="17">
      <c r="A47" s="28"/>
      <c r="B47" s="280"/>
      <c r="C47" s="245" t="s">
        <v>665</v>
      </c>
      <c r="D47" s="177"/>
      <c r="E47" s="177">
        <v>1500</v>
      </c>
      <c r="F47" s="177"/>
      <c r="G47" s="178">
        <f t="shared" si="2"/>
        <v>1500</v>
      </c>
      <c r="H47" s="179"/>
      <c r="I47" s="180"/>
      <c r="J47" s="163"/>
      <c r="K47" s="164"/>
      <c r="L47" s="237">
        <v>5</v>
      </c>
    </row>
    <row r="48" spans="1:12" ht="34">
      <c r="A48" s="28"/>
      <c r="B48" s="280"/>
      <c r="C48" s="245" t="s">
        <v>667</v>
      </c>
      <c r="D48" s="177"/>
      <c r="E48" s="177">
        <v>10500</v>
      </c>
      <c r="F48" s="177"/>
      <c r="G48" s="178">
        <f t="shared" si="2"/>
        <v>10500</v>
      </c>
      <c r="H48" s="179">
        <v>0.5</v>
      </c>
      <c r="I48" s="180"/>
      <c r="J48" s="163"/>
      <c r="K48" s="164"/>
      <c r="L48" s="237">
        <v>4</v>
      </c>
    </row>
    <row r="49" spans="1:12" ht="16">
      <c r="A49" s="28"/>
      <c r="B49" s="280"/>
      <c r="C49" s="177"/>
      <c r="D49" s="177"/>
      <c r="E49" s="177"/>
      <c r="F49" s="177"/>
      <c r="G49" s="178">
        <f t="shared" si="2"/>
        <v>0</v>
      </c>
      <c r="H49" s="179"/>
      <c r="I49" s="180"/>
      <c r="J49" s="163"/>
      <c r="K49" s="164"/>
      <c r="L49" s="237"/>
    </row>
    <row r="50" spans="1:12" ht="16">
      <c r="A50" s="28"/>
      <c r="B50" s="281"/>
      <c r="C50" s="177"/>
      <c r="D50" s="177"/>
      <c r="E50" s="177"/>
      <c r="F50" s="177"/>
      <c r="G50" s="178">
        <f t="shared" si="2"/>
        <v>0</v>
      </c>
      <c r="H50" s="179"/>
      <c r="I50" s="180"/>
      <c r="J50" s="163"/>
      <c r="K50" s="164"/>
      <c r="L50" s="237"/>
    </row>
    <row r="51" spans="1:12" ht="68">
      <c r="A51" s="28"/>
      <c r="B51" s="279" t="s">
        <v>658</v>
      </c>
      <c r="C51" s="245" t="s">
        <v>669</v>
      </c>
      <c r="D51" s="177"/>
      <c r="E51" s="177">
        <v>15000</v>
      </c>
      <c r="F51" s="177"/>
      <c r="G51" s="178">
        <f>SUM(D51:F51)</f>
        <v>15000</v>
      </c>
      <c r="H51" s="179">
        <v>0.5</v>
      </c>
      <c r="I51" s="180"/>
      <c r="J51" s="163" t="s">
        <v>31</v>
      </c>
      <c r="K51" s="181"/>
      <c r="L51" s="237">
        <v>3</v>
      </c>
    </row>
    <row r="52" spans="1:12" ht="17">
      <c r="A52" s="28"/>
      <c r="B52" s="280"/>
      <c r="C52" s="245" t="s">
        <v>673</v>
      </c>
      <c r="D52" s="177"/>
      <c r="E52" s="177">
        <v>10000</v>
      </c>
      <c r="F52" s="177"/>
      <c r="G52" s="178">
        <f t="shared" ref="G52:G76" si="3">SUM(D52:F52)</f>
        <v>10000</v>
      </c>
      <c r="H52" s="179"/>
      <c r="I52" s="180"/>
      <c r="J52" s="163"/>
      <c r="K52" s="181"/>
      <c r="L52" s="237">
        <v>3</v>
      </c>
    </row>
    <row r="53" spans="1:12" ht="17">
      <c r="A53" s="28"/>
      <c r="B53" s="280"/>
      <c r="C53" s="245" t="s">
        <v>671</v>
      </c>
      <c r="D53" s="177"/>
      <c r="E53" s="177">
        <v>5000</v>
      </c>
      <c r="F53" s="177"/>
      <c r="G53" s="178">
        <f t="shared" si="3"/>
        <v>5000</v>
      </c>
      <c r="H53" s="179"/>
      <c r="I53" s="180"/>
      <c r="J53" s="163"/>
      <c r="K53" s="181"/>
      <c r="L53" s="237">
        <v>4</v>
      </c>
    </row>
    <row r="54" spans="1:12" ht="17">
      <c r="A54" s="28"/>
      <c r="B54" s="280"/>
      <c r="C54" s="245" t="s">
        <v>670</v>
      </c>
      <c r="D54" s="177"/>
      <c r="E54" s="177">
        <v>20000</v>
      </c>
      <c r="F54" s="177"/>
      <c r="G54" s="178">
        <f t="shared" si="3"/>
        <v>20000</v>
      </c>
      <c r="H54" s="179">
        <v>0.5</v>
      </c>
      <c r="I54" s="180"/>
      <c r="J54" s="163"/>
      <c r="K54" s="181"/>
      <c r="L54" s="237">
        <v>4</v>
      </c>
    </row>
    <row r="55" spans="1:12" ht="34">
      <c r="A55" s="28"/>
      <c r="B55" s="280"/>
      <c r="C55" s="245" t="s">
        <v>672</v>
      </c>
      <c r="D55" s="177"/>
      <c r="E55" s="177">
        <v>4000</v>
      </c>
      <c r="F55" s="177"/>
      <c r="G55" s="178">
        <f t="shared" si="3"/>
        <v>4000</v>
      </c>
      <c r="H55" s="179">
        <v>0.5</v>
      </c>
      <c r="I55" s="180"/>
      <c r="J55" s="163"/>
      <c r="K55" s="181"/>
      <c r="L55" s="237">
        <v>4</v>
      </c>
    </row>
    <row r="56" spans="1:12" ht="16">
      <c r="A56" s="28"/>
      <c r="B56" s="280"/>
      <c r="C56" s="245"/>
      <c r="D56" s="177"/>
      <c r="E56" s="177"/>
      <c r="F56" s="177"/>
      <c r="G56" s="178">
        <f t="shared" si="3"/>
        <v>0</v>
      </c>
      <c r="H56" s="179"/>
      <c r="I56" s="180"/>
      <c r="J56" s="163"/>
      <c r="K56" s="181"/>
      <c r="L56" s="237"/>
    </row>
    <row r="57" spans="1:12" ht="16">
      <c r="A57" s="28"/>
      <c r="B57" s="280"/>
      <c r="C57" s="245"/>
      <c r="D57" s="177"/>
      <c r="E57" s="177"/>
      <c r="F57" s="177"/>
      <c r="G57" s="178">
        <f t="shared" si="3"/>
        <v>0</v>
      </c>
      <c r="H57" s="179"/>
      <c r="I57" s="180"/>
      <c r="J57" s="163"/>
      <c r="K57" s="181"/>
      <c r="L57" s="237"/>
    </row>
    <row r="58" spans="1:12" ht="16">
      <c r="A58" s="28"/>
      <c r="B58" s="281"/>
      <c r="C58" s="245"/>
      <c r="D58" s="177"/>
      <c r="E58" s="177"/>
      <c r="F58" s="177"/>
      <c r="G58" s="178">
        <f t="shared" si="3"/>
        <v>0</v>
      </c>
      <c r="H58" s="179"/>
      <c r="I58" s="180"/>
      <c r="J58" s="163"/>
      <c r="K58" s="181"/>
      <c r="L58" s="237"/>
    </row>
    <row r="59" spans="1:12" ht="47.5" customHeight="1">
      <c r="A59" s="28"/>
      <c r="B59" s="279" t="s">
        <v>678</v>
      </c>
      <c r="C59" s="245" t="s">
        <v>675</v>
      </c>
      <c r="D59" s="177"/>
      <c r="E59" s="177">
        <v>15000</v>
      </c>
      <c r="F59" s="177"/>
      <c r="G59" s="178">
        <f t="shared" si="3"/>
        <v>15000</v>
      </c>
      <c r="H59" s="179">
        <v>0.5</v>
      </c>
      <c r="I59" s="180"/>
      <c r="J59" s="163" t="s">
        <v>32</v>
      </c>
      <c r="K59" s="181"/>
      <c r="L59" s="237">
        <v>3</v>
      </c>
    </row>
    <row r="60" spans="1:12" ht="51">
      <c r="A60" s="28"/>
      <c r="B60" s="280"/>
      <c r="C60" s="245" t="s">
        <v>676</v>
      </c>
      <c r="D60" s="177"/>
      <c r="E60" s="177">
        <v>55000</v>
      </c>
      <c r="F60" s="177"/>
      <c r="G60" s="178">
        <f t="shared" si="3"/>
        <v>55000</v>
      </c>
      <c r="H60" s="179"/>
      <c r="I60" s="180"/>
      <c r="J60" s="163"/>
      <c r="K60" s="181"/>
      <c r="L60" s="237">
        <v>4</v>
      </c>
    </row>
    <row r="61" spans="1:12" ht="17">
      <c r="A61" s="28"/>
      <c r="B61" s="280"/>
      <c r="C61" s="245" t="s">
        <v>677</v>
      </c>
      <c r="D61" s="177"/>
      <c r="E61" s="177">
        <v>3500</v>
      </c>
      <c r="F61" s="177"/>
      <c r="G61" s="178">
        <f t="shared" si="3"/>
        <v>3500</v>
      </c>
      <c r="H61" s="179"/>
      <c r="I61" s="180"/>
      <c r="J61" s="163"/>
      <c r="K61" s="181"/>
      <c r="L61" s="237">
        <v>5</v>
      </c>
    </row>
    <row r="62" spans="1:12" ht="17">
      <c r="A62" s="28"/>
      <c r="B62" s="280"/>
      <c r="C62" s="245" t="s">
        <v>674</v>
      </c>
      <c r="D62" s="177"/>
      <c r="E62" s="177">
        <v>22500</v>
      </c>
      <c r="F62" s="177"/>
      <c r="G62" s="178">
        <f t="shared" si="3"/>
        <v>22500</v>
      </c>
      <c r="H62" s="179"/>
      <c r="I62" s="180"/>
      <c r="J62" s="163"/>
      <c r="K62" s="181"/>
      <c r="L62" s="237">
        <v>4</v>
      </c>
    </row>
    <row r="63" spans="1:12" ht="16">
      <c r="A63" s="28"/>
      <c r="B63" s="280"/>
      <c r="C63" s="177"/>
      <c r="D63" s="177"/>
      <c r="E63" s="177"/>
      <c r="F63" s="177"/>
      <c r="G63" s="178">
        <f t="shared" si="3"/>
        <v>0</v>
      </c>
      <c r="H63" s="179"/>
      <c r="I63" s="180"/>
      <c r="J63" s="163"/>
      <c r="K63" s="181"/>
      <c r="L63" s="237"/>
    </row>
    <row r="64" spans="1:12" ht="16">
      <c r="A64" s="28"/>
      <c r="B64" s="280"/>
      <c r="C64" s="177"/>
      <c r="D64" s="177"/>
      <c r="E64" s="177"/>
      <c r="F64" s="177"/>
      <c r="G64" s="178">
        <f t="shared" si="3"/>
        <v>0</v>
      </c>
      <c r="H64" s="179"/>
      <c r="I64" s="180"/>
      <c r="J64" s="163"/>
      <c r="K64" s="181"/>
      <c r="L64" s="237"/>
    </row>
    <row r="65" spans="1:12" ht="16">
      <c r="A65" s="28"/>
      <c r="B65" s="281"/>
      <c r="C65" s="177"/>
      <c r="D65" s="177"/>
      <c r="E65" s="177"/>
      <c r="F65" s="177"/>
      <c r="G65" s="178">
        <f t="shared" si="3"/>
        <v>0</v>
      </c>
      <c r="H65" s="179"/>
      <c r="I65" s="180"/>
      <c r="J65" s="163"/>
      <c r="K65" s="181"/>
      <c r="L65" s="237"/>
    </row>
    <row r="66" spans="1:12" ht="61" customHeight="1">
      <c r="A66" s="28"/>
      <c r="B66" s="285" t="s">
        <v>679</v>
      </c>
      <c r="C66" s="245" t="s">
        <v>680</v>
      </c>
      <c r="D66" s="177"/>
      <c r="E66" s="177">
        <v>20000</v>
      </c>
      <c r="F66" s="177"/>
      <c r="G66" s="178">
        <f>SUM(D66:F66)</f>
        <v>20000</v>
      </c>
      <c r="H66" s="179">
        <v>0.5</v>
      </c>
      <c r="I66" s="180"/>
      <c r="J66" s="163" t="s">
        <v>33</v>
      </c>
      <c r="K66" s="181"/>
      <c r="L66" s="237">
        <v>3</v>
      </c>
    </row>
    <row r="67" spans="1:12" ht="34">
      <c r="A67" s="28"/>
      <c r="B67" s="286"/>
      <c r="C67" s="245" t="s">
        <v>681</v>
      </c>
      <c r="D67" s="177"/>
      <c r="E67" s="177">
        <v>8000</v>
      </c>
      <c r="F67" s="177"/>
      <c r="G67" s="178">
        <f t="shared" ref="G67:G72" si="4">SUM(D67:F67)</f>
        <v>8000</v>
      </c>
      <c r="H67" s="179"/>
      <c r="I67" s="180"/>
      <c r="J67" s="163"/>
      <c r="K67" s="181"/>
      <c r="L67" s="237">
        <v>2</v>
      </c>
    </row>
    <row r="68" spans="1:12" ht="51">
      <c r="A68" s="28"/>
      <c r="B68" s="286"/>
      <c r="C68" s="245" t="s">
        <v>682</v>
      </c>
      <c r="D68" s="177"/>
      <c r="E68" s="177">
        <v>7000</v>
      </c>
      <c r="F68" s="177"/>
      <c r="G68" s="178">
        <f t="shared" si="4"/>
        <v>7000</v>
      </c>
      <c r="H68" s="179">
        <v>0.5</v>
      </c>
      <c r="I68" s="180"/>
      <c r="J68" s="163"/>
      <c r="K68" s="181"/>
      <c r="L68" s="237">
        <v>3</v>
      </c>
    </row>
    <row r="69" spans="1:12" ht="16">
      <c r="A69" s="28"/>
      <c r="B69" s="286"/>
      <c r="C69" s="245"/>
      <c r="D69" s="177"/>
      <c r="E69" s="177"/>
      <c r="F69" s="177"/>
      <c r="G69" s="178">
        <f t="shared" si="4"/>
        <v>0</v>
      </c>
      <c r="H69" s="179"/>
      <c r="I69" s="180"/>
      <c r="J69" s="163"/>
      <c r="K69" s="181"/>
      <c r="L69" s="237"/>
    </row>
    <row r="70" spans="1:12" ht="16">
      <c r="A70" s="28"/>
      <c r="B70" s="286"/>
      <c r="C70" s="177"/>
      <c r="D70" s="177"/>
      <c r="E70" s="177"/>
      <c r="F70" s="177"/>
      <c r="G70" s="178">
        <f t="shared" si="4"/>
        <v>0</v>
      </c>
      <c r="H70" s="179"/>
      <c r="I70" s="180"/>
      <c r="J70" s="163"/>
      <c r="K70" s="181"/>
      <c r="L70" s="237"/>
    </row>
    <row r="71" spans="1:12" ht="16">
      <c r="A71" s="28"/>
      <c r="B71" s="286"/>
      <c r="C71" s="177"/>
      <c r="D71" s="177"/>
      <c r="E71" s="177"/>
      <c r="F71" s="177"/>
      <c r="G71" s="178">
        <f t="shared" si="4"/>
        <v>0</v>
      </c>
      <c r="H71" s="179"/>
      <c r="I71" s="180"/>
      <c r="J71" s="163"/>
      <c r="K71" s="181"/>
      <c r="L71" s="237"/>
    </row>
    <row r="72" spans="1:12" ht="16">
      <c r="A72" s="28"/>
      <c r="B72" s="287"/>
      <c r="C72" s="162"/>
      <c r="D72" s="177"/>
      <c r="E72" s="177"/>
      <c r="F72" s="177"/>
      <c r="G72" s="178">
        <f t="shared" si="4"/>
        <v>0</v>
      </c>
      <c r="H72" s="179"/>
      <c r="I72" s="180"/>
      <c r="J72" s="163"/>
      <c r="K72" s="181"/>
      <c r="L72" s="237"/>
    </row>
    <row r="73" spans="1:12" ht="17" hidden="1">
      <c r="A73" s="28"/>
      <c r="B73" s="176" t="s">
        <v>34</v>
      </c>
      <c r="C73" s="162"/>
      <c r="D73" s="177"/>
      <c r="E73" s="177"/>
      <c r="F73" s="177"/>
      <c r="G73" s="178">
        <f t="shared" si="3"/>
        <v>0</v>
      </c>
      <c r="H73" s="179"/>
      <c r="I73" s="180"/>
      <c r="J73" s="182"/>
      <c r="K73" s="181"/>
      <c r="L73" s="238"/>
    </row>
    <row r="74" spans="1:12" ht="17" hidden="1">
      <c r="A74" s="28"/>
      <c r="B74" s="176" t="s">
        <v>35</v>
      </c>
      <c r="C74" s="162"/>
      <c r="D74" s="177"/>
      <c r="E74" s="177"/>
      <c r="F74" s="177"/>
      <c r="G74" s="178">
        <f t="shared" si="3"/>
        <v>0</v>
      </c>
      <c r="H74" s="179"/>
      <c r="I74" s="180"/>
      <c r="J74" s="182"/>
      <c r="K74" s="181"/>
      <c r="L74" s="238"/>
    </row>
    <row r="75" spans="1:12" ht="17" hidden="1">
      <c r="A75" s="28"/>
      <c r="B75" s="176" t="s">
        <v>36</v>
      </c>
      <c r="C75" s="174"/>
      <c r="D75" s="183"/>
      <c r="E75" s="183"/>
      <c r="F75" s="183"/>
      <c r="G75" s="178">
        <f t="shared" si="3"/>
        <v>0</v>
      </c>
      <c r="H75" s="184"/>
      <c r="I75" s="185"/>
      <c r="J75" s="182"/>
      <c r="K75" s="164"/>
      <c r="L75" s="238"/>
    </row>
    <row r="76" spans="1:12" ht="17" hidden="1">
      <c r="A76" s="28"/>
      <c r="B76" s="176" t="s">
        <v>37</v>
      </c>
      <c r="C76" s="174"/>
      <c r="D76" s="183"/>
      <c r="E76" s="183"/>
      <c r="F76" s="183"/>
      <c r="G76" s="178">
        <f t="shared" si="3"/>
        <v>0</v>
      </c>
      <c r="H76" s="184"/>
      <c r="I76" s="185"/>
      <c r="J76" s="182"/>
      <c r="K76" s="164"/>
      <c r="L76" s="238"/>
    </row>
    <row r="77" spans="1:12" ht="17">
      <c r="A77" s="28"/>
      <c r="C77" s="79" t="s">
        <v>27</v>
      </c>
      <c r="D77" s="13">
        <f>SUM(D44:D76)</f>
        <v>0</v>
      </c>
      <c r="E77" s="13">
        <f>SUM(E44:E76)</f>
        <v>240000</v>
      </c>
      <c r="F77" s="13">
        <f>SUM(F44:F76)</f>
        <v>0</v>
      </c>
      <c r="G77" s="13">
        <f>SUM(G44:G76)</f>
        <v>240000</v>
      </c>
      <c r="H77" s="93">
        <f>(H44*G44)+(H45*G45)+(H46*G46)+(H47*G47)+(H48*G48)+(H49*G49)+(H50*G50)+(H51*G51)+(H52*G52)+(H53*G53)+(H54*G54)+(H55*G55)+(H56*G56)+(H57*G57)+(H58*G58)+(H59*G59)+(H60*G60)+(H61*G61)+(H62*G62)+(H63*G63)+(H64*G64)+(H65*G65)+(H66*G66)+(H67*G67)+(H68*G68)+(H69*G69)+(H70*G70)+(H71*G71)+(H72*G72)+(H73*G73)+(H74*G74)+(H75*G75)+(H76*G76)</f>
        <v>62250</v>
      </c>
      <c r="I77" s="93">
        <f>SUM(I44:I76)</f>
        <v>0</v>
      </c>
      <c r="J77" s="158"/>
      <c r="K77" s="164"/>
      <c r="L77" s="240"/>
    </row>
    <row r="78" spans="1:12" ht="17" hidden="1">
      <c r="A78" s="28"/>
      <c r="B78" s="78" t="s">
        <v>38</v>
      </c>
      <c r="C78" s="253"/>
      <c r="D78" s="253"/>
      <c r="E78" s="253"/>
      <c r="F78" s="253"/>
      <c r="G78" s="253"/>
      <c r="H78" s="253"/>
      <c r="I78" s="254"/>
      <c r="J78" s="254"/>
      <c r="K78" s="253"/>
      <c r="L78" s="241"/>
    </row>
    <row r="79" spans="1:12" ht="17" hidden="1">
      <c r="A79" s="28"/>
      <c r="B79" s="176" t="s">
        <v>39</v>
      </c>
      <c r="C79" s="162"/>
      <c r="D79" s="177"/>
      <c r="E79" s="177"/>
      <c r="F79" s="177"/>
      <c r="G79" s="178">
        <f>SUM(D79:F79)</f>
        <v>0</v>
      </c>
      <c r="H79" s="179"/>
      <c r="I79" s="180"/>
      <c r="J79" s="182"/>
      <c r="K79" s="181"/>
      <c r="L79" s="238"/>
    </row>
    <row r="80" spans="1:12" ht="17" hidden="1">
      <c r="A80" s="28"/>
      <c r="B80" s="176" t="s">
        <v>40</v>
      </c>
      <c r="C80" s="162"/>
      <c r="D80" s="177"/>
      <c r="E80" s="177"/>
      <c r="F80" s="177"/>
      <c r="G80" s="178">
        <f t="shared" ref="G80:G86" si="5">SUM(D80:F80)</f>
        <v>0</v>
      </c>
      <c r="H80" s="179"/>
      <c r="I80" s="180"/>
      <c r="J80" s="182"/>
      <c r="K80" s="181"/>
      <c r="L80" s="238"/>
    </row>
    <row r="81" spans="1:12" ht="17" hidden="1">
      <c r="A81" s="28"/>
      <c r="B81" s="176" t="s">
        <v>41</v>
      </c>
      <c r="C81" s="162"/>
      <c r="D81" s="177"/>
      <c r="E81" s="177"/>
      <c r="F81" s="177"/>
      <c r="G81" s="178">
        <f t="shared" si="5"/>
        <v>0</v>
      </c>
      <c r="H81" s="179"/>
      <c r="I81" s="180"/>
      <c r="J81" s="182"/>
      <c r="K81" s="181"/>
      <c r="L81" s="238"/>
    </row>
    <row r="82" spans="1:12" ht="17" hidden="1">
      <c r="A82" s="28"/>
      <c r="B82" s="176" t="s">
        <v>42</v>
      </c>
      <c r="C82" s="162"/>
      <c r="D82" s="177"/>
      <c r="E82" s="177"/>
      <c r="F82" s="177"/>
      <c r="G82" s="178">
        <f t="shared" si="5"/>
        <v>0</v>
      </c>
      <c r="H82" s="179"/>
      <c r="I82" s="180"/>
      <c r="J82" s="182"/>
      <c r="K82" s="181"/>
      <c r="L82" s="238"/>
    </row>
    <row r="83" spans="1:12" s="28" customFormat="1" ht="17" hidden="1">
      <c r="B83" s="176" t="s">
        <v>43</v>
      </c>
      <c r="C83" s="162"/>
      <c r="D83" s="177"/>
      <c r="E83" s="177"/>
      <c r="F83" s="177"/>
      <c r="G83" s="178">
        <f t="shared" si="5"/>
        <v>0</v>
      </c>
      <c r="H83" s="179"/>
      <c r="I83" s="180"/>
      <c r="J83" s="182"/>
      <c r="K83" s="181"/>
      <c r="L83" s="238"/>
    </row>
    <row r="84" spans="1:12" s="28" customFormat="1" ht="17" hidden="1">
      <c r="B84" s="176" t="s">
        <v>44</v>
      </c>
      <c r="C84" s="162"/>
      <c r="D84" s="177"/>
      <c r="E84" s="177"/>
      <c r="F84" s="177"/>
      <c r="G84" s="178">
        <f t="shared" si="5"/>
        <v>0</v>
      </c>
      <c r="H84" s="179"/>
      <c r="I84" s="180"/>
      <c r="J84" s="182"/>
      <c r="K84" s="181"/>
      <c r="L84" s="238"/>
    </row>
    <row r="85" spans="1:12" s="28" customFormat="1" ht="17" hidden="1">
      <c r="A85" s="27"/>
      <c r="B85" s="176" t="s">
        <v>45</v>
      </c>
      <c r="C85" s="174"/>
      <c r="D85" s="183"/>
      <c r="E85" s="183"/>
      <c r="F85" s="183"/>
      <c r="G85" s="178">
        <f t="shared" si="5"/>
        <v>0</v>
      </c>
      <c r="H85" s="184"/>
      <c r="I85" s="185"/>
      <c r="J85" s="182"/>
      <c r="K85" s="164"/>
      <c r="L85" s="238"/>
    </row>
    <row r="86" spans="1:12" ht="17" hidden="1">
      <c r="B86" s="176" t="s">
        <v>46</v>
      </c>
      <c r="C86" s="174"/>
      <c r="D86" s="183"/>
      <c r="E86" s="183"/>
      <c r="F86" s="183"/>
      <c r="G86" s="178">
        <f t="shared" si="5"/>
        <v>0</v>
      </c>
      <c r="H86" s="184"/>
      <c r="I86" s="185"/>
      <c r="J86" s="182"/>
      <c r="K86" s="164"/>
      <c r="L86" s="238"/>
    </row>
    <row r="87" spans="1:12" ht="17" hidden="1">
      <c r="C87" s="79" t="s">
        <v>27</v>
      </c>
      <c r="D87" s="13">
        <f>SUM(D79:D86)</f>
        <v>0</v>
      </c>
      <c r="E87" s="13">
        <f>SUM(E79:E86)</f>
        <v>0</v>
      </c>
      <c r="F87" s="13">
        <f>SUM(F79:F86)</f>
        <v>0</v>
      </c>
      <c r="G87" s="13">
        <f>SUM(G79:G86)</f>
        <v>0</v>
      </c>
      <c r="H87" s="93">
        <f>(H79*G79)+(H80*G80)+(H81*G81)+(H82*G82)+(H83*G83)+(H84*G84)+(H85*G85)+(H86*G86)</f>
        <v>0</v>
      </c>
      <c r="I87" s="93">
        <f>SUM(I79:I86)</f>
        <v>0</v>
      </c>
      <c r="J87" s="158"/>
      <c r="K87" s="164"/>
      <c r="L87" s="240"/>
    </row>
    <row r="88" spans="1:12" ht="17" hidden="1">
      <c r="B88" s="78" t="s">
        <v>47</v>
      </c>
      <c r="C88" s="253"/>
      <c r="D88" s="253"/>
      <c r="E88" s="253"/>
      <c r="F88" s="253"/>
      <c r="G88" s="253"/>
      <c r="H88" s="253"/>
      <c r="I88" s="254"/>
      <c r="J88" s="254"/>
      <c r="K88" s="253"/>
      <c r="L88" s="241"/>
    </row>
    <row r="89" spans="1:12" ht="17" hidden="1">
      <c r="B89" s="176" t="s">
        <v>48</v>
      </c>
      <c r="C89" s="162"/>
      <c r="D89" s="177"/>
      <c r="E89" s="177"/>
      <c r="F89" s="177"/>
      <c r="G89" s="178">
        <f>SUM(D89:F89)</f>
        <v>0</v>
      </c>
      <c r="H89" s="179"/>
      <c r="I89" s="180"/>
      <c r="J89" s="182"/>
      <c r="K89" s="181"/>
      <c r="L89" s="238"/>
    </row>
    <row r="90" spans="1:12" ht="17" hidden="1">
      <c r="B90" s="176" t="s">
        <v>49</v>
      </c>
      <c r="C90" s="162"/>
      <c r="D90" s="177"/>
      <c r="E90" s="177"/>
      <c r="F90" s="177"/>
      <c r="G90" s="178">
        <f t="shared" ref="G90:G96" si="6">SUM(D90:F90)</f>
        <v>0</v>
      </c>
      <c r="H90" s="179"/>
      <c r="I90" s="180"/>
      <c r="J90" s="182"/>
      <c r="K90" s="181"/>
      <c r="L90" s="238"/>
    </row>
    <row r="91" spans="1:12" ht="17" hidden="1">
      <c r="B91" s="176" t="s">
        <v>50</v>
      </c>
      <c r="C91" s="162"/>
      <c r="D91" s="177"/>
      <c r="E91" s="177"/>
      <c r="F91" s="177"/>
      <c r="G91" s="178">
        <f t="shared" si="6"/>
        <v>0</v>
      </c>
      <c r="H91" s="179"/>
      <c r="I91" s="180"/>
      <c r="J91" s="182"/>
      <c r="K91" s="181"/>
      <c r="L91" s="238"/>
    </row>
    <row r="92" spans="1:12" ht="17" hidden="1">
      <c r="B92" s="176" t="s">
        <v>51</v>
      </c>
      <c r="C92" s="162"/>
      <c r="D92" s="177"/>
      <c r="E92" s="177"/>
      <c r="F92" s="177"/>
      <c r="G92" s="178">
        <f t="shared" si="6"/>
        <v>0</v>
      </c>
      <c r="H92" s="179"/>
      <c r="I92" s="180"/>
      <c r="J92" s="182"/>
      <c r="K92" s="181"/>
      <c r="L92" s="238"/>
    </row>
    <row r="93" spans="1:12" ht="17" hidden="1">
      <c r="B93" s="176" t="s">
        <v>52</v>
      </c>
      <c r="C93" s="162"/>
      <c r="D93" s="177"/>
      <c r="E93" s="177"/>
      <c r="F93" s="177"/>
      <c r="G93" s="178">
        <f t="shared" si="6"/>
        <v>0</v>
      </c>
      <c r="H93" s="179"/>
      <c r="I93" s="180"/>
      <c r="J93" s="182"/>
      <c r="K93" s="181"/>
      <c r="L93" s="238"/>
    </row>
    <row r="94" spans="1:12" ht="17" hidden="1">
      <c r="A94" s="28"/>
      <c r="B94" s="176" t="s">
        <v>53</v>
      </c>
      <c r="C94" s="162"/>
      <c r="D94" s="177"/>
      <c r="E94" s="177"/>
      <c r="F94" s="177"/>
      <c r="G94" s="178">
        <f t="shared" si="6"/>
        <v>0</v>
      </c>
      <c r="H94" s="179"/>
      <c r="I94" s="180"/>
      <c r="J94" s="182"/>
      <c r="K94" s="181"/>
      <c r="L94" s="238"/>
    </row>
    <row r="95" spans="1:12" s="28" customFormat="1" ht="17" hidden="1">
      <c r="A95" s="27"/>
      <c r="B95" s="176" t="s">
        <v>54</v>
      </c>
      <c r="C95" s="174"/>
      <c r="D95" s="183"/>
      <c r="E95" s="183"/>
      <c r="F95" s="183"/>
      <c r="G95" s="178">
        <f t="shared" si="6"/>
        <v>0</v>
      </c>
      <c r="H95" s="184"/>
      <c r="I95" s="185"/>
      <c r="J95" s="182"/>
      <c r="K95" s="164"/>
      <c r="L95" s="238"/>
    </row>
    <row r="96" spans="1:12" ht="17" hidden="1">
      <c r="B96" s="176" t="s">
        <v>55</v>
      </c>
      <c r="C96" s="174"/>
      <c r="D96" s="183"/>
      <c r="E96" s="183"/>
      <c r="F96" s="183"/>
      <c r="G96" s="178">
        <f t="shared" si="6"/>
        <v>0</v>
      </c>
      <c r="H96" s="184"/>
      <c r="I96" s="185"/>
      <c r="J96" s="182"/>
      <c r="K96" s="164"/>
      <c r="L96" s="238"/>
    </row>
    <row r="97" spans="2:12" ht="17" hidden="1">
      <c r="C97" s="79" t="s">
        <v>27</v>
      </c>
      <c r="D97" s="10">
        <f>SUM(D89:D96)</f>
        <v>0</v>
      </c>
      <c r="E97" s="10">
        <f>SUM(E89:E96)</f>
        <v>0</v>
      </c>
      <c r="F97" s="10">
        <f>SUM(F89:F96)</f>
        <v>0</v>
      </c>
      <c r="G97" s="10">
        <f>SUM(G89:G96)</f>
        <v>0</v>
      </c>
      <c r="H97" s="93">
        <f>(H89*G89)+(H90*G90)+(H91*G91)+(H92*G92)+(H93*G93)+(H94*G94)+(H95*G95)+(H96*G96)</f>
        <v>0</v>
      </c>
      <c r="I97" s="93">
        <f>SUM(I89:I96)</f>
        <v>0</v>
      </c>
      <c r="J97" s="158"/>
      <c r="K97" s="164"/>
      <c r="L97" s="240"/>
    </row>
    <row r="98" spans="2:12" ht="16">
      <c r="B98" s="186"/>
      <c r="C98" s="187"/>
      <c r="D98" s="188"/>
      <c r="E98" s="188"/>
      <c r="F98" s="188"/>
      <c r="G98" s="188"/>
      <c r="H98" s="188"/>
      <c r="I98" s="188"/>
      <c r="J98" s="189"/>
      <c r="K98" s="188"/>
      <c r="L98" s="238"/>
    </row>
    <row r="99" spans="2:12" ht="40.75" customHeight="1">
      <c r="B99" s="79" t="s">
        <v>56</v>
      </c>
      <c r="C99" s="276" t="s">
        <v>57</v>
      </c>
      <c r="D99" s="276"/>
      <c r="E99" s="276"/>
      <c r="F99" s="276"/>
      <c r="G99" s="276"/>
      <c r="H99" s="276"/>
      <c r="I99" s="275"/>
      <c r="J99" s="275"/>
      <c r="K99" s="276"/>
      <c r="L99" s="242"/>
    </row>
    <row r="100" spans="2:12" ht="20.5" customHeight="1">
      <c r="B100" s="78" t="s">
        <v>58</v>
      </c>
      <c r="C100" s="253" t="s">
        <v>59</v>
      </c>
      <c r="D100" s="253"/>
      <c r="E100" s="253"/>
      <c r="F100" s="253"/>
      <c r="G100" s="253"/>
      <c r="H100" s="253"/>
      <c r="I100" s="254"/>
      <c r="J100" s="254"/>
      <c r="K100" s="253"/>
      <c r="L100" s="241"/>
    </row>
    <row r="101" spans="2:12" ht="78" customHeight="1">
      <c r="B101" s="279" t="s">
        <v>60</v>
      </c>
      <c r="C101" s="288" t="s">
        <v>61</v>
      </c>
      <c r="D101" s="177">
        <v>48000</v>
      </c>
      <c r="E101" s="177"/>
      <c r="F101" s="177"/>
      <c r="G101" s="178">
        <f>SUM(D101:F101)</f>
        <v>48000</v>
      </c>
      <c r="H101" s="179">
        <v>0.5</v>
      </c>
      <c r="I101" s="180"/>
      <c r="J101" s="182"/>
      <c r="K101" s="181"/>
      <c r="L101" s="237"/>
    </row>
    <row r="102" spans="2:12" ht="16">
      <c r="B102" s="280"/>
      <c r="C102" s="289"/>
      <c r="D102" s="177"/>
      <c r="E102" s="177"/>
      <c r="F102" s="177"/>
      <c r="G102" s="178">
        <f t="shared" ref="G102:G108" si="7">SUM(D102:F102)</f>
        <v>0</v>
      </c>
      <c r="H102" s="179"/>
      <c r="I102" s="180"/>
      <c r="J102" s="182"/>
      <c r="K102" s="181"/>
      <c r="L102" s="237"/>
    </row>
    <row r="103" spans="2:12" ht="16" hidden="1">
      <c r="B103" s="280"/>
      <c r="C103" s="289"/>
      <c r="D103" s="177"/>
      <c r="E103" s="177"/>
      <c r="F103" s="177"/>
      <c r="G103" s="178">
        <f t="shared" si="7"/>
        <v>0</v>
      </c>
      <c r="H103" s="179"/>
      <c r="I103" s="180"/>
      <c r="J103" s="182"/>
      <c r="K103" s="181"/>
      <c r="L103" s="237"/>
    </row>
    <row r="104" spans="2:12" ht="16" hidden="1">
      <c r="B104" s="280"/>
      <c r="C104" s="289"/>
      <c r="D104" s="177"/>
      <c r="E104" s="177"/>
      <c r="F104" s="177"/>
      <c r="G104" s="178">
        <f t="shared" si="7"/>
        <v>0</v>
      </c>
      <c r="H104" s="179"/>
      <c r="I104" s="180"/>
      <c r="J104" s="182"/>
      <c r="K104" s="181"/>
      <c r="L104" s="237"/>
    </row>
    <row r="105" spans="2:12" ht="16" hidden="1">
      <c r="B105" s="280"/>
      <c r="C105" s="289"/>
      <c r="D105" s="177"/>
      <c r="E105" s="177"/>
      <c r="F105" s="177"/>
      <c r="G105" s="178">
        <f t="shared" si="7"/>
        <v>0</v>
      </c>
      <c r="H105" s="179"/>
      <c r="I105" s="180"/>
      <c r="J105" s="182"/>
      <c r="K105" s="181"/>
      <c r="L105" s="237"/>
    </row>
    <row r="106" spans="2:12" ht="16" hidden="1">
      <c r="B106" s="280"/>
      <c r="C106" s="289"/>
      <c r="D106" s="177"/>
      <c r="E106" s="177"/>
      <c r="F106" s="177"/>
      <c r="G106" s="178">
        <f t="shared" si="7"/>
        <v>0</v>
      </c>
      <c r="H106" s="179"/>
      <c r="I106" s="180"/>
      <c r="J106" s="182"/>
      <c r="K106" s="181"/>
      <c r="L106" s="237"/>
    </row>
    <row r="107" spans="2:12" ht="16" hidden="1">
      <c r="B107" s="280"/>
      <c r="C107" s="289"/>
      <c r="D107" s="177"/>
      <c r="E107" s="177"/>
      <c r="F107" s="177"/>
      <c r="G107" s="178">
        <f t="shared" si="7"/>
        <v>0</v>
      </c>
      <c r="H107" s="179"/>
      <c r="I107" s="180"/>
      <c r="J107" s="182"/>
      <c r="K107" s="181"/>
      <c r="L107" s="237"/>
    </row>
    <row r="108" spans="2:12" ht="16" hidden="1">
      <c r="B108" s="281"/>
      <c r="C108" s="290"/>
      <c r="D108" s="177"/>
      <c r="E108" s="177"/>
      <c r="F108" s="177"/>
      <c r="G108" s="178">
        <f t="shared" si="7"/>
        <v>0</v>
      </c>
      <c r="H108" s="179"/>
      <c r="I108" s="180"/>
      <c r="J108" s="182"/>
      <c r="K108" s="181"/>
      <c r="L108" s="237"/>
    </row>
    <row r="109" spans="2:12" ht="46.75" customHeight="1">
      <c r="B109" s="279" t="s">
        <v>62</v>
      </c>
      <c r="C109" s="288" t="s">
        <v>63</v>
      </c>
      <c r="D109" s="177">
        <v>52300</v>
      </c>
      <c r="E109" s="177"/>
      <c r="F109" s="177"/>
      <c r="G109" s="178">
        <f t="shared" ref="G109:G115" si="8">SUM(D109:F109)</f>
        <v>52300</v>
      </c>
      <c r="H109" s="179">
        <v>0.5</v>
      </c>
      <c r="I109" s="180"/>
      <c r="J109" s="182"/>
      <c r="K109" s="181"/>
      <c r="L109" s="237"/>
    </row>
    <row r="110" spans="2:12" ht="16">
      <c r="B110" s="280"/>
      <c r="C110" s="289"/>
      <c r="D110" s="177"/>
      <c r="E110" s="177"/>
      <c r="F110" s="177"/>
      <c r="G110" s="178">
        <f t="shared" si="8"/>
        <v>0</v>
      </c>
      <c r="H110" s="179"/>
      <c r="I110" s="180"/>
      <c r="J110" s="182"/>
      <c r="K110" s="181"/>
      <c r="L110" s="237"/>
    </row>
    <row r="111" spans="2:12" ht="16" hidden="1">
      <c r="B111" s="280"/>
      <c r="C111" s="289"/>
      <c r="D111" s="177"/>
      <c r="E111" s="177"/>
      <c r="F111" s="177"/>
      <c r="G111" s="178">
        <f t="shared" si="8"/>
        <v>0</v>
      </c>
      <c r="H111" s="179"/>
      <c r="I111" s="180"/>
      <c r="J111" s="182"/>
      <c r="K111" s="181"/>
      <c r="L111" s="237"/>
    </row>
    <row r="112" spans="2:12" ht="16" hidden="1">
      <c r="B112" s="280"/>
      <c r="C112" s="289"/>
      <c r="D112" s="177"/>
      <c r="E112" s="177"/>
      <c r="F112" s="177"/>
      <c r="G112" s="178">
        <f t="shared" si="8"/>
        <v>0</v>
      </c>
      <c r="H112" s="179"/>
      <c r="I112" s="180"/>
      <c r="J112" s="182"/>
      <c r="K112" s="181"/>
      <c r="L112" s="237"/>
    </row>
    <row r="113" spans="1:12" ht="16" hidden="1">
      <c r="B113" s="280"/>
      <c r="C113" s="289"/>
      <c r="D113" s="177"/>
      <c r="E113" s="177"/>
      <c r="F113" s="177"/>
      <c r="G113" s="178">
        <f t="shared" si="8"/>
        <v>0</v>
      </c>
      <c r="H113" s="179"/>
      <c r="I113" s="180"/>
      <c r="J113" s="182"/>
      <c r="K113" s="181"/>
      <c r="L113" s="237"/>
    </row>
    <row r="114" spans="1:12" ht="16" hidden="1">
      <c r="B114" s="280"/>
      <c r="C114" s="289"/>
      <c r="D114" s="177"/>
      <c r="E114" s="177"/>
      <c r="F114" s="177"/>
      <c r="G114" s="178">
        <f t="shared" si="8"/>
        <v>0</v>
      </c>
      <c r="H114" s="179"/>
      <c r="I114" s="180"/>
      <c r="J114" s="182"/>
      <c r="K114" s="181"/>
      <c r="L114" s="237"/>
    </row>
    <row r="115" spans="1:12" ht="16" hidden="1">
      <c r="B115" s="281"/>
      <c r="C115" s="290"/>
      <c r="D115" s="177"/>
      <c r="E115" s="177"/>
      <c r="F115" s="177"/>
      <c r="G115" s="178">
        <f t="shared" si="8"/>
        <v>0</v>
      </c>
      <c r="H115" s="179"/>
      <c r="I115" s="180"/>
      <c r="J115" s="182"/>
      <c r="K115" s="181"/>
      <c r="L115" s="237"/>
    </row>
    <row r="116" spans="1:12" ht="136">
      <c r="B116" s="279" t="s">
        <v>64</v>
      </c>
      <c r="C116" s="282" t="s">
        <v>65</v>
      </c>
      <c r="D116" s="177">
        <v>100000</v>
      </c>
      <c r="E116" s="177"/>
      <c r="F116" s="177"/>
      <c r="G116" s="178">
        <f t="shared" ref="G116:G128" si="9">SUM(D116:F116)</f>
        <v>100000</v>
      </c>
      <c r="H116" s="179">
        <v>0.5</v>
      </c>
      <c r="I116" s="180"/>
      <c r="J116" s="182"/>
      <c r="K116" s="164" t="s">
        <v>66</v>
      </c>
      <c r="L116" s="237"/>
    </row>
    <row r="117" spans="1:12" ht="16">
      <c r="B117" s="280"/>
      <c r="C117" s="283"/>
      <c r="D117" s="177"/>
      <c r="E117" s="177"/>
      <c r="F117" s="177"/>
      <c r="G117" s="178">
        <f t="shared" si="9"/>
        <v>0</v>
      </c>
      <c r="H117" s="179"/>
      <c r="I117" s="180"/>
      <c r="J117" s="182"/>
      <c r="K117" s="164"/>
      <c r="L117" s="237"/>
    </row>
    <row r="118" spans="1:12" ht="16" hidden="1">
      <c r="B118" s="280"/>
      <c r="C118" s="283"/>
      <c r="D118" s="177"/>
      <c r="E118" s="177"/>
      <c r="F118" s="177"/>
      <c r="G118" s="178">
        <f t="shared" si="9"/>
        <v>0</v>
      </c>
      <c r="H118" s="179"/>
      <c r="I118" s="180"/>
      <c r="J118" s="182"/>
      <c r="K118" s="164"/>
      <c r="L118" s="237"/>
    </row>
    <row r="119" spans="1:12" ht="16" hidden="1">
      <c r="B119" s="280"/>
      <c r="C119" s="283"/>
      <c r="D119" s="177"/>
      <c r="E119" s="177"/>
      <c r="F119" s="177"/>
      <c r="G119" s="178">
        <f t="shared" si="9"/>
        <v>0</v>
      </c>
      <c r="H119" s="179"/>
      <c r="I119" s="180"/>
      <c r="J119" s="182"/>
      <c r="K119" s="164"/>
      <c r="L119" s="237"/>
    </row>
    <row r="120" spans="1:12" ht="16" hidden="1">
      <c r="B120" s="280"/>
      <c r="C120" s="283"/>
      <c r="D120" s="177"/>
      <c r="E120" s="177"/>
      <c r="F120" s="177"/>
      <c r="G120" s="178">
        <f t="shared" si="9"/>
        <v>0</v>
      </c>
      <c r="H120" s="179"/>
      <c r="I120" s="180"/>
      <c r="J120" s="182"/>
      <c r="K120" s="164"/>
      <c r="L120" s="237"/>
    </row>
    <row r="121" spans="1:12" ht="16" hidden="1">
      <c r="B121" s="280"/>
      <c r="C121" s="283"/>
      <c r="D121" s="177"/>
      <c r="E121" s="177"/>
      <c r="F121" s="177"/>
      <c r="G121" s="178">
        <f t="shared" si="9"/>
        <v>0</v>
      </c>
      <c r="H121" s="179"/>
      <c r="I121" s="180"/>
      <c r="J121" s="182"/>
      <c r="K121" s="164"/>
      <c r="L121" s="237"/>
    </row>
    <row r="122" spans="1:12" ht="16" hidden="1">
      <c r="B122" s="280"/>
      <c r="C122" s="283"/>
      <c r="D122" s="177"/>
      <c r="E122" s="177"/>
      <c r="F122" s="177"/>
      <c r="G122" s="178">
        <f t="shared" si="9"/>
        <v>0</v>
      </c>
      <c r="H122" s="179"/>
      <c r="I122" s="180"/>
      <c r="J122" s="182"/>
      <c r="K122" s="164"/>
      <c r="L122" s="237"/>
    </row>
    <row r="123" spans="1:12" ht="16">
      <c r="B123" s="281"/>
      <c r="C123" s="284"/>
      <c r="D123" s="177"/>
      <c r="E123" s="177"/>
      <c r="F123" s="177"/>
      <c r="G123" s="178">
        <f t="shared" si="9"/>
        <v>0</v>
      </c>
      <c r="H123" s="179"/>
      <c r="I123" s="180"/>
      <c r="J123" s="182"/>
      <c r="K123" s="164"/>
      <c r="L123" s="237"/>
    </row>
    <row r="124" spans="1:12" ht="17" hidden="1">
      <c r="B124" s="176" t="s">
        <v>67</v>
      </c>
      <c r="C124" s="162"/>
      <c r="D124" s="177"/>
      <c r="E124" s="177"/>
      <c r="F124" s="177"/>
      <c r="G124" s="178">
        <f t="shared" si="9"/>
        <v>0</v>
      </c>
      <c r="H124" s="179"/>
      <c r="I124" s="180"/>
      <c r="J124" s="182"/>
      <c r="K124" s="181"/>
      <c r="L124" s="238"/>
    </row>
    <row r="125" spans="1:12" ht="17" hidden="1">
      <c r="B125" s="176" t="s">
        <v>68</v>
      </c>
      <c r="C125" s="162"/>
      <c r="D125" s="177"/>
      <c r="E125" s="177"/>
      <c r="F125" s="177"/>
      <c r="G125" s="178">
        <f t="shared" si="9"/>
        <v>0</v>
      </c>
      <c r="H125" s="179"/>
      <c r="I125" s="180"/>
      <c r="J125" s="182"/>
      <c r="K125" s="181"/>
      <c r="L125" s="238"/>
    </row>
    <row r="126" spans="1:12" ht="17" hidden="1">
      <c r="B126" s="176" t="s">
        <v>69</v>
      </c>
      <c r="C126" s="162"/>
      <c r="D126" s="177"/>
      <c r="E126" s="177"/>
      <c r="F126" s="177"/>
      <c r="G126" s="178">
        <f t="shared" si="9"/>
        <v>0</v>
      </c>
      <c r="H126" s="179"/>
      <c r="I126" s="180"/>
      <c r="J126" s="182"/>
      <c r="K126" s="181"/>
      <c r="L126" s="238"/>
    </row>
    <row r="127" spans="1:12" ht="17" hidden="1">
      <c r="A127" s="28"/>
      <c r="B127" s="176" t="s">
        <v>70</v>
      </c>
      <c r="C127" s="174"/>
      <c r="D127" s="183"/>
      <c r="E127" s="183"/>
      <c r="F127" s="183"/>
      <c r="G127" s="178">
        <f t="shared" si="9"/>
        <v>0</v>
      </c>
      <c r="H127" s="184"/>
      <c r="I127" s="185"/>
      <c r="J127" s="182"/>
      <c r="K127" s="164"/>
      <c r="L127" s="238"/>
    </row>
    <row r="128" spans="1:12" s="28" customFormat="1" ht="17" hidden="1">
      <c r="B128" s="176" t="s">
        <v>71</v>
      </c>
      <c r="C128" s="174"/>
      <c r="D128" s="183"/>
      <c r="E128" s="183"/>
      <c r="F128" s="183"/>
      <c r="G128" s="178">
        <f t="shared" si="9"/>
        <v>0</v>
      </c>
      <c r="H128" s="184"/>
      <c r="I128" s="185"/>
      <c r="J128" s="182"/>
      <c r="K128" s="164"/>
      <c r="L128" s="238"/>
    </row>
    <row r="129" spans="1:12" s="28" customFormat="1" ht="17">
      <c r="A129" s="27"/>
      <c r="B129" s="27"/>
      <c r="C129" s="79" t="s">
        <v>27</v>
      </c>
      <c r="D129" s="10">
        <f>SUM(D101:D128)</f>
        <v>200300</v>
      </c>
      <c r="E129" s="10">
        <f>SUM(E101:E128)</f>
        <v>0</v>
      </c>
      <c r="F129" s="10">
        <f>SUM(F101:F128)</f>
        <v>0</v>
      </c>
      <c r="G129" s="13">
        <f>SUM(G101:G128)</f>
        <v>200300</v>
      </c>
      <c r="H129" s="93">
        <f>(H101*G101)+(H102*G102)+(H103*G103)+(H104*G104)+(H105*G105)+(H106*G106)+(H107*G107)+(H108*G108)+(H109*G109)+(H110*G110)+(H111*G111)+(H112*G112)+(H113*G113)+(H114*G114)+(H115*G115)+(H116*G116)+(H117*G117)+(H118*G118)+(H119*G119)+(H120*G120)+(H121*G121)+(H122*G122)+(H123*G123)+(H124*G124)+(H125*G125)+(H126*G126)+(H127*G127)+(H128*G128)</f>
        <v>100150</v>
      </c>
      <c r="I129" s="93">
        <f>SUM(I101:I128)</f>
        <v>0</v>
      </c>
      <c r="J129" s="158"/>
      <c r="K129" s="164"/>
      <c r="L129" s="240"/>
    </row>
    <row r="130" spans="1:12" ht="17">
      <c r="B130" s="78" t="s">
        <v>72</v>
      </c>
      <c r="C130" s="253" t="s">
        <v>73</v>
      </c>
      <c r="D130" s="253"/>
      <c r="E130" s="253"/>
      <c r="F130" s="253"/>
      <c r="G130" s="253"/>
      <c r="H130" s="253"/>
      <c r="I130" s="254"/>
      <c r="J130" s="254"/>
      <c r="K130" s="253"/>
      <c r="L130" s="241"/>
    </row>
    <row r="131" spans="1:12" ht="136">
      <c r="B131" s="279" t="s">
        <v>74</v>
      </c>
      <c r="C131" s="282" t="s">
        <v>75</v>
      </c>
      <c r="D131" s="177">
        <v>132000</v>
      </c>
      <c r="E131" s="177"/>
      <c r="F131" s="177"/>
      <c r="G131" s="178">
        <f>SUM(D131:F131)</f>
        <v>132000</v>
      </c>
      <c r="H131" s="179">
        <v>0.5</v>
      </c>
      <c r="I131" s="180"/>
      <c r="J131" s="182"/>
      <c r="K131" s="164" t="s">
        <v>76</v>
      </c>
      <c r="L131" s="237"/>
    </row>
    <row r="132" spans="1:12" ht="16" hidden="1">
      <c r="B132" s="280"/>
      <c r="C132" s="283"/>
      <c r="D132" s="177"/>
      <c r="E132" s="177"/>
      <c r="F132" s="177"/>
      <c r="G132" s="178">
        <f t="shared" ref="G132:G137" si="10">SUM(D132:F132)</f>
        <v>0</v>
      </c>
      <c r="H132" s="179"/>
      <c r="I132" s="180"/>
      <c r="J132" s="182"/>
      <c r="K132" s="164"/>
      <c r="L132" s="237"/>
    </row>
    <row r="133" spans="1:12" ht="16" hidden="1">
      <c r="B133" s="280"/>
      <c r="C133" s="283"/>
      <c r="D133" s="177"/>
      <c r="E133" s="177"/>
      <c r="F133" s="177"/>
      <c r="G133" s="178">
        <f t="shared" si="10"/>
        <v>0</v>
      </c>
      <c r="H133" s="179"/>
      <c r="I133" s="180"/>
      <c r="J133" s="182"/>
      <c r="K133" s="164"/>
      <c r="L133" s="237"/>
    </row>
    <row r="134" spans="1:12" ht="16" hidden="1">
      <c r="B134" s="280"/>
      <c r="C134" s="283"/>
      <c r="D134" s="177"/>
      <c r="E134" s="177"/>
      <c r="F134" s="177"/>
      <c r="G134" s="178">
        <f t="shared" si="10"/>
        <v>0</v>
      </c>
      <c r="H134" s="179"/>
      <c r="I134" s="180"/>
      <c r="J134" s="182"/>
      <c r="K134" s="164"/>
      <c r="L134" s="237"/>
    </row>
    <row r="135" spans="1:12" ht="16" hidden="1">
      <c r="B135" s="280"/>
      <c r="C135" s="283"/>
      <c r="D135" s="177"/>
      <c r="E135" s="177"/>
      <c r="F135" s="177"/>
      <c r="G135" s="178">
        <f t="shared" si="10"/>
        <v>0</v>
      </c>
      <c r="H135" s="179"/>
      <c r="I135" s="180"/>
      <c r="J135" s="182"/>
      <c r="K135" s="164"/>
      <c r="L135" s="237"/>
    </row>
    <row r="136" spans="1:12" ht="16" hidden="1">
      <c r="B136" s="280"/>
      <c r="C136" s="283"/>
      <c r="D136" s="177"/>
      <c r="E136" s="177"/>
      <c r="F136" s="177"/>
      <c r="G136" s="178">
        <f t="shared" si="10"/>
        <v>0</v>
      </c>
      <c r="H136" s="179"/>
      <c r="I136" s="180"/>
      <c r="J136" s="182"/>
      <c r="K136" s="164"/>
      <c r="L136" s="237"/>
    </row>
    <row r="137" spans="1:12" ht="16">
      <c r="B137" s="281"/>
      <c r="C137" s="284"/>
      <c r="D137" s="177"/>
      <c r="E137" s="177"/>
      <c r="F137" s="177"/>
      <c r="G137" s="178">
        <f t="shared" si="10"/>
        <v>0</v>
      </c>
      <c r="H137" s="179"/>
      <c r="I137" s="180"/>
      <c r="J137" s="182"/>
      <c r="K137" s="164"/>
      <c r="L137" s="237"/>
    </row>
    <row r="138" spans="1:12" ht="62.5" customHeight="1">
      <c r="B138" s="279" t="s">
        <v>77</v>
      </c>
      <c r="C138" s="288" t="s">
        <v>78</v>
      </c>
      <c r="D138" s="177">
        <v>22750</v>
      </c>
      <c r="E138" s="177"/>
      <c r="F138" s="177"/>
      <c r="G138" s="178">
        <f t="shared" ref="G138:G163" si="11">SUM(D138:F138)</f>
        <v>22750</v>
      </c>
      <c r="H138" s="179">
        <v>0.5</v>
      </c>
      <c r="I138" s="180"/>
      <c r="J138" s="182"/>
      <c r="K138" s="181"/>
      <c r="L138" s="237"/>
    </row>
    <row r="139" spans="1:12" ht="16">
      <c r="B139" s="280"/>
      <c r="C139" s="289"/>
      <c r="D139" s="177"/>
      <c r="E139" s="177"/>
      <c r="F139" s="177"/>
      <c r="G139" s="178">
        <f t="shared" si="11"/>
        <v>0</v>
      </c>
      <c r="H139" s="179"/>
      <c r="I139" s="180"/>
      <c r="J139" s="182"/>
      <c r="K139" s="181"/>
      <c r="L139" s="237"/>
    </row>
    <row r="140" spans="1:12" ht="16" hidden="1">
      <c r="B140" s="280"/>
      <c r="C140" s="289"/>
      <c r="D140" s="177"/>
      <c r="E140" s="177"/>
      <c r="F140" s="177"/>
      <c r="G140" s="178">
        <f t="shared" si="11"/>
        <v>0</v>
      </c>
      <c r="H140" s="179"/>
      <c r="I140" s="180"/>
      <c r="J140" s="182"/>
      <c r="K140" s="181"/>
      <c r="L140" s="237"/>
    </row>
    <row r="141" spans="1:12" ht="16" hidden="1">
      <c r="B141" s="280"/>
      <c r="C141" s="289"/>
      <c r="D141" s="177"/>
      <c r="E141" s="177"/>
      <c r="F141" s="177"/>
      <c r="G141" s="178">
        <f t="shared" si="11"/>
        <v>0</v>
      </c>
      <c r="H141" s="179"/>
      <c r="I141" s="180"/>
      <c r="J141" s="182"/>
      <c r="K141" s="181"/>
      <c r="L141" s="237"/>
    </row>
    <row r="142" spans="1:12" ht="16" hidden="1">
      <c r="B142" s="280"/>
      <c r="C142" s="289"/>
      <c r="D142" s="177"/>
      <c r="E142" s="177"/>
      <c r="F142" s="177"/>
      <c r="G142" s="178">
        <f t="shared" si="11"/>
        <v>0</v>
      </c>
      <c r="H142" s="179"/>
      <c r="I142" s="180"/>
      <c r="J142" s="182"/>
      <c r="K142" s="181"/>
      <c r="L142" s="237"/>
    </row>
    <row r="143" spans="1:12" ht="16" hidden="1">
      <c r="B143" s="280"/>
      <c r="C143" s="289"/>
      <c r="D143" s="177"/>
      <c r="E143" s="177"/>
      <c r="F143" s="177"/>
      <c r="G143" s="178">
        <f t="shared" si="11"/>
        <v>0</v>
      </c>
      <c r="H143" s="179"/>
      <c r="I143" s="180"/>
      <c r="J143" s="182"/>
      <c r="K143" s="181"/>
      <c r="L143" s="237"/>
    </row>
    <row r="144" spans="1:12" ht="16" hidden="1">
      <c r="B144" s="280"/>
      <c r="C144" s="289"/>
      <c r="D144" s="177"/>
      <c r="E144" s="177"/>
      <c r="F144" s="177"/>
      <c r="G144" s="178">
        <f t="shared" si="11"/>
        <v>0</v>
      </c>
      <c r="H144" s="179"/>
      <c r="I144" s="180"/>
      <c r="J144" s="182"/>
      <c r="K144" s="181"/>
      <c r="L144" s="237"/>
    </row>
    <row r="145" spans="2:12" ht="16" hidden="1">
      <c r="B145" s="281"/>
      <c r="C145" s="290"/>
      <c r="D145" s="177"/>
      <c r="E145" s="177"/>
      <c r="F145" s="177"/>
      <c r="G145" s="178">
        <f t="shared" si="11"/>
        <v>0</v>
      </c>
      <c r="H145" s="179"/>
      <c r="I145" s="180"/>
      <c r="J145" s="182"/>
      <c r="K145" s="181"/>
      <c r="L145" s="237"/>
    </row>
    <row r="146" spans="2:12" ht="62.5" customHeight="1">
      <c r="B146" s="285" t="s">
        <v>79</v>
      </c>
      <c r="C146" s="291" t="s">
        <v>80</v>
      </c>
      <c r="D146" s="177">
        <v>22750</v>
      </c>
      <c r="E146" s="177"/>
      <c r="F146" s="177"/>
      <c r="G146" s="178">
        <f t="shared" si="11"/>
        <v>22750</v>
      </c>
      <c r="H146" s="179">
        <v>0.5</v>
      </c>
      <c r="I146" s="180"/>
      <c r="J146" s="182"/>
      <c r="K146" s="181"/>
      <c r="L146" s="237"/>
    </row>
    <row r="147" spans="2:12" ht="16">
      <c r="B147" s="286"/>
      <c r="C147" s="292"/>
      <c r="D147" s="177"/>
      <c r="E147" s="177"/>
      <c r="F147" s="177"/>
      <c r="G147" s="178">
        <f t="shared" si="11"/>
        <v>0</v>
      </c>
      <c r="H147" s="179"/>
      <c r="I147" s="180"/>
      <c r="J147" s="182"/>
      <c r="K147" s="181"/>
      <c r="L147" s="237"/>
    </row>
    <row r="148" spans="2:12" ht="16" hidden="1">
      <c r="B148" s="286"/>
      <c r="C148" s="292"/>
      <c r="D148" s="177"/>
      <c r="E148" s="177"/>
      <c r="F148" s="177"/>
      <c r="G148" s="178">
        <f t="shared" si="11"/>
        <v>0</v>
      </c>
      <c r="H148" s="179"/>
      <c r="I148" s="180"/>
      <c r="J148" s="182"/>
      <c r="K148" s="181"/>
      <c r="L148" s="237"/>
    </row>
    <row r="149" spans="2:12" ht="16" hidden="1">
      <c r="B149" s="286"/>
      <c r="C149" s="292"/>
      <c r="D149" s="177"/>
      <c r="E149" s="177"/>
      <c r="F149" s="177"/>
      <c r="G149" s="178">
        <f t="shared" si="11"/>
        <v>0</v>
      </c>
      <c r="H149" s="179"/>
      <c r="I149" s="180"/>
      <c r="J149" s="182"/>
      <c r="K149" s="181"/>
      <c r="L149" s="237"/>
    </row>
    <row r="150" spans="2:12" ht="16" hidden="1">
      <c r="B150" s="286"/>
      <c r="C150" s="292"/>
      <c r="D150" s="177"/>
      <c r="E150" s="177"/>
      <c r="F150" s="177"/>
      <c r="G150" s="178">
        <f t="shared" si="11"/>
        <v>0</v>
      </c>
      <c r="H150" s="179"/>
      <c r="I150" s="180"/>
      <c r="J150" s="182"/>
      <c r="K150" s="181"/>
      <c r="L150" s="237"/>
    </row>
    <row r="151" spans="2:12" ht="16" hidden="1">
      <c r="B151" s="286"/>
      <c r="C151" s="292"/>
      <c r="D151" s="177"/>
      <c r="E151" s="177"/>
      <c r="F151" s="177"/>
      <c r="G151" s="178">
        <f t="shared" si="11"/>
        <v>0</v>
      </c>
      <c r="H151" s="179"/>
      <c r="I151" s="180"/>
      <c r="J151" s="182"/>
      <c r="K151" s="181"/>
      <c r="L151" s="237"/>
    </row>
    <row r="152" spans="2:12" ht="16" hidden="1">
      <c r="B152" s="287"/>
      <c r="C152" s="293"/>
      <c r="D152" s="177"/>
      <c r="E152" s="177"/>
      <c r="F152" s="177"/>
      <c r="G152" s="178">
        <f t="shared" si="11"/>
        <v>0</v>
      </c>
      <c r="H152" s="179"/>
      <c r="I152" s="180"/>
      <c r="J152" s="182"/>
      <c r="K152" s="181"/>
      <c r="L152" s="237"/>
    </row>
    <row r="153" spans="2:12" ht="46.75" customHeight="1">
      <c r="B153" s="279" t="s">
        <v>81</v>
      </c>
      <c r="C153" s="288" t="s">
        <v>82</v>
      </c>
      <c r="D153" s="177">
        <v>35200</v>
      </c>
      <c r="E153" s="177"/>
      <c r="F153" s="177"/>
      <c r="G153" s="178">
        <f t="shared" ref="G153" si="12">SUM(D153:F153)</f>
        <v>35200</v>
      </c>
      <c r="H153" s="179">
        <v>0.5</v>
      </c>
      <c r="I153" s="180"/>
      <c r="J153" s="182"/>
      <c r="K153" s="181"/>
      <c r="L153" s="237"/>
    </row>
    <row r="154" spans="2:12" ht="16">
      <c r="B154" s="280"/>
      <c r="C154" s="289"/>
      <c r="D154" s="177"/>
      <c r="E154" s="177"/>
      <c r="F154" s="177"/>
      <c r="G154" s="178">
        <f t="shared" si="11"/>
        <v>0</v>
      </c>
      <c r="H154" s="179"/>
      <c r="I154" s="180"/>
      <c r="J154" s="182"/>
      <c r="K154" s="181"/>
      <c r="L154" s="237"/>
    </row>
    <row r="155" spans="2:12" ht="16" hidden="1">
      <c r="B155" s="280"/>
      <c r="C155" s="289"/>
      <c r="D155" s="177"/>
      <c r="E155" s="177"/>
      <c r="F155" s="177"/>
      <c r="G155" s="178">
        <f t="shared" si="11"/>
        <v>0</v>
      </c>
      <c r="H155" s="179"/>
      <c r="I155" s="180"/>
      <c r="J155" s="182"/>
      <c r="K155" s="181"/>
      <c r="L155" s="237"/>
    </row>
    <row r="156" spans="2:12" ht="16" hidden="1">
      <c r="B156" s="280"/>
      <c r="C156" s="289"/>
      <c r="D156" s="177"/>
      <c r="E156" s="177"/>
      <c r="F156" s="177"/>
      <c r="G156" s="178">
        <f t="shared" si="11"/>
        <v>0</v>
      </c>
      <c r="H156" s="179"/>
      <c r="I156" s="180"/>
      <c r="J156" s="182"/>
      <c r="K156" s="181"/>
      <c r="L156" s="237"/>
    </row>
    <row r="157" spans="2:12" ht="16" hidden="1">
      <c r="B157" s="280"/>
      <c r="C157" s="289"/>
      <c r="D157" s="177"/>
      <c r="E157" s="177"/>
      <c r="F157" s="177"/>
      <c r="G157" s="178">
        <f t="shared" si="11"/>
        <v>0</v>
      </c>
      <c r="H157" s="179"/>
      <c r="I157" s="180"/>
      <c r="J157" s="182"/>
      <c r="K157" s="181"/>
      <c r="L157" s="237"/>
    </row>
    <row r="158" spans="2:12" ht="16" hidden="1">
      <c r="B158" s="280"/>
      <c r="C158" s="289"/>
      <c r="D158" s="177"/>
      <c r="E158" s="177"/>
      <c r="F158" s="177"/>
      <c r="G158" s="178">
        <f t="shared" si="11"/>
        <v>0</v>
      </c>
      <c r="H158" s="179"/>
      <c r="I158" s="180"/>
      <c r="J158" s="182"/>
      <c r="K158" s="181"/>
      <c r="L158" s="237"/>
    </row>
    <row r="159" spans="2:12" ht="16" hidden="1">
      <c r="B159" s="281"/>
      <c r="C159" s="290"/>
      <c r="D159" s="177"/>
      <c r="E159" s="177"/>
      <c r="F159" s="177"/>
      <c r="G159" s="178">
        <f t="shared" si="11"/>
        <v>0</v>
      </c>
      <c r="H159" s="179"/>
      <c r="I159" s="180"/>
      <c r="J159" s="182"/>
      <c r="K159" s="181"/>
      <c r="L159" s="237"/>
    </row>
    <row r="160" spans="2:12" ht="17" hidden="1">
      <c r="B160" s="176" t="s">
        <v>83</v>
      </c>
      <c r="C160" s="162"/>
      <c r="D160" s="177"/>
      <c r="E160" s="177"/>
      <c r="F160" s="177"/>
      <c r="G160" s="178">
        <f t="shared" si="11"/>
        <v>0</v>
      </c>
      <c r="H160" s="179"/>
      <c r="I160" s="180"/>
      <c r="J160" s="182"/>
      <c r="K160" s="181"/>
      <c r="L160" s="238"/>
    </row>
    <row r="161" spans="2:12" ht="17" hidden="1">
      <c r="B161" s="176" t="s">
        <v>84</v>
      </c>
      <c r="C161" s="162"/>
      <c r="D161" s="177"/>
      <c r="E161" s="177"/>
      <c r="F161" s="177"/>
      <c r="G161" s="178">
        <f t="shared" si="11"/>
        <v>0</v>
      </c>
      <c r="H161" s="179"/>
      <c r="I161" s="180"/>
      <c r="J161" s="182"/>
      <c r="K161" s="181"/>
      <c r="L161" s="238"/>
    </row>
    <row r="162" spans="2:12" ht="17" hidden="1">
      <c r="B162" s="176" t="s">
        <v>85</v>
      </c>
      <c r="C162" s="174"/>
      <c r="D162" s="183"/>
      <c r="E162" s="183"/>
      <c r="F162" s="183"/>
      <c r="G162" s="178">
        <f t="shared" si="11"/>
        <v>0</v>
      </c>
      <c r="H162" s="184"/>
      <c r="I162" s="185"/>
      <c r="J162" s="182"/>
      <c r="K162" s="164"/>
      <c r="L162" s="238"/>
    </row>
    <row r="163" spans="2:12" ht="17" hidden="1">
      <c r="B163" s="176" t="s">
        <v>86</v>
      </c>
      <c r="C163" s="174"/>
      <c r="D163" s="183"/>
      <c r="E163" s="183"/>
      <c r="F163" s="183"/>
      <c r="G163" s="178">
        <f t="shared" si="11"/>
        <v>0</v>
      </c>
      <c r="H163" s="184"/>
      <c r="I163" s="185"/>
      <c r="J163" s="182"/>
      <c r="K163" s="164"/>
      <c r="L163" s="238"/>
    </row>
    <row r="164" spans="2:12" ht="17">
      <c r="C164" s="79" t="s">
        <v>27</v>
      </c>
      <c r="D164" s="13">
        <f>SUM(D131:D163)</f>
        <v>212700</v>
      </c>
      <c r="E164" s="13">
        <f>SUM(E131:E163)</f>
        <v>0</v>
      </c>
      <c r="F164" s="13">
        <f>SUM(F131:F163)</f>
        <v>0</v>
      </c>
      <c r="G164" s="13">
        <f>SUM(G131:G163)</f>
        <v>212700</v>
      </c>
      <c r="H164" s="93">
        <f>(H131*G131)+(H132*G132)+(H133*G133)+(H134*G134)+(H135*G135)+(H136*G136)+(H137*G137)+(H138*G138)+(H139*G139)+(H140*G140)+(H141*G141)+(H142*G142)+(H143*G143)+(H144*G144)+(H145*G145)+(H146*G146)+(H147*G147)+(H148*G148)+(H149*G149)+(H150*G150)+(H151*G151)+(H152*G152)+(H153*G153)+(H154*G154)+(H155*G155)+(H156*G156)+(H157*G157)+(H158*G158)+(H159*G159)+(H160*G160)+(H161*G161)+(H162*G162)+(H163*G163)</f>
        <v>106350</v>
      </c>
      <c r="I164" s="93">
        <f>SUM(I131:I163)</f>
        <v>0</v>
      </c>
      <c r="J164" s="158"/>
      <c r="K164" s="164"/>
      <c r="L164" s="240"/>
    </row>
    <row r="165" spans="2:12" ht="17">
      <c r="B165" s="78" t="s">
        <v>87</v>
      </c>
      <c r="C165" s="253" t="s">
        <v>88</v>
      </c>
      <c r="D165" s="253"/>
      <c r="E165" s="253"/>
      <c r="F165" s="253"/>
      <c r="G165" s="253"/>
      <c r="H165" s="253"/>
      <c r="I165" s="254"/>
      <c r="J165" s="254"/>
      <c r="K165" s="253"/>
      <c r="L165" s="241"/>
    </row>
    <row r="166" spans="2:12" ht="62.5" customHeight="1">
      <c r="B166" s="279" t="s">
        <v>89</v>
      </c>
      <c r="C166" s="288" t="s">
        <v>90</v>
      </c>
      <c r="D166" s="177">
        <v>25000</v>
      </c>
      <c r="E166" s="177"/>
      <c r="F166" s="177"/>
      <c r="G166" s="178">
        <f>SUM(D166:F166)</f>
        <v>25000</v>
      </c>
      <c r="H166" s="179">
        <v>0.5</v>
      </c>
      <c r="I166" s="180"/>
      <c r="J166" s="182"/>
      <c r="K166" s="181"/>
      <c r="L166" s="237"/>
    </row>
    <row r="167" spans="2:12" ht="16" hidden="1">
      <c r="B167" s="280"/>
      <c r="C167" s="289"/>
      <c r="D167" s="177"/>
      <c r="E167" s="177"/>
      <c r="F167" s="177"/>
      <c r="G167" s="178">
        <f t="shared" ref="G167:G172" si="13">SUM(D167:F167)</f>
        <v>0</v>
      </c>
      <c r="H167" s="179"/>
      <c r="I167" s="180"/>
      <c r="J167" s="182"/>
      <c r="K167" s="181"/>
      <c r="L167" s="237"/>
    </row>
    <row r="168" spans="2:12" ht="16" hidden="1">
      <c r="B168" s="280"/>
      <c r="C168" s="289"/>
      <c r="D168" s="177"/>
      <c r="E168" s="177"/>
      <c r="F168" s="177"/>
      <c r="G168" s="178">
        <f t="shared" si="13"/>
        <v>0</v>
      </c>
      <c r="H168" s="179"/>
      <c r="I168" s="180"/>
      <c r="J168" s="182"/>
      <c r="K168" s="181"/>
      <c r="L168" s="237"/>
    </row>
    <row r="169" spans="2:12" ht="16" hidden="1">
      <c r="B169" s="280"/>
      <c r="C169" s="289"/>
      <c r="D169" s="177"/>
      <c r="E169" s="177"/>
      <c r="F169" s="177"/>
      <c r="G169" s="178">
        <f t="shared" si="13"/>
        <v>0</v>
      </c>
      <c r="H169" s="179"/>
      <c r="I169" s="180"/>
      <c r="J169" s="182"/>
      <c r="K169" s="181"/>
      <c r="L169" s="237"/>
    </row>
    <row r="170" spans="2:12" ht="16" hidden="1">
      <c r="B170" s="280"/>
      <c r="C170" s="289"/>
      <c r="D170" s="177"/>
      <c r="E170" s="177"/>
      <c r="F170" s="177"/>
      <c r="G170" s="178">
        <f t="shared" si="13"/>
        <v>0</v>
      </c>
      <c r="H170" s="179"/>
      <c r="I170" s="180"/>
      <c r="J170" s="182"/>
      <c r="K170" s="181"/>
      <c r="L170" s="237"/>
    </row>
    <row r="171" spans="2:12" ht="16" hidden="1">
      <c r="B171" s="280"/>
      <c r="C171" s="289"/>
      <c r="D171" s="177"/>
      <c r="E171" s="177"/>
      <c r="F171" s="177"/>
      <c r="G171" s="178">
        <f t="shared" si="13"/>
        <v>0</v>
      </c>
      <c r="H171" s="179"/>
      <c r="I171" s="180"/>
      <c r="J171" s="182"/>
      <c r="K171" s="181"/>
      <c r="L171" s="237"/>
    </row>
    <row r="172" spans="2:12" ht="16" hidden="1">
      <c r="B172" s="281"/>
      <c r="C172" s="290"/>
      <c r="D172" s="177"/>
      <c r="E172" s="177"/>
      <c r="F172" s="177"/>
      <c r="G172" s="178">
        <f t="shared" si="13"/>
        <v>0</v>
      </c>
      <c r="H172" s="179"/>
      <c r="I172" s="180"/>
      <c r="J172" s="182"/>
      <c r="K172" s="181"/>
      <c r="L172" s="237"/>
    </row>
    <row r="173" spans="2:12" ht="62.5" customHeight="1">
      <c r="B173" s="279" t="s">
        <v>91</v>
      </c>
      <c r="C173" s="288" t="s">
        <v>92</v>
      </c>
      <c r="D173" s="177">
        <v>20000</v>
      </c>
      <c r="E173" s="177"/>
      <c r="F173" s="177"/>
      <c r="G173" s="178">
        <f t="shared" ref="G173:G196" si="14">SUM(D173:F173)</f>
        <v>20000</v>
      </c>
      <c r="H173" s="179">
        <v>0.5</v>
      </c>
      <c r="I173" s="180"/>
      <c r="J173" s="182"/>
      <c r="K173" s="181"/>
      <c r="L173" s="237"/>
    </row>
    <row r="174" spans="2:12" ht="16">
      <c r="B174" s="280"/>
      <c r="C174" s="289"/>
      <c r="D174" s="177"/>
      <c r="E174" s="177"/>
      <c r="F174" s="177"/>
      <c r="G174" s="178">
        <f t="shared" si="14"/>
        <v>0</v>
      </c>
      <c r="H174" s="179"/>
      <c r="I174" s="180"/>
      <c r="J174" s="182"/>
      <c r="K174" s="181"/>
      <c r="L174" s="237"/>
    </row>
    <row r="175" spans="2:12" ht="16" hidden="1">
      <c r="B175" s="280"/>
      <c r="C175" s="289"/>
      <c r="D175" s="177"/>
      <c r="E175" s="177"/>
      <c r="F175" s="177"/>
      <c r="G175" s="178">
        <f t="shared" si="14"/>
        <v>0</v>
      </c>
      <c r="H175" s="179"/>
      <c r="I175" s="180"/>
      <c r="J175" s="182"/>
      <c r="K175" s="181"/>
      <c r="L175" s="237"/>
    </row>
    <row r="176" spans="2:12" ht="16" hidden="1">
      <c r="B176" s="280"/>
      <c r="C176" s="289"/>
      <c r="D176" s="177"/>
      <c r="E176" s="177"/>
      <c r="F176" s="177"/>
      <c r="G176" s="178">
        <f t="shared" si="14"/>
        <v>0</v>
      </c>
      <c r="H176" s="179"/>
      <c r="I176" s="180"/>
      <c r="J176" s="182"/>
      <c r="K176" s="181"/>
      <c r="L176" s="237"/>
    </row>
    <row r="177" spans="1:12" ht="16" hidden="1">
      <c r="B177" s="280"/>
      <c r="C177" s="289"/>
      <c r="D177" s="177"/>
      <c r="E177" s="177"/>
      <c r="F177" s="177"/>
      <c r="G177" s="178">
        <f t="shared" si="14"/>
        <v>0</v>
      </c>
      <c r="H177" s="179"/>
      <c r="I177" s="180"/>
      <c r="J177" s="182"/>
      <c r="K177" s="181"/>
      <c r="L177" s="237"/>
    </row>
    <row r="178" spans="1:12" ht="16" hidden="1">
      <c r="B178" s="280"/>
      <c r="C178" s="289"/>
      <c r="D178" s="177"/>
      <c r="E178" s="177"/>
      <c r="F178" s="177"/>
      <c r="G178" s="178">
        <f t="shared" si="14"/>
        <v>0</v>
      </c>
      <c r="H178" s="179"/>
      <c r="I178" s="180"/>
      <c r="J178" s="182"/>
      <c r="K178" s="181"/>
      <c r="L178" s="237"/>
    </row>
    <row r="179" spans="1:12" ht="16" hidden="1">
      <c r="B179" s="281"/>
      <c r="C179" s="290"/>
      <c r="D179" s="177"/>
      <c r="E179" s="177"/>
      <c r="F179" s="177"/>
      <c r="G179" s="178">
        <f t="shared" si="14"/>
        <v>0</v>
      </c>
      <c r="H179" s="179"/>
      <c r="I179" s="180"/>
      <c r="J179" s="182"/>
      <c r="K179" s="181"/>
      <c r="L179" s="237"/>
    </row>
    <row r="180" spans="1:12" ht="62.5" customHeight="1">
      <c r="B180" s="279" t="s">
        <v>93</v>
      </c>
      <c r="C180" s="288" t="s">
        <v>94</v>
      </c>
      <c r="D180" s="177">
        <v>35000</v>
      </c>
      <c r="E180" s="177"/>
      <c r="F180" s="177"/>
      <c r="G180" s="178">
        <f t="shared" si="14"/>
        <v>35000</v>
      </c>
      <c r="H180" s="179">
        <v>0.5</v>
      </c>
      <c r="I180" s="180"/>
      <c r="J180" s="182"/>
      <c r="K180" s="181"/>
      <c r="L180" s="237"/>
    </row>
    <row r="181" spans="1:12" ht="16">
      <c r="B181" s="280"/>
      <c r="C181" s="289"/>
      <c r="D181" s="177"/>
      <c r="E181" s="177"/>
      <c r="F181" s="177"/>
      <c r="G181" s="178">
        <f t="shared" si="14"/>
        <v>0</v>
      </c>
      <c r="H181" s="179"/>
      <c r="I181" s="180"/>
      <c r="J181" s="182"/>
      <c r="K181" s="181"/>
      <c r="L181" s="237"/>
    </row>
    <row r="182" spans="1:12" ht="16" hidden="1">
      <c r="B182" s="280"/>
      <c r="C182" s="289"/>
      <c r="D182" s="177"/>
      <c r="E182" s="177"/>
      <c r="F182" s="177"/>
      <c r="G182" s="178">
        <f t="shared" si="14"/>
        <v>0</v>
      </c>
      <c r="H182" s="179"/>
      <c r="I182" s="180"/>
      <c r="J182" s="182"/>
      <c r="K182" s="181"/>
      <c r="L182" s="237"/>
    </row>
    <row r="183" spans="1:12" ht="16" hidden="1">
      <c r="B183" s="280"/>
      <c r="C183" s="289"/>
      <c r="D183" s="177"/>
      <c r="E183" s="177"/>
      <c r="F183" s="177"/>
      <c r="G183" s="178">
        <f t="shared" si="14"/>
        <v>0</v>
      </c>
      <c r="H183" s="179"/>
      <c r="I183" s="180"/>
      <c r="J183" s="182"/>
      <c r="K183" s="181"/>
      <c r="L183" s="237"/>
    </row>
    <row r="184" spans="1:12" ht="16" hidden="1">
      <c r="B184" s="280"/>
      <c r="C184" s="289"/>
      <c r="D184" s="177"/>
      <c r="E184" s="177"/>
      <c r="F184" s="177"/>
      <c r="G184" s="178">
        <f t="shared" si="14"/>
        <v>0</v>
      </c>
      <c r="H184" s="179"/>
      <c r="I184" s="180"/>
      <c r="J184" s="182"/>
      <c r="K184" s="181"/>
      <c r="L184" s="237"/>
    </row>
    <row r="185" spans="1:12" ht="16" hidden="1">
      <c r="B185" s="280"/>
      <c r="C185" s="289"/>
      <c r="D185" s="177"/>
      <c r="E185" s="177"/>
      <c r="F185" s="177"/>
      <c r="G185" s="178">
        <f t="shared" si="14"/>
        <v>0</v>
      </c>
      <c r="H185" s="179"/>
      <c r="I185" s="180"/>
      <c r="J185" s="182"/>
      <c r="K185" s="181"/>
      <c r="L185" s="237"/>
    </row>
    <row r="186" spans="1:12" ht="16" hidden="1">
      <c r="B186" s="281"/>
      <c r="C186" s="290"/>
      <c r="D186" s="177"/>
      <c r="E186" s="177"/>
      <c r="F186" s="177"/>
      <c r="G186" s="178">
        <f t="shared" si="14"/>
        <v>0</v>
      </c>
      <c r="H186" s="179"/>
      <c r="I186" s="180"/>
      <c r="J186" s="182"/>
      <c r="K186" s="181"/>
      <c r="L186" s="237"/>
    </row>
    <row r="187" spans="1:12" ht="62.5" customHeight="1">
      <c r="B187" s="279" t="s">
        <v>95</v>
      </c>
      <c r="C187" s="288" t="s">
        <v>96</v>
      </c>
      <c r="D187" s="177">
        <v>12050</v>
      </c>
      <c r="E187" s="177"/>
      <c r="F187" s="177"/>
      <c r="G187" s="178">
        <f t="shared" ref="G187:G192" si="15">SUM(D187:F187)</f>
        <v>12050</v>
      </c>
      <c r="H187" s="179">
        <v>0.5</v>
      </c>
      <c r="I187" s="180"/>
      <c r="J187" s="182"/>
      <c r="K187" s="181"/>
      <c r="L187" s="237"/>
    </row>
    <row r="188" spans="1:12" ht="16">
      <c r="B188" s="280"/>
      <c r="C188" s="289"/>
      <c r="D188" s="177"/>
      <c r="E188" s="177"/>
      <c r="F188" s="177"/>
      <c r="G188" s="178">
        <f t="shared" si="15"/>
        <v>0</v>
      </c>
      <c r="H188" s="179"/>
      <c r="I188" s="180"/>
      <c r="J188" s="182"/>
      <c r="K188" s="181"/>
      <c r="L188" s="237"/>
    </row>
    <row r="189" spans="1:12" ht="16" hidden="1">
      <c r="B189" s="280"/>
      <c r="C189" s="289"/>
      <c r="D189" s="177"/>
      <c r="E189" s="177"/>
      <c r="F189" s="177"/>
      <c r="G189" s="178">
        <f t="shared" si="15"/>
        <v>0</v>
      </c>
      <c r="H189" s="179"/>
      <c r="I189" s="180"/>
      <c r="J189" s="182"/>
      <c r="K189" s="181"/>
      <c r="L189" s="237"/>
    </row>
    <row r="190" spans="1:12" ht="16" hidden="1">
      <c r="B190" s="280"/>
      <c r="C190" s="289"/>
      <c r="D190" s="177"/>
      <c r="E190" s="177"/>
      <c r="F190" s="177"/>
      <c r="G190" s="178">
        <f t="shared" si="15"/>
        <v>0</v>
      </c>
      <c r="H190" s="179"/>
      <c r="I190" s="180"/>
      <c r="J190" s="182"/>
      <c r="K190" s="181"/>
      <c r="L190" s="237"/>
    </row>
    <row r="191" spans="1:12" ht="16" hidden="1">
      <c r="B191" s="280"/>
      <c r="C191" s="289"/>
      <c r="D191" s="177"/>
      <c r="E191" s="177"/>
      <c r="F191" s="177"/>
      <c r="G191" s="178">
        <f t="shared" si="15"/>
        <v>0</v>
      </c>
      <c r="H191" s="179"/>
      <c r="I191" s="180"/>
      <c r="J191" s="182"/>
      <c r="K191" s="181"/>
      <c r="L191" s="237"/>
    </row>
    <row r="192" spans="1:12" ht="16" hidden="1">
      <c r="A192" s="28"/>
      <c r="B192" s="281"/>
      <c r="C192" s="290"/>
      <c r="D192" s="177"/>
      <c r="E192" s="177"/>
      <c r="F192" s="177"/>
      <c r="G192" s="178">
        <f t="shared" si="15"/>
        <v>0</v>
      </c>
      <c r="H192" s="179"/>
      <c r="I192" s="180"/>
      <c r="J192" s="182"/>
      <c r="K192" s="181"/>
      <c r="L192" s="237"/>
    </row>
    <row r="193" spans="1:12" s="28" customFormat="1" ht="17" hidden="1">
      <c r="A193" s="27"/>
      <c r="B193" s="176" t="s">
        <v>97</v>
      </c>
      <c r="C193" s="162"/>
      <c r="D193" s="177"/>
      <c r="E193" s="177"/>
      <c r="F193" s="177"/>
      <c r="G193" s="178">
        <f t="shared" si="14"/>
        <v>0</v>
      </c>
      <c r="H193" s="179"/>
      <c r="I193" s="180"/>
      <c r="J193" s="182"/>
      <c r="K193" s="181"/>
      <c r="L193" s="238"/>
    </row>
    <row r="194" spans="1:12" ht="17" hidden="1">
      <c r="B194" s="176" t="s">
        <v>98</v>
      </c>
      <c r="C194" s="162"/>
      <c r="D194" s="177"/>
      <c r="E194" s="177"/>
      <c r="F194" s="177"/>
      <c r="G194" s="178">
        <f t="shared" si="14"/>
        <v>0</v>
      </c>
      <c r="H194" s="179"/>
      <c r="I194" s="180"/>
      <c r="J194" s="182"/>
      <c r="K194" s="181"/>
      <c r="L194" s="238"/>
    </row>
    <row r="195" spans="1:12" ht="17" hidden="1">
      <c r="B195" s="176" t="s">
        <v>99</v>
      </c>
      <c r="C195" s="174"/>
      <c r="D195" s="183"/>
      <c r="E195" s="183"/>
      <c r="F195" s="183"/>
      <c r="G195" s="178">
        <f t="shared" si="14"/>
        <v>0</v>
      </c>
      <c r="H195" s="184"/>
      <c r="I195" s="185"/>
      <c r="J195" s="182"/>
      <c r="K195" s="164"/>
      <c r="L195" s="238"/>
    </row>
    <row r="196" spans="1:12" ht="17" hidden="1">
      <c r="B196" s="176" t="s">
        <v>100</v>
      </c>
      <c r="C196" s="174"/>
      <c r="D196" s="183"/>
      <c r="E196" s="183"/>
      <c r="F196" s="183"/>
      <c r="G196" s="178">
        <f t="shared" si="14"/>
        <v>0</v>
      </c>
      <c r="H196" s="184"/>
      <c r="I196" s="185"/>
      <c r="J196" s="182"/>
      <c r="K196" s="164"/>
      <c r="L196" s="238"/>
    </row>
    <row r="197" spans="1:12" ht="17">
      <c r="C197" s="79" t="s">
        <v>27</v>
      </c>
      <c r="D197" s="13">
        <f>SUM(D166:D196)</f>
        <v>92050</v>
      </c>
      <c r="E197" s="13">
        <f>SUM(E166:E196)</f>
        <v>0</v>
      </c>
      <c r="F197" s="13">
        <f>SUM(F166:F196)</f>
        <v>0</v>
      </c>
      <c r="G197" s="13">
        <f>SUM(G166:G196)</f>
        <v>92050</v>
      </c>
      <c r="H197" s="93">
        <f>(H166*G166)+(H167*G167)+(H168*G168)+(H169*G169)+(H170*G170)+(H171*G171)+(H172*G172)+(H173*G173)+(H174*G174)+(H175*G175)+(H176*G176)+(H177*G177)+(H178*G178)+(H179*G179)+(H180*G180)+(H181*G181)+(H182*G182)+(H183*G183)+(H184*G184)+(H185*G185)+(H186*G186)+(H187*G187)+(H188*G188)+(H189*G189)+(H190*G190)+(H191*G191)+(H192*G192)+(H193*G193)+(H194*G194)+(H195*G195)+(H196*G196)</f>
        <v>46025</v>
      </c>
      <c r="I197" s="93">
        <f>SUM(I166:I196)</f>
        <v>0</v>
      </c>
      <c r="J197" s="158"/>
      <c r="K197" s="164"/>
      <c r="L197" s="240"/>
    </row>
    <row r="198" spans="1:12" ht="17">
      <c r="B198" s="78" t="s">
        <v>101</v>
      </c>
      <c r="C198" s="253" t="s">
        <v>102</v>
      </c>
      <c r="D198" s="253"/>
      <c r="E198" s="253"/>
      <c r="F198" s="253"/>
      <c r="G198" s="253"/>
      <c r="H198" s="253"/>
      <c r="I198" s="254"/>
      <c r="J198" s="254"/>
      <c r="K198" s="253"/>
      <c r="L198" s="241"/>
    </row>
    <row r="199" spans="1:12" ht="78" customHeight="1">
      <c r="B199" s="279" t="s">
        <v>103</v>
      </c>
      <c r="C199" s="288" t="s">
        <v>104</v>
      </c>
      <c r="D199" s="177">
        <v>15000</v>
      </c>
      <c r="E199" s="177"/>
      <c r="F199" s="177"/>
      <c r="G199" s="178">
        <f>SUM(D199:F199)</f>
        <v>15000</v>
      </c>
      <c r="H199" s="179">
        <v>0.3</v>
      </c>
      <c r="I199" s="180"/>
      <c r="J199" s="182"/>
      <c r="K199" s="181"/>
      <c r="L199" s="237"/>
    </row>
    <row r="200" spans="1:12" ht="16">
      <c r="B200" s="280"/>
      <c r="C200" s="289"/>
      <c r="D200" s="177"/>
      <c r="E200" s="177"/>
      <c r="F200" s="177"/>
      <c r="G200" s="178">
        <f t="shared" ref="G200:G206" si="16">SUM(D200:F200)</f>
        <v>0</v>
      </c>
      <c r="H200" s="179"/>
      <c r="I200" s="180"/>
      <c r="J200" s="182"/>
      <c r="K200" s="181"/>
      <c r="L200" s="237"/>
    </row>
    <row r="201" spans="1:12" ht="16" hidden="1">
      <c r="B201" s="280"/>
      <c r="C201" s="289"/>
      <c r="D201" s="177"/>
      <c r="E201" s="177"/>
      <c r="F201" s="177"/>
      <c r="G201" s="178">
        <f t="shared" si="16"/>
        <v>0</v>
      </c>
      <c r="H201" s="179"/>
      <c r="I201" s="180"/>
      <c r="J201" s="182"/>
      <c r="K201" s="181"/>
      <c r="L201" s="237"/>
    </row>
    <row r="202" spans="1:12" ht="16" hidden="1">
      <c r="B202" s="280"/>
      <c r="C202" s="289"/>
      <c r="D202" s="177"/>
      <c r="E202" s="177"/>
      <c r="F202" s="177"/>
      <c r="G202" s="178">
        <f t="shared" si="16"/>
        <v>0</v>
      </c>
      <c r="H202" s="179"/>
      <c r="I202" s="180"/>
      <c r="J202" s="182"/>
      <c r="K202" s="181"/>
      <c r="L202" s="237"/>
    </row>
    <row r="203" spans="1:12" ht="16" hidden="1">
      <c r="B203" s="280"/>
      <c r="C203" s="289"/>
      <c r="D203" s="177"/>
      <c r="E203" s="177"/>
      <c r="F203" s="177"/>
      <c r="G203" s="178">
        <f t="shared" si="16"/>
        <v>0</v>
      </c>
      <c r="H203" s="179"/>
      <c r="I203" s="180"/>
      <c r="J203" s="182"/>
      <c r="K203" s="181"/>
      <c r="L203" s="237"/>
    </row>
    <row r="204" spans="1:12" ht="16" hidden="1">
      <c r="B204" s="280"/>
      <c r="C204" s="289"/>
      <c r="D204" s="177"/>
      <c r="E204" s="177"/>
      <c r="F204" s="177"/>
      <c r="G204" s="178">
        <f t="shared" si="16"/>
        <v>0</v>
      </c>
      <c r="H204" s="179"/>
      <c r="I204" s="180"/>
      <c r="J204" s="182"/>
      <c r="K204" s="181"/>
      <c r="L204" s="237"/>
    </row>
    <row r="205" spans="1:12" ht="16" hidden="1">
      <c r="B205" s="280"/>
      <c r="C205" s="289"/>
      <c r="D205" s="177"/>
      <c r="E205" s="177"/>
      <c r="F205" s="177"/>
      <c r="G205" s="178">
        <f t="shared" si="16"/>
        <v>0</v>
      </c>
      <c r="H205" s="179"/>
      <c r="I205" s="180"/>
      <c r="J205" s="182"/>
      <c r="K205" s="181"/>
      <c r="L205" s="237"/>
    </row>
    <row r="206" spans="1:12" ht="16" hidden="1">
      <c r="B206" s="281"/>
      <c r="C206" s="290"/>
      <c r="D206" s="177"/>
      <c r="E206" s="177"/>
      <c r="F206" s="177"/>
      <c r="G206" s="178">
        <f t="shared" si="16"/>
        <v>0</v>
      </c>
      <c r="H206" s="179"/>
      <c r="I206" s="180"/>
      <c r="J206" s="182"/>
      <c r="K206" s="181"/>
      <c r="L206" s="237"/>
    </row>
    <row r="207" spans="1:12" ht="31.25" customHeight="1">
      <c r="B207" s="279" t="s">
        <v>105</v>
      </c>
      <c r="C207" s="288" t="s">
        <v>106</v>
      </c>
      <c r="D207" s="177">
        <v>55000</v>
      </c>
      <c r="E207" s="177"/>
      <c r="F207" s="177"/>
      <c r="G207" s="178">
        <f t="shared" ref="G207:G221" si="17">SUM(D207:F207)</f>
        <v>55000</v>
      </c>
      <c r="H207" s="179">
        <v>0.3</v>
      </c>
      <c r="I207" s="180"/>
      <c r="J207" s="182"/>
      <c r="K207" s="181"/>
      <c r="L207" s="237"/>
    </row>
    <row r="208" spans="1:12" ht="16">
      <c r="B208" s="280"/>
      <c r="C208" s="289"/>
      <c r="D208" s="177"/>
      <c r="E208" s="177"/>
      <c r="F208" s="177"/>
      <c r="G208" s="178">
        <f t="shared" si="17"/>
        <v>0</v>
      </c>
      <c r="H208" s="179"/>
      <c r="I208" s="180"/>
      <c r="J208" s="182"/>
      <c r="K208" s="181"/>
      <c r="L208" s="237"/>
    </row>
    <row r="209" spans="2:12" ht="16" hidden="1">
      <c r="B209" s="280"/>
      <c r="C209" s="289"/>
      <c r="D209" s="177"/>
      <c r="E209" s="177"/>
      <c r="F209" s="177"/>
      <c r="G209" s="178">
        <f t="shared" si="17"/>
        <v>0</v>
      </c>
      <c r="H209" s="179"/>
      <c r="I209" s="180"/>
      <c r="J209" s="182"/>
      <c r="K209" s="181"/>
      <c r="L209" s="237"/>
    </row>
    <row r="210" spans="2:12" ht="16" hidden="1">
      <c r="B210" s="280"/>
      <c r="C210" s="289"/>
      <c r="D210" s="177"/>
      <c r="E210" s="177"/>
      <c r="F210" s="177"/>
      <c r="G210" s="178">
        <f t="shared" si="17"/>
        <v>0</v>
      </c>
      <c r="H210" s="179"/>
      <c r="I210" s="180"/>
      <c r="J210" s="182"/>
      <c r="K210" s="181"/>
      <c r="L210" s="237"/>
    </row>
    <row r="211" spans="2:12" ht="16" hidden="1">
      <c r="B211" s="280"/>
      <c r="C211" s="289"/>
      <c r="D211" s="177"/>
      <c r="E211" s="177"/>
      <c r="F211" s="177"/>
      <c r="G211" s="178">
        <f t="shared" si="17"/>
        <v>0</v>
      </c>
      <c r="H211" s="179"/>
      <c r="I211" s="180"/>
      <c r="J211" s="182"/>
      <c r="K211" s="181"/>
      <c r="L211" s="237"/>
    </row>
    <row r="212" spans="2:12" ht="16" hidden="1">
      <c r="B212" s="280"/>
      <c r="C212" s="289"/>
      <c r="D212" s="177"/>
      <c r="E212" s="177"/>
      <c r="F212" s="177"/>
      <c r="G212" s="178">
        <f t="shared" si="17"/>
        <v>0</v>
      </c>
      <c r="H212" s="179"/>
      <c r="I212" s="180"/>
      <c r="J212" s="182"/>
      <c r="K212" s="181"/>
      <c r="L212" s="237"/>
    </row>
    <row r="213" spans="2:12" ht="16" hidden="1">
      <c r="B213" s="280"/>
      <c r="C213" s="289"/>
      <c r="D213" s="177"/>
      <c r="E213" s="177"/>
      <c r="F213" s="177"/>
      <c r="G213" s="178">
        <f t="shared" si="17"/>
        <v>0</v>
      </c>
      <c r="H213" s="179"/>
      <c r="I213" s="180"/>
      <c r="J213" s="182"/>
      <c r="K213" s="181"/>
      <c r="L213" s="237"/>
    </row>
    <row r="214" spans="2:12" ht="16" hidden="1">
      <c r="B214" s="281"/>
      <c r="C214" s="290"/>
      <c r="D214" s="177"/>
      <c r="E214" s="177"/>
      <c r="F214" s="177"/>
      <c r="G214" s="178">
        <f t="shared" si="17"/>
        <v>0</v>
      </c>
      <c r="H214" s="179"/>
      <c r="I214" s="180"/>
      <c r="J214" s="182"/>
      <c r="K214" s="181"/>
      <c r="L214" s="237"/>
    </row>
    <row r="215" spans="2:12" ht="31.25" customHeight="1">
      <c r="B215" s="279" t="s">
        <v>107</v>
      </c>
      <c r="C215" s="288" t="s">
        <v>108</v>
      </c>
      <c r="D215" s="177">
        <v>103500</v>
      </c>
      <c r="E215" s="177"/>
      <c r="F215" s="177"/>
      <c r="G215" s="178">
        <f t="shared" si="17"/>
        <v>103500</v>
      </c>
      <c r="H215" s="179">
        <v>0.5</v>
      </c>
      <c r="I215" s="180"/>
      <c r="J215" s="182"/>
      <c r="K215" s="181"/>
      <c r="L215" s="237"/>
    </row>
    <row r="216" spans="2:12" ht="16">
      <c r="B216" s="280"/>
      <c r="C216" s="289"/>
      <c r="D216" s="177"/>
      <c r="E216" s="177"/>
      <c r="F216" s="177"/>
      <c r="G216" s="178">
        <f t="shared" si="17"/>
        <v>0</v>
      </c>
      <c r="H216" s="179"/>
      <c r="I216" s="180"/>
      <c r="J216" s="182"/>
      <c r="K216" s="181"/>
      <c r="L216" s="237"/>
    </row>
    <row r="217" spans="2:12" ht="16" hidden="1">
      <c r="B217" s="280"/>
      <c r="C217" s="289"/>
      <c r="D217" s="177"/>
      <c r="E217" s="177"/>
      <c r="F217" s="177"/>
      <c r="G217" s="178">
        <f t="shared" si="17"/>
        <v>0</v>
      </c>
      <c r="H217" s="179"/>
      <c r="I217" s="180"/>
      <c r="J217" s="182"/>
      <c r="K217" s="181"/>
      <c r="L217" s="237"/>
    </row>
    <row r="218" spans="2:12" ht="16" hidden="1">
      <c r="B218" s="280"/>
      <c r="C218" s="289"/>
      <c r="D218" s="177"/>
      <c r="E218" s="177"/>
      <c r="F218" s="177"/>
      <c r="G218" s="178">
        <f t="shared" si="17"/>
        <v>0</v>
      </c>
      <c r="H218" s="179"/>
      <c r="I218" s="180"/>
      <c r="J218" s="182"/>
      <c r="K218" s="181"/>
      <c r="L218" s="237"/>
    </row>
    <row r="219" spans="2:12" ht="16" hidden="1">
      <c r="B219" s="280"/>
      <c r="C219" s="289"/>
      <c r="D219" s="177"/>
      <c r="E219" s="177"/>
      <c r="F219" s="177"/>
      <c r="G219" s="178">
        <f t="shared" si="17"/>
        <v>0</v>
      </c>
      <c r="H219" s="179"/>
      <c r="I219" s="180"/>
      <c r="J219" s="182"/>
      <c r="K219" s="181"/>
      <c r="L219" s="237"/>
    </row>
    <row r="220" spans="2:12" ht="16" hidden="1">
      <c r="B220" s="280"/>
      <c r="C220" s="289"/>
      <c r="D220" s="177"/>
      <c r="E220" s="177"/>
      <c r="F220" s="177"/>
      <c r="G220" s="178">
        <f t="shared" si="17"/>
        <v>0</v>
      </c>
      <c r="H220" s="179"/>
      <c r="I220" s="180"/>
      <c r="J220" s="182"/>
      <c r="K220" s="181"/>
      <c r="L220" s="237"/>
    </row>
    <row r="221" spans="2:12" ht="16" hidden="1">
      <c r="B221" s="281"/>
      <c r="C221" s="290"/>
      <c r="D221" s="177"/>
      <c r="E221" s="177"/>
      <c r="F221" s="177"/>
      <c r="G221" s="178">
        <f t="shared" si="17"/>
        <v>0</v>
      </c>
      <c r="H221" s="179"/>
      <c r="I221" s="180"/>
      <c r="J221" s="182"/>
      <c r="K221" s="181"/>
      <c r="L221" s="237"/>
    </row>
    <row r="222" spans="2:12" ht="102">
      <c r="B222" s="279" t="s">
        <v>109</v>
      </c>
      <c r="C222" s="282" t="s">
        <v>110</v>
      </c>
      <c r="D222" s="177">
        <v>100000</v>
      </c>
      <c r="E222" s="177"/>
      <c r="F222" s="177"/>
      <c r="G222" s="178">
        <f t="shared" ref="G222:G233" si="18">SUM(D222:F222)</f>
        <v>100000</v>
      </c>
      <c r="H222" s="179">
        <v>1</v>
      </c>
      <c r="I222" s="180"/>
      <c r="J222" s="182"/>
      <c r="K222" s="164" t="s">
        <v>111</v>
      </c>
      <c r="L222" s="237"/>
    </row>
    <row r="223" spans="2:12" ht="16">
      <c r="B223" s="280"/>
      <c r="C223" s="283"/>
      <c r="D223" s="177"/>
      <c r="E223" s="177"/>
      <c r="F223" s="177"/>
      <c r="G223" s="178">
        <f t="shared" si="18"/>
        <v>0</v>
      </c>
      <c r="H223" s="179"/>
      <c r="I223" s="180"/>
      <c r="J223" s="182"/>
      <c r="K223" s="181"/>
      <c r="L223" s="237"/>
    </row>
    <row r="224" spans="2:12" ht="16" hidden="1">
      <c r="B224" s="280"/>
      <c r="C224" s="283"/>
      <c r="D224" s="177"/>
      <c r="E224" s="177"/>
      <c r="F224" s="177"/>
      <c r="G224" s="178">
        <f t="shared" si="18"/>
        <v>0</v>
      </c>
      <c r="H224" s="179"/>
      <c r="I224" s="180"/>
      <c r="J224" s="182"/>
      <c r="K224" s="181"/>
      <c r="L224" s="237"/>
    </row>
    <row r="225" spans="2:12" ht="16" hidden="1">
      <c r="B225" s="280"/>
      <c r="C225" s="283"/>
      <c r="D225" s="177"/>
      <c r="E225" s="177"/>
      <c r="F225" s="177"/>
      <c r="G225" s="178">
        <f t="shared" si="18"/>
        <v>0</v>
      </c>
      <c r="H225" s="179"/>
      <c r="I225" s="180"/>
      <c r="J225" s="182"/>
      <c r="K225" s="181"/>
      <c r="L225" s="237"/>
    </row>
    <row r="226" spans="2:12" ht="16" hidden="1">
      <c r="B226" s="280"/>
      <c r="C226" s="283"/>
      <c r="D226" s="177"/>
      <c r="E226" s="177"/>
      <c r="F226" s="177"/>
      <c r="G226" s="178">
        <f t="shared" si="18"/>
        <v>0</v>
      </c>
      <c r="H226" s="179"/>
      <c r="I226" s="180"/>
      <c r="J226" s="182"/>
      <c r="K226" s="181"/>
      <c r="L226" s="237"/>
    </row>
    <row r="227" spans="2:12" ht="16" hidden="1">
      <c r="B227" s="280"/>
      <c r="C227" s="283"/>
      <c r="D227" s="177"/>
      <c r="E227" s="177"/>
      <c r="F227" s="177"/>
      <c r="G227" s="178">
        <f t="shared" si="18"/>
        <v>0</v>
      </c>
      <c r="H227" s="179"/>
      <c r="I227" s="180"/>
      <c r="J227" s="182"/>
      <c r="K227" s="181"/>
      <c r="L227" s="237"/>
    </row>
    <row r="228" spans="2:12" ht="16" hidden="1">
      <c r="B228" s="280"/>
      <c r="C228" s="283"/>
      <c r="D228" s="177"/>
      <c r="E228" s="177"/>
      <c r="F228" s="177"/>
      <c r="G228" s="178">
        <f t="shared" si="18"/>
        <v>0</v>
      </c>
      <c r="H228" s="179"/>
      <c r="I228" s="180"/>
      <c r="J228" s="182"/>
      <c r="K228" s="181"/>
      <c r="L228" s="237"/>
    </row>
    <row r="229" spans="2:12" ht="16" hidden="1">
      <c r="B229" s="281"/>
      <c r="C229" s="284"/>
      <c r="D229" s="177"/>
      <c r="E229" s="177"/>
      <c r="F229" s="177"/>
      <c r="G229" s="178">
        <f t="shared" si="18"/>
        <v>0</v>
      </c>
      <c r="H229" s="179"/>
      <c r="I229" s="180"/>
      <c r="J229" s="182"/>
      <c r="K229" s="164"/>
      <c r="L229" s="237"/>
    </row>
    <row r="230" spans="2:12" ht="17" hidden="1">
      <c r="B230" s="176" t="s">
        <v>112</v>
      </c>
      <c r="C230" s="162"/>
      <c r="D230" s="177"/>
      <c r="E230" s="177"/>
      <c r="F230" s="177"/>
      <c r="G230" s="178">
        <f t="shared" si="18"/>
        <v>0</v>
      </c>
      <c r="H230" s="179"/>
      <c r="I230" s="180"/>
      <c r="J230" s="182"/>
      <c r="K230" s="181"/>
      <c r="L230" s="238"/>
    </row>
    <row r="231" spans="2:12" ht="17" hidden="1">
      <c r="B231" s="176" t="s">
        <v>113</v>
      </c>
      <c r="C231" s="162"/>
      <c r="D231" s="177"/>
      <c r="E231" s="177"/>
      <c r="F231" s="177"/>
      <c r="G231" s="178">
        <f t="shared" si="18"/>
        <v>0</v>
      </c>
      <c r="H231" s="179"/>
      <c r="I231" s="180"/>
      <c r="J231" s="182"/>
      <c r="K231" s="181"/>
      <c r="L231" s="238"/>
    </row>
    <row r="232" spans="2:12" ht="17" hidden="1">
      <c r="B232" s="176" t="s">
        <v>114</v>
      </c>
      <c r="C232" s="174"/>
      <c r="D232" s="183"/>
      <c r="E232" s="183"/>
      <c r="F232" s="183"/>
      <c r="G232" s="178">
        <f t="shared" si="18"/>
        <v>0</v>
      </c>
      <c r="H232" s="184"/>
      <c r="I232" s="185"/>
      <c r="J232" s="182"/>
      <c r="K232" s="164"/>
      <c r="L232" s="238"/>
    </row>
    <row r="233" spans="2:12" ht="17" hidden="1">
      <c r="B233" s="176" t="s">
        <v>115</v>
      </c>
      <c r="C233" s="174"/>
      <c r="D233" s="183"/>
      <c r="E233" s="183"/>
      <c r="F233" s="183"/>
      <c r="G233" s="178">
        <f t="shared" si="18"/>
        <v>0</v>
      </c>
      <c r="H233" s="184"/>
      <c r="I233" s="185"/>
      <c r="J233" s="182"/>
      <c r="K233" s="164"/>
      <c r="L233" s="238"/>
    </row>
    <row r="234" spans="2:12" ht="17">
      <c r="C234" s="79" t="s">
        <v>27</v>
      </c>
      <c r="D234" s="10">
        <f>SUM(D199:D233)</f>
        <v>273500</v>
      </c>
      <c r="E234" s="10">
        <f>SUM(E199:E233)</f>
        <v>0</v>
      </c>
      <c r="F234" s="10">
        <f>SUM(F199:F233)</f>
        <v>0</v>
      </c>
      <c r="G234" s="10">
        <f>SUM(G199:G233)</f>
        <v>273500</v>
      </c>
      <c r="H234" s="93">
        <f>(H199*G199)+(H200*G200)+(H201*G201)+(H202*G202)+(H203*G203)+(H204*G204)+(H205*G205)+(H206*G206)+(H207*G207)+(H208*G208)+(H209*G209)+(H210*G210)+(H211*G211)+(H212*G212)+(H213*G213)+(H214*G214)+(H215*G215)+(H216*G216)+(H217*G217)+(H218*G218)+(H219*G219)+(H220*G220)+(H221*G221)+(H222*G222)+(H223*G223)+(H224*G224)+(H225*G225)+(H226*G226)+(H227*G227)+(H228*G228)+(H229*G229)+(H230*G230)+(H231*G231)+(H232*G232)+(H233*G233)</f>
        <v>172750</v>
      </c>
      <c r="I234" s="93">
        <f>SUM(I199:I233)</f>
        <v>0</v>
      </c>
      <c r="J234" s="158"/>
      <c r="K234" s="164"/>
      <c r="L234" s="240"/>
    </row>
    <row r="235" spans="2:12" ht="16">
      <c r="B235" s="5"/>
      <c r="C235" s="186"/>
      <c r="D235" s="190"/>
      <c r="E235" s="190"/>
      <c r="F235" s="190"/>
      <c r="G235" s="190"/>
      <c r="H235" s="190"/>
      <c r="I235" s="190"/>
      <c r="J235" s="191"/>
      <c r="K235" s="186"/>
      <c r="L235" s="243"/>
    </row>
    <row r="236" spans="2:12" ht="17" hidden="1">
      <c r="B236" s="79" t="s">
        <v>116</v>
      </c>
      <c r="C236" s="274"/>
      <c r="D236" s="274"/>
      <c r="E236" s="274"/>
      <c r="F236" s="274"/>
      <c r="G236" s="274"/>
      <c r="H236" s="274"/>
      <c r="I236" s="275"/>
      <c r="J236" s="275"/>
      <c r="K236" s="274"/>
      <c r="L236" s="242"/>
    </row>
    <row r="237" spans="2:12" ht="17" hidden="1">
      <c r="B237" s="78" t="s">
        <v>117</v>
      </c>
      <c r="C237" s="253"/>
      <c r="D237" s="253"/>
      <c r="E237" s="253"/>
      <c r="F237" s="253"/>
      <c r="G237" s="253"/>
      <c r="H237" s="253"/>
      <c r="I237" s="254"/>
      <c r="J237" s="254"/>
      <c r="K237" s="253"/>
      <c r="L237" s="241"/>
    </row>
    <row r="238" spans="2:12" ht="17" hidden="1">
      <c r="B238" s="176" t="s">
        <v>118</v>
      </c>
      <c r="C238" s="162"/>
      <c r="D238" s="177"/>
      <c r="E238" s="177"/>
      <c r="F238" s="177"/>
      <c r="G238" s="178">
        <f>SUM(D238:F238)</f>
        <v>0</v>
      </c>
      <c r="H238" s="179"/>
      <c r="I238" s="180"/>
      <c r="J238" s="182"/>
      <c r="K238" s="181"/>
      <c r="L238" s="238"/>
    </row>
    <row r="239" spans="2:12" ht="17" hidden="1">
      <c r="B239" s="176" t="s">
        <v>119</v>
      </c>
      <c r="C239" s="162"/>
      <c r="D239" s="177"/>
      <c r="E239" s="177"/>
      <c r="F239" s="177"/>
      <c r="G239" s="178">
        <f t="shared" ref="G239:G245" si="19">SUM(D239:F239)</f>
        <v>0</v>
      </c>
      <c r="H239" s="179"/>
      <c r="I239" s="180"/>
      <c r="J239" s="182"/>
      <c r="K239" s="181"/>
      <c r="L239" s="238"/>
    </row>
    <row r="240" spans="2:12" ht="17" hidden="1">
      <c r="B240" s="176" t="s">
        <v>120</v>
      </c>
      <c r="C240" s="162"/>
      <c r="D240" s="177"/>
      <c r="E240" s="177"/>
      <c r="F240" s="177"/>
      <c r="G240" s="178">
        <f t="shared" si="19"/>
        <v>0</v>
      </c>
      <c r="H240" s="179"/>
      <c r="I240" s="180"/>
      <c r="J240" s="182"/>
      <c r="K240" s="181"/>
      <c r="L240" s="238"/>
    </row>
    <row r="241" spans="2:12" ht="17" hidden="1">
      <c r="B241" s="176" t="s">
        <v>121</v>
      </c>
      <c r="C241" s="162"/>
      <c r="D241" s="177"/>
      <c r="E241" s="177"/>
      <c r="F241" s="177"/>
      <c r="G241" s="178">
        <f t="shared" si="19"/>
        <v>0</v>
      </c>
      <c r="H241" s="179"/>
      <c r="I241" s="180"/>
      <c r="J241" s="182"/>
      <c r="K241" s="181"/>
      <c r="L241" s="238"/>
    </row>
    <row r="242" spans="2:12" ht="17" hidden="1">
      <c r="B242" s="176" t="s">
        <v>122</v>
      </c>
      <c r="C242" s="162"/>
      <c r="D242" s="177"/>
      <c r="E242" s="177"/>
      <c r="F242" s="177"/>
      <c r="G242" s="178">
        <f t="shared" si="19"/>
        <v>0</v>
      </c>
      <c r="H242" s="179"/>
      <c r="I242" s="180"/>
      <c r="J242" s="182"/>
      <c r="K242" s="181"/>
      <c r="L242" s="238"/>
    </row>
    <row r="243" spans="2:12" ht="17" hidden="1">
      <c r="B243" s="176" t="s">
        <v>123</v>
      </c>
      <c r="C243" s="162"/>
      <c r="D243" s="177"/>
      <c r="E243" s="177"/>
      <c r="F243" s="177"/>
      <c r="G243" s="178">
        <f t="shared" si="19"/>
        <v>0</v>
      </c>
      <c r="H243" s="179"/>
      <c r="I243" s="180"/>
      <c r="J243" s="182"/>
      <c r="K243" s="181"/>
      <c r="L243" s="238"/>
    </row>
    <row r="244" spans="2:12" ht="17" hidden="1">
      <c r="B244" s="176" t="s">
        <v>124</v>
      </c>
      <c r="C244" s="174"/>
      <c r="D244" s="183"/>
      <c r="E244" s="183"/>
      <c r="F244" s="183"/>
      <c r="G244" s="178">
        <f t="shared" si="19"/>
        <v>0</v>
      </c>
      <c r="H244" s="184"/>
      <c r="I244" s="185"/>
      <c r="J244" s="182"/>
      <c r="K244" s="164"/>
      <c r="L244" s="238"/>
    </row>
    <row r="245" spans="2:12" ht="17" hidden="1">
      <c r="B245" s="176" t="s">
        <v>125</v>
      </c>
      <c r="C245" s="174"/>
      <c r="D245" s="183"/>
      <c r="E245" s="183"/>
      <c r="F245" s="183"/>
      <c r="G245" s="178">
        <f t="shared" si="19"/>
        <v>0</v>
      </c>
      <c r="H245" s="184"/>
      <c r="I245" s="185"/>
      <c r="J245" s="182"/>
      <c r="K245" s="164"/>
      <c r="L245" s="238"/>
    </row>
    <row r="246" spans="2:12" ht="17" hidden="1">
      <c r="C246" s="79" t="s">
        <v>27</v>
      </c>
      <c r="D246" s="10">
        <f>SUM(D238:D245)</f>
        <v>0</v>
      </c>
      <c r="E246" s="10">
        <f>SUM(E238:E245)</f>
        <v>0</v>
      </c>
      <c r="F246" s="10">
        <f>SUM(F238:F245)</f>
        <v>0</v>
      </c>
      <c r="G246" s="13">
        <f>SUM(G238:G245)</f>
        <v>0</v>
      </c>
      <c r="H246" s="93">
        <f>(H238*G238)+(H239*G239)+(H240*G240)+(H241*G241)+(H242*G242)+(H243*G243)+(H244*G244)+(H245*G245)</f>
        <v>0</v>
      </c>
      <c r="I246" s="93">
        <f>SUM(I238:I245)</f>
        <v>0</v>
      </c>
      <c r="J246" s="158"/>
      <c r="K246" s="164"/>
      <c r="L246" s="240"/>
    </row>
    <row r="247" spans="2:12" ht="17" hidden="1">
      <c r="B247" s="78" t="s">
        <v>126</v>
      </c>
      <c r="C247" s="253"/>
      <c r="D247" s="253"/>
      <c r="E247" s="253"/>
      <c r="F247" s="253"/>
      <c r="G247" s="253"/>
      <c r="H247" s="253"/>
      <c r="I247" s="254"/>
      <c r="J247" s="254"/>
      <c r="K247" s="253"/>
      <c r="L247" s="241"/>
    </row>
    <row r="248" spans="2:12" ht="17" hidden="1">
      <c r="B248" s="176" t="s">
        <v>127</v>
      </c>
      <c r="C248" s="162"/>
      <c r="D248" s="177"/>
      <c r="E248" s="177"/>
      <c r="F248" s="177"/>
      <c r="G248" s="178">
        <f>SUM(D248:F248)</f>
        <v>0</v>
      </c>
      <c r="H248" s="179"/>
      <c r="I248" s="180"/>
      <c r="J248" s="182"/>
      <c r="K248" s="181"/>
      <c r="L248" s="238"/>
    </row>
    <row r="249" spans="2:12" ht="17" hidden="1">
      <c r="B249" s="176" t="s">
        <v>128</v>
      </c>
      <c r="C249" s="162"/>
      <c r="D249" s="177"/>
      <c r="E249" s="177"/>
      <c r="F249" s="177"/>
      <c r="G249" s="178">
        <f t="shared" ref="G249:G255" si="20">SUM(D249:F249)</f>
        <v>0</v>
      </c>
      <c r="H249" s="179"/>
      <c r="I249" s="180"/>
      <c r="J249" s="182"/>
      <c r="K249" s="181"/>
      <c r="L249" s="238"/>
    </row>
    <row r="250" spans="2:12" ht="17" hidden="1">
      <c r="B250" s="176" t="s">
        <v>129</v>
      </c>
      <c r="C250" s="162"/>
      <c r="D250" s="177"/>
      <c r="E250" s="177"/>
      <c r="F250" s="177"/>
      <c r="G250" s="178">
        <f t="shared" si="20"/>
        <v>0</v>
      </c>
      <c r="H250" s="179"/>
      <c r="I250" s="180"/>
      <c r="J250" s="182"/>
      <c r="K250" s="181"/>
      <c r="L250" s="238"/>
    </row>
    <row r="251" spans="2:12" ht="17" hidden="1">
      <c r="B251" s="176" t="s">
        <v>130</v>
      </c>
      <c r="C251" s="162"/>
      <c r="D251" s="177"/>
      <c r="E251" s="177"/>
      <c r="F251" s="177"/>
      <c r="G251" s="178">
        <f t="shared" si="20"/>
        <v>0</v>
      </c>
      <c r="H251" s="179"/>
      <c r="I251" s="180"/>
      <c r="J251" s="182"/>
      <c r="K251" s="181"/>
      <c r="L251" s="238"/>
    </row>
    <row r="252" spans="2:12" ht="17" hidden="1">
      <c r="B252" s="176" t="s">
        <v>131</v>
      </c>
      <c r="C252" s="162"/>
      <c r="D252" s="177"/>
      <c r="E252" s="177"/>
      <c r="F252" s="177"/>
      <c r="G252" s="178">
        <f t="shared" si="20"/>
        <v>0</v>
      </c>
      <c r="H252" s="179"/>
      <c r="I252" s="180"/>
      <c r="J252" s="182"/>
      <c r="K252" s="181"/>
      <c r="L252" s="238"/>
    </row>
    <row r="253" spans="2:12" ht="17" hidden="1">
      <c r="B253" s="176" t="s">
        <v>132</v>
      </c>
      <c r="C253" s="162"/>
      <c r="D253" s="177"/>
      <c r="E253" s="177"/>
      <c r="F253" s="177"/>
      <c r="G253" s="178">
        <f t="shared" si="20"/>
        <v>0</v>
      </c>
      <c r="H253" s="179"/>
      <c r="I253" s="180"/>
      <c r="J253" s="182"/>
      <c r="K253" s="181"/>
      <c r="L253" s="238"/>
    </row>
    <row r="254" spans="2:12" ht="17" hidden="1">
      <c r="B254" s="176" t="s">
        <v>133</v>
      </c>
      <c r="C254" s="174"/>
      <c r="D254" s="183"/>
      <c r="E254" s="183"/>
      <c r="F254" s="183"/>
      <c r="G254" s="178">
        <f t="shared" si="20"/>
        <v>0</v>
      </c>
      <c r="H254" s="184"/>
      <c r="I254" s="185"/>
      <c r="J254" s="182"/>
      <c r="K254" s="164"/>
      <c r="L254" s="238"/>
    </row>
    <row r="255" spans="2:12" ht="17" hidden="1">
      <c r="B255" s="176" t="s">
        <v>134</v>
      </c>
      <c r="C255" s="174"/>
      <c r="D255" s="183"/>
      <c r="E255" s="183"/>
      <c r="F255" s="183"/>
      <c r="G255" s="178">
        <f t="shared" si="20"/>
        <v>0</v>
      </c>
      <c r="H255" s="184"/>
      <c r="I255" s="185"/>
      <c r="J255" s="182"/>
      <c r="K255" s="164"/>
      <c r="L255" s="238"/>
    </row>
    <row r="256" spans="2:12" ht="17" hidden="1">
      <c r="C256" s="79" t="s">
        <v>27</v>
      </c>
      <c r="D256" s="13">
        <f>SUM(D248:D255)</f>
        <v>0</v>
      </c>
      <c r="E256" s="13">
        <f>SUM(E248:E255)</f>
        <v>0</v>
      </c>
      <c r="F256" s="13">
        <f>SUM(F248:F255)</f>
        <v>0</v>
      </c>
      <c r="G256" s="13">
        <f>SUM(G248:G255)</f>
        <v>0</v>
      </c>
      <c r="H256" s="93">
        <f>(H248*G248)+(H249*G249)+(H250*G250)+(H251*G251)+(H252*G252)+(H253*G253)+(H254*G254)+(H255*G255)</f>
        <v>0</v>
      </c>
      <c r="I256" s="93">
        <f>SUM(I248:I255)</f>
        <v>0</v>
      </c>
      <c r="J256" s="158"/>
      <c r="K256" s="164"/>
      <c r="L256" s="240"/>
    </row>
    <row r="257" spans="2:12" ht="17" hidden="1">
      <c r="B257" s="118" t="s">
        <v>135</v>
      </c>
      <c r="C257" s="253"/>
      <c r="D257" s="253"/>
      <c r="E257" s="253"/>
      <c r="F257" s="253"/>
      <c r="G257" s="253"/>
      <c r="H257" s="253"/>
      <c r="I257" s="254"/>
      <c r="J257" s="254"/>
      <c r="K257" s="253"/>
      <c r="L257" s="241"/>
    </row>
    <row r="258" spans="2:12" ht="17" hidden="1">
      <c r="B258" s="176" t="s">
        <v>136</v>
      </c>
      <c r="C258" s="162"/>
      <c r="D258" s="177"/>
      <c r="E258" s="177"/>
      <c r="F258" s="177"/>
      <c r="G258" s="178">
        <f>SUM(D258:F258)</f>
        <v>0</v>
      </c>
      <c r="H258" s="179"/>
      <c r="I258" s="180"/>
      <c r="J258" s="182"/>
      <c r="K258" s="181"/>
      <c r="L258" s="238"/>
    </row>
    <row r="259" spans="2:12" ht="17" hidden="1">
      <c r="B259" s="176" t="s">
        <v>137</v>
      </c>
      <c r="C259" s="162"/>
      <c r="D259" s="177"/>
      <c r="E259" s="177"/>
      <c r="F259" s="177"/>
      <c r="G259" s="178">
        <f t="shared" ref="G259:G265" si="21">SUM(D259:F259)</f>
        <v>0</v>
      </c>
      <c r="H259" s="179"/>
      <c r="I259" s="180"/>
      <c r="J259" s="182"/>
      <c r="K259" s="181"/>
      <c r="L259" s="238"/>
    </row>
    <row r="260" spans="2:12" ht="17" hidden="1">
      <c r="B260" s="176" t="s">
        <v>138</v>
      </c>
      <c r="C260" s="162"/>
      <c r="D260" s="177"/>
      <c r="E260" s="177"/>
      <c r="F260" s="177"/>
      <c r="G260" s="178">
        <f t="shared" si="21"/>
        <v>0</v>
      </c>
      <c r="H260" s="179"/>
      <c r="I260" s="180"/>
      <c r="J260" s="182"/>
      <c r="K260" s="181"/>
      <c r="L260" s="238"/>
    </row>
    <row r="261" spans="2:12" ht="17" hidden="1">
      <c r="B261" s="176" t="s">
        <v>139</v>
      </c>
      <c r="C261" s="162"/>
      <c r="D261" s="177"/>
      <c r="E261" s="177"/>
      <c r="F261" s="177"/>
      <c r="G261" s="178">
        <f t="shared" si="21"/>
        <v>0</v>
      </c>
      <c r="H261" s="179"/>
      <c r="I261" s="180"/>
      <c r="J261" s="182"/>
      <c r="K261" s="181"/>
      <c r="L261" s="238"/>
    </row>
    <row r="262" spans="2:12" ht="17" hidden="1">
      <c r="B262" s="176" t="s">
        <v>140</v>
      </c>
      <c r="C262" s="162"/>
      <c r="D262" s="177"/>
      <c r="E262" s="177"/>
      <c r="F262" s="177"/>
      <c r="G262" s="178">
        <f t="shared" si="21"/>
        <v>0</v>
      </c>
      <c r="H262" s="179"/>
      <c r="I262" s="180"/>
      <c r="J262" s="182"/>
      <c r="K262" s="181"/>
      <c r="L262" s="238"/>
    </row>
    <row r="263" spans="2:12" ht="17" hidden="1">
      <c r="B263" s="176" t="s">
        <v>141</v>
      </c>
      <c r="C263" s="162"/>
      <c r="D263" s="177"/>
      <c r="E263" s="177"/>
      <c r="F263" s="177"/>
      <c r="G263" s="178">
        <f t="shared" si="21"/>
        <v>0</v>
      </c>
      <c r="H263" s="179"/>
      <c r="I263" s="180"/>
      <c r="J263" s="182"/>
      <c r="K263" s="181"/>
      <c r="L263" s="238"/>
    </row>
    <row r="264" spans="2:12" ht="17" hidden="1">
      <c r="B264" s="176" t="s">
        <v>142</v>
      </c>
      <c r="C264" s="174"/>
      <c r="D264" s="183"/>
      <c r="E264" s="183"/>
      <c r="F264" s="183"/>
      <c r="G264" s="178">
        <f t="shared" si="21"/>
        <v>0</v>
      </c>
      <c r="H264" s="184"/>
      <c r="I264" s="185"/>
      <c r="J264" s="182"/>
      <c r="K264" s="164"/>
      <c r="L264" s="238"/>
    </row>
    <row r="265" spans="2:12" ht="17" hidden="1">
      <c r="B265" s="176" t="s">
        <v>143</v>
      </c>
      <c r="C265" s="174"/>
      <c r="D265" s="183"/>
      <c r="E265" s="183"/>
      <c r="F265" s="183"/>
      <c r="G265" s="178">
        <f t="shared" si="21"/>
        <v>0</v>
      </c>
      <c r="H265" s="184"/>
      <c r="I265" s="185"/>
      <c r="J265" s="182"/>
      <c r="K265" s="164"/>
      <c r="L265" s="238"/>
    </row>
    <row r="266" spans="2:12" ht="17" hidden="1">
      <c r="C266" s="79" t="s">
        <v>27</v>
      </c>
      <c r="D266" s="13">
        <f>SUM(D258:D265)</f>
        <v>0</v>
      </c>
      <c r="E266" s="13">
        <f>SUM(E258:E265)</f>
        <v>0</v>
      </c>
      <c r="F266" s="13">
        <f>SUM(F258:F265)</f>
        <v>0</v>
      </c>
      <c r="G266" s="13">
        <f>SUM(G258:G265)</f>
        <v>0</v>
      </c>
      <c r="H266" s="93">
        <f>(H258*G258)+(H259*G259)+(H260*G260)+(H261*G261)+(H262*G262)+(H263*G263)+(H264*G264)+(H265*G265)</f>
        <v>0</v>
      </c>
      <c r="I266" s="93">
        <f>SUM(I258:I265)</f>
        <v>0</v>
      </c>
      <c r="J266" s="158"/>
      <c r="K266" s="164"/>
      <c r="L266" s="240"/>
    </row>
    <row r="267" spans="2:12" ht="17" hidden="1">
      <c r="B267" s="118" t="s">
        <v>144</v>
      </c>
      <c r="C267" s="253"/>
      <c r="D267" s="253"/>
      <c r="E267" s="253"/>
      <c r="F267" s="253"/>
      <c r="G267" s="253"/>
      <c r="H267" s="253"/>
      <c r="I267" s="254"/>
      <c r="J267" s="254"/>
      <c r="K267" s="253"/>
      <c r="L267" s="241"/>
    </row>
    <row r="268" spans="2:12" ht="17" hidden="1">
      <c r="B268" s="176" t="s">
        <v>145</v>
      </c>
      <c r="C268" s="162"/>
      <c r="D268" s="177"/>
      <c r="E268" s="177"/>
      <c r="F268" s="177"/>
      <c r="G268" s="178">
        <f>SUM(D268:F268)</f>
        <v>0</v>
      </c>
      <c r="H268" s="179"/>
      <c r="I268" s="180"/>
      <c r="J268" s="182"/>
      <c r="K268" s="181"/>
      <c r="L268" s="238"/>
    </row>
    <row r="269" spans="2:12" ht="17" hidden="1">
      <c r="B269" s="176" t="s">
        <v>146</v>
      </c>
      <c r="C269" s="162"/>
      <c r="D269" s="177"/>
      <c r="E269" s="177"/>
      <c r="F269" s="177"/>
      <c r="G269" s="178">
        <f t="shared" ref="G269:G275" si="22">SUM(D269:F269)</f>
        <v>0</v>
      </c>
      <c r="H269" s="179"/>
      <c r="I269" s="180"/>
      <c r="J269" s="182"/>
      <c r="K269" s="181"/>
      <c r="L269" s="238"/>
    </row>
    <row r="270" spans="2:12" ht="17" hidden="1">
      <c r="B270" s="176" t="s">
        <v>147</v>
      </c>
      <c r="C270" s="162"/>
      <c r="D270" s="177"/>
      <c r="E270" s="177"/>
      <c r="F270" s="177"/>
      <c r="G270" s="178">
        <f t="shared" si="22"/>
        <v>0</v>
      </c>
      <c r="H270" s="179"/>
      <c r="I270" s="180"/>
      <c r="J270" s="182"/>
      <c r="K270" s="181"/>
      <c r="L270" s="238"/>
    </row>
    <row r="271" spans="2:12" ht="17" hidden="1">
      <c r="B271" s="176" t="s">
        <v>148</v>
      </c>
      <c r="C271" s="162"/>
      <c r="D271" s="177"/>
      <c r="E271" s="177"/>
      <c r="F271" s="177"/>
      <c r="G271" s="178">
        <f t="shared" si="22"/>
        <v>0</v>
      </c>
      <c r="H271" s="179"/>
      <c r="I271" s="180"/>
      <c r="J271" s="182"/>
      <c r="K271" s="181"/>
      <c r="L271" s="238"/>
    </row>
    <row r="272" spans="2:12" ht="17" hidden="1">
      <c r="B272" s="176" t="s">
        <v>149</v>
      </c>
      <c r="C272" s="162"/>
      <c r="D272" s="177"/>
      <c r="E272" s="177"/>
      <c r="F272" s="177"/>
      <c r="G272" s="178">
        <f t="shared" si="22"/>
        <v>0</v>
      </c>
      <c r="H272" s="179"/>
      <c r="I272" s="180"/>
      <c r="J272" s="182"/>
      <c r="K272" s="181"/>
      <c r="L272" s="238"/>
    </row>
    <row r="273" spans="2:12" ht="17" hidden="1">
      <c r="B273" s="176" t="s">
        <v>150</v>
      </c>
      <c r="C273" s="162"/>
      <c r="D273" s="177"/>
      <c r="E273" s="177"/>
      <c r="F273" s="177"/>
      <c r="G273" s="178">
        <f t="shared" si="22"/>
        <v>0</v>
      </c>
      <c r="H273" s="179"/>
      <c r="I273" s="180"/>
      <c r="J273" s="182"/>
      <c r="K273" s="181"/>
      <c r="L273" s="238"/>
    </row>
    <row r="274" spans="2:12" ht="17" hidden="1">
      <c r="B274" s="176" t="s">
        <v>151</v>
      </c>
      <c r="C274" s="174"/>
      <c r="D274" s="183"/>
      <c r="E274" s="183"/>
      <c r="F274" s="183"/>
      <c r="G274" s="178">
        <f t="shared" si="22"/>
        <v>0</v>
      </c>
      <c r="H274" s="184"/>
      <c r="I274" s="185"/>
      <c r="J274" s="182"/>
      <c r="K274" s="164"/>
      <c r="L274" s="238"/>
    </row>
    <row r="275" spans="2:12" ht="17" hidden="1">
      <c r="B275" s="176" t="s">
        <v>152</v>
      </c>
      <c r="C275" s="174"/>
      <c r="D275" s="183"/>
      <c r="E275" s="183"/>
      <c r="F275" s="183"/>
      <c r="G275" s="178">
        <f t="shared" si="22"/>
        <v>0</v>
      </c>
      <c r="H275" s="184"/>
      <c r="I275" s="185"/>
      <c r="J275" s="182"/>
      <c r="K275" s="164"/>
      <c r="L275" s="238"/>
    </row>
    <row r="276" spans="2:12" ht="17" hidden="1">
      <c r="C276" s="79" t="s">
        <v>27</v>
      </c>
      <c r="D276" s="10">
        <f>SUM(D268:D275)</f>
        <v>0</v>
      </c>
      <c r="E276" s="10">
        <f>SUM(E268:E275)</f>
        <v>0</v>
      </c>
      <c r="F276" s="10">
        <f>SUM(F268:F275)</f>
        <v>0</v>
      </c>
      <c r="G276" s="10">
        <f>SUM(G268:G275)</f>
        <v>0</v>
      </c>
      <c r="H276" s="93">
        <f>(H268*G268)+(H269*G269)+(H270*G270)+(H271*G271)+(H272*G272)+(H273*G273)+(H274*G274)+(H275*G275)</f>
        <v>0</v>
      </c>
      <c r="I276" s="93">
        <f>SUM(I268:I275)</f>
        <v>0</v>
      </c>
      <c r="J276" s="158"/>
      <c r="K276" s="164"/>
      <c r="L276" s="240"/>
    </row>
    <row r="277" spans="2:12" ht="16" hidden="1">
      <c r="B277" s="5"/>
      <c r="C277" s="186"/>
      <c r="D277" s="190"/>
      <c r="E277" s="190"/>
      <c r="F277" s="190"/>
      <c r="G277" s="190"/>
      <c r="H277" s="190"/>
      <c r="I277" s="190"/>
      <c r="J277" s="191"/>
      <c r="K277" s="192"/>
      <c r="L277" s="243"/>
    </row>
    <row r="278" spans="2:12" ht="17" hidden="1">
      <c r="B278" s="79" t="s">
        <v>153</v>
      </c>
      <c r="C278" s="274"/>
      <c r="D278" s="274"/>
      <c r="E278" s="274"/>
      <c r="F278" s="274"/>
      <c r="G278" s="274"/>
      <c r="H278" s="274"/>
      <c r="I278" s="275"/>
      <c r="J278" s="275"/>
      <c r="K278" s="274"/>
      <c r="L278" s="242"/>
    </row>
    <row r="279" spans="2:12" ht="17" hidden="1">
      <c r="B279" s="78" t="s">
        <v>154</v>
      </c>
      <c r="C279" s="253"/>
      <c r="D279" s="253"/>
      <c r="E279" s="253"/>
      <c r="F279" s="253"/>
      <c r="G279" s="253"/>
      <c r="H279" s="253"/>
      <c r="I279" s="254"/>
      <c r="J279" s="254"/>
      <c r="K279" s="253"/>
      <c r="L279" s="241"/>
    </row>
    <row r="280" spans="2:12" ht="17" hidden="1">
      <c r="B280" s="176" t="s">
        <v>155</v>
      </c>
      <c r="C280" s="162"/>
      <c r="D280" s="177"/>
      <c r="E280" s="177"/>
      <c r="F280" s="177"/>
      <c r="G280" s="178">
        <f>SUM(D280:F280)</f>
        <v>0</v>
      </c>
      <c r="H280" s="179"/>
      <c r="I280" s="180"/>
      <c r="J280" s="182"/>
      <c r="K280" s="181"/>
      <c r="L280" s="238"/>
    </row>
    <row r="281" spans="2:12" ht="17" hidden="1">
      <c r="B281" s="176" t="s">
        <v>156</v>
      </c>
      <c r="C281" s="162"/>
      <c r="D281" s="177"/>
      <c r="E281" s="177"/>
      <c r="F281" s="177"/>
      <c r="G281" s="178">
        <f t="shared" ref="G281:G287" si="23">SUM(D281:F281)</f>
        <v>0</v>
      </c>
      <c r="H281" s="179"/>
      <c r="I281" s="180"/>
      <c r="J281" s="182"/>
      <c r="K281" s="181"/>
      <c r="L281" s="238"/>
    </row>
    <row r="282" spans="2:12" ht="17" hidden="1">
      <c r="B282" s="176" t="s">
        <v>157</v>
      </c>
      <c r="C282" s="162"/>
      <c r="D282" s="177"/>
      <c r="E282" s="177"/>
      <c r="F282" s="177"/>
      <c r="G282" s="178">
        <f t="shared" si="23"/>
        <v>0</v>
      </c>
      <c r="H282" s="179"/>
      <c r="I282" s="180"/>
      <c r="J282" s="182"/>
      <c r="K282" s="181"/>
      <c r="L282" s="238"/>
    </row>
    <row r="283" spans="2:12" ht="17" hidden="1">
      <c r="B283" s="176" t="s">
        <v>158</v>
      </c>
      <c r="C283" s="162"/>
      <c r="D283" s="177"/>
      <c r="E283" s="177"/>
      <c r="F283" s="177"/>
      <c r="G283" s="178">
        <f t="shared" si="23"/>
        <v>0</v>
      </c>
      <c r="H283" s="179"/>
      <c r="I283" s="180"/>
      <c r="J283" s="182"/>
      <c r="K283" s="181"/>
      <c r="L283" s="238"/>
    </row>
    <row r="284" spans="2:12" ht="17" hidden="1">
      <c r="B284" s="176" t="s">
        <v>159</v>
      </c>
      <c r="C284" s="162"/>
      <c r="D284" s="177"/>
      <c r="E284" s="177"/>
      <c r="F284" s="177"/>
      <c r="G284" s="178">
        <f t="shared" si="23"/>
        <v>0</v>
      </c>
      <c r="H284" s="179"/>
      <c r="I284" s="180"/>
      <c r="J284" s="182"/>
      <c r="K284" s="181"/>
      <c r="L284" s="238"/>
    </row>
    <row r="285" spans="2:12" ht="17" hidden="1">
      <c r="B285" s="176" t="s">
        <v>160</v>
      </c>
      <c r="C285" s="162"/>
      <c r="D285" s="177"/>
      <c r="E285" s="177"/>
      <c r="F285" s="177"/>
      <c r="G285" s="178">
        <f t="shared" si="23"/>
        <v>0</v>
      </c>
      <c r="H285" s="179"/>
      <c r="I285" s="180"/>
      <c r="J285" s="182"/>
      <c r="K285" s="181"/>
      <c r="L285" s="238"/>
    </row>
    <row r="286" spans="2:12" ht="17" hidden="1">
      <c r="B286" s="176" t="s">
        <v>161</v>
      </c>
      <c r="C286" s="174"/>
      <c r="D286" s="183"/>
      <c r="E286" s="183"/>
      <c r="F286" s="183"/>
      <c r="G286" s="178">
        <f t="shared" si="23"/>
        <v>0</v>
      </c>
      <c r="H286" s="184"/>
      <c r="I286" s="185"/>
      <c r="J286" s="182"/>
      <c r="K286" s="164"/>
      <c r="L286" s="238"/>
    </row>
    <row r="287" spans="2:12" ht="17" hidden="1">
      <c r="B287" s="176" t="s">
        <v>162</v>
      </c>
      <c r="C287" s="174"/>
      <c r="D287" s="183"/>
      <c r="E287" s="183"/>
      <c r="F287" s="183"/>
      <c r="G287" s="178">
        <f t="shared" si="23"/>
        <v>0</v>
      </c>
      <c r="H287" s="184"/>
      <c r="I287" s="185"/>
      <c r="J287" s="182"/>
      <c r="K287" s="164"/>
      <c r="L287" s="238"/>
    </row>
    <row r="288" spans="2:12" ht="17" hidden="1">
      <c r="C288" s="79" t="s">
        <v>27</v>
      </c>
      <c r="D288" s="10">
        <f>SUM(D280:D287)</f>
        <v>0</v>
      </c>
      <c r="E288" s="10">
        <f>SUM(E280:E287)</f>
        <v>0</v>
      </c>
      <c r="F288" s="10">
        <f>SUM(F280:F287)</f>
        <v>0</v>
      </c>
      <c r="G288" s="13">
        <f>SUM(G280:G287)</f>
        <v>0</v>
      </c>
      <c r="H288" s="93">
        <f>(H280*G280)+(H281*G281)+(H282*G282)+(H283*G283)+(H284*G284)+(H285*G285)+(H286*G286)+(H287*G287)</f>
        <v>0</v>
      </c>
      <c r="I288" s="93">
        <f>SUM(I280:I287)</f>
        <v>0</v>
      </c>
      <c r="J288" s="158"/>
      <c r="K288" s="164"/>
      <c r="L288" s="240"/>
    </row>
    <row r="289" spans="2:12" ht="17" hidden="1">
      <c r="B289" s="78" t="s">
        <v>163</v>
      </c>
      <c r="C289" s="253"/>
      <c r="D289" s="253"/>
      <c r="E289" s="253"/>
      <c r="F289" s="253"/>
      <c r="G289" s="253"/>
      <c r="H289" s="253"/>
      <c r="I289" s="254"/>
      <c r="J289" s="254"/>
      <c r="K289" s="253"/>
      <c r="L289" s="241"/>
    </row>
    <row r="290" spans="2:12" ht="17" hidden="1">
      <c r="B290" s="176" t="s">
        <v>164</v>
      </c>
      <c r="C290" s="162"/>
      <c r="D290" s="177"/>
      <c r="E290" s="177"/>
      <c r="F290" s="177"/>
      <c r="G290" s="178">
        <f>SUM(D290:F290)</f>
        <v>0</v>
      </c>
      <c r="H290" s="179"/>
      <c r="I290" s="180"/>
      <c r="J290" s="182"/>
      <c r="K290" s="181"/>
      <c r="L290" s="238"/>
    </row>
    <row r="291" spans="2:12" ht="17" hidden="1">
      <c r="B291" s="176" t="s">
        <v>165</v>
      </c>
      <c r="C291" s="162"/>
      <c r="D291" s="177"/>
      <c r="E291" s="177"/>
      <c r="F291" s="177"/>
      <c r="G291" s="178">
        <f t="shared" ref="G291:G297" si="24">SUM(D291:F291)</f>
        <v>0</v>
      </c>
      <c r="H291" s="179"/>
      <c r="I291" s="180"/>
      <c r="J291" s="182"/>
      <c r="K291" s="181"/>
      <c r="L291" s="238"/>
    </row>
    <row r="292" spans="2:12" ht="17" hidden="1">
      <c r="B292" s="176" t="s">
        <v>166</v>
      </c>
      <c r="C292" s="162"/>
      <c r="D292" s="177"/>
      <c r="E292" s="177"/>
      <c r="F292" s="177"/>
      <c r="G292" s="178">
        <f t="shared" si="24"/>
        <v>0</v>
      </c>
      <c r="H292" s="179"/>
      <c r="I292" s="180"/>
      <c r="J292" s="182"/>
      <c r="K292" s="181"/>
      <c r="L292" s="238"/>
    </row>
    <row r="293" spans="2:12" ht="17" hidden="1">
      <c r="B293" s="176" t="s">
        <v>167</v>
      </c>
      <c r="C293" s="162"/>
      <c r="D293" s="177"/>
      <c r="E293" s="177"/>
      <c r="F293" s="177"/>
      <c r="G293" s="178">
        <f t="shared" si="24"/>
        <v>0</v>
      </c>
      <c r="H293" s="179"/>
      <c r="I293" s="180"/>
      <c r="J293" s="182"/>
      <c r="K293" s="181"/>
      <c r="L293" s="238"/>
    </row>
    <row r="294" spans="2:12" ht="17" hidden="1">
      <c r="B294" s="176" t="s">
        <v>168</v>
      </c>
      <c r="C294" s="162"/>
      <c r="D294" s="177"/>
      <c r="E294" s="177"/>
      <c r="F294" s="177"/>
      <c r="G294" s="178">
        <f t="shared" si="24"/>
        <v>0</v>
      </c>
      <c r="H294" s="179"/>
      <c r="I294" s="180"/>
      <c r="J294" s="182"/>
      <c r="K294" s="181"/>
      <c r="L294" s="238"/>
    </row>
    <row r="295" spans="2:12" ht="17" hidden="1">
      <c r="B295" s="176" t="s">
        <v>169</v>
      </c>
      <c r="C295" s="162"/>
      <c r="D295" s="177"/>
      <c r="E295" s="177"/>
      <c r="F295" s="177"/>
      <c r="G295" s="178">
        <f t="shared" si="24"/>
        <v>0</v>
      </c>
      <c r="H295" s="179"/>
      <c r="I295" s="180"/>
      <c r="J295" s="182"/>
      <c r="K295" s="181"/>
      <c r="L295" s="238"/>
    </row>
    <row r="296" spans="2:12" ht="17" hidden="1">
      <c r="B296" s="176" t="s">
        <v>170</v>
      </c>
      <c r="C296" s="174"/>
      <c r="D296" s="183"/>
      <c r="E296" s="183"/>
      <c r="F296" s="183"/>
      <c r="G296" s="178">
        <f t="shared" si="24"/>
        <v>0</v>
      </c>
      <c r="H296" s="184"/>
      <c r="I296" s="185"/>
      <c r="J296" s="182"/>
      <c r="K296" s="164"/>
      <c r="L296" s="238"/>
    </row>
    <row r="297" spans="2:12" ht="17" hidden="1">
      <c r="B297" s="176" t="s">
        <v>171</v>
      </c>
      <c r="C297" s="174"/>
      <c r="D297" s="183"/>
      <c r="E297" s="183"/>
      <c r="F297" s="183"/>
      <c r="G297" s="178">
        <f t="shared" si="24"/>
        <v>0</v>
      </c>
      <c r="H297" s="184"/>
      <c r="I297" s="185"/>
      <c r="J297" s="182"/>
      <c r="K297" s="164"/>
      <c r="L297" s="238"/>
    </row>
    <row r="298" spans="2:12" ht="17" hidden="1">
      <c r="C298" s="79" t="s">
        <v>27</v>
      </c>
      <c r="D298" s="13">
        <f>SUM(D290:D297)</f>
        <v>0</v>
      </c>
      <c r="E298" s="13">
        <f>SUM(E290:E297)</f>
        <v>0</v>
      </c>
      <c r="F298" s="13">
        <f>SUM(F290:F297)</f>
        <v>0</v>
      </c>
      <c r="G298" s="13">
        <f>SUM(G290:G297)</f>
        <v>0</v>
      </c>
      <c r="H298" s="93">
        <f>(H290*G290)+(H291*G291)+(H292*G292)+(H293*G293)+(H294*G294)+(H295*G295)+(H296*G296)+(H297*G297)</f>
        <v>0</v>
      </c>
      <c r="I298" s="93">
        <f>SUM(I290:I297)</f>
        <v>0</v>
      </c>
      <c r="J298" s="158"/>
      <c r="K298" s="164"/>
      <c r="L298" s="240"/>
    </row>
    <row r="299" spans="2:12" ht="17" hidden="1">
      <c r="B299" s="78" t="s">
        <v>172</v>
      </c>
      <c r="C299" s="253"/>
      <c r="D299" s="253"/>
      <c r="E299" s="253"/>
      <c r="F299" s="253"/>
      <c r="G299" s="253"/>
      <c r="H299" s="253"/>
      <c r="I299" s="254"/>
      <c r="J299" s="254"/>
      <c r="K299" s="253"/>
      <c r="L299" s="241"/>
    </row>
    <row r="300" spans="2:12" ht="17" hidden="1">
      <c r="B300" s="176" t="s">
        <v>173</v>
      </c>
      <c r="C300" s="162"/>
      <c r="D300" s="177"/>
      <c r="E300" s="177"/>
      <c r="F300" s="177"/>
      <c r="G300" s="178">
        <f>SUM(D300:F300)</f>
        <v>0</v>
      </c>
      <c r="H300" s="179"/>
      <c r="I300" s="180"/>
      <c r="J300" s="182"/>
      <c r="K300" s="181"/>
      <c r="L300" s="238"/>
    </row>
    <row r="301" spans="2:12" ht="17" hidden="1">
      <c r="B301" s="176" t="s">
        <v>174</v>
      </c>
      <c r="C301" s="162"/>
      <c r="D301" s="177"/>
      <c r="E301" s="177"/>
      <c r="F301" s="177"/>
      <c r="G301" s="178">
        <f t="shared" ref="G301:G307" si="25">SUM(D301:F301)</f>
        <v>0</v>
      </c>
      <c r="H301" s="179"/>
      <c r="I301" s="180"/>
      <c r="J301" s="182"/>
      <c r="K301" s="181"/>
      <c r="L301" s="238"/>
    </row>
    <row r="302" spans="2:12" ht="17" hidden="1">
      <c r="B302" s="176" t="s">
        <v>175</v>
      </c>
      <c r="C302" s="162"/>
      <c r="D302" s="177"/>
      <c r="E302" s="177"/>
      <c r="F302" s="177"/>
      <c r="G302" s="178">
        <f t="shared" si="25"/>
        <v>0</v>
      </c>
      <c r="H302" s="179"/>
      <c r="I302" s="180"/>
      <c r="J302" s="182"/>
      <c r="K302" s="181"/>
      <c r="L302" s="238"/>
    </row>
    <row r="303" spans="2:12" ht="17" hidden="1">
      <c r="B303" s="176" t="s">
        <v>176</v>
      </c>
      <c r="C303" s="162"/>
      <c r="D303" s="177"/>
      <c r="E303" s="177"/>
      <c r="F303" s="177"/>
      <c r="G303" s="178">
        <f t="shared" si="25"/>
        <v>0</v>
      </c>
      <c r="H303" s="179"/>
      <c r="I303" s="180"/>
      <c r="J303" s="182"/>
      <c r="K303" s="181"/>
      <c r="L303" s="238"/>
    </row>
    <row r="304" spans="2:12" ht="17" hidden="1">
      <c r="B304" s="176" t="s">
        <v>177</v>
      </c>
      <c r="C304" s="162"/>
      <c r="D304" s="177"/>
      <c r="E304" s="177"/>
      <c r="F304" s="177"/>
      <c r="G304" s="178">
        <f t="shared" si="25"/>
        <v>0</v>
      </c>
      <c r="H304" s="179"/>
      <c r="I304" s="180"/>
      <c r="J304" s="182"/>
      <c r="K304" s="181"/>
      <c r="L304" s="238"/>
    </row>
    <row r="305" spans="2:12" ht="17" hidden="1">
      <c r="B305" s="176" t="s">
        <v>178</v>
      </c>
      <c r="C305" s="162"/>
      <c r="D305" s="177"/>
      <c r="E305" s="177"/>
      <c r="F305" s="177"/>
      <c r="G305" s="178">
        <f t="shared" si="25"/>
        <v>0</v>
      </c>
      <c r="H305" s="179"/>
      <c r="I305" s="180"/>
      <c r="J305" s="182"/>
      <c r="K305" s="181"/>
      <c r="L305" s="238"/>
    </row>
    <row r="306" spans="2:12" ht="17" hidden="1">
      <c r="B306" s="176" t="s">
        <v>179</v>
      </c>
      <c r="C306" s="174"/>
      <c r="D306" s="183"/>
      <c r="E306" s="183"/>
      <c r="F306" s="183"/>
      <c r="G306" s="178">
        <f t="shared" si="25"/>
        <v>0</v>
      </c>
      <c r="H306" s="184"/>
      <c r="I306" s="185"/>
      <c r="J306" s="182"/>
      <c r="K306" s="164"/>
      <c r="L306" s="238"/>
    </row>
    <row r="307" spans="2:12" ht="17" hidden="1">
      <c r="B307" s="176" t="s">
        <v>180</v>
      </c>
      <c r="C307" s="174"/>
      <c r="D307" s="183"/>
      <c r="E307" s="183"/>
      <c r="F307" s="183"/>
      <c r="G307" s="178">
        <f t="shared" si="25"/>
        <v>0</v>
      </c>
      <c r="H307" s="184"/>
      <c r="I307" s="185"/>
      <c r="J307" s="182"/>
      <c r="K307" s="164"/>
      <c r="L307" s="238"/>
    </row>
    <row r="308" spans="2:12" ht="17" hidden="1">
      <c r="C308" s="79" t="s">
        <v>27</v>
      </c>
      <c r="D308" s="13">
        <f>SUM(D300:D307)</f>
        <v>0</v>
      </c>
      <c r="E308" s="13">
        <f>SUM(E300:E307)</f>
        <v>0</v>
      </c>
      <c r="F308" s="13">
        <f>SUM(F300:F307)</f>
        <v>0</v>
      </c>
      <c r="G308" s="13">
        <f>SUM(G300:G307)</f>
        <v>0</v>
      </c>
      <c r="H308" s="93">
        <f>(H300*G300)+(H301*G301)+(H302*G302)+(H303*G303)+(H304*G304)+(H305*G305)+(H306*G306)+(H307*G307)</f>
        <v>0</v>
      </c>
      <c r="I308" s="93">
        <f>SUM(I300:I307)</f>
        <v>0</v>
      </c>
      <c r="J308" s="158"/>
      <c r="K308" s="164"/>
      <c r="L308" s="240"/>
    </row>
    <row r="309" spans="2:12" ht="17" hidden="1">
      <c r="B309" s="78" t="s">
        <v>181</v>
      </c>
      <c r="C309" s="253"/>
      <c r="D309" s="253"/>
      <c r="E309" s="253"/>
      <c r="F309" s="253"/>
      <c r="G309" s="253"/>
      <c r="H309" s="253"/>
      <c r="I309" s="254"/>
      <c r="J309" s="254"/>
      <c r="K309" s="253"/>
      <c r="L309" s="241"/>
    </row>
    <row r="310" spans="2:12" ht="17" hidden="1">
      <c r="B310" s="176" t="s">
        <v>182</v>
      </c>
      <c r="C310" s="162"/>
      <c r="D310" s="177"/>
      <c r="E310" s="177"/>
      <c r="F310" s="177"/>
      <c r="G310" s="178">
        <f>SUM(D310:F310)</f>
        <v>0</v>
      </c>
      <c r="H310" s="179"/>
      <c r="I310" s="180"/>
      <c r="J310" s="182"/>
      <c r="K310" s="181"/>
      <c r="L310" s="238"/>
    </row>
    <row r="311" spans="2:12" ht="17" hidden="1">
      <c r="B311" s="176" t="s">
        <v>183</v>
      </c>
      <c r="C311" s="162"/>
      <c r="D311" s="177"/>
      <c r="E311" s="177"/>
      <c r="F311" s="177"/>
      <c r="G311" s="178">
        <f t="shared" ref="G311:G317" si="26">SUM(D311:F311)</f>
        <v>0</v>
      </c>
      <c r="H311" s="179"/>
      <c r="I311" s="180"/>
      <c r="J311" s="182"/>
      <c r="K311" s="181"/>
      <c r="L311" s="238"/>
    </row>
    <row r="312" spans="2:12" ht="17" hidden="1">
      <c r="B312" s="176" t="s">
        <v>184</v>
      </c>
      <c r="C312" s="162"/>
      <c r="D312" s="177"/>
      <c r="E312" s="177"/>
      <c r="F312" s="177"/>
      <c r="G312" s="178">
        <f t="shared" si="26"/>
        <v>0</v>
      </c>
      <c r="H312" s="179"/>
      <c r="I312" s="180"/>
      <c r="J312" s="182"/>
      <c r="K312" s="181"/>
      <c r="L312" s="238"/>
    </row>
    <row r="313" spans="2:12" ht="17" hidden="1">
      <c r="B313" s="176" t="s">
        <v>185</v>
      </c>
      <c r="C313" s="162"/>
      <c r="D313" s="177"/>
      <c r="E313" s="177"/>
      <c r="F313" s="177"/>
      <c r="G313" s="178">
        <f t="shared" si="26"/>
        <v>0</v>
      </c>
      <c r="H313" s="179"/>
      <c r="I313" s="180"/>
      <c r="J313" s="182"/>
      <c r="K313" s="181"/>
      <c r="L313" s="238"/>
    </row>
    <row r="314" spans="2:12" ht="17" hidden="1">
      <c r="B314" s="176" t="s">
        <v>186</v>
      </c>
      <c r="C314" s="162"/>
      <c r="D314" s="177"/>
      <c r="E314" s="177"/>
      <c r="F314" s="177"/>
      <c r="G314" s="178">
        <f>SUM(D314:F314)</f>
        <v>0</v>
      </c>
      <c r="H314" s="179"/>
      <c r="I314" s="180"/>
      <c r="J314" s="182"/>
      <c r="K314" s="181"/>
      <c r="L314" s="238"/>
    </row>
    <row r="315" spans="2:12" ht="17" hidden="1">
      <c r="B315" s="176" t="s">
        <v>187</v>
      </c>
      <c r="C315" s="162"/>
      <c r="D315" s="177"/>
      <c r="E315" s="177"/>
      <c r="F315" s="177"/>
      <c r="G315" s="178">
        <f t="shared" si="26"/>
        <v>0</v>
      </c>
      <c r="H315" s="179"/>
      <c r="I315" s="180"/>
      <c r="J315" s="182"/>
      <c r="K315" s="181"/>
      <c r="L315" s="238"/>
    </row>
    <row r="316" spans="2:12" ht="17" hidden="1">
      <c r="B316" s="176" t="s">
        <v>188</v>
      </c>
      <c r="C316" s="174"/>
      <c r="D316" s="183"/>
      <c r="E316" s="183"/>
      <c r="F316" s="183"/>
      <c r="G316" s="178">
        <f t="shared" si="26"/>
        <v>0</v>
      </c>
      <c r="H316" s="184"/>
      <c r="I316" s="185"/>
      <c r="J316" s="182"/>
      <c r="K316" s="164"/>
      <c r="L316" s="238"/>
    </row>
    <row r="317" spans="2:12" ht="17" hidden="1">
      <c r="B317" s="176" t="s">
        <v>189</v>
      </c>
      <c r="C317" s="174"/>
      <c r="D317" s="183"/>
      <c r="E317" s="183"/>
      <c r="F317" s="183"/>
      <c r="G317" s="178">
        <f t="shared" si="26"/>
        <v>0</v>
      </c>
      <c r="H317" s="184"/>
      <c r="I317" s="185"/>
      <c r="J317" s="182"/>
      <c r="K317" s="164"/>
      <c r="L317" s="238"/>
    </row>
    <row r="318" spans="2:12" ht="17" hidden="1">
      <c r="C318" s="79" t="s">
        <v>27</v>
      </c>
      <c r="D318" s="10">
        <f>SUM(D310:D317)</f>
        <v>0</v>
      </c>
      <c r="E318" s="10">
        <f>SUM(E310:E317)</f>
        <v>0</v>
      </c>
      <c r="F318" s="10">
        <f>SUM(F310:F317)</f>
        <v>0</v>
      </c>
      <c r="G318" s="10">
        <f>SUM(G310:G317)</f>
        <v>0</v>
      </c>
      <c r="H318" s="93">
        <f>(H310*G310)+(H311*G311)+(H312*G312)+(H313*G313)+(H314*G314)+(H315*G315)+(H316*G316)+(H317*G317)</f>
        <v>0</v>
      </c>
      <c r="I318" s="93">
        <f>SUM(I310:I317)</f>
        <v>0</v>
      </c>
      <c r="J318" s="158"/>
      <c r="K318" s="164"/>
      <c r="L318" s="240"/>
    </row>
    <row r="319" spans="2:12" ht="16">
      <c r="B319" s="5"/>
      <c r="C319" s="186"/>
      <c r="D319" s="190"/>
      <c r="E319" s="190"/>
      <c r="F319" s="190"/>
      <c r="G319" s="190"/>
      <c r="H319" s="190"/>
      <c r="I319" s="190"/>
      <c r="J319" s="191"/>
      <c r="K319" s="186"/>
      <c r="L319" s="243"/>
    </row>
    <row r="320" spans="2:12" ht="16">
      <c r="B320" s="5"/>
      <c r="C320" s="186"/>
      <c r="D320" s="190"/>
      <c r="E320" s="190"/>
      <c r="F320" s="190"/>
      <c r="G320" s="190"/>
      <c r="H320" s="190"/>
      <c r="I320" s="190"/>
      <c r="J320" s="191"/>
      <c r="K320" s="186"/>
      <c r="L320" s="243"/>
    </row>
    <row r="321" spans="2:12" ht="68">
      <c r="B321" s="267" t="s">
        <v>190</v>
      </c>
      <c r="C321" s="171" t="s">
        <v>191</v>
      </c>
      <c r="D321" s="172">
        <v>47577</v>
      </c>
      <c r="E321" s="172">
        <f>SUM(E322:E328)</f>
        <v>196200</v>
      </c>
      <c r="F321" s="193"/>
      <c r="G321" s="194">
        <f>SUM(D321:F321)</f>
        <v>243777</v>
      </c>
      <c r="H321" s="195"/>
      <c r="I321" s="193"/>
      <c r="J321" s="196"/>
      <c r="K321" s="173" t="s">
        <v>192</v>
      </c>
      <c r="L321" s="240"/>
    </row>
    <row r="322" spans="2:12" ht="17">
      <c r="B322" s="268"/>
      <c r="C322" s="197" t="s">
        <v>193</v>
      </c>
      <c r="D322" s="196"/>
      <c r="E322" s="196">
        <v>16200</v>
      </c>
      <c r="F322" s="193"/>
      <c r="G322" s="194"/>
      <c r="H322" s="195"/>
      <c r="I322" s="193"/>
      <c r="J322" s="196"/>
      <c r="K322" s="198" t="s">
        <v>640</v>
      </c>
      <c r="L322" s="244">
        <v>1</v>
      </c>
    </row>
    <row r="323" spans="2:12" ht="34">
      <c r="B323" s="268"/>
      <c r="C323" s="197" t="s">
        <v>194</v>
      </c>
      <c r="D323" s="196"/>
      <c r="E323" s="196">
        <v>64800</v>
      </c>
      <c r="F323" s="193"/>
      <c r="G323" s="194"/>
      <c r="H323" s="195"/>
      <c r="I323" s="193"/>
      <c r="J323" s="196"/>
      <c r="K323" s="198" t="s">
        <v>642</v>
      </c>
      <c r="L323" s="244">
        <v>4</v>
      </c>
    </row>
    <row r="324" spans="2:12" ht="17">
      <c r="B324" s="268"/>
      <c r="C324" s="197" t="s">
        <v>195</v>
      </c>
      <c r="D324" s="196"/>
      <c r="E324" s="196">
        <v>10800</v>
      </c>
      <c r="F324" s="193"/>
      <c r="G324" s="194"/>
      <c r="H324" s="195"/>
      <c r="I324" s="193"/>
      <c r="J324" s="196"/>
      <c r="K324" s="198" t="s">
        <v>640</v>
      </c>
      <c r="L324" s="244">
        <v>1</v>
      </c>
    </row>
    <row r="325" spans="2:12" ht="17">
      <c r="B325" s="268"/>
      <c r="C325" s="167" t="s">
        <v>196</v>
      </c>
      <c r="D325" s="199"/>
      <c r="E325" s="199">
        <v>8100</v>
      </c>
      <c r="F325" s="193"/>
      <c r="G325" s="194"/>
      <c r="H325" s="195"/>
      <c r="I325" s="193"/>
      <c r="J325" s="196"/>
      <c r="K325" s="198" t="s">
        <v>640</v>
      </c>
      <c r="L325" s="244">
        <v>1</v>
      </c>
    </row>
    <row r="326" spans="2:12" ht="28.5" customHeight="1">
      <c r="B326" s="268"/>
      <c r="C326" s="167" t="s">
        <v>197</v>
      </c>
      <c r="D326" s="199"/>
      <c r="E326" s="199">
        <v>56700</v>
      </c>
      <c r="F326" s="193"/>
      <c r="G326" s="194"/>
      <c r="H326" s="195"/>
      <c r="I326" s="193"/>
      <c r="J326" s="196"/>
      <c r="K326" s="198" t="s">
        <v>641</v>
      </c>
      <c r="L326" s="244">
        <v>4</v>
      </c>
    </row>
    <row r="327" spans="2:12" ht="85">
      <c r="B327" s="268"/>
      <c r="C327" s="167" t="s">
        <v>684</v>
      </c>
      <c r="D327" s="199"/>
      <c r="E327" s="199">
        <v>23400</v>
      </c>
      <c r="F327" s="193"/>
      <c r="G327" s="194"/>
      <c r="H327" s="195"/>
      <c r="I327" s="193"/>
      <c r="J327" s="196"/>
      <c r="K327" s="198" t="s">
        <v>643</v>
      </c>
      <c r="L327" s="244">
        <v>4</v>
      </c>
    </row>
    <row r="328" spans="2:12" ht="17">
      <c r="B328" s="268"/>
      <c r="C328" s="167" t="s">
        <v>198</v>
      </c>
      <c r="D328" s="199"/>
      <c r="E328" s="199">
        <v>16200</v>
      </c>
      <c r="F328" s="193"/>
      <c r="G328" s="194"/>
      <c r="H328" s="195"/>
      <c r="I328" s="193"/>
      <c r="J328" s="196"/>
      <c r="K328" s="198" t="s">
        <v>639</v>
      </c>
      <c r="L328" s="244">
        <v>1</v>
      </c>
    </row>
    <row r="329" spans="2:12" ht="43.5" customHeight="1">
      <c r="B329" s="267" t="s">
        <v>199</v>
      </c>
      <c r="C329" s="168" t="s">
        <v>191</v>
      </c>
      <c r="D329" s="169">
        <v>4000</v>
      </c>
      <c r="E329" s="172">
        <f>SUM(E330:E339)</f>
        <v>155437.38319999998</v>
      </c>
      <c r="F329" s="193"/>
      <c r="G329" s="194">
        <f>SUM(D329:F329)</f>
        <v>159437.38319999998</v>
      </c>
      <c r="H329" s="195"/>
      <c r="I329" s="193"/>
      <c r="J329" s="196"/>
      <c r="K329" s="166"/>
      <c r="L329" s="240"/>
    </row>
    <row r="330" spans="2:12" ht="17">
      <c r="B330" s="268"/>
      <c r="C330" s="170" t="s">
        <v>201</v>
      </c>
      <c r="D330" s="199"/>
      <c r="E330" s="199">
        <v>18000</v>
      </c>
      <c r="F330" s="231"/>
      <c r="G330" s="194"/>
      <c r="H330" s="195"/>
      <c r="I330" s="193"/>
      <c r="J330" s="196"/>
      <c r="K330" s="198"/>
      <c r="L330" s="244">
        <v>2</v>
      </c>
    </row>
    <row r="331" spans="2:12" ht="34">
      <c r="B331" s="268"/>
      <c r="C331" s="170" t="s">
        <v>202</v>
      </c>
      <c r="D331" s="199"/>
      <c r="E331" s="199">
        <v>9000</v>
      </c>
      <c r="F331" s="232"/>
      <c r="G331" s="194"/>
      <c r="H331" s="195"/>
      <c r="I331" s="193"/>
      <c r="J331" s="196"/>
      <c r="K331" s="198"/>
      <c r="L331" s="244">
        <v>2</v>
      </c>
    </row>
    <row r="332" spans="2:12" ht="34">
      <c r="B332" s="268"/>
      <c r="C332" s="170" t="s">
        <v>203</v>
      </c>
      <c r="D332" s="199"/>
      <c r="E332" s="199">
        <v>8000</v>
      </c>
      <c r="F332" s="232"/>
      <c r="G332" s="194"/>
      <c r="H332" s="195"/>
      <c r="I332" s="193"/>
      <c r="J332" s="196"/>
      <c r="K332" s="198" t="s">
        <v>200</v>
      </c>
      <c r="L332" s="244">
        <v>5</v>
      </c>
    </row>
    <row r="333" spans="2:12" ht="17">
      <c r="B333" s="268"/>
      <c r="C333" s="170" t="s">
        <v>204</v>
      </c>
      <c r="D333" s="199"/>
      <c r="E333" s="199">
        <v>12600</v>
      </c>
      <c r="F333" s="232"/>
      <c r="G333" s="194"/>
      <c r="H333" s="195"/>
      <c r="I333" s="193"/>
      <c r="J333" s="196"/>
      <c r="K333" s="198"/>
      <c r="L333" s="244">
        <v>2</v>
      </c>
    </row>
    <row r="334" spans="2:12" ht="34">
      <c r="B334" s="268"/>
      <c r="C334" s="170" t="s">
        <v>205</v>
      </c>
      <c r="D334" s="199"/>
      <c r="E334" s="199">
        <v>12600</v>
      </c>
      <c r="F334" s="232"/>
      <c r="G334" s="194"/>
      <c r="H334" s="195"/>
      <c r="I334" s="193"/>
      <c r="J334" s="196"/>
      <c r="K334" s="198"/>
      <c r="L334" s="244">
        <v>2</v>
      </c>
    </row>
    <row r="335" spans="2:12" ht="17">
      <c r="B335" s="268"/>
      <c r="C335" s="170" t="s">
        <v>206</v>
      </c>
      <c r="D335" s="199"/>
      <c r="E335" s="199">
        <v>10000</v>
      </c>
      <c r="F335" s="232"/>
      <c r="G335" s="194"/>
      <c r="H335" s="195"/>
      <c r="I335" s="193"/>
      <c r="J335" s="196"/>
      <c r="K335" s="198"/>
      <c r="L335" s="244">
        <v>3</v>
      </c>
    </row>
    <row r="336" spans="2:12" ht="17">
      <c r="B336" s="268"/>
      <c r="C336" s="170" t="s">
        <v>207</v>
      </c>
      <c r="D336" s="199"/>
      <c r="E336" s="199">
        <v>10000</v>
      </c>
      <c r="F336" s="232"/>
      <c r="G336" s="194"/>
      <c r="H336" s="195"/>
      <c r="I336" s="193"/>
      <c r="J336" s="196"/>
      <c r="K336" s="198"/>
      <c r="L336" s="244">
        <v>3</v>
      </c>
    </row>
    <row r="337" spans="2:12" ht="17">
      <c r="B337" s="268"/>
      <c r="C337" s="170" t="s">
        <v>208</v>
      </c>
      <c r="D337" s="199"/>
      <c r="E337" s="199">
        <v>12237.3832</v>
      </c>
      <c r="F337" s="232"/>
      <c r="G337" s="194"/>
      <c r="H337" s="195"/>
      <c r="I337" s="193"/>
      <c r="J337" s="196"/>
      <c r="K337" s="198"/>
      <c r="L337" s="244">
        <v>3</v>
      </c>
    </row>
    <row r="338" spans="2:12" ht="17">
      <c r="B338" s="268"/>
      <c r="C338" s="170" t="s">
        <v>209</v>
      </c>
      <c r="D338" s="199"/>
      <c r="E338" s="199">
        <v>18000</v>
      </c>
      <c r="F338" s="232"/>
      <c r="G338" s="194"/>
      <c r="H338" s="195"/>
      <c r="I338" s="193"/>
      <c r="J338" s="196"/>
      <c r="K338" s="198"/>
      <c r="L338" s="244">
        <v>2</v>
      </c>
    </row>
    <row r="339" spans="2:12" ht="43.75" customHeight="1">
      <c r="B339" s="269"/>
      <c r="C339" s="270" t="s">
        <v>683</v>
      </c>
      <c r="D339" s="199"/>
      <c r="E339" s="196">
        <v>45000</v>
      </c>
      <c r="F339" s="193"/>
      <c r="G339" s="194"/>
      <c r="H339" s="195"/>
      <c r="I339" s="193"/>
      <c r="J339" s="196"/>
      <c r="K339" s="198" t="s">
        <v>646</v>
      </c>
      <c r="L339" s="244">
        <v>4</v>
      </c>
    </row>
    <row r="340" spans="2:12" ht="16">
      <c r="B340" s="235"/>
      <c r="C340" s="271"/>
      <c r="D340" s="199"/>
      <c r="E340" s="196"/>
      <c r="F340" s="193"/>
      <c r="G340" s="194"/>
      <c r="H340" s="195"/>
      <c r="I340" s="193"/>
      <c r="J340" s="196"/>
      <c r="K340" s="198"/>
      <c r="L340" s="244"/>
    </row>
    <row r="341" spans="2:12" ht="16" hidden="1">
      <c r="B341" s="235"/>
      <c r="C341" s="271"/>
      <c r="D341" s="199"/>
      <c r="E341" s="196"/>
      <c r="F341" s="193"/>
      <c r="G341" s="194"/>
      <c r="H341" s="195"/>
      <c r="I341" s="193"/>
      <c r="J341" s="196"/>
      <c r="K341" s="198"/>
      <c r="L341" s="244"/>
    </row>
    <row r="342" spans="2:12" ht="16" hidden="1">
      <c r="B342" s="235"/>
      <c r="C342" s="271"/>
      <c r="D342" s="199"/>
      <c r="E342" s="196"/>
      <c r="F342" s="193"/>
      <c r="G342" s="194"/>
      <c r="H342" s="195"/>
      <c r="I342" s="193"/>
      <c r="J342" s="196"/>
      <c r="K342" s="198"/>
      <c r="L342" s="244"/>
    </row>
    <row r="343" spans="2:12" ht="16" hidden="1">
      <c r="B343" s="235"/>
      <c r="C343" s="272"/>
      <c r="D343" s="199"/>
      <c r="E343" s="196"/>
      <c r="F343" s="193"/>
      <c r="G343" s="194"/>
      <c r="H343" s="195"/>
      <c r="I343" s="193"/>
      <c r="J343" s="196"/>
      <c r="K343" s="198"/>
      <c r="L343" s="244"/>
    </row>
    <row r="344" spans="2:12" ht="114" customHeight="1">
      <c r="B344" s="267" t="s">
        <v>692</v>
      </c>
      <c r="C344" s="167" t="s">
        <v>691</v>
      </c>
      <c r="D344" s="169">
        <v>10994.5</v>
      </c>
      <c r="E344" s="172">
        <f>SUM(E345:E348)</f>
        <v>98400</v>
      </c>
      <c r="F344" s="193"/>
      <c r="G344" s="194">
        <f>SUM(D344:F344)</f>
        <v>109394.5</v>
      </c>
      <c r="H344" s="195"/>
      <c r="I344" s="193"/>
      <c r="J344" s="196"/>
      <c r="K344" s="198" t="s">
        <v>644</v>
      </c>
      <c r="L344" s="244"/>
    </row>
    <row r="345" spans="2:12" ht="51.75" customHeight="1">
      <c r="B345" s="268"/>
      <c r="C345" s="167" t="s">
        <v>685</v>
      </c>
      <c r="D345" s="199"/>
      <c r="E345" s="199">
        <v>23400</v>
      </c>
      <c r="F345" s="193"/>
      <c r="G345" s="194">
        <f>SUM(D345:F345)</f>
        <v>23400</v>
      </c>
      <c r="H345" s="195"/>
      <c r="I345" s="193"/>
      <c r="J345" s="196"/>
      <c r="K345" s="198" t="s">
        <v>688</v>
      </c>
      <c r="L345" s="244">
        <v>4</v>
      </c>
    </row>
    <row r="346" spans="2:12" ht="57.75" customHeight="1">
      <c r="B346" s="268"/>
      <c r="C346" s="167" t="s">
        <v>645</v>
      </c>
      <c r="D346" s="199"/>
      <c r="E346" s="199">
        <v>30000</v>
      </c>
      <c r="F346" s="193"/>
      <c r="G346" s="194">
        <f t="shared" ref="G346:G348" si="27">SUM(D346:F346)</f>
        <v>30000</v>
      </c>
      <c r="H346" s="195"/>
      <c r="I346" s="193"/>
      <c r="J346" s="196"/>
      <c r="K346" s="198" t="s">
        <v>687</v>
      </c>
      <c r="L346" s="244">
        <v>4</v>
      </c>
    </row>
    <row r="347" spans="2:12" ht="36.75" customHeight="1">
      <c r="B347" s="268"/>
      <c r="C347" s="167" t="s">
        <v>686</v>
      </c>
      <c r="D347" s="199"/>
      <c r="E347" s="199">
        <v>25000</v>
      </c>
      <c r="F347" s="193"/>
      <c r="G347" s="194">
        <f t="shared" si="27"/>
        <v>25000</v>
      </c>
      <c r="H347" s="195"/>
      <c r="I347" s="193"/>
      <c r="J347" s="196"/>
      <c r="K347" s="198" t="s">
        <v>689</v>
      </c>
      <c r="L347" s="244">
        <v>4</v>
      </c>
    </row>
    <row r="348" spans="2:12" ht="24" customHeight="1">
      <c r="B348" s="268"/>
      <c r="C348" s="167" t="s">
        <v>690</v>
      </c>
      <c r="D348" s="199"/>
      <c r="E348" s="199">
        <v>20000</v>
      </c>
      <c r="F348" s="193"/>
      <c r="G348" s="194">
        <f t="shared" si="27"/>
        <v>20000</v>
      </c>
      <c r="H348" s="195"/>
      <c r="I348" s="193"/>
      <c r="J348" s="196"/>
      <c r="K348" s="198"/>
      <c r="L348" s="244">
        <v>5</v>
      </c>
    </row>
    <row r="349" spans="2:12" ht="24" customHeight="1">
      <c r="B349" s="269"/>
      <c r="C349" s="170"/>
      <c r="D349" s="199"/>
      <c r="E349" s="199"/>
      <c r="F349" s="193"/>
      <c r="G349" s="194"/>
      <c r="H349" s="195"/>
      <c r="I349" s="193"/>
      <c r="J349" s="196"/>
      <c r="K349" s="198"/>
      <c r="L349" s="244"/>
    </row>
    <row r="350" spans="2:12" ht="34">
      <c r="B350" s="95" t="s">
        <v>210</v>
      </c>
      <c r="C350" s="167"/>
      <c r="D350" s="199">
        <v>0</v>
      </c>
      <c r="E350" s="172">
        <v>35000</v>
      </c>
      <c r="F350" s="193"/>
      <c r="G350" s="194">
        <f>SUM(D350:F350)</f>
        <v>35000</v>
      </c>
      <c r="H350" s="195"/>
      <c r="I350" s="193"/>
      <c r="J350" s="196"/>
      <c r="K350" s="198"/>
      <c r="L350" s="244">
        <v>4</v>
      </c>
    </row>
    <row r="351" spans="2:12" ht="17">
      <c r="B351" s="5"/>
      <c r="C351" s="96" t="s">
        <v>211</v>
      </c>
      <c r="D351" s="99">
        <f>D350+D347+D346+D345+D344+D329+D321</f>
        <v>62571.5</v>
      </c>
      <c r="E351" s="99">
        <f>E350+E344+E329+E321</f>
        <v>485037.38319999998</v>
      </c>
      <c r="F351" s="99">
        <f t="shared" ref="F351" si="28">SUM(F322:F328,F330:F343,F345:F350)</f>
        <v>0</v>
      </c>
      <c r="G351" s="99">
        <f>SUM(G321:G350)</f>
        <v>646008.88320000004</v>
      </c>
      <c r="H351" s="93">
        <f>(H321*G321)+(H322*G322)+(H323*G323)+(H324*G324)+(H325*G325)+(H326*G326)+(H327*G327)+(H328*G328)+(H329*G329)+(H330*G330)+(H331*G331)+(H332*G332)+(H333*G333)+(H334*G334)+(H335*G335)+(H336*G336)+(H337*G337)+(H338*G338)+(H339*G339)+(H340*G340)+(H341*G341)+(H342*G342)+(H343*G343)+(H344*G344)+(H345*G345)+(H346*G346)+(H347*G347)+(H348*G348)+(H349*G349)+(H350*G350)</f>
        <v>0</v>
      </c>
      <c r="I351" s="93">
        <f>SUM(I321:I350)</f>
        <v>0</v>
      </c>
      <c r="J351" s="158"/>
      <c r="K351" s="167"/>
      <c r="L351" s="8"/>
    </row>
    <row r="352" spans="2:12" ht="16">
      <c r="B352" s="5"/>
      <c r="C352" s="186"/>
      <c r="D352" s="190"/>
      <c r="E352" s="190"/>
      <c r="F352" s="190"/>
      <c r="G352" s="190"/>
      <c r="H352" s="190"/>
      <c r="I352" s="190"/>
      <c r="J352" s="191"/>
      <c r="K352" s="186"/>
      <c r="L352" s="8"/>
    </row>
    <row r="353" spans="2:12" ht="16">
      <c r="B353" s="5"/>
      <c r="C353" s="186"/>
      <c r="D353" s="190"/>
      <c r="E353" s="190"/>
      <c r="F353" s="190"/>
      <c r="G353" s="190"/>
      <c r="H353" s="190"/>
      <c r="I353" s="190"/>
      <c r="J353" s="191"/>
      <c r="K353" s="186"/>
      <c r="L353" s="8"/>
    </row>
    <row r="354" spans="2:12" ht="16">
      <c r="B354" s="5"/>
      <c r="C354" s="186"/>
      <c r="D354" s="190"/>
      <c r="E354" s="190"/>
      <c r="F354" s="190"/>
      <c r="G354" s="190"/>
      <c r="H354" s="190"/>
      <c r="I354" s="190"/>
      <c r="J354" s="191"/>
      <c r="K354" s="186"/>
      <c r="L354" s="8"/>
    </row>
    <row r="355" spans="2:12" ht="16">
      <c r="B355" s="5"/>
      <c r="C355" s="186"/>
      <c r="D355" s="190"/>
      <c r="E355" s="190"/>
      <c r="F355" s="190"/>
      <c r="G355" s="190"/>
      <c r="H355" s="190"/>
      <c r="I355" s="190"/>
      <c r="J355" s="191"/>
      <c r="K355" s="186"/>
      <c r="L355" s="8"/>
    </row>
    <row r="356" spans="2:12" ht="16">
      <c r="B356" s="5"/>
      <c r="C356" s="186"/>
      <c r="D356" s="190"/>
      <c r="E356" s="190"/>
      <c r="F356" s="190"/>
      <c r="G356" s="190"/>
      <c r="H356" s="190"/>
      <c r="I356" s="190"/>
      <c r="J356" s="191"/>
      <c r="K356" s="186"/>
      <c r="L356" s="8"/>
    </row>
    <row r="357" spans="2:12" ht="16">
      <c r="B357" s="5"/>
      <c r="C357" s="186"/>
      <c r="D357" s="190"/>
      <c r="E357" s="190"/>
      <c r="F357" s="190"/>
      <c r="G357" s="190"/>
      <c r="H357" s="190"/>
      <c r="I357" s="190"/>
      <c r="J357" s="191"/>
      <c r="K357" s="186"/>
      <c r="L357" s="8"/>
    </row>
    <row r="358" spans="2:12" ht="17" thickBot="1">
      <c r="B358" s="5"/>
      <c r="C358" s="186"/>
      <c r="D358" s="190"/>
      <c r="E358" s="190"/>
      <c r="F358" s="190"/>
      <c r="G358" s="190"/>
      <c r="H358" s="190"/>
      <c r="I358" s="190"/>
      <c r="J358" s="191"/>
      <c r="K358" s="186"/>
      <c r="L358" s="8"/>
    </row>
    <row r="359" spans="2:12" ht="16">
      <c r="B359" s="5"/>
      <c r="C359" s="264" t="s">
        <v>212</v>
      </c>
      <c r="D359" s="265"/>
      <c r="E359" s="265"/>
      <c r="F359" s="265"/>
      <c r="G359" s="266"/>
      <c r="H359" s="8"/>
      <c r="I359" s="127"/>
      <c r="J359" s="159"/>
      <c r="K359" s="8"/>
    </row>
    <row r="360" spans="2:12" ht="51">
      <c r="B360" s="5"/>
      <c r="C360" s="200"/>
      <c r="D360" s="155" t="str">
        <f>D5</f>
        <v>ONUDC</v>
      </c>
      <c r="E360" s="155" t="str">
        <f t="shared" ref="E360:F360" si="29">E5</f>
        <v>OIM</v>
      </c>
      <c r="F360" s="155" t="str">
        <f t="shared" si="29"/>
        <v>Organisation recipiendiaire 3 (budget en USD)</v>
      </c>
      <c r="G360" s="146" t="s">
        <v>9</v>
      </c>
      <c r="H360" s="186"/>
      <c r="I360" s="190"/>
      <c r="J360" s="191"/>
      <c r="K360" s="8"/>
    </row>
    <row r="361" spans="2:12" ht="17">
      <c r="B361" s="201"/>
      <c r="C361" s="136" t="s">
        <v>213</v>
      </c>
      <c r="D361" s="202">
        <f>SUM(D42,D77,D87,D97,D129,D164,D197,D234,D246,D256,D266,D276,D288,D298,D308,D318,D321,D329,D344,D350)</f>
        <v>841121.5</v>
      </c>
      <c r="E361" s="202">
        <f>SUM(E42,E77,E87,E97,E129,E164,E197,E234,E246,E256,E266,E276,E288,E298,E308,E318,E321,E329,E344,E350)</f>
        <v>1028037.3832</v>
      </c>
      <c r="F361" s="202">
        <f>SUM(F42,F77,F87,F97,F129,F164,F197,F234,F246,F256,F266,F276,F288,F298,F308,F318,F321,F329,F344,F350)</f>
        <v>0</v>
      </c>
      <c r="G361" s="203">
        <f>SUM(D361:F361)</f>
        <v>1869158.8832</v>
      </c>
      <c r="H361" s="186"/>
      <c r="I361" s="190"/>
      <c r="J361" s="191"/>
      <c r="K361" s="204"/>
    </row>
    <row r="362" spans="2:12" ht="17">
      <c r="B362" s="205"/>
      <c r="C362" s="136" t="s">
        <v>214</v>
      </c>
      <c r="D362" s="202">
        <f>D361*0.07</f>
        <v>58878.505000000005</v>
      </c>
      <c r="E362" s="202">
        <f>E361*0.07</f>
        <v>71962.616824000012</v>
      </c>
      <c r="F362" s="202">
        <f>F361*0.07</f>
        <v>0</v>
      </c>
      <c r="G362" s="203">
        <f>G361*0.07</f>
        <v>130841.12182400002</v>
      </c>
      <c r="H362" s="205"/>
      <c r="I362" s="191"/>
      <c r="J362" s="191"/>
      <c r="K362" s="206"/>
    </row>
    <row r="363" spans="2:12" ht="18" thickBot="1">
      <c r="B363" s="205"/>
      <c r="C363" s="20" t="s">
        <v>9</v>
      </c>
      <c r="D363" s="84">
        <f>SUM(D361:D362)</f>
        <v>900000.005</v>
      </c>
      <c r="E363" s="84">
        <f>SUM(E361:E362)</f>
        <v>1100000.0000239999</v>
      </c>
      <c r="F363" s="84">
        <f>SUM(F361:F362)</f>
        <v>0</v>
      </c>
      <c r="G363" s="94">
        <f>SUM(G361:G362)</f>
        <v>2000000.0050240001</v>
      </c>
      <c r="H363" s="205"/>
      <c r="I363" s="191"/>
      <c r="J363" s="191"/>
      <c r="K363" s="206"/>
    </row>
    <row r="364" spans="2:12" ht="16">
      <c r="B364" s="205"/>
      <c r="K364" s="3"/>
      <c r="L364" s="206"/>
    </row>
    <row r="365" spans="2:12" s="28" customFormat="1" ht="17" thickBot="1">
      <c r="B365" s="186"/>
      <c r="C365" s="22"/>
      <c r="D365" s="23"/>
      <c r="E365" s="23"/>
      <c r="F365" s="23"/>
      <c r="G365" s="23"/>
      <c r="H365" s="23"/>
      <c r="I365" s="129"/>
      <c r="J365" s="133"/>
      <c r="K365" s="8"/>
      <c r="L365" s="204"/>
    </row>
    <row r="366" spans="2:12" ht="16">
      <c r="B366" s="206"/>
      <c r="C366" s="256" t="s">
        <v>215</v>
      </c>
      <c r="D366" s="257"/>
      <c r="E366" s="258"/>
      <c r="F366" s="258"/>
      <c r="G366" s="258"/>
      <c r="H366" s="259"/>
      <c r="I366" s="130"/>
      <c r="J366" s="36"/>
      <c r="K366" s="206"/>
      <c r="L366" s="29"/>
    </row>
    <row r="367" spans="2:12" ht="51">
      <c r="B367" s="206"/>
      <c r="C367" s="80"/>
      <c r="D367" s="155" t="str">
        <f>D5</f>
        <v>ONUDC</v>
      </c>
      <c r="E367" s="155" t="str">
        <f t="shared" ref="E367:F367" si="30">E5</f>
        <v>OIM</v>
      </c>
      <c r="F367" s="155" t="str">
        <f t="shared" si="30"/>
        <v>Organisation recipiendiaire 3 (budget en USD)</v>
      </c>
      <c r="G367" s="147" t="s">
        <v>9</v>
      </c>
      <c r="H367" s="148" t="s">
        <v>216</v>
      </c>
      <c r="I367" s="130"/>
      <c r="J367" s="36"/>
      <c r="K367" s="206"/>
      <c r="L367" s="29"/>
    </row>
    <row r="368" spans="2:12" ht="17">
      <c r="B368" s="206"/>
      <c r="C368" s="19" t="s">
        <v>217</v>
      </c>
      <c r="D368" s="82">
        <f>$D$363*H368</f>
        <v>630000.00349999999</v>
      </c>
      <c r="E368" s="83">
        <f>$E$363*H368</f>
        <v>770000.0000167999</v>
      </c>
      <c r="F368" s="83">
        <f>$F$363*H368</f>
        <v>0</v>
      </c>
      <c r="G368" s="83">
        <f>SUM(D368:F368)</f>
        <v>1400000.0035167998</v>
      </c>
      <c r="H368" s="104">
        <v>0.7</v>
      </c>
      <c r="I368" s="127"/>
      <c r="J368" s="159"/>
      <c r="K368" s="206"/>
      <c r="L368" s="29"/>
    </row>
    <row r="369" spans="1:12" ht="17">
      <c r="B369" s="255"/>
      <c r="C369" s="97" t="s">
        <v>218</v>
      </c>
      <c r="D369" s="82">
        <f>$D$363*H369</f>
        <v>270000.00150000001</v>
      </c>
      <c r="E369" s="83">
        <f>$E$363*H369</f>
        <v>330000.0000072</v>
      </c>
      <c r="F369" s="83">
        <f>$F$363*H369</f>
        <v>0</v>
      </c>
      <c r="G369" s="98">
        <f>SUM(D369:F369)</f>
        <v>600000.00150720007</v>
      </c>
      <c r="H369" s="105">
        <v>0.3</v>
      </c>
      <c r="I369" s="127"/>
      <c r="J369" s="159"/>
      <c r="K369" s="29"/>
      <c r="L369" s="29"/>
    </row>
    <row r="370" spans="1:12" ht="17">
      <c r="B370" s="255"/>
      <c r="C370" s="97" t="s">
        <v>219</v>
      </c>
      <c r="D370" s="82">
        <f>$D$363*H370</f>
        <v>0</v>
      </c>
      <c r="E370" s="83">
        <f>$E$363*H370</f>
        <v>0</v>
      </c>
      <c r="F370" s="83">
        <f>$F$363*H370</f>
        <v>0</v>
      </c>
      <c r="G370" s="98">
        <f>SUM(D370:F370)</f>
        <v>0</v>
      </c>
      <c r="H370" s="106">
        <v>0</v>
      </c>
      <c r="I370" s="131"/>
      <c r="J370" s="160"/>
      <c r="K370" s="29"/>
      <c r="L370" s="29"/>
    </row>
    <row r="371" spans="1:12" ht="18" thickBot="1">
      <c r="B371" s="255"/>
      <c r="C371" s="20" t="s">
        <v>9</v>
      </c>
      <c r="D371" s="84">
        <f>SUM(D368:D370)</f>
        <v>900000.005</v>
      </c>
      <c r="E371" s="84">
        <f>SUM(E368:E370)</f>
        <v>1100000.0000239999</v>
      </c>
      <c r="F371" s="84">
        <f>SUM(F368:F370)</f>
        <v>0</v>
      </c>
      <c r="G371" s="84">
        <f>SUM(G368:G370)</f>
        <v>2000000.0050239998</v>
      </c>
      <c r="H371" s="85">
        <f>SUM(H368:H370)</f>
        <v>1</v>
      </c>
      <c r="I371" s="132"/>
      <c r="J371" s="35"/>
      <c r="K371" s="29"/>
      <c r="L371" s="29"/>
    </row>
    <row r="372" spans="1:12" ht="17" thickBot="1">
      <c r="B372" s="255"/>
      <c r="C372" s="2"/>
      <c r="D372" s="6"/>
      <c r="E372" s="6"/>
      <c r="F372" s="6"/>
      <c r="G372" s="6"/>
      <c r="H372" s="6"/>
      <c r="I372" s="133"/>
      <c r="J372" s="133"/>
      <c r="K372" s="29"/>
      <c r="L372" s="29"/>
    </row>
    <row r="373" spans="1:12" ht="17">
      <c r="B373" s="255"/>
      <c r="C373" s="86" t="s">
        <v>220</v>
      </c>
      <c r="D373" s="87">
        <f>SUM(H42,H77,H87,H97,H129,H164,H197,H234,H246,H256,H266,H276,H288,H298,H308,H318,H351)*1.07</f>
        <v>671719.25</v>
      </c>
      <c r="E373" s="23"/>
      <c r="F373" s="23"/>
      <c r="G373" s="23"/>
      <c r="H373" s="137" t="s">
        <v>221</v>
      </c>
      <c r="I373" s="138">
        <f>SUM(I351,I318,I308,I298,I288,I276,I266,I256,I246,I234,I197,I164,I129,I97,I87,I77,I42)</f>
        <v>0</v>
      </c>
      <c r="J373" s="153"/>
      <c r="K373" s="29"/>
      <c r="L373" s="29"/>
    </row>
    <row r="374" spans="1:12" ht="17" thickBot="1">
      <c r="B374" s="255"/>
      <c r="C374" s="88" t="s">
        <v>222</v>
      </c>
      <c r="D374" s="126">
        <f>D373/G363</f>
        <v>0.33585962415632059</v>
      </c>
      <c r="E374" s="31"/>
      <c r="F374" s="31"/>
      <c r="G374" s="31"/>
      <c r="H374" s="139" t="s">
        <v>223</v>
      </c>
      <c r="I374" s="140">
        <f>I373/G361</f>
        <v>0</v>
      </c>
      <c r="J374" s="154"/>
      <c r="K374" s="29"/>
      <c r="L374" s="29"/>
    </row>
    <row r="375" spans="1:12">
      <c r="B375" s="255"/>
      <c r="C375" s="262"/>
      <c r="D375" s="263"/>
      <c r="E375" s="32"/>
      <c r="F375" s="32"/>
      <c r="G375" s="32"/>
      <c r="K375" s="29"/>
      <c r="L375" s="29"/>
    </row>
    <row r="376" spans="1:12" ht="16">
      <c r="B376" s="255"/>
      <c r="C376" s="88" t="s">
        <v>224</v>
      </c>
      <c r="D376" s="89">
        <f>SUM(D344:F350)*1.07</f>
        <v>259790.11500000002</v>
      </c>
      <c r="E376" s="33"/>
      <c r="F376" s="33"/>
      <c r="G376" s="33"/>
      <c r="K376" s="29"/>
      <c r="L376" s="29"/>
    </row>
    <row r="377" spans="1:12" ht="16">
      <c r="B377" s="255"/>
      <c r="C377" s="88" t="s">
        <v>225</v>
      </c>
      <c r="D377" s="126">
        <f>D376/G363</f>
        <v>0.12989505717370362</v>
      </c>
      <c r="E377" s="33"/>
      <c r="F377" s="33"/>
      <c r="G377" s="33"/>
      <c r="K377" s="29"/>
      <c r="L377" s="29"/>
    </row>
    <row r="378" spans="1:12" ht="16" thickBot="1">
      <c r="B378" s="255"/>
      <c r="C378" s="260" t="s">
        <v>226</v>
      </c>
      <c r="D378" s="261"/>
      <c r="E378" s="24"/>
      <c r="F378" s="24"/>
      <c r="G378" s="24"/>
      <c r="H378" s="29"/>
      <c r="I378" s="134"/>
      <c r="K378" s="29"/>
      <c r="L378" s="29"/>
    </row>
    <row r="379" spans="1:12">
      <c r="B379" s="255"/>
      <c r="L379" s="28"/>
    </row>
    <row r="380" spans="1:12">
      <c r="B380" s="255"/>
      <c r="K380" s="29"/>
    </row>
    <row r="381" spans="1:12">
      <c r="B381" s="255"/>
      <c r="K381" s="29"/>
    </row>
    <row r="382" spans="1:12">
      <c r="A382" s="29"/>
      <c r="B382" s="255"/>
    </row>
    <row r="383" spans="1:12" s="29" customFormat="1">
      <c r="A383" s="27"/>
      <c r="B383" s="255"/>
      <c r="C383" s="27"/>
      <c r="D383" s="27"/>
      <c r="E383" s="27"/>
      <c r="F383" s="27"/>
      <c r="G383" s="27"/>
      <c r="H383" s="27"/>
      <c r="I383" s="128"/>
      <c r="J383" s="134"/>
      <c r="K383" s="27"/>
      <c r="L383" s="27"/>
    </row>
    <row r="443" spans="1:1" ht="16">
      <c r="A443" s="27" t="s">
        <v>227</v>
      </c>
    </row>
  </sheetData>
  <sheetProtection formatCells="0" formatColumns="0" formatRows="0"/>
  <mergeCells count="68">
    <mergeCell ref="B215:B221"/>
    <mergeCell ref="C215:C221"/>
    <mergeCell ref="B153:B159"/>
    <mergeCell ref="C153:C159"/>
    <mergeCell ref="B222:B229"/>
    <mergeCell ref="C222:C229"/>
    <mergeCell ref="B166:B172"/>
    <mergeCell ref="C166:C172"/>
    <mergeCell ref="B173:B179"/>
    <mergeCell ref="C173:C179"/>
    <mergeCell ref="B180:B186"/>
    <mergeCell ref="C180:C186"/>
    <mergeCell ref="B187:B192"/>
    <mergeCell ref="C187:C192"/>
    <mergeCell ref="B199:B206"/>
    <mergeCell ref="C199:C206"/>
    <mergeCell ref="B207:B214"/>
    <mergeCell ref="C207:C214"/>
    <mergeCell ref="B116:B123"/>
    <mergeCell ref="C116:C123"/>
    <mergeCell ref="B131:B137"/>
    <mergeCell ref="C138:C145"/>
    <mergeCell ref="B146:B152"/>
    <mergeCell ref="C146:C152"/>
    <mergeCell ref="B59:B65"/>
    <mergeCell ref="B101:B108"/>
    <mergeCell ref="C101:C108"/>
    <mergeCell ref="B109:B115"/>
    <mergeCell ref="C109:C115"/>
    <mergeCell ref="B15:B21"/>
    <mergeCell ref="B22:B29"/>
    <mergeCell ref="B30:B37"/>
    <mergeCell ref="B44:B50"/>
    <mergeCell ref="B51:B58"/>
    <mergeCell ref="B2:K2"/>
    <mergeCell ref="C130:K130"/>
    <mergeCell ref="C165:K165"/>
    <mergeCell ref="C198:K198"/>
    <mergeCell ref="C236:K236"/>
    <mergeCell ref="C88:K88"/>
    <mergeCell ref="C99:K99"/>
    <mergeCell ref="C100:K100"/>
    <mergeCell ref="B3:H3"/>
    <mergeCell ref="C43:K43"/>
    <mergeCell ref="C7:K7"/>
    <mergeCell ref="C78:K78"/>
    <mergeCell ref="B8:B14"/>
    <mergeCell ref="C131:C137"/>
    <mergeCell ref="B138:B145"/>
    <mergeCell ref="B66:B72"/>
    <mergeCell ref="C309:K309"/>
    <mergeCell ref="B369:B383"/>
    <mergeCell ref="C366:H366"/>
    <mergeCell ref="C378:D378"/>
    <mergeCell ref="C375:D375"/>
    <mergeCell ref="C359:G359"/>
    <mergeCell ref="B321:B328"/>
    <mergeCell ref="B329:B339"/>
    <mergeCell ref="B344:B349"/>
    <mergeCell ref="C339:C343"/>
    <mergeCell ref="C289:K289"/>
    <mergeCell ref="C279:K279"/>
    <mergeCell ref="C237:K237"/>
    <mergeCell ref="C247:K247"/>
    <mergeCell ref="C299:K299"/>
    <mergeCell ref="C257:K257"/>
    <mergeCell ref="C278:K278"/>
    <mergeCell ref="C267:K267"/>
  </mergeCells>
  <conditionalFormatting sqref="D374">
    <cfRule type="cellIs" dxfId="26" priority="46" operator="lessThan">
      <formula>0.15</formula>
    </cfRule>
  </conditionalFormatting>
  <conditionalFormatting sqref="D377">
    <cfRule type="cellIs" dxfId="25" priority="44" operator="lessThan">
      <formula>0.05</formula>
    </cfRule>
  </conditionalFormatting>
  <conditionalFormatting sqref="H371:J371">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374:G374" xr:uid="{E72508C7-C8DD-46A5-878C-E4FA07CAB6AF}"/>
    <dataValidation allowBlank="1" showInputMessage="1" showErrorMessage="1" prompt="M&amp;E Budget Cannot be Less than 5%_x000a_" sqref="E377:G377" xr:uid="{53928C0A-D548-4B6B-97FC-07D38B0E5FA7}"/>
    <dataValidation allowBlank="1" showInputMessage="1" showErrorMessage="1" prompt="Insert *text* description of Outcome here" sqref="C6:K6 C99:K99 C236:K236 C278:K278" xr:uid="{89ACADD6-F982-42D9-AC8D-CCF9750605B2}"/>
    <dataValidation allowBlank="1" showInputMessage="1" showErrorMessage="1" prompt="Insert *text* description of Output here" sqref="C7 C43 C78 C88 C100 C130 C165 C198 C237 C247 C257 C267 C279 C289 C299 C309" xr:uid="{31AC9CA6-D499-4711-A99F-BECD0A64F3A8}"/>
    <dataValidation allowBlank="1" showInputMessage="1" showErrorMessage="1" prompt="Insert *text* description of Activity here" sqref="C310 C166 C79 C89 C300 C101 C199 C131 C238 C248 C258 C268 C280 C290" xr:uid="{E7A390F5-03DD-4A67-B842-17326B4F2DA4}"/>
    <dataValidation allowBlank="1" showErrorMessage="1" prompt="% Towards Gender Equality and Women's Empowerment Must be Higher than 15%_x000a_" sqref="D376:G376 D374" xr:uid="{8C6643DA-1D03-44FB-AC1F-C4CB706ED3AA}"/>
  </dataValidations>
  <pageMargins left="0.7" right="0.7" top="0.75" bottom="0.75" header="0.3" footer="0.3"/>
  <pageSetup scale="74" orientation="landscape" r:id="rId1"/>
  <rowBreaks count="1" manualBreakCount="1">
    <brk id="1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topLeftCell="B1" zoomScaleNormal="100" workbookViewId="0">
      <pane ySplit="4" topLeftCell="A5" activePane="bottomLeft" state="frozen"/>
      <selection pane="bottomLeft" activeCell="I10" sqref="I10"/>
    </sheetView>
  </sheetViews>
  <sheetFormatPr baseColWidth="10" defaultColWidth="9.1640625" defaultRowHeight="16"/>
  <cols>
    <col min="1" max="1" width="4.5" style="39" customWidth="1"/>
    <col min="2" max="2" width="3.1640625" style="39" customWidth="1"/>
    <col min="3" max="3" width="51.5" style="39" customWidth="1"/>
    <col min="4" max="4" width="34.1640625" style="40" customWidth="1"/>
    <col min="5" max="5" width="35" style="40" customWidth="1"/>
    <col min="6" max="6" width="34" style="40" hidden="1" customWidth="1"/>
    <col min="7" max="7" width="25.83203125" style="39" customWidth="1"/>
    <col min="8" max="8" width="21.5" style="39" customWidth="1"/>
    <col min="9" max="9" width="16.83203125" style="39" customWidth="1"/>
    <col min="10" max="10" width="19.5" style="39" customWidth="1"/>
    <col min="11" max="11" width="19" style="39" customWidth="1"/>
    <col min="12" max="12" width="26" style="39" customWidth="1"/>
    <col min="13" max="13" width="21.1640625" style="39" customWidth="1"/>
    <col min="14" max="14" width="7" style="42" customWidth="1"/>
    <col min="15" max="15" width="24.1640625" style="39" customWidth="1"/>
    <col min="16" max="16" width="26.5" style="39" customWidth="1"/>
    <col min="17" max="17" width="30.1640625" style="39" customWidth="1"/>
    <col min="18" max="18" width="33" style="39" customWidth="1"/>
    <col min="19" max="20" width="22.83203125" style="39" customWidth="1"/>
    <col min="21" max="21" width="23.5" style="39" customWidth="1"/>
    <col min="22" max="22" width="32.1640625" style="39" customWidth="1"/>
    <col min="23" max="23" width="9.1640625" style="39"/>
    <col min="24" max="24" width="17.83203125" style="39" customWidth="1"/>
    <col min="25" max="25" width="26.5" style="39" customWidth="1"/>
    <col min="26" max="26" width="22.5" style="39" customWidth="1"/>
    <col min="27" max="27" width="29.83203125" style="39" customWidth="1"/>
    <col min="28" max="28" width="23.5" style="39" customWidth="1"/>
    <col min="29" max="29" width="18.5" style="39" customWidth="1"/>
    <col min="30" max="30" width="17.5" style="39" customWidth="1"/>
    <col min="31" max="31" width="25.1640625" style="39" customWidth="1"/>
    <col min="32" max="16384" width="9.1640625" style="39"/>
  </cols>
  <sheetData>
    <row r="1" spans="2:14" ht="33.75" customHeight="1">
      <c r="B1" s="207"/>
      <c r="C1" s="273" t="s">
        <v>228</v>
      </c>
      <c r="D1" s="273"/>
      <c r="E1" s="273"/>
      <c r="F1" s="273"/>
      <c r="G1" s="25"/>
      <c r="H1" s="26"/>
      <c r="I1" s="26"/>
      <c r="J1" s="207"/>
      <c r="K1" s="207"/>
      <c r="L1" s="12"/>
      <c r="M1" s="4"/>
      <c r="N1" s="207"/>
    </row>
    <row r="2" spans="2:14" ht="25.5" customHeight="1">
      <c r="B2" s="207"/>
      <c r="C2" s="300" t="s">
        <v>229</v>
      </c>
      <c r="D2" s="300"/>
      <c r="E2" s="300"/>
      <c r="F2" s="300"/>
      <c r="G2" s="207"/>
      <c r="H2" s="207"/>
      <c r="I2" s="207"/>
      <c r="J2" s="207"/>
      <c r="K2" s="207"/>
      <c r="L2" s="12"/>
      <c r="M2" s="4"/>
      <c r="N2" s="207"/>
    </row>
    <row r="3" spans="2:14" ht="9.75" customHeight="1">
      <c r="B3" s="207"/>
      <c r="C3" s="34"/>
      <c r="D3" s="34"/>
      <c r="E3" s="34"/>
      <c r="F3" s="34"/>
      <c r="G3" s="207"/>
      <c r="H3" s="207"/>
      <c r="I3" s="207"/>
      <c r="J3" s="207"/>
      <c r="K3" s="207"/>
      <c r="L3" s="12"/>
      <c r="M3" s="4"/>
      <c r="N3" s="207"/>
    </row>
    <row r="4" spans="2:14" ht="33.75" customHeight="1">
      <c r="B4" s="207"/>
      <c r="C4" s="34"/>
      <c r="D4" s="155" t="str">
        <f>'1) Tableau budgétaire 1'!D5</f>
        <v>ONUDC</v>
      </c>
      <c r="E4" s="155" t="str">
        <f>'1) Tableau budgétaire 1'!E5</f>
        <v>OIM</v>
      </c>
      <c r="F4" s="155" t="str">
        <f>'1) Tableau budgétaire 1'!F5</f>
        <v>Organisation recipiendiaire 3 (budget en USD)</v>
      </c>
      <c r="G4" s="149" t="s">
        <v>9</v>
      </c>
      <c r="H4" s="207"/>
      <c r="I4" s="207"/>
      <c r="J4" s="207"/>
      <c r="K4" s="207"/>
      <c r="L4" s="12"/>
      <c r="M4" s="4"/>
      <c r="N4" s="207"/>
    </row>
    <row r="5" spans="2:14" ht="24" customHeight="1">
      <c r="B5" s="297" t="s">
        <v>230</v>
      </c>
      <c r="C5" s="298"/>
      <c r="D5" s="298"/>
      <c r="E5" s="298"/>
      <c r="F5" s="298"/>
      <c r="G5" s="299"/>
      <c r="H5" s="207"/>
      <c r="I5" s="207"/>
      <c r="J5" s="207"/>
      <c r="K5" s="207"/>
      <c r="L5" s="12"/>
      <c r="M5" s="4"/>
      <c r="N5" s="207"/>
    </row>
    <row r="6" spans="2:14" ht="22.5" customHeight="1">
      <c r="B6" s="207"/>
      <c r="C6" s="297" t="s">
        <v>231</v>
      </c>
      <c r="D6" s="298"/>
      <c r="E6" s="298"/>
      <c r="F6" s="298"/>
      <c r="G6" s="299"/>
      <c r="H6" s="207"/>
      <c r="I6" s="207"/>
      <c r="J6" s="207"/>
      <c r="K6" s="207"/>
      <c r="L6" s="12"/>
      <c r="M6" s="4"/>
      <c r="N6" s="207"/>
    </row>
    <row r="7" spans="2:14" ht="24.75" customHeight="1" thickBot="1">
      <c r="B7" s="207"/>
      <c r="C7" s="48" t="s">
        <v>232</v>
      </c>
      <c r="D7" s="49">
        <f>'1) Tableau budgétaire 1'!D42</f>
        <v>0</v>
      </c>
      <c r="E7" s="49">
        <f>'1) Tableau budgétaire 1'!E42</f>
        <v>303000</v>
      </c>
      <c r="F7" s="49">
        <f>'1) Tableau budgétaire 1'!F42</f>
        <v>0</v>
      </c>
      <c r="G7" s="50">
        <f>SUM(D7:F7)</f>
        <v>303000</v>
      </c>
      <c r="H7" s="207"/>
      <c r="I7" s="207"/>
      <c r="J7" s="207"/>
      <c r="K7" s="207"/>
      <c r="L7" s="12"/>
      <c r="M7" s="4"/>
      <c r="N7" s="207"/>
    </row>
    <row r="8" spans="2:14" ht="21.75" customHeight="1">
      <c r="B8" s="207"/>
      <c r="C8" s="46" t="s">
        <v>233</v>
      </c>
      <c r="D8" s="208">
        <f>SUMIFS('1) Tableau budgétaire 1'!$D$8:$D$37,'1) Tableau budgétaire 1'!$L$8:$L$37,LEFT('2) Tableau budgétaire 2'!C8,1))</f>
        <v>0</v>
      </c>
      <c r="E8" s="209">
        <f>SUMIFS('1) Tableau budgétaire 1'!$E$8:$E$37,'1) Tableau budgétaire 1'!$L$8:$L$37,LEFT('2) Tableau budgétaire 2'!C8,1))</f>
        <v>0</v>
      </c>
      <c r="F8" s="209"/>
      <c r="G8" s="47">
        <f t="shared" ref="G8:G15" si="0">SUM(D8:F8)</f>
        <v>0</v>
      </c>
      <c r="H8" s="207"/>
      <c r="I8" s="207"/>
      <c r="J8" s="207"/>
      <c r="K8" s="207"/>
      <c r="L8" s="207"/>
      <c r="M8" s="207"/>
      <c r="N8" s="207"/>
    </row>
    <row r="9" spans="2:14" ht="17">
      <c r="B9" s="207"/>
      <c r="C9" s="37" t="s">
        <v>234</v>
      </c>
      <c r="D9" s="208">
        <f>SUMIFS('1) Tableau budgétaire 1'!$D$8:$D$37,'1) Tableau budgétaire 1'!$L$8:$L$37,LEFT('2) Tableau budgétaire 2'!C9,1))</f>
        <v>0</v>
      </c>
      <c r="E9" s="209">
        <f>SUMIFS('1) Tableau budgétaire 1'!$E$8:$E$37,'1) Tableau budgétaire 1'!$L$8:$L$37,LEFT('2) Tableau budgétaire 2'!C9,1))</f>
        <v>137000</v>
      </c>
      <c r="F9" s="183"/>
      <c r="G9" s="45">
        <f t="shared" si="0"/>
        <v>137000</v>
      </c>
      <c r="H9" s="207"/>
      <c r="I9" s="207"/>
      <c r="J9" s="207"/>
      <c r="K9" s="207"/>
      <c r="L9" s="207"/>
      <c r="M9" s="207"/>
      <c r="N9" s="207"/>
    </row>
    <row r="10" spans="2:14" ht="15.75" customHeight="1">
      <c r="B10" s="207"/>
      <c r="C10" s="37" t="s">
        <v>235</v>
      </c>
      <c r="D10" s="208">
        <f>SUMIFS('1) Tableau budgétaire 1'!$D$8:$D$37,'1) Tableau budgétaire 1'!$L$8:$L$37,LEFT('2) Tableau budgétaire 2'!C10,1))</f>
        <v>0</v>
      </c>
      <c r="E10" s="209">
        <f>SUMIFS('1) Tableau budgétaire 1'!$E$8:$E$37,'1) Tableau budgétaire 1'!$L$8:$L$37,LEFT('2) Tableau budgétaire 2'!C10,1))</f>
        <v>65000</v>
      </c>
      <c r="F10" s="210"/>
      <c r="G10" s="45">
        <f t="shared" si="0"/>
        <v>65000</v>
      </c>
      <c r="H10" s="207"/>
      <c r="I10" s="207"/>
      <c r="J10" s="207"/>
      <c r="K10" s="207"/>
      <c r="L10" s="207"/>
      <c r="M10" s="207"/>
      <c r="N10" s="207"/>
    </row>
    <row r="11" spans="2:14" ht="17">
      <c r="B11" s="207"/>
      <c r="C11" s="38" t="s">
        <v>236</v>
      </c>
      <c r="D11" s="208">
        <f>SUMIFS('1) Tableau budgétaire 1'!$D$8:$D$37,'1) Tableau budgétaire 1'!$L$8:$L$37,LEFT('2) Tableau budgétaire 2'!C11,1))</f>
        <v>0</v>
      </c>
      <c r="E11" s="209">
        <f>SUMIFS('1) Tableau budgétaire 1'!$E$8:$E$37,'1) Tableau budgétaire 1'!$L$8:$L$37,LEFT('2) Tableau budgétaire 2'!C11,1))</f>
        <v>81000</v>
      </c>
      <c r="F11" s="210"/>
      <c r="G11" s="45">
        <f t="shared" si="0"/>
        <v>81000</v>
      </c>
      <c r="H11" s="207"/>
      <c r="I11" s="207"/>
      <c r="J11" s="207"/>
      <c r="K11" s="207"/>
      <c r="L11" s="207"/>
      <c r="M11" s="207"/>
      <c r="N11" s="207"/>
    </row>
    <row r="12" spans="2:14" ht="17">
      <c r="B12" s="207"/>
      <c r="C12" s="37" t="s">
        <v>237</v>
      </c>
      <c r="D12" s="208">
        <f>SUMIFS('1) Tableau budgétaire 1'!$D$8:$D$37,'1) Tableau budgétaire 1'!$L$8:$L$37,LEFT('2) Tableau budgétaire 2'!C12,1))</f>
        <v>0</v>
      </c>
      <c r="E12" s="209">
        <f>SUMIFS('1) Tableau budgétaire 1'!$E$8:$E$37,'1) Tableau budgétaire 1'!$L$8:$L$37,LEFT('2) Tableau budgétaire 2'!C12,1))</f>
        <v>20000</v>
      </c>
      <c r="F12" s="210"/>
      <c r="G12" s="45">
        <f t="shared" si="0"/>
        <v>20000</v>
      </c>
      <c r="H12" s="207"/>
      <c r="I12" s="207"/>
      <c r="J12" s="207"/>
      <c r="K12" s="207"/>
      <c r="L12" s="207"/>
      <c r="M12" s="207"/>
      <c r="N12" s="207"/>
    </row>
    <row r="13" spans="2:14" ht="21.75" customHeight="1">
      <c r="B13" s="207"/>
      <c r="C13" s="37" t="s">
        <v>238</v>
      </c>
      <c r="D13" s="208">
        <f>SUMIFS('1) Tableau budgétaire 1'!$D$8:$D$37,'1) Tableau budgétaire 1'!$L$8:$L$37,LEFT('2) Tableau budgétaire 2'!C13,1))</f>
        <v>0</v>
      </c>
      <c r="E13" s="209">
        <f>SUMIFS('1) Tableau budgétaire 1'!$E$8:$E$37,'1) Tableau budgétaire 1'!$L$8:$L$37,LEFT('2) Tableau budgétaire 2'!C13,1))</f>
        <v>0</v>
      </c>
      <c r="F13" s="210"/>
      <c r="G13" s="45">
        <f t="shared" si="0"/>
        <v>0</v>
      </c>
      <c r="H13" s="207"/>
      <c r="I13" s="207"/>
      <c r="J13" s="207"/>
      <c r="K13" s="207"/>
      <c r="L13" s="207"/>
      <c r="M13" s="207"/>
      <c r="N13" s="207"/>
    </row>
    <row r="14" spans="2:14" ht="36.75" customHeight="1">
      <c r="B14" s="207"/>
      <c r="C14" s="37" t="s">
        <v>239</v>
      </c>
      <c r="D14" s="208">
        <f>SUMIFS('1) Tableau budgétaire 1'!$D$8:$D$37,'1) Tableau budgétaire 1'!$L$8:$L$37,LEFT('2) Tableau budgétaire 2'!C14,1))</f>
        <v>0</v>
      </c>
      <c r="E14" s="209">
        <f>SUMIFS('1) Tableau budgétaire 1'!$E$8:$E$37,'1) Tableau budgétaire 1'!$L$8:$L$37,LEFT('2) Tableau budgétaire 2'!C14,1))</f>
        <v>0</v>
      </c>
      <c r="F14" s="210"/>
      <c r="G14" s="45">
        <f t="shared" si="0"/>
        <v>0</v>
      </c>
      <c r="H14" s="207"/>
      <c r="I14" s="207"/>
      <c r="J14" s="207"/>
      <c r="K14" s="207"/>
      <c r="L14" s="207"/>
      <c r="M14" s="207"/>
      <c r="N14" s="207"/>
    </row>
    <row r="15" spans="2:14" ht="15.75" customHeight="1">
      <c r="B15" s="207"/>
      <c r="C15" s="41" t="s">
        <v>240</v>
      </c>
      <c r="D15" s="51">
        <f>SUM(D8:D14)</f>
        <v>0</v>
      </c>
      <c r="E15" s="51">
        <f>SUM(E8:E14)</f>
        <v>303000</v>
      </c>
      <c r="F15" s="51">
        <f>SUM(F8:F14)</f>
        <v>0</v>
      </c>
      <c r="G15" s="100">
        <f t="shared" si="0"/>
        <v>303000</v>
      </c>
      <c r="H15" s="207"/>
      <c r="I15" s="207"/>
      <c r="J15" s="207"/>
      <c r="K15" s="207"/>
      <c r="L15" s="207"/>
      <c r="M15" s="207"/>
      <c r="N15" s="207"/>
    </row>
    <row r="16" spans="2:14" s="40" customFormat="1">
      <c r="B16" s="211"/>
      <c r="C16" s="52"/>
      <c r="D16" s="53"/>
      <c r="E16" s="53"/>
      <c r="F16" s="53"/>
      <c r="G16" s="101"/>
      <c r="H16" s="211"/>
      <c r="I16" s="211"/>
      <c r="J16" s="211"/>
      <c r="K16" s="211"/>
      <c r="L16" s="211"/>
      <c r="M16" s="211"/>
      <c r="N16" s="211"/>
    </row>
    <row r="17" spans="3:14">
      <c r="C17" s="297" t="s">
        <v>241</v>
      </c>
      <c r="D17" s="298"/>
      <c r="E17" s="298"/>
      <c r="F17" s="298"/>
      <c r="G17" s="299"/>
      <c r="H17" s="207"/>
      <c r="I17" s="207"/>
      <c r="J17" s="207"/>
      <c r="K17" s="207"/>
      <c r="L17" s="207"/>
      <c r="M17" s="207"/>
      <c r="N17" s="207"/>
    </row>
    <row r="18" spans="3:14" ht="27" customHeight="1" thickBot="1">
      <c r="C18" s="48" t="s">
        <v>242</v>
      </c>
      <c r="D18" s="49">
        <f>'1) Tableau budgétaire 1'!D77</f>
        <v>0</v>
      </c>
      <c r="E18" s="49">
        <f>'1) Tableau budgétaire 1'!E77</f>
        <v>240000</v>
      </c>
      <c r="F18" s="49">
        <f>'1) Tableau budgétaire 1'!F77</f>
        <v>0</v>
      </c>
      <c r="G18" s="50">
        <f t="shared" ref="G18:G26" si="1">SUM(D18:F18)</f>
        <v>240000</v>
      </c>
      <c r="H18" s="207"/>
      <c r="I18" s="207"/>
      <c r="J18" s="207"/>
      <c r="K18" s="207"/>
      <c r="L18" s="207"/>
      <c r="M18" s="207"/>
      <c r="N18" s="207"/>
    </row>
    <row r="19" spans="3:14" ht="17">
      <c r="C19" s="46" t="s">
        <v>233</v>
      </c>
      <c r="D19" s="208">
        <f>SUMIFS('1) Tableau budgétaire 1'!$D$44:$D$72,'1) Tableau budgétaire 1'!$L$44:$L$72,LEFT('2) Tableau budgétaire 2'!C19,1))</f>
        <v>0</v>
      </c>
      <c r="E19" s="209">
        <f>SUMIFS('1) Tableau budgétaire 1'!$E$44:$E$72,'1) Tableau budgétaire 1'!$L$44:$L$72,LEFT('2) Tableau budgétaire 2'!C19,1))</f>
        <v>0</v>
      </c>
      <c r="F19" s="209"/>
      <c r="G19" s="47">
        <f t="shared" si="1"/>
        <v>0</v>
      </c>
      <c r="H19" s="207"/>
      <c r="I19" s="207"/>
      <c r="J19" s="207"/>
      <c r="K19" s="207"/>
      <c r="L19" s="207"/>
      <c r="M19" s="207"/>
      <c r="N19" s="207"/>
    </row>
    <row r="20" spans="3:14" ht="17">
      <c r="C20" s="37" t="s">
        <v>234</v>
      </c>
      <c r="D20" s="208">
        <f>SUMIFS('1) Tableau budgétaire 1'!$D$44:$D$72,'1) Tableau budgétaire 1'!$L$44:$L$72,LEFT('2) Tableau budgétaire 2'!C20,1))</f>
        <v>0</v>
      </c>
      <c r="E20" s="209">
        <f>SUMIFS('1) Tableau budgétaire 1'!$E$44:$E$72,'1) Tableau budgétaire 1'!$L$44:$L$72,LEFT('2) Tableau budgétaire 2'!C20,1))</f>
        <v>8000</v>
      </c>
      <c r="F20" s="183"/>
      <c r="G20" s="45">
        <f t="shared" si="1"/>
        <v>8000</v>
      </c>
      <c r="H20" s="207"/>
      <c r="I20" s="207"/>
      <c r="J20" s="207"/>
      <c r="K20" s="207"/>
      <c r="L20" s="207"/>
      <c r="M20" s="207"/>
      <c r="N20" s="207"/>
    </row>
    <row r="21" spans="3:14" ht="34">
      <c r="C21" s="37" t="s">
        <v>235</v>
      </c>
      <c r="D21" s="208">
        <f>SUMIFS('1) Tableau budgétaire 1'!$D$44:$D$72,'1) Tableau budgétaire 1'!$L$44:$L$72,LEFT('2) Tableau budgétaire 2'!C21,1))</f>
        <v>0</v>
      </c>
      <c r="E21" s="209">
        <f>SUMIFS('1) Tableau budgétaire 1'!$E$44:$E$72,'1) Tableau budgétaire 1'!$L$44:$L$72,LEFT('2) Tableau budgétaire 2'!C21,1))</f>
        <v>80000</v>
      </c>
      <c r="F21" s="210"/>
      <c r="G21" s="45">
        <f t="shared" si="1"/>
        <v>80000</v>
      </c>
      <c r="H21" s="207"/>
      <c r="I21" s="207"/>
      <c r="J21" s="207"/>
      <c r="K21" s="207"/>
      <c r="L21" s="207"/>
      <c r="M21" s="207"/>
      <c r="N21" s="207"/>
    </row>
    <row r="22" spans="3:14" ht="17">
      <c r="C22" s="38" t="s">
        <v>236</v>
      </c>
      <c r="D22" s="208">
        <f>SUMIFS('1) Tableau budgétaire 1'!$D$44:$D$72,'1) Tableau budgétaire 1'!$L$44:$L$72,LEFT('2) Tableau budgétaire 2'!C22,1))</f>
        <v>0</v>
      </c>
      <c r="E22" s="209">
        <f>SUMIFS('1) Tableau budgétaire 1'!$E$44:$E$72,'1) Tableau budgétaire 1'!$L$44:$L$72,LEFT('2) Tableau budgétaire 2'!C22,1))</f>
        <v>147000</v>
      </c>
      <c r="F22" s="210"/>
      <c r="G22" s="45">
        <f t="shared" si="1"/>
        <v>147000</v>
      </c>
      <c r="H22" s="207"/>
      <c r="I22" s="207"/>
      <c r="J22" s="207"/>
      <c r="K22" s="207"/>
      <c r="L22" s="207"/>
      <c r="M22" s="207"/>
      <c r="N22" s="207"/>
    </row>
    <row r="23" spans="3:14" ht="17">
      <c r="C23" s="37" t="s">
        <v>237</v>
      </c>
      <c r="D23" s="208">
        <f>SUMIFS('1) Tableau budgétaire 1'!$D$44:$D$72,'1) Tableau budgétaire 1'!$L$44:$L$72,LEFT('2) Tableau budgétaire 2'!C23,1))</f>
        <v>0</v>
      </c>
      <c r="E23" s="209">
        <f>SUMIFS('1) Tableau budgétaire 1'!$E$44:$E$72,'1) Tableau budgétaire 1'!$L$44:$L$72,LEFT('2) Tableau budgétaire 2'!C23,1))</f>
        <v>5000</v>
      </c>
      <c r="F23" s="210"/>
      <c r="G23" s="45">
        <f t="shared" si="1"/>
        <v>5000</v>
      </c>
      <c r="H23" s="207"/>
      <c r="I23" s="207"/>
      <c r="J23" s="207"/>
      <c r="K23" s="207"/>
      <c r="L23" s="207"/>
      <c r="M23" s="207"/>
      <c r="N23" s="207"/>
    </row>
    <row r="24" spans="3:14" ht="17">
      <c r="C24" s="37" t="s">
        <v>238</v>
      </c>
      <c r="D24" s="208">
        <f>SUMIFS('1) Tableau budgétaire 1'!$D$44:$D$72,'1) Tableau budgétaire 1'!$L$44:$L$72,LEFT('2) Tableau budgétaire 2'!C24,1))</f>
        <v>0</v>
      </c>
      <c r="E24" s="209">
        <f>SUMIFS('1) Tableau budgétaire 1'!$E$44:$E$72,'1) Tableau budgétaire 1'!$L$44:$L$72,LEFT('2) Tableau budgétaire 2'!C24,1))</f>
        <v>0</v>
      </c>
      <c r="F24" s="210"/>
      <c r="G24" s="45">
        <f t="shared" si="1"/>
        <v>0</v>
      </c>
      <c r="H24" s="207"/>
      <c r="I24" s="207"/>
      <c r="J24" s="207"/>
      <c r="K24" s="207"/>
      <c r="L24" s="207"/>
      <c r="M24" s="207"/>
      <c r="N24" s="207"/>
    </row>
    <row r="25" spans="3:14" ht="17">
      <c r="C25" s="37" t="s">
        <v>239</v>
      </c>
      <c r="D25" s="208">
        <f>SUMIFS('1) Tableau budgétaire 1'!$D$44:$D$72,'1) Tableau budgétaire 1'!$L$44:$L$72,LEFT('2) Tableau budgétaire 2'!C25,1))</f>
        <v>0</v>
      </c>
      <c r="E25" s="209">
        <f>SUMIFS('1) Tableau budgétaire 1'!$E$44:$E$72,'1) Tableau budgétaire 1'!$L$44:$L$72,LEFT('2) Tableau budgétaire 2'!C25,1))</f>
        <v>0</v>
      </c>
      <c r="F25" s="210"/>
      <c r="G25" s="45">
        <f t="shared" si="1"/>
        <v>0</v>
      </c>
      <c r="H25" s="207"/>
      <c r="I25" s="207"/>
      <c r="J25" s="207"/>
      <c r="K25" s="207"/>
      <c r="L25" s="207"/>
      <c r="M25" s="207"/>
      <c r="N25" s="207"/>
    </row>
    <row r="26" spans="3:14" ht="17">
      <c r="C26" s="41" t="s">
        <v>240</v>
      </c>
      <c r="D26" s="51">
        <f>SUM(D19:D25)</f>
        <v>0</v>
      </c>
      <c r="E26" s="51">
        <f>SUM(E19:E25)</f>
        <v>240000</v>
      </c>
      <c r="F26" s="51">
        <f>SUM(F19:F25)</f>
        <v>0</v>
      </c>
      <c r="G26" s="45">
        <f t="shared" si="1"/>
        <v>240000</v>
      </c>
      <c r="H26" s="207"/>
      <c r="I26" s="207"/>
      <c r="J26" s="207"/>
      <c r="K26" s="207"/>
      <c r="L26" s="207"/>
      <c r="M26" s="207"/>
      <c r="N26" s="207"/>
    </row>
    <row r="27" spans="3:14" s="40" customFormat="1">
      <c r="C27" s="52"/>
      <c r="D27" s="53"/>
      <c r="E27" s="53"/>
      <c r="F27" s="53"/>
      <c r="G27" s="54"/>
      <c r="H27" s="211"/>
      <c r="I27" s="211"/>
      <c r="J27" s="211"/>
      <c r="K27" s="211"/>
      <c r="L27" s="211"/>
      <c r="M27" s="211"/>
      <c r="N27" s="211"/>
    </row>
    <row r="28" spans="3:14" hidden="1">
      <c r="C28" s="297" t="s">
        <v>243</v>
      </c>
      <c r="D28" s="298"/>
      <c r="E28" s="298"/>
      <c r="F28" s="298"/>
      <c r="G28" s="299"/>
      <c r="H28" s="207"/>
      <c r="I28" s="207"/>
      <c r="J28" s="207"/>
      <c r="K28" s="207"/>
      <c r="L28" s="207"/>
      <c r="M28" s="207"/>
      <c r="N28" s="207"/>
    </row>
    <row r="29" spans="3:14" ht="21.75" hidden="1" customHeight="1" thickBot="1">
      <c r="C29" s="48" t="s">
        <v>244</v>
      </c>
      <c r="D29" s="49">
        <f>'1) Tableau budgétaire 1'!D87</f>
        <v>0</v>
      </c>
      <c r="E29" s="49">
        <f>'1) Tableau budgétaire 1'!E87</f>
        <v>0</v>
      </c>
      <c r="F29" s="49">
        <f>'1) Tableau budgétaire 1'!F87</f>
        <v>0</v>
      </c>
      <c r="G29" s="50">
        <f t="shared" ref="G29:G37" si="2">SUM(D29:F29)</f>
        <v>0</v>
      </c>
      <c r="H29" s="207"/>
      <c r="I29" s="207"/>
      <c r="J29" s="207"/>
      <c r="K29" s="207"/>
      <c r="L29" s="207"/>
      <c r="M29" s="207"/>
      <c r="N29" s="207"/>
    </row>
    <row r="30" spans="3:14" ht="17" hidden="1">
      <c r="C30" s="46" t="s">
        <v>233</v>
      </c>
      <c r="D30" s="208"/>
      <c r="E30" s="209"/>
      <c r="F30" s="209"/>
      <c r="G30" s="47">
        <f t="shared" si="2"/>
        <v>0</v>
      </c>
      <c r="H30" s="207"/>
      <c r="I30" s="207"/>
      <c r="J30" s="207"/>
      <c r="K30" s="207"/>
      <c r="L30" s="207"/>
      <c r="M30" s="207"/>
      <c r="N30" s="207"/>
    </row>
    <row r="31" spans="3:14" s="40" customFormat="1" ht="15.75" hidden="1" customHeight="1">
      <c r="C31" s="37" t="s">
        <v>234</v>
      </c>
      <c r="D31" s="210"/>
      <c r="E31" s="183"/>
      <c r="F31" s="183"/>
      <c r="G31" s="45">
        <f t="shared" si="2"/>
        <v>0</v>
      </c>
      <c r="H31" s="211"/>
      <c r="I31" s="211"/>
      <c r="J31" s="211"/>
      <c r="K31" s="211"/>
      <c r="L31" s="211"/>
      <c r="M31" s="211"/>
      <c r="N31" s="211"/>
    </row>
    <row r="32" spans="3:14" s="40" customFormat="1" ht="34" hidden="1">
      <c r="C32" s="37" t="s">
        <v>235</v>
      </c>
      <c r="D32" s="210"/>
      <c r="E32" s="210"/>
      <c r="F32" s="210"/>
      <c r="G32" s="45">
        <f t="shared" si="2"/>
        <v>0</v>
      </c>
      <c r="H32" s="211"/>
      <c r="I32" s="211"/>
      <c r="J32" s="211"/>
      <c r="K32" s="211"/>
      <c r="L32" s="211"/>
      <c r="M32" s="211"/>
      <c r="N32" s="211"/>
    </row>
    <row r="33" spans="3:14" s="40" customFormat="1" ht="17" hidden="1">
      <c r="C33" s="38" t="s">
        <v>236</v>
      </c>
      <c r="D33" s="210">
        <v>0</v>
      </c>
      <c r="E33" s="210"/>
      <c r="F33" s="210"/>
      <c r="G33" s="45">
        <f t="shared" si="2"/>
        <v>0</v>
      </c>
      <c r="H33" s="211"/>
      <c r="I33" s="211"/>
      <c r="J33" s="211"/>
      <c r="K33" s="211"/>
      <c r="L33" s="211"/>
      <c r="M33" s="211"/>
      <c r="N33" s="211"/>
    </row>
    <row r="34" spans="3:14" ht="17" hidden="1">
      <c r="C34" s="37" t="s">
        <v>237</v>
      </c>
      <c r="D34" s="210">
        <v>0</v>
      </c>
      <c r="E34" s="210"/>
      <c r="F34" s="210"/>
      <c r="G34" s="45">
        <f t="shared" si="2"/>
        <v>0</v>
      </c>
      <c r="H34" s="207"/>
      <c r="I34" s="207"/>
      <c r="J34" s="207"/>
      <c r="K34" s="207"/>
      <c r="L34" s="207"/>
      <c r="M34" s="207"/>
      <c r="N34" s="207"/>
    </row>
    <row r="35" spans="3:14" ht="17" hidden="1">
      <c r="C35" s="37" t="s">
        <v>238</v>
      </c>
      <c r="D35" s="210"/>
      <c r="E35" s="210"/>
      <c r="F35" s="210"/>
      <c r="G35" s="45">
        <f t="shared" si="2"/>
        <v>0</v>
      </c>
      <c r="H35" s="207"/>
      <c r="I35" s="207"/>
      <c r="J35" s="207"/>
      <c r="K35" s="207"/>
      <c r="L35" s="207"/>
      <c r="M35" s="207"/>
      <c r="N35" s="207"/>
    </row>
    <row r="36" spans="3:14" ht="17" hidden="1">
      <c r="C36" s="37" t="s">
        <v>239</v>
      </c>
      <c r="D36" s="210"/>
      <c r="E36" s="210"/>
      <c r="F36" s="210"/>
      <c r="G36" s="45">
        <f t="shared" si="2"/>
        <v>0</v>
      </c>
      <c r="H36" s="207"/>
      <c r="I36" s="207"/>
      <c r="J36" s="207"/>
      <c r="K36" s="207"/>
      <c r="L36" s="207"/>
      <c r="M36" s="207"/>
      <c r="N36" s="207"/>
    </row>
    <row r="37" spans="3:14" ht="17" hidden="1">
      <c r="C37" s="108" t="s">
        <v>240</v>
      </c>
      <c r="D37" s="109">
        <f>SUM(D30:D36)</f>
        <v>0</v>
      </c>
      <c r="E37" s="109">
        <f>SUM(E30:E36)</f>
        <v>0</v>
      </c>
      <c r="F37" s="109">
        <f>SUM(F30:F36)</f>
        <v>0</v>
      </c>
      <c r="G37" s="110">
        <f t="shared" si="2"/>
        <v>0</v>
      </c>
      <c r="H37" s="207"/>
      <c r="I37" s="207"/>
      <c r="J37" s="207"/>
      <c r="K37" s="207"/>
      <c r="L37" s="207"/>
      <c r="M37" s="207"/>
      <c r="N37" s="207"/>
    </row>
    <row r="38" spans="3:14" hidden="1">
      <c r="C38" s="212"/>
      <c r="D38" s="213"/>
      <c r="E38" s="213"/>
      <c r="F38" s="213"/>
      <c r="G38" s="214"/>
      <c r="H38" s="207"/>
      <c r="I38" s="207"/>
      <c r="J38" s="207"/>
      <c r="K38" s="207"/>
      <c r="L38" s="207"/>
      <c r="M38" s="207"/>
      <c r="N38" s="207"/>
    </row>
    <row r="39" spans="3:14" s="40" customFormat="1" hidden="1">
      <c r="C39" s="301" t="s">
        <v>245</v>
      </c>
      <c r="D39" s="302"/>
      <c r="E39" s="302"/>
      <c r="F39" s="302"/>
      <c r="G39" s="303"/>
      <c r="H39" s="211"/>
      <c r="I39" s="211"/>
      <c r="J39" s="211"/>
      <c r="K39" s="211"/>
      <c r="L39" s="211"/>
      <c r="M39" s="211"/>
      <c r="N39" s="211"/>
    </row>
    <row r="40" spans="3:14" ht="20.25" hidden="1" customHeight="1" thickBot="1">
      <c r="C40" s="48" t="s">
        <v>246</v>
      </c>
      <c r="D40" s="49">
        <f>'1) Tableau budgétaire 1'!D97</f>
        <v>0</v>
      </c>
      <c r="E40" s="49">
        <f>'1) Tableau budgétaire 1'!E97</f>
        <v>0</v>
      </c>
      <c r="F40" s="49">
        <f>'1) Tableau budgétaire 1'!F97</f>
        <v>0</v>
      </c>
      <c r="G40" s="50">
        <f t="shared" ref="G40:G48" si="3">SUM(D40:F40)</f>
        <v>0</v>
      </c>
      <c r="H40" s="207"/>
      <c r="I40" s="207"/>
      <c r="J40" s="207"/>
      <c r="K40" s="207"/>
      <c r="L40" s="207"/>
      <c r="M40" s="207"/>
      <c r="N40" s="207"/>
    </row>
    <row r="41" spans="3:14" ht="17" hidden="1">
      <c r="C41" s="46" t="s">
        <v>233</v>
      </c>
      <c r="D41" s="208"/>
      <c r="E41" s="209"/>
      <c r="F41" s="209"/>
      <c r="G41" s="47">
        <f t="shared" si="3"/>
        <v>0</v>
      </c>
      <c r="H41" s="207"/>
      <c r="I41" s="207"/>
      <c r="J41" s="207"/>
      <c r="K41" s="207"/>
      <c r="L41" s="207"/>
      <c r="M41" s="207"/>
      <c r="N41" s="207"/>
    </row>
    <row r="42" spans="3:14" ht="15.75" hidden="1" customHeight="1">
      <c r="C42" s="37" t="s">
        <v>234</v>
      </c>
      <c r="D42" s="210"/>
      <c r="E42" s="183"/>
      <c r="F42" s="183"/>
      <c r="G42" s="45">
        <f t="shared" si="3"/>
        <v>0</v>
      </c>
      <c r="H42" s="207"/>
      <c r="I42" s="207"/>
      <c r="J42" s="207"/>
      <c r="K42" s="207"/>
      <c r="L42" s="207"/>
      <c r="M42" s="207"/>
      <c r="N42" s="207"/>
    </row>
    <row r="43" spans="3:14" ht="32.25" hidden="1" customHeight="1">
      <c r="C43" s="37" t="s">
        <v>235</v>
      </c>
      <c r="D43" s="210"/>
      <c r="E43" s="210"/>
      <c r="F43" s="210"/>
      <c r="G43" s="45">
        <f t="shared" si="3"/>
        <v>0</v>
      </c>
      <c r="H43" s="207"/>
      <c r="I43" s="207"/>
      <c r="J43" s="207"/>
      <c r="K43" s="207"/>
      <c r="L43" s="207"/>
      <c r="M43" s="207"/>
      <c r="N43" s="207"/>
    </row>
    <row r="44" spans="3:14" s="40" customFormat="1" ht="17" hidden="1">
      <c r="C44" s="38" t="s">
        <v>236</v>
      </c>
      <c r="D44" s="210"/>
      <c r="E44" s="210"/>
      <c r="F44" s="210"/>
      <c r="G44" s="45">
        <f t="shared" si="3"/>
        <v>0</v>
      </c>
      <c r="H44" s="211"/>
      <c r="I44" s="211"/>
      <c r="J44" s="211"/>
      <c r="K44" s="211"/>
      <c r="L44" s="211"/>
      <c r="M44" s="211"/>
      <c r="N44" s="211"/>
    </row>
    <row r="45" spans="3:14" ht="17" hidden="1">
      <c r="C45" s="37" t="s">
        <v>237</v>
      </c>
      <c r="D45" s="210"/>
      <c r="E45" s="210"/>
      <c r="F45" s="210"/>
      <c r="G45" s="45">
        <f t="shared" si="3"/>
        <v>0</v>
      </c>
      <c r="H45" s="207"/>
      <c r="I45" s="207"/>
      <c r="J45" s="207"/>
      <c r="K45" s="207"/>
      <c r="L45" s="207"/>
      <c r="M45" s="207"/>
      <c r="N45" s="207"/>
    </row>
    <row r="46" spans="3:14" ht="17" hidden="1">
      <c r="C46" s="37" t="s">
        <v>238</v>
      </c>
      <c r="D46" s="210"/>
      <c r="E46" s="210"/>
      <c r="F46" s="210"/>
      <c r="G46" s="45">
        <f t="shared" si="3"/>
        <v>0</v>
      </c>
      <c r="H46" s="207"/>
      <c r="I46" s="207"/>
      <c r="J46" s="207"/>
      <c r="K46" s="207"/>
      <c r="L46" s="207"/>
      <c r="M46" s="207"/>
      <c r="N46" s="207"/>
    </row>
    <row r="47" spans="3:14" ht="17" hidden="1">
      <c r="C47" s="37" t="s">
        <v>239</v>
      </c>
      <c r="D47" s="210"/>
      <c r="E47" s="210"/>
      <c r="F47" s="210"/>
      <c r="G47" s="45">
        <f t="shared" si="3"/>
        <v>0</v>
      </c>
      <c r="H47" s="207"/>
      <c r="I47" s="207"/>
      <c r="J47" s="207"/>
      <c r="K47" s="207"/>
      <c r="L47" s="207"/>
      <c r="M47" s="207"/>
      <c r="N47" s="207"/>
    </row>
    <row r="48" spans="3:14" ht="21" hidden="1" customHeight="1">
      <c r="C48" s="41" t="s">
        <v>240</v>
      </c>
      <c r="D48" s="51">
        <f>SUM(D41:D47)</f>
        <v>0</v>
      </c>
      <c r="E48" s="51">
        <f>SUM(E41:E47)</f>
        <v>0</v>
      </c>
      <c r="F48" s="51">
        <f>SUM(F41:F47)</f>
        <v>0</v>
      </c>
      <c r="G48" s="45">
        <f t="shared" si="3"/>
        <v>0</v>
      </c>
      <c r="H48" s="207"/>
      <c r="I48" s="207"/>
      <c r="J48" s="207"/>
      <c r="K48" s="207"/>
      <c r="L48" s="207"/>
      <c r="M48" s="207"/>
      <c r="N48" s="207"/>
    </row>
    <row r="49" spans="2:14" s="40" customFormat="1" ht="22.5" customHeight="1">
      <c r="B49" s="211"/>
      <c r="C49" s="55"/>
      <c r="D49" s="53"/>
      <c r="E49" s="53"/>
      <c r="F49" s="53"/>
      <c r="G49" s="54"/>
      <c r="H49" s="211"/>
      <c r="I49" s="211"/>
      <c r="J49" s="211"/>
      <c r="K49" s="211"/>
      <c r="L49" s="211"/>
      <c r="M49" s="211"/>
      <c r="N49" s="211"/>
    </row>
    <row r="50" spans="2:14">
      <c r="B50" s="297" t="s">
        <v>247</v>
      </c>
      <c r="C50" s="298"/>
      <c r="D50" s="298"/>
      <c r="E50" s="298"/>
      <c r="F50" s="298"/>
      <c r="G50" s="299"/>
      <c r="H50" s="207"/>
      <c r="I50" s="207"/>
      <c r="J50" s="207"/>
      <c r="K50" s="207"/>
      <c r="L50" s="207"/>
      <c r="M50" s="207"/>
      <c r="N50" s="207"/>
    </row>
    <row r="51" spans="2:14">
      <c r="B51" s="207"/>
      <c r="C51" s="297" t="s">
        <v>58</v>
      </c>
      <c r="D51" s="298"/>
      <c r="E51" s="298"/>
      <c r="F51" s="298"/>
      <c r="G51" s="299"/>
      <c r="H51" s="207"/>
      <c r="I51" s="207"/>
      <c r="J51" s="207"/>
      <c r="K51" s="207"/>
      <c r="L51" s="207"/>
      <c r="M51" s="207"/>
      <c r="N51" s="207"/>
    </row>
    <row r="52" spans="2:14" ht="24" customHeight="1" thickBot="1">
      <c r="B52" s="207"/>
      <c r="C52" s="48" t="s">
        <v>248</v>
      </c>
      <c r="D52" s="49">
        <f>'1) Tableau budgétaire 1'!D129</f>
        <v>200300</v>
      </c>
      <c r="E52" s="49">
        <f>'1) Tableau budgétaire 1'!E129</f>
        <v>0</v>
      </c>
      <c r="F52" s="49">
        <f>'1) Tableau budgétaire 1'!F129</f>
        <v>0</v>
      </c>
      <c r="G52" s="50">
        <f>SUM(D52:F52)</f>
        <v>200300</v>
      </c>
      <c r="H52" s="207"/>
      <c r="I52" s="207"/>
      <c r="J52" s="207"/>
      <c r="K52" s="207"/>
      <c r="L52" s="207"/>
      <c r="M52" s="207"/>
      <c r="N52" s="207"/>
    </row>
    <row r="53" spans="2:14" ht="15.75" customHeight="1">
      <c r="B53" s="207"/>
      <c r="C53" s="46" t="s">
        <v>233</v>
      </c>
      <c r="D53" s="208">
        <v>51800</v>
      </c>
      <c r="E53" s="209">
        <f>SUMIFS('1) Tableau budgétaire 1'!$E$101:$E$123,'1) Tableau budgétaire 1'!$L$101:$L$123,LEFT('2) Tableau budgétaire 2'!C53,1))</f>
        <v>0</v>
      </c>
      <c r="F53" s="209"/>
      <c r="G53" s="47">
        <f t="shared" ref="G53:G60" si="4">SUM(D53:F53)</f>
        <v>51800</v>
      </c>
      <c r="H53" s="207"/>
      <c r="I53" s="207"/>
      <c r="J53" s="207"/>
      <c r="K53" s="207"/>
      <c r="L53" s="207"/>
      <c r="M53" s="207"/>
      <c r="N53" s="207"/>
    </row>
    <row r="54" spans="2:14" ht="15.75" customHeight="1">
      <c r="B54" s="207"/>
      <c r="C54" s="37" t="s">
        <v>234</v>
      </c>
      <c r="D54" s="208">
        <f>SUMIFS('1) Tableau budgétaire 1'!$D$101:$D$123,'1) Tableau budgétaire 1'!$L$101:$L$123,LEFT('2) Tableau budgétaire 2'!C54,1))</f>
        <v>0</v>
      </c>
      <c r="E54" s="209">
        <f>SUMIFS('1) Tableau budgétaire 1'!$E$101:$E$123,'1) Tableau budgétaire 1'!$L$101:$L$123,LEFT('2) Tableau budgétaire 2'!C54,1))</f>
        <v>0</v>
      </c>
      <c r="F54" s="183"/>
      <c r="G54" s="45">
        <f t="shared" si="4"/>
        <v>0</v>
      </c>
      <c r="H54" s="207"/>
      <c r="I54" s="207"/>
      <c r="J54" s="207"/>
      <c r="K54" s="207"/>
      <c r="L54" s="207"/>
      <c r="M54" s="207"/>
      <c r="N54" s="207"/>
    </row>
    <row r="55" spans="2:14" ht="15.75" customHeight="1">
      <c r="B55" s="207"/>
      <c r="C55" s="37" t="s">
        <v>235</v>
      </c>
      <c r="D55" s="208">
        <v>100000</v>
      </c>
      <c r="E55" s="209">
        <f>SUMIFS('1) Tableau budgétaire 1'!$E$101:$E$123,'1) Tableau budgétaire 1'!$L$101:$L$123,LEFT('2) Tableau budgétaire 2'!C55,1))</f>
        <v>0</v>
      </c>
      <c r="F55" s="210"/>
      <c r="G55" s="45">
        <f t="shared" si="4"/>
        <v>100000</v>
      </c>
      <c r="H55" s="207"/>
      <c r="I55" s="207"/>
      <c r="J55" s="207"/>
      <c r="K55" s="207"/>
      <c r="L55" s="207"/>
      <c r="M55" s="207"/>
      <c r="N55" s="207"/>
    </row>
    <row r="56" spans="2:14" ht="18.75" customHeight="1">
      <c r="B56" s="207"/>
      <c r="C56" s="38" t="s">
        <v>236</v>
      </c>
      <c r="D56" s="208">
        <v>35000</v>
      </c>
      <c r="E56" s="209">
        <f>SUMIFS('1) Tableau budgétaire 1'!$E$101:$E$123,'1) Tableau budgétaire 1'!$L$101:$L$123,LEFT('2) Tableau budgétaire 2'!C56,1))</f>
        <v>0</v>
      </c>
      <c r="F56" s="210"/>
      <c r="G56" s="45">
        <f t="shared" si="4"/>
        <v>35000</v>
      </c>
      <c r="H56" s="207"/>
      <c r="I56" s="207"/>
      <c r="J56" s="207"/>
      <c r="K56" s="207"/>
      <c r="L56" s="207"/>
      <c r="M56" s="207"/>
      <c r="N56" s="207"/>
    </row>
    <row r="57" spans="2:14" ht="17">
      <c r="B57" s="207"/>
      <c r="C57" s="37" t="s">
        <v>237</v>
      </c>
      <c r="D57" s="208">
        <v>3000</v>
      </c>
      <c r="E57" s="209">
        <f>SUMIFS('1) Tableau budgétaire 1'!$E$101:$E$123,'1) Tableau budgétaire 1'!$L$101:$L$123,LEFT('2) Tableau budgétaire 2'!C57,1))</f>
        <v>0</v>
      </c>
      <c r="F57" s="210"/>
      <c r="G57" s="45">
        <f t="shared" si="4"/>
        <v>3000</v>
      </c>
      <c r="H57" s="207"/>
      <c r="I57" s="207"/>
      <c r="J57" s="207"/>
      <c r="K57" s="207"/>
      <c r="L57" s="207"/>
      <c r="M57" s="207"/>
      <c r="N57" s="207"/>
    </row>
    <row r="58" spans="2:14" s="40" customFormat="1" ht="21.75" customHeight="1">
      <c r="B58" s="207"/>
      <c r="C58" s="37" t="s">
        <v>238</v>
      </c>
      <c r="D58" s="208">
        <f>SUMIFS('1) Tableau budgétaire 1'!$D$101:$D$123,'1) Tableau budgétaire 1'!$L$101:$L$123,LEFT('2) Tableau budgétaire 2'!C58,1))</f>
        <v>0</v>
      </c>
      <c r="E58" s="209">
        <f>SUMIFS('1) Tableau budgétaire 1'!$E$101:$E$123,'1) Tableau budgétaire 1'!$L$101:$L$123,LEFT('2) Tableau budgétaire 2'!C58,1))</f>
        <v>0</v>
      </c>
      <c r="F58" s="210"/>
      <c r="G58" s="45">
        <f t="shared" si="4"/>
        <v>0</v>
      </c>
      <c r="H58" s="211"/>
      <c r="I58" s="207"/>
      <c r="J58" s="211"/>
      <c r="K58" s="211"/>
      <c r="L58" s="211"/>
      <c r="M58" s="211"/>
      <c r="N58" s="211"/>
    </row>
    <row r="59" spans="2:14" s="40" customFormat="1" ht="17">
      <c r="B59" s="207"/>
      <c r="C59" s="37" t="s">
        <v>239</v>
      </c>
      <c r="D59" s="208">
        <v>10500</v>
      </c>
      <c r="E59" s="209">
        <f>SUMIFS('1) Tableau budgétaire 1'!$E$101:$E$123,'1) Tableau budgétaire 1'!$L$101:$L$123,LEFT('2) Tableau budgétaire 2'!C59,1))</f>
        <v>0</v>
      </c>
      <c r="F59" s="210"/>
      <c r="G59" s="45">
        <f t="shared" si="4"/>
        <v>10500</v>
      </c>
      <c r="H59" s="211"/>
      <c r="I59" s="207"/>
      <c r="J59" s="211"/>
      <c r="K59" s="211"/>
      <c r="L59" s="211"/>
      <c r="M59" s="211"/>
      <c r="N59" s="211"/>
    </row>
    <row r="60" spans="2:14" ht="17">
      <c r="B60" s="207"/>
      <c r="C60" s="41" t="s">
        <v>240</v>
      </c>
      <c r="D60" s="51">
        <f>SUM(D53:D59)</f>
        <v>200300</v>
      </c>
      <c r="E60" s="51">
        <f>SUM(E53:E59)</f>
        <v>0</v>
      </c>
      <c r="F60" s="51">
        <f>SUM(F53:F59)</f>
        <v>0</v>
      </c>
      <c r="G60" s="45">
        <f t="shared" si="4"/>
        <v>200300</v>
      </c>
      <c r="H60" s="207"/>
      <c r="I60" s="207"/>
      <c r="J60" s="207"/>
      <c r="K60" s="207"/>
      <c r="L60" s="207"/>
      <c r="M60" s="207"/>
      <c r="N60" s="207"/>
    </row>
    <row r="61" spans="2:14" s="40" customFormat="1">
      <c r="B61" s="211"/>
      <c r="C61" s="52"/>
      <c r="D61" s="53"/>
      <c r="E61" s="53"/>
      <c r="F61" s="53"/>
      <c r="G61" s="54"/>
      <c r="H61" s="211"/>
      <c r="I61" s="211"/>
      <c r="J61" s="211"/>
      <c r="K61" s="211"/>
      <c r="L61" s="211"/>
      <c r="M61" s="211"/>
      <c r="N61" s="211"/>
    </row>
    <row r="62" spans="2:14">
      <c r="B62" s="211"/>
      <c r="C62" s="297" t="s">
        <v>72</v>
      </c>
      <c r="D62" s="298"/>
      <c r="E62" s="298"/>
      <c r="F62" s="298"/>
      <c r="G62" s="299"/>
      <c r="H62" s="207"/>
      <c r="I62" s="207"/>
      <c r="J62" s="207"/>
      <c r="K62" s="207"/>
      <c r="L62" s="207"/>
      <c r="M62" s="207"/>
      <c r="N62" s="207"/>
    </row>
    <row r="63" spans="2:14" ht="21.75" customHeight="1" thickBot="1">
      <c r="B63" s="207"/>
      <c r="C63" s="48" t="s">
        <v>249</v>
      </c>
      <c r="D63" s="49">
        <f>'1) Tableau budgétaire 1'!D164</f>
        <v>212700</v>
      </c>
      <c r="E63" s="49">
        <f>'1) Tableau budgétaire 1'!E164</f>
        <v>0</v>
      </c>
      <c r="F63" s="49">
        <f>'1) Tableau budgétaire 1'!F164</f>
        <v>0</v>
      </c>
      <c r="G63" s="50">
        <f t="shared" ref="G63:G71" si="5">SUM(D63:F63)</f>
        <v>212700</v>
      </c>
      <c r="H63" s="207"/>
      <c r="I63" s="207"/>
      <c r="J63" s="207"/>
      <c r="K63" s="207"/>
      <c r="L63" s="207"/>
      <c r="M63" s="207"/>
      <c r="N63" s="207"/>
    </row>
    <row r="64" spans="2:14" ht="15.75" customHeight="1">
      <c r="B64" s="207"/>
      <c r="C64" s="46" t="s">
        <v>233</v>
      </c>
      <c r="D64" s="208">
        <v>40000</v>
      </c>
      <c r="E64" s="209">
        <f>SUMIFS('1) Tableau budgétaire 1'!$E$131:$E$159,'1) Tableau budgétaire 1'!$L$131:$L$159,LEFT('2) Tableau budgétaire 2'!C64,1))</f>
        <v>0</v>
      </c>
      <c r="F64" s="209"/>
      <c r="G64" s="47">
        <f t="shared" si="5"/>
        <v>40000</v>
      </c>
      <c r="H64" s="207"/>
      <c r="I64" s="207"/>
      <c r="J64" s="207"/>
      <c r="K64" s="207"/>
      <c r="L64" s="207"/>
      <c r="M64" s="207"/>
      <c r="N64" s="207"/>
    </row>
    <row r="65" spans="2:14" ht="15.75" customHeight="1">
      <c r="B65" s="207"/>
      <c r="C65" s="37" t="s">
        <v>234</v>
      </c>
      <c r="D65" s="208">
        <f>SUMIFS('1) Tableau budgétaire 1'!$D$131:$D$159,'1) Tableau budgétaire 1'!$L$131:$L$159,LEFT('2) Tableau budgétaire 2'!C65,1))</f>
        <v>0</v>
      </c>
      <c r="E65" s="209">
        <f>SUMIFS('1) Tableau budgétaire 1'!$E$131:$E$159,'1) Tableau budgétaire 1'!$L$131:$L$159,LEFT('2) Tableau budgétaire 2'!C65,1))</f>
        <v>0</v>
      </c>
      <c r="F65" s="183"/>
      <c r="G65" s="45">
        <f t="shared" si="5"/>
        <v>0</v>
      </c>
      <c r="H65" s="207"/>
      <c r="I65" s="207"/>
      <c r="J65" s="207"/>
      <c r="K65" s="207"/>
      <c r="L65" s="207"/>
      <c r="M65" s="207"/>
      <c r="N65" s="207"/>
    </row>
    <row r="66" spans="2:14" ht="15.75" customHeight="1">
      <c r="B66" s="207"/>
      <c r="C66" s="37" t="s">
        <v>235</v>
      </c>
      <c r="D66" s="208">
        <v>100000</v>
      </c>
      <c r="E66" s="209">
        <f>SUMIFS('1) Tableau budgétaire 1'!$E$131:$E$159,'1) Tableau budgétaire 1'!$L$131:$L$159,LEFT('2) Tableau budgétaire 2'!C66,1))</f>
        <v>0</v>
      </c>
      <c r="F66" s="210"/>
      <c r="G66" s="45">
        <f t="shared" si="5"/>
        <v>100000</v>
      </c>
      <c r="H66" s="207"/>
      <c r="I66" s="207"/>
      <c r="J66" s="207"/>
      <c r="K66" s="207"/>
      <c r="L66" s="207"/>
      <c r="M66" s="207"/>
      <c r="N66" s="207"/>
    </row>
    <row r="67" spans="2:14" ht="17">
      <c r="B67" s="207"/>
      <c r="C67" s="38" t="s">
        <v>236</v>
      </c>
      <c r="D67" s="208">
        <v>55200</v>
      </c>
      <c r="E67" s="209">
        <f>SUMIFS('1) Tableau budgétaire 1'!$E$131:$E$159,'1) Tableau budgétaire 1'!$L$131:$L$159,LEFT('2) Tableau budgétaire 2'!C67,1))</f>
        <v>0</v>
      </c>
      <c r="F67" s="210"/>
      <c r="G67" s="45">
        <f t="shared" si="5"/>
        <v>55200</v>
      </c>
      <c r="H67" s="207"/>
      <c r="I67" s="207"/>
      <c r="J67" s="207"/>
      <c r="K67" s="207"/>
      <c r="L67" s="207"/>
      <c r="M67" s="207"/>
      <c r="N67" s="207"/>
    </row>
    <row r="68" spans="2:14" ht="17">
      <c r="B68" s="207"/>
      <c r="C68" s="37" t="s">
        <v>237</v>
      </c>
      <c r="D68" s="208">
        <v>7000</v>
      </c>
      <c r="E68" s="209">
        <f>SUMIFS('1) Tableau budgétaire 1'!$E$131:$E$159,'1) Tableau budgétaire 1'!$L$131:$L$159,LEFT('2) Tableau budgétaire 2'!C68,1))</f>
        <v>0</v>
      </c>
      <c r="F68" s="210"/>
      <c r="G68" s="45">
        <f t="shared" si="5"/>
        <v>7000</v>
      </c>
      <c r="H68" s="207"/>
      <c r="I68" s="207"/>
      <c r="J68" s="207"/>
      <c r="K68" s="207"/>
      <c r="L68" s="207"/>
      <c r="M68" s="207"/>
      <c r="N68" s="207"/>
    </row>
    <row r="69" spans="2:14" ht="17">
      <c r="B69" s="207"/>
      <c r="C69" s="37" t="s">
        <v>238</v>
      </c>
      <c r="D69" s="208">
        <f>SUMIFS('1) Tableau budgétaire 1'!$D$131:$D$159,'1) Tableau budgétaire 1'!$L$131:$L$159,LEFT('2) Tableau budgétaire 2'!C69,1))</f>
        <v>0</v>
      </c>
      <c r="E69" s="209">
        <f>SUMIFS('1) Tableau budgétaire 1'!$E$131:$E$159,'1) Tableau budgétaire 1'!$L$131:$L$159,LEFT('2) Tableau budgétaire 2'!C69,1))</f>
        <v>0</v>
      </c>
      <c r="F69" s="210"/>
      <c r="G69" s="45">
        <f t="shared" si="5"/>
        <v>0</v>
      </c>
      <c r="H69" s="207"/>
      <c r="I69" s="207"/>
      <c r="J69" s="207"/>
      <c r="K69" s="207"/>
      <c r="L69" s="207"/>
      <c r="M69" s="207"/>
      <c r="N69" s="207"/>
    </row>
    <row r="70" spans="2:14" ht="17">
      <c r="B70" s="207"/>
      <c r="C70" s="37" t="s">
        <v>239</v>
      </c>
      <c r="D70" s="208">
        <v>10500</v>
      </c>
      <c r="E70" s="209">
        <f>SUMIFS('1) Tableau budgétaire 1'!$E$131:$E$159,'1) Tableau budgétaire 1'!$L$131:$L$159,LEFT('2) Tableau budgétaire 2'!C70,1))</f>
        <v>0</v>
      </c>
      <c r="F70" s="210"/>
      <c r="G70" s="45">
        <f t="shared" si="5"/>
        <v>10500</v>
      </c>
      <c r="H70" s="207"/>
      <c r="I70" s="207"/>
      <c r="J70" s="207"/>
      <c r="K70" s="207"/>
      <c r="L70" s="207"/>
      <c r="M70" s="207"/>
      <c r="N70" s="207"/>
    </row>
    <row r="71" spans="2:14" ht="17">
      <c r="B71" s="207"/>
      <c r="C71" s="41" t="s">
        <v>240</v>
      </c>
      <c r="D71" s="51">
        <f>SUM(D64:D70)</f>
        <v>212700</v>
      </c>
      <c r="E71" s="51">
        <f>SUM(E64:E70)</f>
        <v>0</v>
      </c>
      <c r="F71" s="51">
        <f>SUM(F64:F70)</f>
        <v>0</v>
      </c>
      <c r="G71" s="45">
        <f t="shared" si="5"/>
        <v>212700</v>
      </c>
      <c r="H71" s="207"/>
      <c r="I71" s="207"/>
      <c r="J71" s="207"/>
      <c r="K71" s="207"/>
      <c r="L71" s="207"/>
      <c r="M71" s="207"/>
      <c r="N71" s="207"/>
    </row>
    <row r="72" spans="2:14" s="40" customFormat="1">
      <c r="B72" s="211"/>
      <c r="C72" s="52"/>
      <c r="D72" s="53"/>
      <c r="E72" s="53"/>
      <c r="F72" s="53"/>
      <c r="G72" s="54"/>
      <c r="H72" s="211"/>
      <c r="I72" s="211"/>
      <c r="J72" s="211"/>
      <c r="K72" s="211"/>
      <c r="L72" s="211"/>
      <c r="M72" s="211"/>
      <c r="N72" s="211"/>
    </row>
    <row r="73" spans="2:14">
      <c r="B73" s="207"/>
      <c r="C73" s="297" t="s">
        <v>87</v>
      </c>
      <c r="D73" s="298"/>
      <c r="E73" s="298"/>
      <c r="F73" s="298"/>
      <c r="G73" s="299"/>
      <c r="H73" s="207"/>
      <c r="I73" s="207"/>
      <c r="J73" s="207"/>
      <c r="K73" s="207"/>
      <c r="L73" s="207"/>
      <c r="M73" s="207"/>
      <c r="N73" s="207"/>
    </row>
    <row r="74" spans="2:14" ht="21.75" customHeight="1" thickBot="1">
      <c r="B74" s="211"/>
      <c r="C74" s="48" t="s">
        <v>250</v>
      </c>
      <c r="D74" s="49">
        <f>'1) Tableau budgétaire 1'!D197</f>
        <v>92050</v>
      </c>
      <c r="E74" s="49">
        <f>'1) Tableau budgétaire 1'!E197</f>
        <v>0</v>
      </c>
      <c r="F74" s="49">
        <f>'1) Tableau budgétaire 1'!F197</f>
        <v>0</v>
      </c>
      <c r="G74" s="50">
        <f t="shared" ref="G74:G82" si="6">SUM(D74:F74)</f>
        <v>92050</v>
      </c>
      <c r="H74" s="207"/>
      <c r="I74" s="207"/>
      <c r="J74" s="207"/>
      <c r="K74" s="207"/>
      <c r="L74" s="207"/>
      <c r="M74" s="207"/>
      <c r="N74" s="207"/>
    </row>
    <row r="75" spans="2:14" ht="18" customHeight="1">
      <c r="B75" s="207"/>
      <c r="C75" s="46" t="s">
        <v>233</v>
      </c>
      <c r="D75" s="208">
        <v>20000</v>
      </c>
      <c r="E75" s="209">
        <f>SUMIFS('1) Tableau budgétaire 1'!$E$166:$E$192,'1) Tableau budgétaire 1'!$L$166:$L$192,LEFT('2) Tableau budgétaire 2'!C75,1))</f>
        <v>0</v>
      </c>
      <c r="F75" s="209"/>
      <c r="G75" s="47">
        <f t="shared" si="6"/>
        <v>20000</v>
      </c>
      <c r="H75" s="207"/>
      <c r="I75" s="207"/>
      <c r="J75" s="207"/>
      <c r="K75" s="207"/>
      <c r="L75" s="207"/>
      <c r="M75" s="207"/>
      <c r="N75" s="207"/>
    </row>
    <row r="76" spans="2:14" ht="15.75" customHeight="1">
      <c r="B76" s="207"/>
      <c r="C76" s="37" t="s">
        <v>234</v>
      </c>
      <c r="D76" s="208">
        <f>SUMIFS('1) Tableau budgétaire 1'!$D$166:$D$192,'1) Tableau budgétaire 1'!$L$166:$L$192,LEFT('2) Tableau budgétaire 2'!C76,1))</f>
        <v>0</v>
      </c>
      <c r="E76" s="209">
        <f>SUMIFS('1) Tableau budgétaire 1'!$E$166:$E$192,'1) Tableau budgétaire 1'!$L$166:$L$192,LEFT('2) Tableau budgétaire 2'!C76,1))</f>
        <v>0</v>
      </c>
      <c r="F76" s="183"/>
      <c r="G76" s="45">
        <f t="shared" si="6"/>
        <v>0</v>
      </c>
      <c r="H76" s="207"/>
      <c r="I76" s="207"/>
      <c r="J76" s="207"/>
      <c r="K76" s="207"/>
      <c r="L76" s="207"/>
      <c r="M76" s="207"/>
      <c r="N76" s="207"/>
    </row>
    <row r="77" spans="2:14" s="40" customFormat="1" ht="15.75" customHeight="1">
      <c r="B77" s="207"/>
      <c r="C77" s="37" t="s">
        <v>235</v>
      </c>
      <c r="D77" s="208">
        <v>4500</v>
      </c>
      <c r="E77" s="209">
        <f>SUMIFS('1) Tableau budgétaire 1'!$E$166:$E$192,'1) Tableau budgétaire 1'!$L$166:$L$192,LEFT('2) Tableau budgétaire 2'!C77,1))</f>
        <v>0</v>
      </c>
      <c r="F77" s="210"/>
      <c r="G77" s="45">
        <f t="shared" si="6"/>
        <v>4500</v>
      </c>
      <c r="H77" s="211"/>
      <c r="I77" s="211"/>
      <c r="J77" s="211"/>
      <c r="K77" s="211"/>
      <c r="L77" s="211"/>
      <c r="M77" s="211"/>
      <c r="N77" s="211"/>
    </row>
    <row r="78" spans="2:14" ht="17">
      <c r="B78" s="211"/>
      <c r="C78" s="38" t="s">
        <v>236</v>
      </c>
      <c r="D78" s="208">
        <v>45000</v>
      </c>
      <c r="E78" s="209">
        <f>SUMIFS('1) Tableau budgétaire 1'!$E$166:$E$192,'1) Tableau budgétaire 1'!$L$166:$L$192,LEFT('2) Tableau budgétaire 2'!C78,1))</f>
        <v>0</v>
      </c>
      <c r="F78" s="210"/>
      <c r="G78" s="45">
        <f t="shared" si="6"/>
        <v>45000</v>
      </c>
      <c r="H78" s="207"/>
      <c r="I78" s="207"/>
      <c r="J78" s="207"/>
      <c r="K78" s="207"/>
      <c r="L78" s="207"/>
      <c r="M78" s="207"/>
      <c r="N78" s="207"/>
    </row>
    <row r="79" spans="2:14" ht="17">
      <c r="B79" s="211"/>
      <c r="C79" s="37" t="s">
        <v>237</v>
      </c>
      <c r="D79" s="208">
        <v>12050</v>
      </c>
      <c r="E79" s="209">
        <f>SUMIFS('1) Tableau budgétaire 1'!$E$166:$E$192,'1) Tableau budgétaire 1'!$L$166:$L$192,LEFT('2) Tableau budgétaire 2'!C79,1))</f>
        <v>0</v>
      </c>
      <c r="F79" s="210"/>
      <c r="G79" s="45">
        <f t="shared" si="6"/>
        <v>12050</v>
      </c>
      <c r="H79" s="207"/>
      <c r="I79" s="207"/>
      <c r="J79" s="207"/>
      <c r="K79" s="207"/>
      <c r="L79" s="207"/>
      <c r="M79" s="207"/>
      <c r="N79" s="207"/>
    </row>
    <row r="80" spans="2:14" ht="17">
      <c r="B80" s="211"/>
      <c r="C80" s="37" t="s">
        <v>238</v>
      </c>
      <c r="D80" s="208">
        <f>SUMIFS('1) Tableau budgétaire 1'!$D$166:$D$192,'1) Tableau budgétaire 1'!$L$166:$L$192,LEFT('2) Tableau budgétaire 2'!C80,1))</f>
        <v>0</v>
      </c>
      <c r="E80" s="209">
        <f>SUMIFS('1) Tableau budgétaire 1'!$E$166:$E$192,'1) Tableau budgétaire 1'!$L$166:$L$192,LEFT('2) Tableau budgétaire 2'!C80,1))</f>
        <v>0</v>
      </c>
      <c r="F80" s="210"/>
      <c r="G80" s="45">
        <f t="shared" si="6"/>
        <v>0</v>
      </c>
      <c r="H80" s="207"/>
      <c r="I80" s="207"/>
      <c r="J80" s="207"/>
      <c r="K80" s="207"/>
      <c r="L80" s="207"/>
      <c r="M80" s="207"/>
      <c r="N80" s="207"/>
    </row>
    <row r="81" spans="2:14" ht="17">
      <c r="B81" s="207"/>
      <c r="C81" s="37" t="s">
        <v>239</v>
      </c>
      <c r="D81" s="208">
        <v>10500</v>
      </c>
      <c r="E81" s="209">
        <f>SUMIFS('1) Tableau budgétaire 1'!$E$166:$E$192,'1) Tableau budgétaire 1'!$L$166:$L$192,LEFT('2) Tableau budgétaire 2'!C81,1))</f>
        <v>0</v>
      </c>
      <c r="F81" s="210"/>
      <c r="G81" s="45">
        <f t="shared" si="6"/>
        <v>10500</v>
      </c>
      <c r="H81" s="207"/>
      <c r="I81" s="207"/>
      <c r="J81" s="207"/>
      <c r="K81" s="207"/>
      <c r="L81" s="207"/>
      <c r="M81" s="207"/>
      <c r="N81" s="207"/>
    </row>
    <row r="82" spans="2:14" ht="17">
      <c r="B82" s="207"/>
      <c r="C82" s="41" t="s">
        <v>240</v>
      </c>
      <c r="D82" s="51">
        <f>SUM(D75:D81)</f>
        <v>92050</v>
      </c>
      <c r="E82" s="51">
        <f>SUM(E75:E81)</f>
        <v>0</v>
      </c>
      <c r="F82" s="51">
        <f>SUM(F75:F81)</f>
        <v>0</v>
      </c>
      <c r="G82" s="45">
        <f t="shared" si="6"/>
        <v>92050</v>
      </c>
      <c r="H82" s="207"/>
      <c r="I82" s="207"/>
      <c r="J82" s="207"/>
      <c r="K82" s="207"/>
      <c r="L82" s="207"/>
      <c r="M82" s="207"/>
      <c r="N82" s="207"/>
    </row>
    <row r="83" spans="2:14" s="40" customFormat="1">
      <c r="B83" s="211"/>
      <c r="C83" s="52"/>
      <c r="D83" s="53"/>
      <c r="E83" s="53"/>
      <c r="F83" s="53"/>
      <c r="G83" s="54"/>
      <c r="H83" s="211"/>
      <c r="I83" s="211"/>
      <c r="J83" s="211"/>
      <c r="K83" s="211"/>
      <c r="L83" s="211"/>
      <c r="M83" s="211"/>
      <c r="N83" s="211"/>
    </row>
    <row r="84" spans="2:14">
      <c r="B84" s="207"/>
      <c r="C84" s="297" t="s">
        <v>101</v>
      </c>
      <c r="D84" s="298"/>
      <c r="E84" s="298"/>
      <c r="F84" s="298"/>
      <c r="G84" s="299"/>
      <c r="H84" s="207"/>
      <c r="I84" s="207"/>
      <c r="J84" s="207"/>
      <c r="K84" s="207"/>
      <c r="L84" s="207"/>
      <c r="M84" s="207"/>
      <c r="N84" s="207"/>
    </row>
    <row r="85" spans="2:14" ht="21.75" customHeight="1" thickBot="1">
      <c r="B85" s="207"/>
      <c r="C85" s="48" t="s">
        <v>251</v>
      </c>
      <c r="D85" s="49">
        <f>'1) Tableau budgétaire 1'!D234</f>
        <v>273500</v>
      </c>
      <c r="E85" s="49">
        <f>'1) Tableau budgétaire 1'!E234</f>
        <v>0</v>
      </c>
      <c r="F85" s="49">
        <f>'1) Tableau budgétaire 1'!F234</f>
        <v>0</v>
      </c>
      <c r="G85" s="50">
        <f t="shared" ref="G85:G93" si="7">SUM(D85:F85)</f>
        <v>273500</v>
      </c>
      <c r="H85" s="207"/>
      <c r="I85" s="207"/>
      <c r="J85" s="207"/>
      <c r="K85" s="207"/>
      <c r="L85" s="207"/>
      <c r="M85" s="207"/>
      <c r="N85" s="207"/>
    </row>
    <row r="86" spans="2:14" ht="15.75" customHeight="1">
      <c r="B86" s="207"/>
      <c r="C86" s="46" t="s">
        <v>233</v>
      </c>
      <c r="D86" s="208">
        <v>22000</v>
      </c>
      <c r="E86" s="209">
        <f>SUMIFS('1) Tableau budgétaire 1'!$E$199:$E$229,'1) Tableau budgétaire 1'!$L$199:$L$229,LEFT('2) Tableau budgétaire 2'!C86,1))</f>
        <v>0</v>
      </c>
      <c r="F86" s="209"/>
      <c r="G86" s="47">
        <f t="shared" si="7"/>
        <v>22000</v>
      </c>
      <c r="H86" s="207"/>
      <c r="I86" s="207"/>
      <c r="J86" s="207"/>
      <c r="K86" s="207"/>
      <c r="L86" s="207"/>
      <c r="M86" s="207"/>
      <c r="N86" s="207"/>
    </row>
    <row r="87" spans="2:14" ht="15.75" customHeight="1">
      <c r="B87" s="211"/>
      <c r="C87" s="37" t="s">
        <v>234</v>
      </c>
      <c r="D87" s="208">
        <f>SUMIFS('1) Tableau budgétaire 1'!$D$199:$D$229,'1) Tableau budgétaire 1'!$L$199:$L$229,LEFT('2) Tableau budgétaire 2'!C87,1))</f>
        <v>0</v>
      </c>
      <c r="E87" s="209">
        <f>SUMIFS('1) Tableau budgétaire 1'!$E$199:$E$229,'1) Tableau budgétaire 1'!$L$199:$L$229,LEFT('2) Tableau budgétaire 2'!C87,1))</f>
        <v>0</v>
      </c>
      <c r="F87" s="183"/>
      <c r="G87" s="45">
        <f t="shared" si="7"/>
        <v>0</v>
      </c>
      <c r="H87" s="207"/>
      <c r="I87" s="207"/>
      <c r="J87" s="207"/>
      <c r="K87" s="207"/>
      <c r="L87" s="207"/>
      <c r="M87" s="207"/>
      <c r="N87" s="207"/>
    </row>
    <row r="88" spans="2:14" ht="15.75" customHeight="1">
      <c r="B88" s="207"/>
      <c r="C88" s="37" t="s">
        <v>235</v>
      </c>
      <c r="D88" s="208">
        <v>47000</v>
      </c>
      <c r="E88" s="209">
        <f>SUMIFS('1) Tableau budgétaire 1'!$E$199:$E$229,'1) Tableau budgétaire 1'!$L$199:$L$229,LEFT('2) Tableau budgétaire 2'!C88,1))</f>
        <v>0</v>
      </c>
      <c r="F88" s="210"/>
      <c r="G88" s="45">
        <f t="shared" si="7"/>
        <v>47000</v>
      </c>
      <c r="H88" s="207"/>
      <c r="I88" s="207"/>
      <c r="J88" s="207"/>
      <c r="K88" s="207"/>
      <c r="L88" s="207"/>
      <c r="M88" s="207"/>
      <c r="N88" s="207"/>
    </row>
    <row r="89" spans="2:14" ht="17">
      <c r="B89" s="207"/>
      <c r="C89" s="38" t="s">
        <v>236</v>
      </c>
      <c r="D89" s="208">
        <v>185000</v>
      </c>
      <c r="E89" s="209">
        <f>SUMIFS('1) Tableau budgétaire 1'!$E$199:$E$229,'1) Tableau budgétaire 1'!$L$199:$L$229,LEFT('2) Tableau budgétaire 2'!C89,1))</f>
        <v>0</v>
      </c>
      <c r="F89" s="210"/>
      <c r="G89" s="45">
        <f t="shared" si="7"/>
        <v>185000</v>
      </c>
      <c r="H89" s="207"/>
      <c r="I89" s="207"/>
      <c r="J89" s="207"/>
      <c r="K89" s="207"/>
      <c r="L89" s="207"/>
      <c r="M89" s="207"/>
      <c r="N89" s="207"/>
    </row>
    <row r="90" spans="2:14" ht="17">
      <c r="B90" s="207"/>
      <c r="C90" s="37" t="s">
        <v>237</v>
      </c>
      <c r="D90" s="208">
        <v>9000</v>
      </c>
      <c r="E90" s="209">
        <f>SUMIFS('1) Tableau budgétaire 1'!$E$199:$E$229,'1) Tableau budgétaire 1'!$L$199:$L$229,LEFT('2) Tableau budgétaire 2'!C90,1))</f>
        <v>0</v>
      </c>
      <c r="F90" s="210"/>
      <c r="G90" s="45">
        <f t="shared" si="7"/>
        <v>9000</v>
      </c>
      <c r="H90" s="207"/>
      <c r="I90" s="207"/>
      <c r="J90" s="207"/>
      <c r="K90" s="207"/>
      <c r="L90" s="207"/>
      <c r="M90" s="207"/>
      <c r="N90" s="207"/>
    </row>
    <row r="91" spans="2:14" ht="25.5" customHeight="1">
      <c r="B91" s="207"/>
      <c r="C91" s="37" t="s">
        <v>238</v>
      </c>
      <c r="D91" s="208">
        <f>SUMIFS('1) Tableau budgétaire 1'!$D$199:$D$229,'1) Tableau budgétaire 1'!$L$199:$L$229,LEFT('2) Tableau budgétaire 2'!C91,1))</f>
        <v>0</v>
      </c>
      <c r="E91" s="209">
        <f>SUMIFS('1) Tableau budgétaire 1'!$E$199:$E$229,'1) Tableau budgétaire 1'!$L$199:$L$229,LEFT('2) Tableau budgétaire 2'!C91,1))</f>
        <v>0</v>
      </c>
      <c r="F91" s="210"/>
      <c r="G91" s="45">
        <f t="shared" si="7"/>
        <v>0</v>
      </c>
      <c r="H91" s="207"/>
      <c r="I91" s="207"/>
      <c r="J91" s="207"/>
      <c r="K91" s="207"/>
      <c r="L91" s="207"/>
      <c r="M91" s="207"/>
      <c r="N91" s="207"/>
    </row>
    <row r="92" spans="2:14" ht="17">
      <c r="B92" s="211"/>
      <c r="C92" s="37" t="s">
        <v>239</v>
      </c>
      <c r="D92" s="208">
        <v>10500</v>
      </c>
      <c r="E92" s="209">
        <f>SUMIFS('1) Tableau budgétaire 1'!$E$199:$E$229,'1) Tableau budgétaire 1'!$L$199:$L$229,LEFT('2) Tableau budgétaire 2'!C92,1))</f>
        <v>0</v>
      </c>
      <c r="F92" s="210"/>
      <c r="G92" s="45">
        <f t="shared" si="7"/>
        <v>10500</v>
      </c>
      <c r="H92" s="207"/>
      <c r="I92" s="207"/>
      <c r="J92" s="207"/>
      <c r="K92" s="207"/>
      <c r="L92" s="207"/>
      <c r="M92" s="207"/>
      <c r="N92" s="207"/>
    </row>
    <row r="93" spans="2:14" ht="15.75" customHeight="1">
      <c r="B93" s="207"/>
      <c r="C93" s="41" t="s">
        <v>240</v>
      </c>
      <c r="D93" s="51">
        <f>SUM(D86:D92)</f>
        <v>273500</v>
      </c>
      <c r="E93" s="51">
        <f>SUM(E86:E92)</f>
        <v>0</v>
      </c>
      <c r="F93" s="51">
        <f>SUM(F86:F92)</f>
        <v>0</v>
      </c>
      <c r="G93" s="45">
        <f t="shared" si="7"/>
        <v>273500</v>
      </c>
      <c r="H93" s="207"/>
      <c r="I93" s="207"/>
      <c r="J93" s="207"/>
      <c r="K93" s="207"/>
      <c r="L93" s="207"/>
      <c r="M93" s="207"/>
      <c r="N93" s="207"/>
    </row>
    <row r="94" spans="2:14" ht="25.5" customHeight="1">
      <c r="B94" s="207"/>
      <c r="C94" s="207"/>
      <c r="D94" s="215"/>
      <c r="E94" s="215"/>
      <c r="F94" s="215"/>
      <c r="G94" s="215"/>
      <c r="H94" s="207"/>
      <c r="I94" s="207"/>
      <c r="J94" s="207"/>
      <c r="K94" s="207"/>
      <c r="L94" s="207"/>
      <c r="M94" s="207"/>
      <c r="N94" s="207"/>
    </row>
    <row r="95" spans="2:14" hidden="1">
      <c r="B95" s="297" t="s">
        <v>252</v>
      </c>
      <c r="C95" s="298"/>
      <c r="D95" s="298"/>
      <c r="E95" s="298"/>
      <c r="F95" s="298"/>
      <c r="G95" s="299"/>
      <c r="H95" s="207"/>
      <c r="I95" s="207"/>
      <c r="J95" s="207"/>
      <c r="K95" s="207"/>
      <c r="L95" s="207"/>
      <c r="M95" s="207"/>
      <c r="N95" s="207"/>
    </row>
    <row r="96" spans="2:14" hidden="1">
      <c r="B96" s="207"/>
      <c r="C96" s="297" t="s">
        <v>117</v>
      </c>
      <c r="D96" s="298"/>
      <c r="E96" s="298"/>
      <c r="F96" s="298"/>
      <c r="G96" s="299"/>
      <c r="H96" s="207"/>
      <c r="I96" s="207"/>
      <c r="J96" s="207"/>
      <c r="K96" s="207"/>
      <c r="L96" s="207"/>
      <c r="M96" s="207"/>
      <c r="N96" s="207"/>
    </row>
    <row r="97" spans="3:14" ht="22.5" hidden="1" customHeight="1" thickBot="1">
      <c r="C97" s="48" t="s">
        <v>253</v>
      </c>
      <c r="D97" s="49">
        <f>'1) Tableau budgétaire 1'!D246</f>
        <v>0</v>
      </c>
      <c r="E97" s="49">
        <f>'1) Tableau budgétaire 1'!E246</f>
        <v>0</v>
      </c>
      <c r="F97" s="49">
        <f>'1) Tableau budgétaire 1'!F246</f>
        <v>0</v>
      </c>
      <c r="G97" s="50">
        <f>SUM(D97:F97)</f>
        <v>0</v>
      </c>
      <c r="H97" s="207"/>
      <c r="I97" s="207"/>
      <c r="J97" s="207"/>
      <c r="K97" s="207"/>
      <c r="L97" s="207"/>
      <c r="M97" s="207"/>
      <c r="N97" s="207"/>
    </row>
    <row r="98" spans="3:14" ht="17" hidden="1">
      <c r="C98" s="46" t="s">
        <v>233</v>
      </c>
      <c r="D98" s="208"/>
      <c r="E98" s="209"/>
      <c r="F98" s="209"/>
      <c r="G98" s="47">
        <f t="shared" ref="G98:G105" si="8">SUM(D98:F98)</f>
        <v>0</v>
      </c>
      <c r="H98" s="207"/>
      <c r="I98" s="207"/>
      <c r="J98" s="207"/>
      <c r="K98" s="207"/>
      <c r="L98" s="207"/>
      <c r="M98" s="207"/>
      <c r="N98" s="207"/>
    </row>
    <row r="99" spans="3:14" ht="17" hidden="1">
      <c r="C99" s="37" t="s">
        <v>234</v>
      </c>
      <c r="D99" s="210"/>
      <c r="E99" s="183"/>
      <c r="F99" s="183"/>
      <c r="G99" s="45">
        <f t="shared" si="8"/>
        <v>0</v>
      </c>
      <c r="H99" s="207"/>
      <c r="I99" s="207"/>
      <c r="J99" s="207"/>
      <c r="K99" s="207"/>
      <c r="L99" s="207"/>
      <c r="M99" s="207"/>
      <c r="N99" s="207"/>
    </row>
    <row r="100" spans="3:14" ht="15.75" hidden="1" customHeight="1">
      <c r="C100" s="37" t="s">
        <v>235</v>
      </c>
      <c r="D100" s="210"/>
      <c r="E100" s="210"/>
      <c r="F100" s="210"/>
      <c r="G100" s="45">
        <f t="shared" si="8"/>
        <v>0</v>
      </c>
      <c r="H100" s="207"/>
      <c r="I100" s="207"/>
      <c r="J100" s="207"/>
      <c r="K100" s="207"/>
      <c r="L100" s="207"/>
      <c r="M100" s="207"/>
      <c r="N100" s="207"/>
    </row>
    <row r="101" spans="3:14" ht="17" hidden="1">
      <c r="C101" s="38" t="s">
        <v>236</v>
      </c>
      <c r="D101" s="210"/>
      <c r="E101" s="210"/>
      <c r="F101" s="210"/>
      <c r="G101" s="45">
        <f t="shared" si="8"/>
        <v>0</v>
      </c>
      <c r="H101" s="207"/>
      <c r="I101" s="207"/>
      <c r="J101" s="207"/>
      <c r="K101" s="207"/>
      <c r="L101" s="207"/>
      <c r="M101" s="207"/>
      <c r="N101" s="207"/>
    </row>
    <row r="102" spans="3:14" ht="17" hidden="1">
      <c r="C102" s="37" t="s">
        <v>237</v>
      </c>
      <c r="D102" s="210"/>
      <c r="E102" s="210"/>
      <c r="F102" s="210"/>
      <c r="G102" s="45">
        <f t="shared" si="8"/>
        <v>0</v>
      </c>
      <c r="H102" s="207"/>
      <c r="I102" s="207"/>
      <c r="J102" s="207"/>
      <c r="K102" s="207"/>
      <c r="L102" s="207"/>
      <c r="M102" s="207"/>
      <c r="N102" s="207"/>
    </row>
    <row r="103" spans="3:14" ht="17" hidden="1">
      <c r="C103" s="37" t="s">
        <v>238</v>
      </c>
      <c r="D103" s="210"/>
      <c r="E103" s="210"/>
      <c r="F103" s="210"/>
      <c r="G103" s="45">
        <f t="shared" si="8"/>
        <v>0</v>
      </c>
      <c r="H103" s="207"/>
      <c r="I103" s="207"/>
      <c r="J103" s="207"/>
      <c r="K103" s="207"/>
      <c r="L103" s="207"/>
      <c r="M103" s="207"/>
      <c r="N103" s="207"/>
    </row>
    <row r="104" spans="3:14" ht="17" hidden="1">
      <c r="C104" s="37" t="s">
        <v>239</v>
      </c>
      <c r="D104" s="210"/>
      <c r="E104" s="210"/>
      <c r="F104" s="210"/>
      <c r="G104" s="45">
        <f t="shared" si="8"/>
        <v>0</v>
      </c>
      <c r="H104" s="207"/>
      <c r="I104" s="207"/>
      <c r="J104" s="207"/>
      <c r="K104" s="207"/>
      <c r="L104" s="207"/>
      <c r="M104" s="207"/>
      <c r="N104" s="207"/>
    </row>
    <row r="105" spans="3:14" ht="17" hidden="1">
      <c r="C105" s="41" t="s">
        <v>240</v>
      </c>
      <c r="D105" s="51">
        <f>SUM(D98:D104)</f>
        <v>0</v>
      </c>
      <c r="E105" s="51">
        <f>SUM(E98:E104)</f>
        <v>0</v>
      </c>
      <c r="F105" s="51">
        <f>SUM(F98:F104)</f>
        <v>0</v>
      </c>
      <c r="G105" s="45">
        <f t="shared" si="8"/>
        <v>0</v>
      </c>
      <c r="H105" s="207"/>
      <c r="I105" s="207"/>
      <c r="J105" s="207"/>
      <c r="K105" s="207"/>
      <c r="L105" s="207"/>
      <c r="M105" s="207"/>
      <c r="N105" s="207"/>
    </row>
    <row r="106" spans="3:14" s="40" customFormat="1" hidden="1">
      <c r="C106" s="52"/>
      <c r="D106" s="53"/>
      <c r="E106" s="53"/>
      <c r="F106" s="53"/>
      <c r="G106" s="54"/>
      <c r="H106" s="211"/>
      <c r="I106" s="211"/>
      <c r="J106" s="211"/>
      <c r="K106" s="211"/>
      <c r="L106" s="211"/>
      <c r="M106" s="211"/>
      <c r="N106" s="211"/>
    </row>
    <row r="107" spans="3:14" ht="15.75" hidden="1" customHeight="1">
      <c r="C107" s="297" t="s">
        <v>254</v>
      </c>
      <c r="D107" s="298"/>
      <c r="E107" s="298"/>
      <c r="F107" s="298"/>
      <c r="G107" s="299"/>
      <c r="H107" s="207"/>
      <c r="I107" s="207"/>
      <c r="J107" s="207"/>
      <c r="K107" s="207"/>
      <c r="L107" s="207"/>
      <c r="M107" s="207"/>
      <c r="N107" s="207"/>
    </row>
    <row r="108" spans="3:14" ht="21.75" hidden="1" customHeight="1" thickBot="1">
      <c r="C108" s="48" t="s">
        <v>255</v>
      </c>
      <c r="D108" s="49">
        <f>'1) Tableau budgétaire 1'!D256</f>
        <v>0</v>
      </c>
      <c r="E108" s="49">
        <f>'1) Tableau budgétaire 1'!E256</f>
        <v>0</v>
      </c>
      <c r="F108" s="49">
        <f>'1) Tableau budgétaire 1'!F256</f>
        <v>0</v>
      </c>
      <c r="G108" s="50">
        <f t="shared" ref="G108:G116" si="9">SUM(D108:F108)</f>
        <v>0</v>
      </c>
      <c r="H108" s="207"/>
      <c r="I108" s="207"/>
      <c r="J108" s="207"/>
      <c r="K108" s="207"/>
      <c r="L108" s="207"/>
      <c r="M108" s="207"/>
      <c r="N108" s="207"/>
    </row>
    <row r="109" spans="3:14" ht="17" hidden="1">
      <c r="C109" s="46" t="s">
        <v>233</v>
      </c>
      <c r="D109" s="208"/>
      <c r="E109" s="209"/>
      <c r="F109" s="209"/>
      <c r="G109" s="47">
        <f t="shared" si="9"/>
        <v>0</v>
      </c>
      <c r="H109" s="207"/>
      <c r="I109" s="207"/>
      <c r="J109" s="207"/>
      <c r="K109" s="207"/>
      <c r="L109" s="207"/>
      <c r="M109" s="207"/>
      <c r="N109" s="207"/>
    </row>
    <row r="110" spans="3:14" ht="17" hidden="1">
      <c r="C110" s="37" t="s">
        <v>234</v>
      </c>
      <c r="D110" s="210"/>
      <c r="E110" s="183"/>
      <c r="F110" s="183"/>
      <c r="G110" s="45">
        <f t="shared" si="9"/>
        <v>0</v>
      </c>
      <c r="H110" s="207"/>
      <c r="I110" s="207"/>
      <c r="J110" s="207"/>
      <c r="K110" s="207"/>
      <c r="L110" s="207"/>
      <c r="M110" s="207"/>
      <c r="N110" s="207"/>
    </row>
    <row r="111" spans="3:14" ht="34" hidden="1">
      <c r="C111" s="37" t="s">
        <v>235</v>
      </c>
      <c r="D111" s="210"/>
      <c r="E111" s="210"/>
      <c r="F111" s="210"/>
      <c r="G111" s="45">
        <f t="shared" si="9"/>
        <v>0</v>
      </c>
      <c r="H111" s="207"/>
      <c r="I111" s="207"/>
      <c r="J111" s="207"/>
      <c r="K111" s="207"/>
      <c r="L111" s="207"/>
      <c r="M111" s="207"/>
      <c r="N111" s="207"/>
    </row>
    <row r="112" spans="3:14" ht="17" hidden="1">
      <c r="C112" s="38" t="s">
        <v>236</v>
      </c>
      <c r="D112" s="210"/>
      <c r="E112" s="210"/>
      <c r="F112" s="210"/>
      <c r="G112" s="45">
        <f t="shared" si="9"/>
        <v>0</v>
      </c>
      <c r="H112" s="207"/>
      <c r="I112" s="207"/>
      <c r="J112" s="207"/>
      <c r="K112" s="207"/>
      <c r="L112" s="207"/>
      <c r="M112" s="207"/>
      <c r="N112" s="207"/>
    </row>
    <row r="113" spans="3:14" ht="17" hidden="1">
      <c r="C113" s="37" t="s">
        <v>237</v>
      </c>
      <c r="D113" s="210"/>
      <c r="E113" s="210"/>
      <c r="F113" s="210"/>
      <c r="G113" s="45">
        <f t="shared" si="9"/>
        <v>0</v>
      </c>
      <c r="H113" s="207"/>
      <c r="I113" s="207"/>
      <c r="J113" s="207"/>
      <c r="K113" s="207"/>
      <c r="L113" s="207"/>
      <c r="M113" s="207"/>
      <c r="N113" s="207"/>
    </row>
    <row r="114" spans="3:14" ht="17" hidden="1">
      <c r="C114" s="37" t="s">
        <v>238</v>
      </c>
      <c r="D114" s="210"/>
      <c r="E114" s="210"/>
      <c r="F114" s="210"/>
      <c r="G114" s="45">
        <f t="shared" si="9"/>
        <v>0</v>
      </c>
      <c r="H114" s="207"/>
      <c r="I114" s="207"/>
      <c r="J114" s="207"/>
      <c r="K114" s="207"/>
      <c r="L114" s="207"/>
      <c r="M114" s="207"/>
      <c r="N114" s="207"/>
    </row>
    <row r="115" spans="3:14" ht="17" hidden="1">
      <c r="C115" s="37" t="s">
        <v>239</v>
      </c>
      <c r="D115" s="210"/>
      <c r="E115" s="210"/>
      <c r="F115" s="210"/>
      <c r="G115" s="45">
        <f t="shared" si="9"/>
        <v>0</v>
      </c>
      <c r="H115" s="207"/>
      <c r="I115" s="207"/>
      <c r="J115" s="207"/>
      <c r="K115" s="207"/>
      <c r="L115" s="207"/>
      <c r="M115" s="207"/>
      <c r="N115" s="207"/>
    </row>
    <row r="116" spans="3:14" ht="17" hidden="1">
      <c r="C116" s="41" t="s">
        <v>240</v>
      </c>
      <c r="D116" s="51">
        <f>SUM(D109:D115)</f>
        <v>0</v>
      </c>
      <c r="E116" s="51">
        <f>SUM(E109:E115)</f>
        <v>0</v>
      </c>
      <c r="F116" s="51">
        <f>SUM(F109:F115)</f>
        <v>0</v>
      </c>
      <c r="G116" s="45">
        <f t="shared" si="9"/>
        <v>0</v>
      </c>
      <c r="H116" s="207"/>
      <c r="I116" s="207"/>
      <c r="J116" s="207"/>
      <c r="K116" s="207"/>
      <c r="L116" s="207"/>
      <c r="M116" s="207"/>
      <c r="N116" s="207"/>
    </row>
    <row r="117" spans="3:14" s="40" customFormat="1" hidden="1">
      <c r="C117" s="52"/>
      <c r="D117" s="53"/>
      <c r="E117" s="53"/>
      <c r="F117" s="53"/>
      <c r="G117" s="54"/>
      <c r="H117" s="211"/>
      <c r="I117" s="211"/>
      <c r="J117" s="211"/>
      <c r="K117" s="211"/>
      <c r="L117" s="211"/>
      <c r="M117" s="211"/>
      <c r="N117" s="211"/>
    </row>
    <row r="118" spans="3:14" hidden="1">
      <c r="C118" s="297" t="s">
        <v>135</v>
      </c>
      <c r="D118" s="298"/>
      <c r="E118" s="298"/>
      <c r="F118" s="298"/>
      <c r="G118" s="299"/>
      <c r="H118" s="207"/>
      <c r="I118" s="207"/>
      <c r="J118" s="207"/>
      <c r="K118" s="207"/>
      <c r="L118" s="207"/>
      <c r="M118" s="207"/>
      <c r="N118" s="207"/>
    </row>
    <row r="119" spans="3:14" ht="21" hidden="1" customHeight="1" thickBot="1">
      <c r="C119" s="48" t="s">
        <v>256</v>
      </c>
      <c r="D119" s="49">
        <f>'1) Tableau budgétaire 1'!D266</f>
        <v>0</v>
      </c>
      <c r="E119" s="49">
        <f>'1) Tableau budgétaire 1'!E266</f>
        <v>0</v>
      </c>
      <c r="F119" s="49">
        <f>'1) Tableau budgétaire 1'!F266</f>
        <v>0</v>
      </c>
      <c r="G119" s="50">
        <f t="shared" ref="G119:G127" si="10">SUM(D119:F119)</f>
        <v>0</v>
      </c>
      <c r="H119" s="207"/>
      <c r="I119" s="207"/>
      <c r="J119" s="207"/>
      <c r="K119" s="207"/>
      <c r="L119" s="207"/>
      <c r="M119" s="207"/>
      <c r="N119" s="207"/>
    </row>
    <row r="120" spans="3:14" ht="17" hidden="1">
      <c r="C120" s="46" t="s">
        <v>233</v>
      </c>
      <c r="D120" s="208"/>
      <c r="E120" s="209"/>
      <c r="F120" s="209"/>
      <c r="G120" s="47">
        <f t="shared" si="10"/>
        <v>0</v>
      </c>
      <c r="H120" s="207"/>
      <c r="I120" s="207"/>
      <c r="J120" s="207"/>
      <c r="K120" s="207"/>
      <c r="L120" s="207"/>
      <c r="M120" s="207"/>
      <c r="N120" s="207"/>
    </row>
    <row r="121" spans="3:14" ht="17" hidden="1">
      <c r="C121" s="37" t="s">
        <v>234</v>
      </c>
      <c r="D121" s="210"/>
      <c r="E121" s="183"/>
      <c r="F121" s="183"/>
      <c r="G121" s="45">
        <f t="shared" si="10"/>
        <v>0</v>
      </c>
      <c r="H121" s="207"/>
      <c r="I121" s="207"/>
      <c r="J121" s="207"/>
      <c r="K121" s="207"/>
      <c r="L121" s="207"/>
      <c r="M121" s="207"/>
      <c r="N121" s="207"/>
    </row>
    <row r="122" spans="3:14" ht="34" hidden="1">
      <c r="C122" s="37" t="s">
        <v>235</v>
      </c>
      <c r="D122" s="210"/>
      <c r="E122" s="210"/>
      <c r="F122" s="210"/>
      <c r="G122" s="45">
        <f t="shared" si="10"/>
        <v>0</v>
      </c>
      <c r="H122" s="207"/>
      <c r="I122" s="207"/>
      <c r="J122" s="207"/>
      <c r="K122" s="207"/>
      <c r="L122" s="207"/>
      <c r="M122" s="207"/>
      <c r="N122" s="207"/>
    </row>
    <row r="123" spans="3:14" ht="17" hidden="1">
      <c r="C123" s="38" t="s">
        <v>236</v>
      </c>
      <c r="D123" s="210"/>
      <c r="E123" s="210"/>
      <c r="F123" s="210"/>
      <c r="G123" s="45">
        <f t="shared" si="10"/>
        <v>0</v>
      </c>
      <c r="H123" s="207"/>
      <c r="I123" s="207"/>
      <c r="J123" s="207"/>
      <c r="K123" s="207"/>
      <c r="L123" s="207"/>
      <c r="M123" s="207"/>
      <c r="N123" s="207"/>
    </row>
    <row r="124" spans="3:14" ht="17" hidden="1">
      <c r="C124" s="37" t="s">
        <v>237</v>
      </c>
      <c r="D124" s="210"/>
      <c r="E124" s="210"/>
      <c r="F124" s="210"/>
      <c r="G124" s="45">
        <f t="shared" si="10"/>
        <v>0</v>
      </c>
      <c r="H124" s="207"/>
      <c r="I124" s="207"/>
      <c r="J124" s="207"/>
      <c r="K124" s="207"/>
      <c r="L124" s="207"/>
      <c r="M124" s="207"/>
      <c r="N124" s="207"/>
    </row>
    <row r="125" spans="3:14" ht="17" hidden="1">
      <c r="C125" s="37" t="s">
        <v>238</v>
      </c>
      <c r="D125" s="210"/>
      <c r="E125" s="210"/>
      <c r="F125" s="210"/>
      <c r="G125" s="45">
        <f t="shared" si="10"/>
        <v>0</v>
      </c>
      <c r="H125" s="207"/>
      <c r="I125" s="207"/>
      <c r="J125" s="207"/>
      <c r="K125" s="207"/>
      <c r="L125" s="207"/>
      <c r="M125" s="207"/>
      <c r="N125" s="207"/>
    </row>
    <row r="126" spans="3:14" ht="17" hidden="1">
      <c r="C126" s="37" t="s">
        <v>239</v>
      </c>
      <c r="D126" s="210"/>
      <c r="E126" s="210"/>
      <c r="F126" s="210"/>
      <c r="G126" s="45">
        <f t="shared" si="10"/>
        <v>0</v>
      </c>
      <c r="H126" s="207"/>
      <c r="I126" s="207"/>
      <c r="J126" s="207"/>
      <c r="K126" s="207"/>
      <c r="L126" s="207"/>
      <c r="M126" s="207"/>
      <c r="N126" s="207"/>
    </row>
    <row r="127" spans="3:14" ht="17" hidden="1">
      <c r="C127" s="41" t="s">
        <v>240</v>
      </c>
      <c r="D127" s="51">
        <f>SUM(D120:D126)</f>
        <v>0</v>
      </c>
      <c r="E127" s="51">
        <f>SUM(E120:E126)</f>
        <v>0</v>
      </c>
      <c r="F127" s="51">
        <f>SUM(F120:F126)</f>
        <v>0</v>
      </c>
      <c r="G127" s="45">
        <f t="shared" si="10"/>
        <v>0</v>
      </c>
      <c r="H127" s="207"/>
      <c r="I127" s="207"/>
      <c r="J127" s="207"/>
      <c r="K127" s="207"/>
      <c r="L127" s="207"/>
      <c r="M127" s="207"/>
      <c r="N127" s="207"/>
    </row>
    <row r="128" spans="3:14" s="40" customFormat="1" hidden="1">
      <c r="C128" s="52"/>
      <c r="D128" s="53"/>
      <c r="E128" s="53"/>
      <c r="F128" s="53"/>
      <c r="G128" s="54"/>
      <c r="H128" s="211"/>
      <c r="I128" s="211"/>
      <c r="J128" s="211"/>
      <c r="K128" s="211"/>
      <c r="L128" s="211"/>
      <c r="M128" s="211"/>
      <c r="N128" s="211"/>
    </row>
    <row r="129" spans="2:14" hidden="1">
      <c r="B129" s="207"/>
      <c r="C129" s="297" t="s">
        <v>144</v>
      </c>
      <c r="D129" s="298"/>
      <c r="E129" s="298"/>
      <c r="F129" s="298"/>
      <c r="G129" s="299"/>
      <c r="H129" s="207"/>
      <c r="I129" s="207"/>
      <c r="J129" s="207"/>
      <c r="K129" s="207"/>
      <c r="L129" s="207"/>
      <c r="M129" s="207"/>
      <c r="N129" s="207"/>
    </row>
    <row r="130" spans="2:14" ht="24" hidden="1" customHeight="1" thickBot="1">
      <c r="B130" s="207"/>
      <c r="C130" s="48" t="s">
        <v>257</v>
      </c>
      <c r="D130" s="49">
        <f>'1) Tableau budgétaire 1'!D276</f>
        <v>0</v>
      </c>
      <c r="E130" s="49">
        <f>'1) Tableau budgétaire 1'!E276</f>
        <v>0</v>
      </c>
      <c r="F130" s="49">
        <f>'1) Tableau budgétaire 1'!F276</f>
        <v>0</v>
      </c>
      <c r="G130" s="50">
        <f t="shared" ref="G130:G138" si="11">SUM(D130:F130)</f>
        <v>0</v>
      </c>
      <c r="H130" s="207"/>
      <c r="I130" s="207"/>
      <c r="J130" s="207"/>
      <c r="K130" s="207"/>
      <c r="L130" s="207"/>
      <c r="M130" s="207"/>
      <c r="N130" s="207"/>
    </row>
    <row r="131" spans="2:14" ht="15.75" hidden="1" customHeight="1">
      <c r="B131" s="207"/>
      <c r="C131" s="46" t="s">
        <v>233</v>
      </c>
      <c r="D131" s="208"/>
      <c r="E131" s="209"/>
      <c r="F131" s="209"/>
      <c r="G131" s="47">
        <f t="shared" si="11"/>
        <v>0</v>
      </c>
      <c r="H131" s="207"/>
      <c r="I131" s="207"/>
      <c r="J131" s="207"/>
      <c r="K131" s="207"/>
      <c r="L131" s="207"/>
      <c r="M131" s="207"/>
      <c r="N131" s="207"/>
    </row>
    <row r="132" spans="2:14" s="42" customFormat="1" ht="17" hidden="1">
      <c r="B132" s="215"/>
      <c r="C132" s="37" t="s">
        <v>234</v>
      </c>
      <c r="D132" s="210"/>
      <c r="E132" s="183"/>
      <c r="F132" s="183"/>
      <c r="G132" s="45">
        <f t="shared" si="11"/>
        <v>0</v>
      </c>
      <c r="H132" s="215"/>
      <c r="I132" s="215"/>
      <c r="J132" s="215"/>
      <c r="K132" s="215"/>
      <c r="L132" s="215"/>
      <c r="M132" s="215"/>
      <c r="N132" s="215"/>
    </row>
    <row r="133" spans="2:14" s="42" customFormat="1" ht="15.75" hidden="1" customHeight="1">
      <c r="B133" s="215"/>
      <c r="C133" s="37" t="s">
        <v>235</v>
      </c>
      <c r="D133" s="210"/>
      <c r="E133" s="210"/>
      <c r="F133" s="210"/>
      <c r="G133" s="45">
        <f t="shared" si="11"/>
        <v>0</v>
      </c>
      <c r="H133" s="215"/>
      <c r="I133" s="215"/>
      <c r="J133" s="215"/>
      <c r="K133" s="215"/>
      <c r="L133" s="215"/>
      <c r="M133" s="215"/>
      <c r="N133" s="215"/>
    </row>
    <row r="134" spans="2:14" s="42" customFormat="1" ht="17" hidden="1">
      <c r="B134" s="215"/>
      <c r="C134" s="38" t="s">
        <v>236</v>
      </c>
      <c r="D134" s="210"/>
      <c r="E134" s="210"/>
      <c r="F134" s="210"/>
      <c r="G134" s="45">
        <f t="shared" si="11"/>
        <v>0</v>
      </c>
      <c r="H134" s="215"/>
      <c r="I134" s="215"/>
      <c r="J134" s="215"/>
      <c r="K134" s="215"/>
      <c r="L134" s="215"/>
      <c r="M134" s="215"/>
      <c r="N134" s="215"/>
    </row>
    <row r="135" spans="2:14" s="42" customFormat="1" ht="17" hidden="1">
      <c r="B135" s="215"/>
      <c r="C135" s="37" t="s">
        <v>237</v>
      </c>
      <c r="D135" s="210"/>
      <c r="E135" s="210"/>
      <c r="F135" s="210"/>
      <c r="G135" s="45">
        <f t="shared" si="11"/>
        <v>0</v>
      </c>
      <c r="H135" s="215"/>
      <c r="I135" s="215"/>
      <c r="J135" s="215"/>
      <c r="K135" s="215"/>
      <c r="L135" s="215"/>
      <c r="M135" s="215"/>
      <c r="N135" s="215"/>
    </row>
    <row r="136" spans="2:14" s="42" customFormat="1" ht="15.75" hidden="1" customHeight="1">
      <c r="B136" s="215"/>
      <c r="C136" s="37" t="s">
        <v>238</v>
      </c>
      <c r="D136" s="210"/>
      <c r="E136" s="210"/>
      <c r="F136" s="210"/>
      <c r="G136" s="45">
        <f t="shared" si="11"/>
        <v>0</v>
      </c>
      <c r="H136" s="215"/>
      <c r="I136" s="215"/>
      <c r="J136" s="215"/>
      <c r="K136" s="215"/>
      <c r="L136" s="215"/>
      <c r="M136" s="215"/>
      <c r="N136" s="215"/>
    </row>
    <row r="137" spans="2:14" s="42" customFormat="1" ht="17" hidden="1">
      <c r="B137" s="215"/>
      <c r="C137" s="37" t="s">
        <v>239</v>
      </c>
      <c r="D137" s="210"/>
      <c r="E137" s="210"/>
      <c r="F137" s="210"/>
      <c r="G137" s="45">
        <f t="shared" si="11"/>
        <v>0</v>
      </c>
      <c r="H137" s="215"/>
      <c r="I137" s="215"/>
      <c r="J137" s="215"/>
      <c r="K137" s="215"/>
      <c r="L137" s="215"/>
      <c r="M137" s="215"/>
      <c r="N137" s="215"/>
    </row>
    <row r="138" spans="2:14" s="42" customFormat="1" ht="17" hidden="1">
      <c r="B138" s="215"/>
      <c r="C138" s="41" t="s">
        <v>240</v>
      </c>
      <c r="D138" s="51">
        <f>SUM(D131:D137)</f>
        <v>0</v>
      </c>
      <c r="E138" s="51">
        <f>SUM(E131:E137)</f>
        <v>0</v>
      </c>
      <c r="F138" s="51">
        <f>SUM(F131:F137)</f>
        <v>0</v>
      </c>
      <c r="G138" s="45">
        <f t="shared" si="11"/>
        <v>0</v>
      </c>
      <c r="H138" s="215"/>
      <c r="I138" s="215"/>
      <c r="J138" s="215"/>
      <c r="K138" s="215"/>
      <c r="L138" s="215"/>
      <c r="M138" s="215"/>
      <c r="N138" s="215"/>
    </row>
    <row r="139" spans="2:14" s="42" customFormat="1" hidden="1">
      <c r="B139" s="215"/>
      <c r="C139" s="207"/>
      <c r="D139" s="211"/>
      <c r="E139" s="211"/>
      <c r="F139" s="211"/>
      <c r="G139" s="207"/>
      <c r="H139" s="215"/>
      <c r="I139" s="215"/>
      <c r="J139" s="215"/>
      <c r="K139" s="215"/>
      <c r="L139" s="215"/>
      <c r="M139" s="215"/>
      <c r="N139" s="215"/>
    </row>
    <row r="140" spans="2:14" s="42" customFormat="1" hidden="1">
      <c r="B140" s="297" t="s">
        <v>258</v>
      </c>
      <c r="C140" s="298"/>
      <c r="D140" s="298"/>
      <c r="E140" s="298"/>
      <c r="F140" s="298"/>
      <c r="G140" s="299"/>
      <c r="H140" s="215"/>
      <c r="I140" s="215"/>
      <c r="J140" s="215"/>
      <c r="K140" s="215"/>
      <c r="L140" s="215"/>
      <c r="M140" s="215"/>
      <c r="N140" s="215"/>
    </row>
    <row r="141" spans="2:14" s="42" customFormat="1" hidden="1">
      <c r="B141" s="207"/>
      <c r="C141" s="297" t="s">
        <v>154</v>
      </c>
      <c r="D141" s="298"/>
      <c r="E141" s="298"/>
      <c r="F141" s="298"/>
      <c r="G141" s="299"/>
      <c r="H141" s="215"/>
      <c r="I141" s="215"/>
      <c r="J141" s="215"/>
      <c r="K141" s="215"/>
      <c r="L141" s="215"/>
      <c r="M141" s="215"/>
      <c r="N141" s="215"/>
    </row>
    <row r="142" spans="2:14" s="42" customFormat="1" ht="24" hidden="1" customHeight="1" thickBot="1">
      <c r="B142" s="207"/>
      <c r="C142" s="48" t="s">
        <v>259</v>
      </c>
      <c r="D142" s="49">
        <f>'1) Tableau budgétaire 1'!D288</f>
        <v>0</v>
      </c>
      <c r="E142" s="49">
        <f>'1) Tableau budgétaire 1'!E288</f>
        <v>0</v>
      </c>
      <c r="F142" s="49">
        <f>'1) Tableau budgétaire 1'!F288</f>
        <v>0</v>
      </c>
      <c r="G142" s="50">
        <f>SUM(D142:F142)</f>
        <v>0</v>
      </c>
      <c r="H142" s="215"/>
      <c r="I142" s="215"/>
      <c r="J142" s="215"/>
      <c r="K142" s="215"/>
      <c r="L142" s="215"/>
      <c r="M142" s="215"/>
      <c r="N142" s="215"/>
    </row>
    <row r="143" spans="2:14" s="42" customFormat="1" ht="24.75" hidden="1" customHeight="1">
      <c r="B143" s="207"/>
      <c r="C143" s="46" t="s">
        <v>233</v>
      </c>
      <c r="D143" s="208"/>
      <c r="E143" s="209"/>
      <c r="F143" s="209"/>
      <c r="G143" s="47">
        <f t="shared" ref="G143:G150" si="12">SUM(D143:F143)</f>
        <v>0</v>
      </c>
      <c r="H143" s="215"/>
      <c r="I143" s="215"/>
      <c r="J143" s="215"/>
      <c r="K143" s="215"/>
      <c r="L143" s="215"/>
      <c r="M143" s="215"/>
      <c r="N143" s="215"/>
    </row>
    <row r="144" spans="2:14" s="42" customFormat="1" ht="15.75" hidden="1" customHeight="1">
      <c r="B144" s="207"/>
      <c r="C144" s="37" t="s">
        <v>234</v>
      </c>
      <c r="D144" s="210"/>
      <c r="E144" s="183"/>
      <c r="F144" s="183"/>
      <c r="G144" s="45">
        <f t="shared" si="12"/>
        <v>0</v>
      </c>
      <c r="H144" s="215"/>
      <c r="I144" s="215"/>
      <c r="J144" s="215"/>
      <c r="K144" s="215"/>
      <c r="L144" s="215"/>
      <c r="M144" s="215"/>
      <c r="N144" s="215"/>
    </row>
    <row r="145" spans="2:7" s="42" customFormat="1" ht="15.75" hidden="1" customHeight="1">
      <c r="B145" s="207"/>
      <c r="C145" s="37" t="s">
        <v>235</v>
      </c>
      <c r="D145" s="210"/>
      <c r="E145" s="210"/>
      <c r="F145" s="210"/>
      <c r="G145" s="45">
        <f t="shared" si="12"/>
        <v>0</v>
      </c>
    </row>
    <row r="146" spans="2:7" s="42" customFormat="1" ht="15.75" hidden="1" customHeight="1">
      <c r="B146" s="207"/>
      <c r="C146" s="38" t="s">
        <v>236</v>
      </c>
      <c r="D146" s="210"/>
      <c r="E146" s="210"/>
      <c r="F146" s="210"/>
      <c r="G146" s="45">
        <f t="shared" si="12"/>
        <v>0</v>
      </c>
    </row>
    <row r="147" spans="2:7" s="42" customFormat="1" ht="15.75" hidden="1" customHeight="1">
      <c r="B147" s="207"/>
      <c r="C147" s="37" t="s">
        <v>237</v>
      </c>
      <c r="D147" s="210"/>
      <c r="E147" s="210"/>
      <c r="F147" s="210"/>
      <c r="G147" s="45">
        <f t="shared" si="12"/>
        <v>0</v>
      </c>
    </row>
    <row r="148" spans="2:7" s="42" customFormat="1" ht="15.75" hidden="1" customHeight="1">
      <c r="B148" s="207"/>
      <c r="C148" s="37" t="s">
        <v>238</v>
      </c>
      <c r="D148" s="210"/>
      <c r="E148" s="210"/>
      <c r="F148" s="210"/>
      <c r="G148" s="45">
        <f t="shared" si="12"/>
        <v>0</v>
      </c>
    </row>
    <row r="149" spans="2:7" s="42" customFormat="1" ht="15.75" hidden="1" customHeight="1">
      <c r="B149" s="207"/>
      <c r="C149" s="37" t="s">
        <v>239</v>
      </c>
      <c r="D149" s="210"/>
      <c r="E149" s="210"/>
      <c r="F149" s="210"/>
      <c r="G149" s="45">
        <f t="shared" si="12"/>
        <v>0</v>
      </c>
    </row>
    <row r="150" spans="2:7" s="42" customFormat="1" ht="15.75" hidden="1" customHeight="1">
      <c r="B150" s="207"/>
      <c r="C150" s="41" t="s">
        <v>240</v>
      </c>
      <c r="D150" s="51">
        <f>SUM(D143:D149)</f>
        <v>0</v>
      </c>
      <c r="E150" s="51">
        <f>SUM(E143:E149)</f>
        <v>0</v>
      </c>
      <c r="F150" s="51">
        <f>SUM(F143:F149)</f>
        <v>0</v>
      </c>
      <c r="G150" s="45">
        <f t="shared" si="12"/>
        <v>0</v>
      </c>
    </row>
    <row r="151" spans="2:7" s="40" customFormat="1" ht="15.75" hidden="1" customHeight="1">
      <c r="B151" s="211"/>
      <c r="C151" s="52"/>
      <c r="D151" s="53"/>
      <c r="E151" s="53"/>
      <c r="F151" s="53"/>
      <c r="G151" s="54"/>
    </row>
    <row r="152" spans="2:7" s="42" customFormat="1" ht="15.75" hidden="1" customHeight="1">
      <c r="B152" s="215"/>
      <c r="C152" s="297" t="s">
        <v>163</v>
      </c>
      <c r="D152" s="298"/>
      <c r="E152" s="298"/>
      <c r="F152" s="298"/>
      <c r="G152" s="299"/>
    </row>
    <row r="153" spans="2:7" s="42" customFormat="1" ht="21" hidden="1" customHeight="1" thickBot="1">
      <c r="B153" s="215"/>
      <c r="C153" s="48" t="s">
        <v>260</v>
      </c>
      <c r="D153" s="49">
        <f>'1) Tableau budgétaire 1'!D298</f>
        <v>0</v>
      </c>
      <c r="E153" s="49">
        <f>'1) Tableau budgétaire 1'!E298</f>
        <v>0</v>
      </c>
      <c r="F153" s="49">
        <f>'1) Tableau budgétaire 1'!F298</f>
        <v>0</v>
      </c>
      <c r="G153" s="50">
        <f t="shared" ref="G153:G161" si="13">SUM(D153:F153)</f>
        <v>0</v>
      </c>
    </row>
    <row r="154" spans="2:7" s="42" customFormat="1" ht="15.75" hidden="1" customHeight="1">
      <c r="B154" s="215"/>
      <c r="C154" s="46" t="s">
        <v>233</v>
      </c>
      <c r="D154" s="208"/>
      <c r="E154" s="209"/>
      <c r="F154" s="209"/>
      <c r="G154" s="47">
        <f t="shared" si="13"/>
        <v>0</v>
      </c>
    </row>
    <row r="155" spans="2:7" s="42" customFormat="1" ht="15.75" hidden="1" customHeight="1">
      <c r="B155" s="215"/>
      <c r="C155" s="37" t="s">
        <v>234</v>
      </c>
      <c r="D155" s="210"/>
      <c r="E155" s="183"/>
      <c r="F155" s="183"/>
      <c r="G155" s="45">
        <f t="shared" si="13"/>
        <v>0</v>
      </c>
    </row>
    <row r="156" spans="2:7" s="42" customFormat="1" ht="15.75" hidden="1" customHeight="1">
      <c r="B156" s="215"/>
      <c r="C156" s="37" t="s">
        <v>235</v>
      </c>
      <c r="D156" s="210"/>
      <c r="E156" s="210"/>
      <c r="F156" s="210"/>
      <c r="G156" s="45">
        <f t="shared" si="13"/>
        <v>0</v>
      </c>
    </row>
    <row r="157" spans="2:7" s="42" customFormat="1" ht="15.75" hidden="1" customHeight="1">
      <c r="B157" s="215"/>
      <c r="C157" s="38" t="s">
        <v>236</v>
      </c>
      <c r="D157" s="210"/>
      <c r="E157" s="210"/>
      <c r="F157" s="210"/>
      <c r="G157" s="45">
        <f t="shared" si="13"/>
        <v>0</v>
      </c>
    </row>
    <row r="158" spans="2:7" s="42" customFormat="1" ht="15.75" hidden="1" customHeight="1">
      <c r="B158" s="215"/>
      <c r="C158" s="37" t="s">
        <v>237</v>
      </c>
      <c r="D158" s="210"/>
      <c r="E158" s="210"/>
      <c r="F158" s="210"/>
      <c r="G158" s="45">
        <f t="shared" si="13"/>
        <v>0</v>
      </c>
    </row>
    <row r="159" spans="2:7" s="42" customFormat="1" ht="15.75" hidden="1" customHeight="1">
      <c r="B159" s="215"/>
      <c r="C159" s="37" t="s">
        <v>238</v>
      </c>
      <c r="D159" s="210"/>
      <c r="E159" s="210"/>
      <c r="F159" s="210"/>
      <c r="G159" s="45">
        <f t="shared" si="13"/>
        <v>0</v>
      </c>
    </row>
    <row r="160" spans="2:7" s="42" customFormat="1" ht="15.75" hidden="1" customHeight="1">
      <c r="B160" s="215"/>
      <c r="C160" s="37" t="s">
        <v>239</v>
      </c>
      <c r="D160" s="210"/>
      <c r="E160" s="210"/>
      <c r="F160" s="210"/>
      <c r="G160" s="45">
        <f t="shared" si="13"/>
        <v>0</v>
      </c>
    </row>
    <row r="161" spans="3:7" s="42" customFormat="1" ht="15.75" hidden="1" customHeight="1">
      <c r="C161" s="41" t="s">
        <v>240</v>
      </c>
      <c r="D161" s="51">
        <f>SUM(D154:D160)</f>
        <v>0</v>
      </c>
      <c r="E161" s="51">
        <f>SUM(E154:E160)</f>
        <v>0</v>
      </c>
      <c r="F161" s="51">
        <f>SUM(F154:F160)</f>
        <v>0</v>
      </c>
      <c r="G161" s="45">
        <f t="shared" si="13"/>
        <v>0</v>
      </c>
    </row>
    <row r="162" spans="3:7" s="40" customFormat="1" ht="15.75" hidden="1" customHeight="1">
      <c r="C162" s="52"/>
      <c r="D162" s="53"/>
      <c r="E162" s="53"/>
      <c r="F162" s="53"/>
      <c r="G162" s="54"/>
    </row>
    <row r="163" spans="3:7" s="42" customFormat="1" ht="15.75" hidden="1" customHeight="1">
      <c r="C163" s="297" t="s">
        <v>172</v>
      </c>
      <c r="D163" s="298"/>
      <c r="E163" s="298"/>
      <c r="F163" s="298"/>
      <c r="G163" s="299"/>
    </row>
    <row r="164" spans="3:7" s="42" customFormat="1" ht="19.5" hidden="1" customHeight="1" thickBot="1">
      <c r="C164" s="48" t="s">
        <v>261</v>
      </c>
      <c r="D164" s="49">
        <f>'1) Tableau budgétaire 1'!D308</f>
        <v>0</v>
      </c>
      <c r="E164" s="49">
        <f>'1) Tableau budgétaire 1'!E308</f>
        <v>0</v>
      </c>
      <c r="F164" s="49">
        <f>'1) Tableau budgétaire 1'!F308</f>
        <v>0</v>
      </c>
      <c r="G164" s="50">
        <f t="shared" ref="G164:G172" si="14">SUM(D164:F164)</f>
        <v>0</v>
      </c>
    </row>
    <row r="165" spans="3:7" s="42" customFormat="1" ht="15.75" hidden="1" customHeight="1">
      <c r="C165" s="46" t="s">
        <v>233</v>
      </c>
      <c r="D165" s="208"/>
      <c r="E165" s="209"/>
      <c r="F165" s="209"/>
      <c r="G165" s="47">
        <f t="shared" si="14"/>
        <v>0</v>
      </c>
    </row>
    <row r="166" spans="3:7" s="42" customFormat="1" ht="15.75" hidden="1" customHeight="1">
      <c r="C166" s="37" t="s">
        <v>234</v>
      </c>
      <c r="D166" s="210"/>
      <c r="E166" s="183"/>
      <c r="F166" s="183"/>
      <c r="G166" s="45">
        <f t="shared" si="14"/>
        <v>0</v>
      </c>
    </row>
    <row r="167" spans="3:7" s="42" customFormat="1" ht="15.75" hidden="1" customHeight="1">
      <c r="C167" s="37" t="s">
        <v>235</v>
      </c>
      <c r="D167" s="210"/>
      <c r="E167" s="210"/>
      <c r="F167" s="210"/>
      <c r="G167" s="45">
        <f t="shared" si="14"/>
        <v>0</v>
      </c>
    </row>
    <row r="168" spans="3:7" s="42" customFormat="1" ht="15.75" hidden="1" customHeight="1">
      <c r="C168" s="38" t="s">
        <v>236</v>
      </c>
      <c r="D168" s="210"/>
      <c r="E168" s="210"/>
      <c r="F168" s="210"/>
      <c r="G168" s="45">
        <f t="shared" si="14"/>
        <v>0</v>
      </c>
    </row>
    <row r="169" spans="3:7" s="42" customFormat="1" ht="15.75" hidden="1" customHeight="1">
      <c r="C169" s="37" t="s">
        <v>237</v>
      </c>
      <c r="D169" s="210"/>
      <c r="E169" s="210"/>
      <c r="F169" s="210"/>
      <c r="G169" s="45">
        <f t="shared" si="14"/>
        <v>0</v>
      </c>
    </row>
    <row r="170" spans="3:7" s="42" customFormat="1" ht="15.75" hidden="1" customHeight="1">
      <c r="C170" s="37" t="s">
        <v>238</v>
      </c>
      <c r="D170" s="210"/>
      <c r="E170" s="210"/>
      <c r="F170" s="210"/>
      <c r="G170" s="45">
        <f t="shared" si="14"/>
        <v>0</v>
      </c>
    </row>
    <row r="171" spans="3:7" s="42" customFormat="1" ht="15.75" hidden="1" customHeight="1">
      <c r="C171" s="37" t="s">
        <v>239</v>
      </c>
      <c r="D171" s="210"/>
      <c r="E171" s="210"/>
      <c r="F171" s="210"/>
      <c r="G171" s="45">
        <f t="shared" si="14"/>
        <v>0</v>
      </c>
    </row>
    <row r="172" spans="3:7" s="42" customFormat="1" ht="15.75" hidden="1" customHeight="1">
      <c r="C172" s="41" t="s">
        <v>240</v>
      </c>
      <c r="D172" s="51">
        <f>SUM(D165:D171)</f>
        <v>0</v>
      </c>
      <c r="E172" s="51">
        <f>SUM(E165:E171)</f>
        <v>0</v>
      </c>
      <c r="F172" s="51">
        <f>SUM(F165:F171)</f>
        <v>0</v>
      </c>
      <c r="G172" s="45">
        <f t="shared" si="14"/>
        <v>0</v>
      </c>
    </row>
    <row r="173" spans="3:7" s="40" customFormat="1" ht="15.75" hidden="1" customHeight="1">
      <c r="C173" s="52"/>
      <c r="D173" s="53"/>
      <c r="E173" s="53"/>
      <c r="F173" s="53"/>
      <c r="G173" s="54"/>
    </row>
    <row r="174" spans="3:7" s="42" customFormat="1" ht="15.75" hidden="1" customHeight="1">
      <c r="C174" s="297" t="s">
        <v>181</v>
      </c>
      <c r="D174" s="298"/>
      <c r="E174" s="298"/>
      <c r="F174" s="298"/>
      <c r="G174" s="299"/>
    </row>
    <row r="175" spans="3:7" s="42" customFormat="1" ht="22.5" hidden="1" customHeight="1" thickBot="1">
      <c r="C175" s="48" t="s">
        <v>262</v>
      </c>
      <c r="D175" s="49">
        <f>'1) Tableau budgétaire 1'!D318</f>
        <v>0</v>
      </c>
      <c r="E175" s="49">
        <f>'1) Tableau budgétaire 1'!E318</f>
        <v>0</v>
      </c>
      <c r="F175" s="49">
        <f>'1) Tableau budgétaire 1'!F318</f>
        <v>0</v>
      </c>
      <c r="G175" s="50">
        <f t="shared" ref="G175:G183" si="15">SUM(D175:F175)</f>
        <v>0</v>
      </c>
    </row>
    <row r="176" spans="3:7" s="42" customFormat="1" ht="15.75" hidden="1" customHeight="1">
      <c r="C176" s="46" t="s">
        <v>233</v>
      </c>
      <c r="D176" s="208"/>
      <c r="E176" s="209"/>
      <c r="F176" s="209"/>
      <c r="G176" s="47">
        <f t="shared" si="15"/>
        <v>0</v>
      </c>
    </row>
    <row r="177" spans="3:7" s="42" customFormat="1" ht="15.75" hidden="1" customHeight="1">
      <c r="C177" s="37" t="s">
        <v>234</v>
      </c>
      <c r="D177" s="210"/>
      <c r="E177" s="183"/>
      <c r="F177" s="183"/>
      <c r="G177" s="45">
        <f t="shared" si="15"/>
        <v>0</v>
      </c>
    </row>
    <row r="178" spans="3:7" s="42" customFormat="1" ht="15.75" hidden="1" customHeight="1">
      <c r="C178" s="37" t="s">
        <v>235</v>
      </c>
      <c r="D178" s="210"/>
      <c r="E178" s="210"/>
      <c r="F178" s="210"/>
      <c r="G178" s="45">
        <f t="shared" si="15"/>
        <v>0</v>
      </c>
    </row>
    <row r="179" spans="3:7" s="42" customFormat="1" ht="15.75" hidden="1" customHeight="1">
      <c r="C179" s="38" t="s">
        <v>236</v>
      </c>
      <c r="D179" s="210"/>
      <c r="E179" s="210"/>
      <c r="F179" s="210"/>
      <c r="G179" s="45">
        <f t="shared" si="15"/>
        <v>0</v>
      </c>
    </row>
    <row r="180" spans="3:7" s="42" customFormat="1" ht="15.75" hidden="1" customHeight="1">
      <c r="C180" s="37" t="s">
        <v>237</v>
      </c>
      <c r="D180" s="210"/>
      <c r="E180" s="210"/>
      <c r="F180" s="210"/>
      <c r="G180" s="45">
        <f t="shared" si="15"/>
        <v>0</v>
      </c>
    </row>
    <row r="181" spans="3:7" s="42" customFormat="1" ht="15.75" hidden="1" customHeight="1">
      <c r="C181" s="37" t="s">
        <v>238</v>
      </c>
      <c r="D181" s="210"/>
      <c r="E181" s="210"/>
      <c r="F181" s="210"/>
      <c r="G181" s="45">
        <f t="shared" si="15"/>
        <v>0</v>
      </c>
    </row>
    <row r="182" spans="3:7" s="42" customFormat="1" ht="15.75" hidden="1" customHeight="1">
      <c r="C182" s="37" t="s">
        <v>239</v>
      </c>
      <c r="D182" s="210"/>
      <c r="E182" s="210"/>
      <c r="F182" s="210"/>
      <c r="G182" s="45">
        <f t="shared" si="15"/>
        <v>0</v>
      </c>
    </row>
    <row r="183" spans="3:7" s="42" customFormat="1" ht="15.75" hidden="1" customHeight="1">
      <c r="C183" s="41" t="s">
        <v>240</v>
      </c>
      <c r="D183" s="51">
        <f>SUM(D176:D182)</f>
        <v>0</v>
      </c>
      <c r="E183" s="51">
        <f>SUM(E176:E182)</f>
        <v>0</v>
      </c>
      <c r="F183" s="51">
        <f>SUM(F176:F182)</f>
        <v>0</v>
      </c>
      <c r="G183" s="45">
        <f t="shared" si="15"/>
        <v>0</v>
      </c>
    </row>
    <row r="184" spans="3:7" s="42" customFormat="1" ht="15.75" customHeight="1">
      <c r="C184" s="207"/>
      <c r="D184" s="211"/>
      <c r="E184" s="211"/>
      <c r="F184" s="211"/>
      <c r="G184" s="207"/>
    </row>
    <row r="185" spans="3:7" s="42" customFormat="1" ht="15.75" customHeight="1">
      <c r="C185" s="297" t="s">
        <v>263</v>
      </c>
      <c r="D185" s="298"/>
      <c r="E185" s="298"/>
      <c r="F185" s="298"/>
      <c r="G185" s="299"/>
    </row>
    <row r="186" spans="3:7" s="42" customFormat="1" ht="36" customHeight="1" thickBot="1">
      <c r="C186" s="48" t="s">
        <v>264</v>
      </c>
      <c r="D186" s="49">
        <f>'1) Tableau budgétaire 1'!D351</f>
        <v>62571.5</v>
      </c>
      <c r="E186" s="49">
        <f>'1) Tableau budgétaire 1'!E351</f>
        <v>485037.38319999998</v>
      </c>
      <c r="F186" s="49">
        <f>'1) Tableau budgétaire 1'!F351</f>
        <v>0</v>
      </c>
      <c r="G186" s="50">
        <f t="shared" ref="G186:G194" si="16">SUM(D186:F186)</f>
        <v>547608.88320000004</v>
      </c>
    </row>
    <row r="187" spans="3:7" s="42" customFormat="1" ht="15.75" customHeight="1">
      <c r="C187" s="46" t="s">
        <v>233</v>
      </c>
      <c r="D187" s="208">
        <v>47577</v>
      </c>
      <c r="E187" s="210">
        <f>SUMIFS('1) Tableau budgétaire 1'!$E$321:$E$350,'1) Tableau budgétaire 1'!$L$321:$L$350,LEFT('2) Tableau budgétaire 2'!C187,1))</f>
        <v>51300</v>
      </c>
      <c r="F187" s="209"/>
      <c r="G187" s="47">
        <f>SUM(D187:F187)</f>
        <v>98877</v>
      </c>
    </row>
    <row r="188" spans="3:7" s="42" customFormat="1" ht="15.75" customHeight="1">
      <c r="C188" s="37" t="s">
        <v>234</v>
      </c>
      <c r="D188" s="208">
        <f>SUMIFS('1) Tableau budgétaire 1'!$D$321:$D$350,'1) Tableau budgétaire 1'!$L$321:$L$350,LEFT('2) Tableau budgétaire 2'!C188,1))</f>
        <v>0</v>
      </c>
      <c r="E188" s="210">
        <f>SUMIFS('1) Tableau budgétaire 1'!$E$321:$E$350,'1) Tableau budgétaire 1'!$L$321:$L$350,LEFT('2) Tableau budgétaire 2'!C188,1))</f>
        <v>70200</v>
      </c>
      <c r="F188" s="183"/>
      <c r="G188" s="45">
        <f t="shared" si="16"/>
        <v>70200</v>
      </c>
    </row>
    <row r="189" spans="3:7" s="42" customFormat="1" ht="15.75" customHeight="1">
      <c r="C189" s="37" t="s">
        <v>235</v>
      </c>
      <c r="D189" s="208">
        <f>SUMIFS('1) Tableau budgétaire 1'!$D$321:$D$350,'1) Tableau budgétaire 1'!$L$321:$L$350,LEFT('2) Tableau budgétaire 2'!C189,1))</f>
        <v>0</v>
      </c>
      <c r="E189" s="210">
        <f>SUMIFS('1) Tableau budgétaire 1'!$E$321:$E$350,'1) Tableau budgétaire 1'!$L$321:$L$350,LEFT('2) Tableau budgétaire 2'!C189,1))</f>
        <v>32237.3832</v>
      </c>
      <c r="F189" s="210"/>
      <c r="G189" s="45">
        <f t="shared" si="16"/>
        <v>32237.3832</v>
      </c>
    </row>
    <row r="190" spans="3:7" s="42" customFormat="1" ht="15.75" customHeight="1">
      <c r="C190" s="38" t="s">
        <v>236</v>
      </c>
      <c r="D190" s="208">
        <f>SUMIFS('1) Tableau budgétaire 1'!$D$321:$D$350,'1) Tableau budgétaire 1'!$L$321:$L$350,LEFT('2) Tableau budgétaire 2'!C190,1))</f>
        <v>0</v>
      </c>
      <c r="E190" s="210">
        <f>SUMIFS('1) Tableau budgétaire 1'!$E$321:$E$350,'1) Tableau budgétaire 1'!$L$321:$L$350,LEFT('2) Tableau budgétaire 2'!C190,1))</f>
        <v>303300</v>
      </c>
      <c r="F190" s="210"/>
      <c r="G190" s="45">
        <f t="shared" si="16"/>
        <v>303300</v>
      </c>
    </row>
    <row r="191" spans="3:7" s="42" customFormat="1" ht="15.75" customHeight="1">
      <c r="C191" s="37" t="s">
        <v>237</v>
      </c>
      <c r="D191" s="208">
        <v>2000</v>
      </c>
      <c r="E191" s="210">
        <f>SUMIFS('1) Tableau budgétaire 1'!$E$321:$E$350,'1) Tableau budgétaire 1'!$L$321:$L$350,LEFT('2) Tableau budgétaire 2'!C191,1))</f>
        <v>28000</v>
      </c>
      <c r="F191" s="210"/>
      <c r="G191" s="45">
        <f t="shared" si="16"/>
        <v>30000</v>
      </c>
    </row>
    <row r="192" spans="3:7" s="42" customFormat="1" ht="15.75" customHeight="1">
      <c r="C192" s="37" t="s">
        <v>238</v>
      </c>
      <c r="D192" s="208">
        <f>SUMIFS('1) Tableau budgétaire 1'!$D$321:$D$350,'1) Tableau budgétaire 1'!$L$321:$L$350,LEFT('2) Tableau budgétaire 2'!C192,1))</f>
        <v>0</v>
      </c>
      <c r="E192" s="210">
        <f>SUMIFS('1) Tableau budgétaire 1'!$E$321:$E$350,'1) Tableau budgétaire 1'!$L$321:$L$350,LEFT('2) Tableau budgétaire 2'!C192,1))</f>
        <v>0</v>
      </c>
      <c r="F192" s="210"/>
      <c r="G192" s="45">
        <f t="shared" si="16"/>
        <v>0</v>
      </c>
    </row>
    <row r="193" spans="3:13" s="42" customFormat="1" ht="15.75" customHeight="1">
      <c r="C193" s="37" t="s">
        <v>239</v>
      </c>
      <c r="D193" s="208">
        <v>12994.5</v>
      </c>
      <c r="E193" s="210">
        <f>SUMIFS('1) Tableau budgétaire 1'!$E$321:$E$350,'1) Tableau budgétaire 1'!$L$321:$L$350,LEFT('2) Tableau budgétaire 2'!C193,1))</f>
        <v>0</v>
      </c>
      <c r="F193" s="210"/>
      <c r="G193" s="45">
        <f t="shared" si="16"/>
        <v>12994.5</v>
      </c>
      <c r="H193" s="215"/>
      <c r="K193" s="215"/>
      <c r="L193" s="215"/>
      <c r="M193" s="215"/>
    </row>
    <row r="194" spans="3:13" s="42" customFormat="1" ht="15.75" customHeight="1">
      <c r="C194" s="41" t="s">
        <v>240</v>
      </c>
      <c r="D194" s="51">
        <f>SUM(D187:D193)</f>
        <v>62571.5</v>
      </c>
      <c r="E194" s="51">
        <f>SUM(E187:E193)</f>
        <v>485037.38320000004</v>
      </c>
      <c r="F194" s="51">
        <f>SUM(F187:F193)</f>
        <v>0</v>
      </c>
      <c r="G194" s="45">
        <f t="shared" si="16"/>
        <v>547608.88320000004</v>
      </c>
      <c r="H194" s="234"/>
      <c r="K194" s="215"/>
      <c r="L194" s="215"/>
      <c r="M194" s="215"/>
    </row>
    <row r="195" spans="3:13" s="42" customFormat="1" ht="15.75" customHeight="1" thickBot="1">
      <c r="C195" s="207"/>
      <c r="D195" s="211"/>
      <c r="E195" s="211"/>
      <c r="F195" s="211"/>
      <c r="G195" s="207"/>
      <c r="H195" s="234"/>
      <c r="K195" s="215"/>
      <c r="L195" s="215"/>
      <c r="M195" s="215"/>
    </row>
    <row r="196" spans="3:13" s="42" customFormat="1" ht="19.5" customHeight="1" thickBot="1">
      <c r="C196" s="294" t="s">
        <v>212</v>
      </c>
      <c r="D196" s="295"/>
      <c r="E196" s="295"/>
      <c r="F196" s="295"/>
      <c r="G196" s="296"/>
      <c r="H196" s="215"/>
      <c r="I196" s="215"/>
      <c r="J196" s="215"/>
      <c r="K196" s="215"/>
      <c r="L196" s="215"/>
      <c r="M196" s="215"/>
    </row>
    <row r="197" spans="3:13" s="42" customFormat="1" ht="51.75" customHeight="1">
      <c r="C197" s="58"/>
      <c r="D197" s="155" t="str">
        <f>'1) Tableau budgétaire 1'!D5</f>
        <v>ONUDC</v>
      </c>
      <c r="E197" s="155" t="str">
        <f>'1) Tableau budgétaire 1'!E5</f>
        <v>OIM</v>
      </c>
      <c r="F197" s="155" t="str">
        <f>'1) Tableau budgétaire 1'!F5</f>
        <v>Organisation recipiendiaire 3 (budget en USD)</v>
      </c>
      <c r="G197" s="150" t="s">
        <v>212</v>
      </c>
      <c r="H197" s="215"/>
      <c r="I197" s="215"/>
      <c r="J197" s="215"/>
      <c r="K197" s="215"/>
      <c r="L197" s="215"/>
      <c r="M197" s="215"/>
    </row>
    <row r="198" spans="3:13" s="42" customFormat="1" ht="19.5" customHeight="1">
      <c r="C198" s="156" t="s">
        <v>233</v>
      </c>
      <c r="D198" s="216">
        <f t="shared" ref="D198:F204" si="17">SUM(D176,D165,D154,D143,D131,D120,D109,D98,D86,D75,D64,D53,D41,D30,D19,D8,D187)</f>
        <v>181377</v>
      </c>
      <c r="E198" s="216">
        <f t="shared" si="17"/>
        <v>51300</v>
      </c>
      <c r="F198" s="216">
        <f t="shared" si="17"/>
        <v>0</v>
      </c>
      <c r="G198" s="56">
        <f t="shared" ref="G198:G205" si="18">SUM(D198:F198)</f>
        <v>232677</v>
      </c>
      <c r="H198" s="233"/>
      <c r="I198" s="234"/>
      <c r="J198" s="215"/>
      <c r="K198" s="215"/>
      <c r="L198" s="215"/>
      <c r="M198" s="215"/>
    </row>
    <row r="199" spans="3:13" s="42" customFormat="1" ht="34.5" customHeight="1">
      <c r="C199" s="111" t="s">
        <v>234</v>
      </c>
      <c r="D199" s="217">
        <f t="shared" si="17"/>
        <v>0</v>
      </c>
      <c r="E199" s="217">
        <f t="shared" si="17"/>
        <v>215200</v>
      </c>
      <c r="F199" s="217">
        <f t="shared" si="17"/>
        <v>0</v>
      </c>
      <c r="G199" s="57">
        <f t="shared" si="18"/>
        <v>215200</v>
      </c>
      <c r="H199" s="215"/>
      <c r="I199" s="215"/>
      <c r="J199" s="215"/>
      <c r="K199" s="215"/>
      <c r="L199" s="215"/>
      <c r="M199" s="215"/>
    </row>
    <row r="200" spans="3:13" s="42" customFormat="1" ht="48" customHeight="1">
      <c r="C200" s="111" t="s">
        <v>235</v>
      </c>
      <c r="D200" s="217">
        <f t="shared" si="17"/>
        <v>251500</v>
      </c>
      <c r="E200" s="217">
        <f t="shared" si="17"/>
        <v>177237.38320000001</v>
      </c>
      <c r="F200" s="217">
        <f t="shared" si="17"/>
        <v>0</v>
      </c>
      <c r="G200" s="57">
        <f t="shared" si="18"/>
        <v>428737.38320000004</v>
      </c>
      <c r="H200" s="215"/>
      <c r="I200" s="215"/>
      <c r="J200" s="215"/>
      <c r="K200" s="215"/>
      <c r="L200" s="215"/>
      <c r="M200" s="215"/>
    </row>
    <row r="201" spans="3:13" s="42" customFormat="1" ht="33" customHeight="1">
      <c r="C201" s="112" t="s">
        <v>236</v>
      </c>
      <c r="D201" s="217">
        <f t="shared" si="17"/>
        <v>320200</v>
      </c>
      <c r="E201" s="217">
        <f t="shared" si="17"/>
        <v>531300</v>
      </c>
      <c r="F201" s="217">
        <f t="shared" si="17"/>
        <v>0</v>
      </c>
      <c r="G201" s="57">
        <f t="shared" si="18"/>
        <v>851500</v>
      </c>
      <c r="H201" s="215"/>
      <c r="I201" s="215"/>
      <c r="J201" s="215"/>
      <c r="K201" s="215"/>
      <c r="L201" s="215"/>
      <c r="M201" s="215"/>
    </row>
    <row r="202" spans="3:13" s="42" customFormat="1" ht="21" customHeight="1">
      <c r="C202" s="111" t="s">
        <v>237</v>
      </c>
      <c r="D202" s="217">
        <f t="shared" si="17"/>
        <v>33050</v>
      </c>
      <c r="E202" s="217">
        <f t="shared" si="17"/>
        <v>53000</v>
      </c>
      <c r="F202" s="217">
        <f t="shared" si="17"/>
        <v>0</v>
      </c>
      <c r="G202" s="57">
        <f t="shared" si="18"/>
        <v>86050</v>
      </c>
      <c r="H202" s="190"/>
      <c r="I202" s="190"/>
      <c r="J202" s="190"/>
      <c r="K202" s="190"/>
      <c r="L202" s="190"/>
      <c r="M202" s="218"/>
    </row>
    <row r="203" spans="3:13" s="42" customFormat="1" ht="39.75" customHeight="1">
      <c r="C203" s="111" t="s">
        <v>238</v>
      </c>
      <c r="D203" s="217">
        <f t="shared" si="17"/>
        <v>0</v>
      </c>
      <c r="E203" s="217">
        <f t="shared" si="17"/>
        <v>0</v>
      </c>
      <c r="F203" s="217">
        <f t="shared" si="17"/>
        <v>0</v>
      </c>
      <c r="G203" s="57">
        <f t="shared" si="18"/>
        <v>0</v>
      </c>
      <c r="H203" s="190"/>
      <c r="I203" s="190"/>
      <c r="J203" s="190"/>
      <c r="K203" s="190"/>
      <c r="L203" s="190"/>
      <c r="M203" s="218"/>
    </row>
    <row r="204" spans="3:13" s="42" customFormat="1" ht="39.75" customHeight="1">
      <c r="C204" s="111" t="s">
        <v>239</v>
      </c>
      <c r="D204" s="216">
        <f t="shared" si="17"/>
        <v>54994.5</v>
      </c>
      <c r="E204" s="216">
        <f t="shared" si="17"/>
        <v>0</v>
      </c>
      <c r="F204" s="216">
        <f t="shared" si="17"/>
        <v>0</v>
      </c>
      <c r="G204" s="57">
        <f t="shared" si="18"/>
        <v>54994.5</v>
      </c>
      <c r="H204" s="190"/>
      <c r="I204" s="190"/>
      <c r="J204" s="190"/>
      <c r="K204" s="190"/>
      <c r="L204" s="190"/>
      <c r="M204" s="218"/>
    </row>
    <row r="205" spans="3:13" s="42" customFormat="1" ht="22.5" customHeight="1">
      <c r="C205" s="136" t="s">
        <v>213</v>
      </c>
      <c r="D205" s="219">
        <f>SUM(D198:D204)</f>
        <v>841121.5</v>
      </c>
      <c r="E205" s="219">
        <f>SUM(E198:E204)</f>
        <v>1028037.3832</v>
      </c>
      <c r="F205" s="219">
        <f>SUM(F198:F204)</f>
        <v>0</v>
      </c>
      <c r="G205" s="220">
        <f t="shared" si="18"/>
        <v>1869158.8832</v>
      </c>
      <c r="H205" s="190"/>
      <c r="I205" s="190"/>
      <c r="J205" s="190"/>
      <c r="K205" s="190"/>
      <c r="L205" s="190"/>
      <c r="M205" s="218"/>
    </row>
    <row r="206" spans="3:13" s="42" customFormat="1" ht="26.25" customHeight="1" thickBot="1">
      <c r="C206" s="136" t="s">
        <v>214</v>
      </c>
      <c r="D206" s="221">
        <f>D205*0.07</f>
        <v>58878.505000000005</v>
      </c>
      <c r="E206" s="221">
        <f t="shared" ref="E206:G206" si="19">E205*0.07</f>
        <v>71962.616824000012</v>
      </c>
      <c r="F206" s="221">
        <f t="shared" si="19"/>
        <v>0</v>
      </c>
      <c r="G206" s="222">
        <f t="shared" si="19"/>
        <v>130841.12182400002</v>
      </c>
      <c r="H206" s="23"/>
      <c r="I206" s="23"/>
      <c r="J206" s="23"/>
      <c r="K206" s="23"/>
      <c r="L206" s="223"/>
      <c r="M206" s="211"/>
    </row>
    <row r="207" spans="3:13" s="42" customFormat="1" ht="23.25" customHeight="1" thickBot="1">
      <c r="C207" s="102" t="s">
        <v>265</v>
      </c>
      <c r="D207" s="103">
        <f>SUM(D205:D206)</f>
        <v>900000.005</v>
      </c>
      <c r="E207" s="103">
        <f t="shared" ref="E207:G207" si="20">SUM(E205:E206)</f>
        <v>1100000.0000239999</v>
      </c>
      <c r="F207" s="103">
        <f t="shared" si="20"/>
        <v>0</v>
      </c>
      <c r="G207" s="59">
        <f t="shared" si="20"/>
        <v>2000000.0050240001</v>
      </c>
      <c r="H207" s="23"/>
      <c r="I207" s="23"/>
      <c r="J207" s="23"/>
      <c r="K207" s="23"/>
      <c r="L207" s="223"/>
      <c r="M207" s="211"/>
    </row>
    <row r="208" spans="3:13" ht="15.75" customHeight="1">
      <c r="C208" s="207"/>
      <c r="D208" s="211"/>
      <c r="E208" s="211"/>
      <c r="F208" s="211"/>
      <c r="G208" s="207"/>
      <c r="H208" s="207"/>
      <c r="I208" s="207"/>
      <c r="J208" s="207"/>
      <c r="K208" s="207"/>
      <c r="L208" s="43"/>
      <c r="M208" s="207"/>
    </row>
    <row r="209" spans="3:14" ht="15.75" customHeight="1">
      <c r="C209" s="207"/>
      <c r="D209" s="211"/>
      <c r="E209" s="211"/>
      <c r="F209" s="211"/>
      <c r="G209" s="207"/>
      <c r="H209" s="175"/>
      <c r="I209" s="175"/>
      <c r="J209" s="207"/>
      <c r="K209" s="207"/>
      <c r="L209" s="43"/>
      <c r="M209" s="207"/>
      <c r="N209" s="215"/>
    </row>
    <row r="210" spans="3:14" ht="15.75" customHeight="1">
      <c r="C210" s="207"/>
      <c r="D210" s="211"/>
      <c r="E210" s="211"/>
      <c r="F210" s="211"/>
      <c r="G210" s="207"/>
      <c r="H210" s="175"/>
      <c r="I210" s="175"/>
      <c r="J210" s="207"/>
      <c r="K210" s="207"/>
      <c r="L210" s="215"/>
      <c r="M210" s="207"/>
      <c r="N210" s="215"/>
    </row>
    <row r="211" spans="3:14" ht="40.5" customHeight="1">
      <c r="C211" s="207"/>
      <c r="D211" s="211"/>
      <c r="E211" s="211"/>
      <c r="F211" s="211"/>
      <c r="G211" s="207"/>
      <c r="H211" s="175"/>
      <c r="I211" s="175"/>
      <c r="J211" s="207"/>
      <c r="K211" s="207"/>
      <c r="L211" s="44"/>
      <c r="M211" s="207"/>
      <c r="N211" s="215"/>
    </row>
    <row r="212" spans="3:14" ht="24.75" customHeight="1">
      <c r="C212" s="207"/>
      <c r="D212" s="211"/>
      <c r="E212" s="211"/>
      <c r="F212" s="211"/>
      <c r="G212" s="207"/>
      <c r="H212" s="175"/>
      <c r="I212" s="175"/>
      <c r="J212" s="207"/>
      <c r="K212" s="207"/>
      <c r="L212" s="44"/>
      <c r="M212" s="207"/>
      <c r="N212" s="215"/>
    </row>
    <row r="213" spans="3:14" ht="41.25" customHeight="1">
      <c r="C213" s="207"/>
      <c r="D213" s="211"/>
      <c r="E213" s="211"/>
      <c r="F213" s="211"/>
      <c r="G213" s="207"/>
      <c r="H213" s="224"/>
      <c r="I213" s="175"/>
      <c r="J213" s="207"/>
      <c r="K213" s="207"/>
      <c r="L213" s="44"/>
      <c r="M213" s="207"/>
      <c r="N213" s="215"/>
    </row>
    <row r="214" spans="3:14" ht="51.75" customHeight="1">
      <c r="C214" s="207"/>
      <c r="D214" s="211"/>
      <c r="E214" s="211"/>
      <c r="F214" s="211"/>
      <c r="G214" s="207"/>
      <c r="H214" s="224"/>
      <c r="I214" s="175"/>
      <c r="J214" s="207"/>
      <c r="K214" s="207"/>
      <c r="L214" s="44"/>
      <c r="M214" s="207"/>
      <c r="N214" s="207"/>
    </row>
    <row r="215" spans="3:14" ht="42" customHeight="1">
      <c r="C215" s="207"/>
      <c r="D215" s="211"/>
      <c r="E215" s="211"/>
      <c r="F215" s="211"/>
      <c r="G215" s="207"/>
      <c r="H215" s="175"/>
      <c r="I215" s="175"/>
      <c r="J215" s="207"/>
      <c r="K215" s="207"/>
      <c r="L215" s="44"/>
      <c r="M215" s="207"/>
      <c r="N215" s="207"/>
    </row>
    <row r="216" spans="3:14" s="40" customFormat="1" ht="42" customHeight="1">
      <c r="C216" s="207"/>
      <c r="D216" s="211"/>
      <c r="E216" s="211"/>
      <c r="F216" s="211"/>
      <c r="G216" s="207"/>
      <c r="H216" s="215"/>
      <c r="I216" s="175"/>
      <c r="J216" s="207"/>
      <c r="K216" s="207"/>
      <c r="L216" s="44"/>
      <c r="M216" s="207"/>
      <c r="N216" s="211"/>
    </row>
    <row r="217" spans="3:14" s="40" customFormat="1" ht="42" customHeight="1">
      <c r="C217" s="207"/>
      <c r="D217" s="211"/>
      <c r="E217" s="211"/>
      <c r="F217" s="211"/>
      <c r="G217" s="207"/>
      <c r="H217" s="207"/>
      <c r="I217" s="175"/>
      <c r="J217" s="207"/>
      <c r="K217" s="207"/>
      <c r="L217" s="207"/>
      <c r="M217" s="207"/>
      <c r="N217" s="211"/>
    </row>
    <row r="218" spans="3:14" s="40" customFormat="1" ht="63.75" customHeight="1">
      <c r="C218" s="207"/>
      <c r="D218" s="211"/>
      <c r="E218" s="211"/>
      <c r="F218" s="211"/>
      <c r="G218" s="207"/>
      <c r="H218" s="207"/>
      <c r="I218" s="43"/>
      <c r="J218" s="215"/>
      <c r="K218" s="215"/>
      <c r="L218" s="207"/>
      <c r="M218" s="207"/>
      <c r="N218" s="211"/>
    </row>
    <row r="219" spans="3:14" s="40" customFormat="1" ht="42" customHeight="1">
      <c r="C219" s="207"/>
      <c r="D219" s="211"/>
      <c r="E219" s="211"/>
      <c r="F219" s="211"/>
      <c r="G219" s="207"/>
      <c r="H219" s="207"/>
      <c r="I219" s="207"/>
      <c r="J219" s="207"/>
      <c r="K219" s="207"/>
      <c r="L219" s="207"/>
      <c r="M219" s="43"/>
      <c r="N219" s="211"/>
    </row>
    <row r="220" spans="3:14" ht="23.25" customHeight="1">
      <c r="C220" s="207"/>
      <c r="D220" s="211"/>
      <c r="E220" s="211"/>
      <c r="F220" s="211"/>
      <c r="G220" s="207"/>
      <c r="H220" s="207"/>
      <c r="I220" s="207"/>
      <c r="J220" s="207"/>
      <c r="K220" s="207"/>
      <c r="L220" s="207"/>
      <c r="M220" s="207"/>
      <c r="N220" s="207"/>
    </row>
    <row r="221" spans="3:14" ht="27.75" customHeight="1">
      <c r="C221" s="207"/>
      <c r="D221" s="211"/>
      <c r="E221" s="211"/>
      <c r="F221" s="211"/>
      <c r="G221" s="207"/>
      <c r="H221" s="207"/>
      <c r="I221" s="207"/>
      <c r="J221" s="207"/>
      <c r="K221" s="207"/>
      <c r="L221" s="215"/>
      <c r="M221" s="207"/>
      <c r="N221" s="207"/>
    </row>
    <row r="222" spans="3:14" ht="55.5" customHeight="1">
      <c r="C222" s="207"/>
      <c r="D222" s="211"/>
      <c r="E222" s="211"/>
      <c r="F222" s="211"/>
      <c r="G222" s="207"/>
      <c r="H222" s="207"/>
      <c r="I222" s="207"/>
      <c r="J222" s="207"/>
      <c r="K222" s="207"/>
      <c r="L222" s="207"/>
      <c r="M222" s="207"/>
      <c r="N222" s="207"/>
    </row>
    <row r="223" spans="3:14" ht="57.75" customHeight="1">
      <c r="C223" s="207"/>
      <c r="D223" s="211"/>
      <c r="E223" s="211"/>
      <c r="F223" s="211"/>
      <c r="G223" s="207"/>
      <c r="H223" s="207"/>
      <c r="I223" s="207"/>
      <c r="J223" s="207"/>
      <c r="K223" s="207"/>
      <c r="L223" s="207"/>
      <c r="M223" s="215"/>
      <c r="N223" s="207"/>
    </row>
    <row r="224" spans="3:14" ht="21.75" customHeight="1">
      <c r="C224" s="207"/>
      <c r="D224" s="211"/>
      <c r="E224" s="211"/>
      <c r="F224" s="211"/>
      <c r="G224" s="207"/>
      <c r="H224" s="207"/>
      <c r="I224" s="207"/>
      <c r="J224" s="207"/>
      <c r="K224" s="207"/>
      <c r="L224" s="207"/>
      <c r="M224" s="207"/>
      <c r="N224" s="207"/>
    </row>
    <row r="225" spans="3:14" ht="49.5" customHeight="1">
      <c r="C225" s="207"/>
      <c r="D225" s="211"/>
      <c r="E225" s="211"/>
      <c r="F225" s="211"/>
      <c r="G225" s="207"/>
      <c r="H225" s="207"/>
      <c r="I225" s="207"/>
      <c r="J225" s="207"/>
      <c r="K225" s="207"/>
      <c r="L225" s="207"/>
      <c r="M225" s="207"/>
      <c r="N225" s="207"/>
    </row>
    <row r="226" spans="3:14" ht="28.5" customHeight="1">
      <c r="C226" s="207"/>
      <c r="D226" s="211"/>
      <c r="E226" s="211"/>
      <c r="F226" s="211"/>
      <c r="G226" s="207"/>
      <c r="H226" s="207"/>
      <c r="I226" s="207"/>
      <c r="J226" s="207"/>
      <c r="K226" s="207"/>
      <c r="L226" s="207"/>
      <c r="M226" s="207"/>
      <c r="N226" s="207"/>
    </row>
    <row r="227" spans="3:14" ht="28.5" customHeight="1">
      <c r="C227" s="207"/>
      <c r="D227" s="211"/>
      <c r="E227" s="211"/>
      <c r="F227" s="211"/>
      <c r="G227" s="207"/>
      <c r="H227" s="207"/>
      <c r="I227" s="207"/>
      <c r="J227" s="207"/>
      <c r="K227" s="207"/>
      <c r="L227" s="207"/>
      <c r="M227" s="207"/>
      <c r="N227" s="207"/>
    </row>
    <row r="228" spans="3:14" ht="28.5" customHeight="1">
      <c r="C228" s="207"/>
      <c r="D228" s="211"/>
      <c r="E228" s="211"/>
      <c r="F228" s="211"/>
      <c r="G228" s="207"/>
      <c r="H228" s="207"/>
      <c r="I228" s="207"/>
      <c r="J228" s="207"/>
      <c r="K228" s="207"/>
      <c r="L228" s="207"/>
      <c r="M228" s="207"/>
      <c r="N228" s="207"/>
    </row>
    <row r="229" spans="3:14" ht="23.25" customHeight="1">
      <c r="C229" s="207"/>
      <c r="D229" s="211"/>
      <c r="E229" s="211"/>
      <c r="F229" s="211"/>
      <c r="G229" s="207"/>
      <c r="H229" s="207"/>
      <c r="I229" s="207"/>
      <c r="J229" s="207"/>
      <c r="K229" s="207"/>
      <c r="L229" s="207"/>
      <c r="M229" s="207"/>
      <c r="N229" s="43"/>
    </row>
    <row r="230" spans="3:14" ht="43.5" customHeight="1">
      <c r="C230" s="207"/>
      <c r="D230" s="211"/>
      <c r="E230" s="211"/>
      <c r="F230" s="211"/>
      <c r="G230" s="207"/>
      <c r="H230" s="207"/>
      <c r="I230" s="207"/>
      <c r="J230" s="207"/>
      <c r="K230" s="207"/>
      <c r="L230" s="207"/>
      <c r="M230" s="207"/>
      <c r="N230" s="43"/>
    </row>
    <row r="231" spans="3:14" ht="55.5" customHeight="1">
      <c r="C231" s="207"/>
      <c r="D231" s="211"/>
      <c r="E231" s="211"/>
      <c r="F231" s="211"/>
      <c r="G231" s="207"/>
      <c r="H231" s="207"/>
      <c r="I231" s="207"/>
      <c r="J231" s="207"/>
      <c r="K231" s="207"/>
      <c r="L231" s="207"/>
      <c r="M231" s="207"/>
      <c r="N231" s="207"/>
    </row>
    <row r="232" spans="3:14" ht="42.75" customHeight="1">
      <c r="C232" s="207"/>
      <c r="D232" s="211"/>
      <c r="E232" s="211"/>
      <c r="F232" s="211"/>
      <c r="G232" s="207"/>
      <c r="H232" s="207"/>
      <c r="I232" s="207"/>
      <c r="J232" s="207"/>
      <c r="K232" s="207"/>
      <c r="L232" s="207"/>
      <c r="M232" s="207"/>
      <c r="N232" s="43"/>
    </row>
    <row r="233" spans="3:14" ht="21.75" customHeight="1">
      <c r="C233" s="207"/>
      <c r="D233" s="211"/>
      <c r="E233" s="211"/>
      <c r="F233" s="211"/>
      <c r="G233" s="207"/>
      <c r="H233" s="207"/>
      <c r="I233" s="207"/>
      <c r="J233" s="207"/>
      <c r="K233" s="207"/>
      <c r="L233" s="207"/>
      <c r="M233" s="207"/>
      <c r="N233" s="43"/>
    </row>
    <row r="234" spans="3:14" ht="21.75" customHeight="1">
      <c r="C234" s="207"/>
      <c r="D234" s="211"/>
      <c r="E234" s="211"/>
      <c r="F234" s="211"/>
      <c r="G234" s="207"/>
      <c r="H234" s="207"/>
      <c r="I234" s="207"/>
      <c r="J234" s="207"/>
      <c r="K234" s="207"/>
      <c r="L234" s="207"/>
      <c r="M234" s="207"/>
      <c r="N234" s="43"/>
    </row>
    <row r="235" spans="3:14" s="42" customFormat="1" ht="23.25" customHeight="1">
      <c r="C235" s="207"/>
      <c r="D235" s="211"/>
      <c r="E235" s="211"/>
      <c r="F235" s="211"/>
      <c r="G235" s="207"/>
      <c r="H235" s="207"/>
      <c r="I235" s="207"/>
      <c r="J235" s="207"/>
      <c r="K235" s="207"/>
      <c r="L235" s="207"/>
      <c r="M235" s="207"/>
      <c r="N235" s="215"/>
    </row>
    <row r="236" spans="3:14" ht="23.25" customHeight="1">
      <c r="C236" s="207"/>
      <c r="D236" s="211"/>
      <c r="E236" s="211"/>
      <c r="F236" s="211"/>
      <c r="G236" s="207"/>
      <c r="H236" s="207"/>
      <c r="I236" s="207"/>
      <c r="J236" s="207"/>
      <c r="K236" s="207"/>
      <c r="L236" s="207"/>
      <c r="M236" s="207"/>
      <c r="N236" s="215"/>
    </row>
    <row r="237" spans="3:14" ht="21.75" customHeight="1">
      <c r="C237" s="207"/>
      <c r="D237" s="211"/>
      <c r="E237" s="211"/>
      <c r="F237" s="211"/>
      <c r="G237" s="207"/>
      <c r="H237" s="207"/>
      <c r="I237" s="207"/>
      <c r="J237" s="207"/>
      <c r="K237" s="207"/>
      <c r="L237" s="207"/>
      <c r="M237" s="207"/>
      <c r="N237" s="215"/>
    </row>
    <row r="238" spans="3:14" ht="16.5" customHeight="1">
      <c r="C238" s="207"/>
      <c r="D238" s="211"/>
      <c r="E238" s="211"/>
      <c r="F238" s="211"/>
      <c r="G238" s="207"/>
      <c r="H238" s="207"/>
      <c r="I238" s="207"/>
      <c r="J238" s="207"/>
      <c r="K238" s="207"/>
      <c r="L238" s="207"/>
      <c r="M238" s="207"/>
      <c r="N238" s="215"/>
    </row>
    <row r="239" spans="3:14" ht="29.25" customHeight="1">
      <c r="C239" s="207"/>
      <c r="D239" s="211"/>
      <c r="E239" s="211"/>
      <c r="F239" s="211"/>
      <c r="G239" s="207"/>
      <c r="H239" s="207"/>
      <c r="I239" s="207"/>
      <c r="J239" s="207"/>
      <c r="K239" s="207"/>
      <c r="L239" s="207"/>
      <c r="M239" s="207"/>
      <c r="N239" s="215"/>
    </row>
    <row r="240" spans="3:14" ht="24.75" customHeight="1">
      <c r="C240" s="207"/>
      <c r="D240" s="211"/>
      <c r="E240" s="211"/>
      <c r="F240" s="211"/>
      <c r="G240" s="207"/>
      <c r="H240" s="207"/>
      <c r="I240" s="207"/>
      <c r="J240" s="207"/>
      <c r="K240" s="207"/>
      <c r="L240" s="207"/>
      <c r="M240" s="207"/>
      <c r="N240" s="215"/>
    </row>
    <row r="241" ht="33" customHeight="1"/>
    <row r="243" ht="15" customHeight="1"/>
    <row r="244" ht="25.5" customHeight="1"/>
  </sheetData>
  <sheetProtection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1'!$G$363</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topLeftCell="A9" zoomScale="170" zoomScaleNormal="170" workbookViewId="0">
      <selection activeCell="B8" sqref="B8"/>
    </sheetView>
  </sheetViews>
  <sheetFormatPr baseColWidth="10" defaultColWidth="8.83203125" defaultRowHeight="15"/>
  <cols>
    <col min="2" max="2" width="73.1640625" customWidth="1"/>
  </cols>
  <sheetData>
    <row r="1" spans="2:6" ht="16" thickBot="1"/>
    <row r="2" spans="2:6" ht="16" thickBot="1">
      <c r="B2" s="116" t="s">
        <v>266</v>
      </c>
      <c r="C2" s="1"/>
      <c r="D2" s="1"/>
      <c r="E2" s="1"/>
      <c r="F2" s="1"/>
    </row>
    <row r="3" spans="2:6" ht="70.5" customHeight="1">
      <c r="B3" s="117" t="s">
        <v>267</v>
      </c>
    </row>
    <row r="4" spans="2:6" ht="64">
      <c r="B4" s="114" t="s">
        <v>268</v>
      </c>
    </row>
    <row r="5" spans="2:6">
      <c r="B5" s="114"/>
    </row>
    <row r="6" spans="2:6" ht="64">
      <c r="B6" s="113" t="s">
        <v>269</v>
      </c>
    </row>
    <row r="7" spans="2:6">
      <c r="B7" s="114"/>
    </row>
    <row r="8" spans="2:6" ht="64">
      <c r="B8" s="113" t="s">
        <v>270</v>
      </c>
    </row>
    <row r="9" spans="2:6">
      <c r="B9" s="114"/>
    </row>
    <row r="10" spans="2:6" ht="32">
      <c r="B10" s="114" t="s">
        <v>271</v>
      </c>
    </row>
    <row r="11" spans="2:6">
      <c r="B11" s="114"/>
    </row>
    <row r="12" spans="2:6" ht="64">
      <c r="B12" s="113" t="s">
        <v>272</v>
      </c>
    </row>
    <row r="13" spans="2:6">
      <c r="B13" s="114"/>
    </row>
    <row r="14" spans="2:6" ht="65" thickBot="1">
      <c r="B14" s="115" t="s">
        <v>273</v>
      </c>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C7" sqref="C7:D7"/>
    </sheetView>
  </sheetViews>
  <sheetFormatPr baseColWidth="10" defaultColWidth="8.83203125" defaultRowHeight="15"/>
  <cols>
    <col min="2" max="2" width="61.83203125" customWidth="1"/>
    <col min="4" max="4" width="17.83203125" customWidth="1"/>
  </cols>
  <sheetData>
    <row r="1" spans="2:4" ht="16" thickBot="1"/>
    <row r="2" spans="2:4">
      <c r="B2" s="304" t="s">
        <v>274</v>
      </c>
      <c r="C2" s="305"/>
      <c r="D2" s="306"/>
    </row>
    <row r="3" spans="2:4" ht="16" thickBot="1">
      <c r="B3" s="307"/>
      <c r="C3" s="308"/>
      <c r="D3" s="309"/>
    </row>
    <row r="4" spans="2:4" ht="16" thickBot="1"/>
    <row r="5" spans="2:4">
      <c r="B5" s="315" t="s">
        <v>275</v>
      </c>
      <c r="C5" s="316"/>
      <c r="D5" s="317"/>
    </row>
    <row r="6" spans="2:4" ht="16" thickBot="1">
      <c r="B6" s="312"/>
      <c r="C6" s="313"/>
      <c r="D6" s="314"/>
    </row>
    <row r="7" spans="2:4">
      <c r="B7" s="67" t="s">
        <v>276</v>
      </c>
      <c r="C7" s="310">
        <f>SUM('1) Tableau budgétaire 1'!D42:F42,'1) Tableau budgétaire 1'!D77:F77,'1) Tableau budgétaire 1'!D87:F87,'1) Tableau budgétaire 1'!D97:F97)</f>
        <v>543000</v>
      </c>
      <c r="D7" s="311"/>
    </row>
    <row r="8" spans="2:4">
      <c r="B8" s="67" t="s">
        <v>277</v>
      </c>
      <c r="C8" s="318">
        <f>SUM(D10:D14)</f>
        <v>0</v>
      </c>
      <c r="D8" s="319"/>
    </row>
    <row r="9" spans="2:4">
      <c r="B9" s="68" t="s">
        <v>278</v>
      </c>
      <c r="C9" s="69" t="s">
        <v>279</v>
      </c>
      <c r="D9" s="70" t="s">
        <v>280</v>
      </c>
    </row>
    <row r="10" spans="2:4" ht="35" customHeight="1">
      <c r="B10" s="90"/>
      <c r="C10" s="72"/>
      <c r="D10" s="73">
        <f>$C$7*C10</f>
        <v>0</v>
      </c>
    </row>
    <row r="11" spans="2:4" ht="35" customHeight="1">
      <c r="B11" s="90"/>
      <c r="C11" s="72"/>
      <c r="D11" s="73">
        <f>C7*C11</f>
        <v>0</v>
      </c>
    </row>
    <row r="12" spans="2:4" ht="35" customHeight="1">
      <c r="B12" s="91"/>
      <c r="C12" s="72"/>
      <c r="D12" s="73">
        <f>C7*C12</f>
        <v>0</v>
      </c>
    </row>
    <row r="13" spans="2:4" ht="35" customHeight="1">
      <c r="B13" s="91"/>
      <c r="C13" s="72"/>
      <c r="D13" s="73">
        <f>C7*C13</f>
        <v>0</v>
      </c>
    </row>
    <row r="14" spans="2:4" ht="35" customHeight="1" thickBot="1">
      <c r="B14" s="92"/>
      <c r="C14" s="72"/>
      <c r="D14" s="77">
        <f>C7*C14</f>
        <v>0</v>
      </c>
    </row>
    <row r="15" spans="2:4" ht="16" thickBot="1"/>
    <row r="16" spans="2:4">
      <c r="B16" s="315" t="s">
        <v>281</v>
      </c>
      <c r="C16" s="316"/>
      <c r="D16" s="317"/>
    </row>
    <row r="17" spans="2:4" ht="16" thickBot="1">
      <c r="B17" s="320"/>
      <c r="C17" s="321"/>
      <c r="D17" s="322"/>
    </row>
    <row r="18" spans="2:4">
      <c r="B18" s="67" t="s">
        <v>276</v>
      </c>
      <c r="C18" s="310">
        <f>SUM('1) Tableau budgétaire 1'!D129:F129,'1) Tableau budgétaire 1'!D164:F164,'1) Tableau budgétaire 1'!D197:F197,'1) Tableau budgétaire 1'!D234:F234)</f>
        <v>778550</v>
      </c>
      <c r="D18" s="311"/>
    </row>
    <row r="19" spans="2:4">
      <c r="B19" s="67" t="s">
        <v>277</v>
      </c>
      <c r="C19" s="318">
        <f>SUM(D21:D25)</f>
        <v>0</v>
      </c>
      <c r="D19" s="319"/>
    </row>
    <row r="20" spans="2:4">
      <c r="B20" s="68" t="s">
        <v>278</v>
      </c>
      <c r="C20" s="69" t="s">
        <v>279</v>
      </c>
      <c r="D20" s="70" t="s">
        <v>280</v>
      </c>
    </row>
    <row r="21" spans="2:4" ht="35" customHeight="1">
      <c r="B21" s="71"/>
      <c r="C21" s="72"/>
      <c r="D21" s="73">
        <f>$C$18*C21</f>
        <v>0</v>
      </c>
    </row>
    <row r="22" spans="2:4" ht="35" customHeight="1">
      <c r="B22" s="74"/>
      <c r="C22" s="72"/>
      <c r="D22" s="73">
        <f>$C$18*C22</f>
        <v>0</v>
      </c>
    </row>
    <row r="23" spans="2:4" ht="35" customHeight="1">
      <c r="B23" s="75"/>
      <c r="C23" s="72"/>
      <c r="D23" s="73">
        <f>$C$18*C23</f>
        <v>0</v>
      </c>
    </row>
    <row r="24" spans="2:4" ht="35" customHeight="1">
      <c r="B24" s="75"/>
      <c r="C24" s="72"/>
      <c r="D24" s="73">
        <f>$C$18*C24</f>
        <v>0</v>
      </c>
    </row>
    <row r="25" spans="2:4" ht="35" customHeight="1" thickBot="1">
      <c r="B25" s="76"/>
      <c r="C25" s="72"/>
      <c r="D25" s="73">
        <f>$C$18*C25</f>
        <v>0</v>
      </c>
    </row>
    <row r="26" spans="2:4" ht="16" thickBot="1"/>
    <row r="27" spans="2:4">
      <c r="B27" s="315" t="s">
        <v>282</v>
      </c>
      <c r="C27" s="316"/>
      <c r="D27" s="317"/>
    </row>
    <row r="28" spans="2:4" ht="16" thickBot="1">
      <c r="B28" s="312"/>
      <c r="C28" s="313"/>
      <c r="D28" s="314"/>
    </row>
    <row r="29" spans="2:4">
      <c r="B29" s="67" t="s">
        <v>276</v>
      </c>
      <c r="C29" s="310">
        <f>SUM('1) Tableau budgétaire 1'!D246:F246,'1) Tableau budgétaire 1'!D256:F256,'1) Tableau budgétaire 1'!D266:F266,'1) Tableau budgétaire 1'!D276:F276)</f>
        <v>0</v>
      </c>
      <c r="D29" s="311"/>
    </row>
    <row r="30" spans="2:4">
      <c r="B30" s="67" t="s">
        <v>277</v>
      </c>
      <c r="C30" s="318">
        <f>SUM(D32:D36)</f>
        <v>0</v>
      </c>
      <c r="D30" s="319"/>
    </row>
    <row r="31" spans="2:4">
      <c r="B31" s="68" t="s">
        <v>278</v>
      </c>
      <c r="C31" s="69" t="s">
        <v>279</v>
      </c>
      <c r="D31" s="70" t="s">
        <v>280</v>
      </c>
    </row>
    <row r="32" spans="2:4" ht="35" customHeight="1">
      <c r="B32" s="71"/>
      <c r="C32" s="72"/>
      <c r="D32" s="73">
        <f>$C$29*C32</f>
        <v>0</v>
      </c>
    </row>
    <row r="33" spans="2:4" ht="35" customHeight="1">
      <c r="B33" s="74"/>
      <c r="C33" s="72"/>
      <c r="D33" s="73">
        <f>$C$29*C33</f>
        <v>0</v>
      </c>
    </row>
    <row r="34" spans="2:4" ht="35" customHeight="1">
      <c r="B34" s="75"/>
      <c r="C34" s="72"/>
      <c r="D34" s="73">
        <f>$C$29*C34</f>
        <v>0</v>
      </c>
    </row>
    <row r="35" spans="2:4" ht="35" customHeight="1">
      <c r="B35" s="75"/>
      <c r="C35" s="72"/>
      <c r="D35" s="73">
        <f>$C$29*C35</f>
        <v>0</v>
      </c>
    </row>
    <row r="36" spans="2:4" ht="35" customHeight="1" thickBot="1">
      <c r="B36" s="76"/>
      <c r="C36" s="72"/>
      <c r="D36" s="73">
        <f>$C$29*C36</f>
        <v>0</v>
      </c>
    </row>
    <row r="37" spans="2:4" ht="16" thickBot="1"/>
    <row r="38" spans="2:4">
      <c r="B38" s="315" t="s">
        <v>283</v>
      </c>
      <c r="C38" s="316"/>
      <c r="D38" s="317"/>
    </row>
    <row r="39" spans="2:4" ht="16" thickBot="1">
      <c r="B39" s="312"/>
      <c r="C39" s="313"/>
      <c r="D39" s="314"/>
    </row>
    <row r="40" spans="2:4">
      <c r="B40" s="67" t="s">
        <v>276</v>
      </c>
      <c r="C40" s="310">
        <f>SUM('1) Tableau budgétaire 1'!D288:F288,'1) Tableau budgétaire 1'!D298:F298,'1) Tableau budgétaire 1'!D308:F308,'1) Tableau budgétaire 1'!D318:F318)</f>
        <v>0</v>
      </c>
      <c r="D40" s="311"/>
    </row>
    <row r="41" spans="2:4">
      <c r="B41" s="67" t="s">
        <v>277</v>
      </c>
      <c r="C41" s="318">
        <f>SUM(D43:D47)</f>
        <v>0</v>
      </c>
      <c r="D41" s="319"/>
    </row>
    <row r="42" spans="2:4">
      <c r="B42" s="68" t="s">
        <v>278</v>
      </c>
      <c r="C42" s="69" t="s">
        <v>279</v>
      </c>
      <c r="D42" s="70" t="s">
        <v>280</v>
      </c>
    </row>
    <row r="43" spans="2:4" ht="35" customHeight="1">
      <c r="B43" s="71"/>
      <c r="C43" s="72"/>
      <c r="D43" s="73">
        <f>$C$40*C43</f>
        <v>0</v>
      </c>
    </row>
    <row r="44" spans="2:4" ht="35" customHeight="1">
      <c r="B44" s="74"/>
      <c r="C44" s="72"/>
      <c r="D44" s="73">
        <f>$C$40*C44</f>
        <v>0</v>
      </c>
    </row>
    <row r="45" spans="2:4" ht="35" customHeight="1">
      <c r="B45" s="75"/>
      <c r="C45" s="72"/>
      <c r="D45" s="73">
        <f>$C$40*C45</f>
        <v>0</v>
      </c>
    </row>
    <row r="46" spans="2:4" ht="35" customHeight="1">
      <c r="B46" s="75"/>
      <c r="C46" s="72"/>
      <c r="D46" s="73">
        <f>$C$40*C46</f>
        <v>0</v>
      </c>
    </row>
    <row r="47" spans="2:4" ht="35" customHeight="1" thickBot="1">
      <c r="B47" s="76"/>
      <c r="C47" s="72"/>
      <c r="D47" s="77">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pageSetUpPr fitToPage="1"/>
  </sheetPr>
  <dimension ref="B1:G23"/>
  <sheetViews>
    <sheetView showGridLines="0" tabSelected="1" zoomScale="80" zoomScaleNormal="80" workbookViewId="0">
      <selection activeCell="L10" sqref="L10"/>
    </sheetView>
  </sheetViews>
  <sheetFormatPr baseColWidth="10" defaultColWidth="8.83203125" defaultRowHeight="15"/>
  <cols>
    <col min="1" max="1" width="12.5" customWidth="1"/>
    <col min="2" max="2" width="27.1640625" customWidth="1"/>
    <col min="3" max="4" width="25.5" customWidth="1"/>
    <col min="5" max="5" width="25.5" hidden="1" customWidth="1"/>
    <col min="6" max="6" width="24.5" customWidth="1"/>
    <col min="7" max="7" width="18.5" customWidth="1"/>
    <col min="8" max="8" width="21.83203125" customWidth="1"/>
    <col min="9" max="10" width="15.83203125" bestFit="1" customWidth="1"/>
    <col min="11" max="11" width="11.1640625" bestFit="1" customWidth="1"/>
  </cols>
  <sheetData>
    <row r="1" spans="2:6" ht="16" thickBot="1"/>
    <row r="2" spans="2:6" s="60" customFormat="1" ht="16">
      <c r="B2" s="329" t="s">
        <v>284</v>
      </c>
      <c r="C2" s="330"/>
      <c r="D2" s="330"/>
      <c r="E2" s="330"/>
      <c r="F2" s="331"/>
    </row>
    <row r="3" spans="2:6" s="60" customFormat="1" ht="17" thickBot="1">
      <c r="B3" s="332"/>
      <c r="C3" s="333"/>
      <c r="D3" s="333"/>
      <c r="E3" s="333"/>
      <c r="F3" s="334"/>
    </row>
    <row r="4" spans="2:6" s="60" customFormat="1" ht="17" thickBot="1">
      <c r="B4" s="225"/>
      <c r="C4" s="225"/>
      <c r="D4" s="225"/>
      <c r="E4" s="225"/>
      <c r="F4" s="225"/>
    </row>
    <row r="5" spans="2:6" s="60" customFormat="1" ht="17" thickBot="1">
      <c r="B5" s="326" t="s">
        <v>285</v>
      </c>
      <c r="C5" s="327"/>
      <c r="D5" s="327"/>
      <c r="E5" s="327"/>
      <c r="F5" s="328"/>
    </row>
    <row r="6" spans="2:6" s="60" customFormat="1" ht="36.5" customHeight="1">
      <c r="B6" s="251"/>
      <c r="C6" s="246" t="str">
        <f>'1) Tableau budgétaire 1'!D5</f>
        <v>ONUDC</v>
      </c>
      <c r="D6" s="246" t="str">
        <f>'1) Tableau budgétaire 1'!E5</f>
        <v>OIM</v>
      </c>
      <c r="E6" s="246" t="str">
        <f>'1) Tableau budgétaire 1'!F5</f>
        <v>Organisation recipiendiaire 3 (budget en USD)</v>
      </c>
      <c r="F6" s="247" t="s">
        <v>285</v>
      </c>
    </row>
    <row r="7" spans="2:6" s="60" customFormat="1" ht="17">
      <c r="B7" s="11" t="s">
        <v>286</v>
      </c>
      <c r="C7" s="217">
        <f>'2) Tableau budgétaire 2'!D198</f>
        <v>181377</v>
      </c>
      <c r="D7" s="217">
        <f>'2) Tableau budgétaire 2'!E198</f>
        <v>51300</v>
      </c>
      <c r="E7" s="217">
        <f>'2) Tableau budgétaire 2'!F198</f>
        <v>0</v>
      </c>
      <c r="F7" s="56">
        <f t="shared" ref="F7:F14" si="0">SUM(C7:E7)</f>
        <v>232677</v>
      </c>
    </row>
    <row r="8" spans="2:6" s="60" customFormat="1" ht="34">
      <c r="B8" s="11" t="s">
        <v>287</v>
      </c>
      <c r="C8" s="217">
        <f>'2) Tableau budgétaire 2'!D199</f>
        <v>0</v>
      </c>
      <c r="D8" s="217">
        <f>'2) Tableau budgétaire 2'!E199</f>
        <v>215200</v>
      </c>
      <c r="E8" s="217">
        <f>'2) Tableau budgétaire 2'!F199</f>
        <v>0</v>
      </c>
      <c r="F8" s="57">
        <f t="shared" si="0"/>
        <v>215200</v>
      </c>
    </row>
    <row r="9" spans="2:6" s="60" customFormat="1" ht="51">
      <c r="B9" s="11" t="s">
        <v>288</v>
      </c>
      <c r="C9" s="217">
        <f>'2) Tableau budgétaire 2'!D200</f>
        <v>251500</v>
      </c>
      <c r="D9" s="217">
        <f>'2) Tableau budgétaire 2'!E200</f>
        <v>177237.38320000001</v>
      </c>
      <c r="E9" s="217">
        <f>'2) Tableau budgétaire 2'!F200</f>
        <v>0</v>
      </c>
      <c r="F9" s="57">
        <f t="shared" si="0"/>
        <v>428737.38320000004</v>
      </c>
    </row>
    <row r="10" spans="2:6" s="60" customFormat="1" ht="17">
      <c r="B10" s="21" t="s">
        <v>289</v>
      </c>
      <c r="C10" s="217">
        <f>'2) Tableau budgétaire 2'!D201</f>
        <v>320200</v>
      </c>
      <c r="D10" s="217">
        <f>'2) Tableau budgétaire 2'!E201</f>
        <v>531300</v>
      </c>
      <c r="E10" s="217">
        <f>'2) Tableau budgétaire 2'!F201</f>
        <v>0</v>
      </c>
      <c r="F10" s="57">
        <f t="shared" si="0"/>
        <v>851500</v>
      </c>
    </row>
    <row r="11" spans="2:6" s="60" customFormat="1" ht="17">
      <c r="B11" s="11" t="s">
        <v>290</v>
      </c>
      <c r="C11" s="217">
        <f>'2) Tableau budgétaire 2'!D202</f>
        <v>33050</v>
      </c>
      <c r="D11" s="217">
        <f>'2) Tableau budgétaire 2'!E202</f>
        <v>53000</v>
      </c>
      <c r="E11" s="217">
        <f>'2) Tableau budgétaire 2'!F202</f>
        <v>0</v>
      </c>
      <c r="F11" s="57">
        <f t="shared" si="0"/>
        <v>86050</v>
      </c>
    </row>
    <row r="12" spans="2:6" s="60" customFormat="1" ht="34">
      <c r="B12" s="11" t="s">
        <v>291</v>
      </c>
      <c r="C12" s="217">
        <f>'2) Tableau budgétaire 2'!D203</f>
        <v>0</v>
      </c>
      <c r="D12" s="217">
        <f>'2) Tableau budgétaire 2'!E203</f>
        <v>0</v>
      </c>
      <c r="E12" s="217">
        <f>'2) Tableau budgétaire 2'!F203</f>
        <v>0</v>
      </c>
      <c r="F12" s="57">
        <f t="shared" si="0"/>
        <v>0</v>
      </c>
    </row>
    <row r="13" spans="2:6" s="60" customFormat="1" ht="35" thickBot="1">
      <c r="B13" s="122" t="s">
        <v>292</v>
      </c>
      <c r="C13" s="226">
        <f>'2) Tableau budgétaire 2'!D204</f>
        <v>54994.5</v>
      </c>
      <c r="D13" s="226">
        <f>'2) Tableau budgétaire 2'!E204</f>
        <v>0</v>
      </c>
      <c r="E13" s="226">
        <f>'2) Tableau budgétaire 2'!F204</f>
        <v>0</v>
      </c>
      <c r="F13" s="123">
        <f t="shared" si="0"/>
        <v>54994.5</v>
      </c>
    </row>
    <row r="14" spans="2:6" s="60" customFormat="1" ht="30" customHeight="1">
      <c r="B14" s="227" t="s">
        <v>293</v>
      </c>
      <c r="C14" s="228">
        <f>SUM(C7:C13)</f>
        <v>841121.5</v>
      </c>
      <c r="D14" s="228">
        <f>SUM(D7:D13)</f>
        <v>1028037.3832</v>
      </c>
      <c r="E14" s="228">
        <f>SUM(E7:E13)</f>
        <v>0</v>
      </c>
      <c r="F14" s="229">
        <f t="shared" si="0"/>
        <v>1869158.8832</v>
      </c>
    </row>
    <row r="15" spans="2:6" s="60" customFormat="1" ht="22.5" customHeight="1">
      <c r="B15" s="230" t="s">
        <v>294</v>
      </c>
      <c r="C15" s="119">
        <f>C14*0.07</f>
        <v>58878.505000000005</v>
      </c>
      <c r="D15" s="119">
        <f t="shared" ref="D15:F15" si="1">D14*0.07</f>
        <v>71962.616824000012</v>
      </c>
      <c r="E15" s="119">
        <f t="shared" si="1"/>
        <v>0</v>
      </c>
      <c r="F15" s="124">
        <f t="shared" si="1"/>
        <v>130841.12182400002</v>
      </c>
    </row>
    <row r="16" spans="2:6" s="60" customFormat="1" ht="30" customHeight="1" thickBot="1">
      <c r="B16" s="120" t="s">
        <v>9</v>
      </c>
      <c r="C16" s="121">
        <f>C14+C15</f>
        <v>900000.005</v>
      </c>
      <c r="D16" s="121">
        <f t="shared" ref="D16:F16" si="2">D14+D15</f>
        <v>1100000.0000239999</v>
      </c>
      <c r="E16" s="121">
        <f t="shared" si="2"/>
        <v>0</v>
      </c>
      <c r="F16" s="125">
        <f t="shared" si="2"/>
        <v>2000000.0050240001</v>
      </c>
    </row>
    <row r="17" spans="2:7" s="60" customFormat="1" ht="17" thickBot="1">
      <c r="B17" s="225"/>
      <c r="C17" s="225"/>
      <c r="D17" s="225"/>
      <c r="E17" s="225"/>
      <c r="F17" s="225"/>
      <c r="G17" s="225"/>
    </row>
    <row r="18" spans="2:7" s="60" customFormat="1" ht="16">
      <c r="B18" s="323" t="s">
        <v>295</v>
      </c>
      <c r="C18" s="324"/>
      <c r="D18" s="324"/>
      <c r="E18" s="324"/>
      <c r="F18" s="325"/>
      <c r="G18" s="225"/>
    </row>
    <row r="19" spans="2:7" ht="48" customHeight="1">
      <c r="B19" s="17"/>
      <c r="C19" s="15" t="str">
        <f>'1) Tableau budgétaire 1'!D5</f>
        <v>ONUDC</v>
      </c>
      <c r="D19" s="15" t="str">
        <f>'1) Tableau budgétaire 1'!E5</f>
        <v>OIM</v>
      </c>
      <c r="E19" s="15" t="str">
        <f>'1) Tableau budgétaire 1'!F5</f>
        <v>Organisation recipiendiaire 3 (budget en USD)</v>
      </c>
      <c r="F19" s="18" t="s">
        <v>265</v>
      </c>
      <c r="G19" s="142" t="s">
        <v>216</v>
      </c>
    </row>
    <row r="20" spans="2:7" ht="23.25" customHeight="1">
      <c r="B20" s="16" t="s">
        <v>296</v>
      </c>
      <c r="C20" s="14">
        <f>'1) Tableau budgétaire 1'!D368</f>
        <v>630000.00349999999</v>
      </c>
      <c r="D20" s="14">
        <f>'1) Tableau budgétaire 1'!E368</f>
        <v>770000.0000167999</v>
      </c>
      <c r="E20" s="14">
        <f>'1) Tableau budgétaire 1'!F368</f>
        <v>0</v>
      </c>
      <c r="F20" s="141">
        <f>'1) Tableau budgétaire 1'!G368</f>
        <v>1400000.0035167998</v>
      </c>
      <c r="G20" s="143">
        <f>'1) Tableau budgétaire 1'!H368</f>
        <v>0.7</v>
      </c>
    </row>
    <row r="21" spans="2:7" ht="24.75" customHeight="1">
      <c r="B21" s="16" t="s">
        <v>297</v>
      </c>
      <c r="C21" s="14">
        <f>'1) Tableau budgétaire 1'!D369</f>
        <v>270000.00150000001</v>
      </c>
      <c r="D21" s="14">
        <f>'1) Tableau budgétaire 1'!E369</f>
        <v>330000.0000072</v>
      </c>
      <c r="E21" s="14">
        <f>'1) Tableau budgétaire 1'!F369</f>
        <v>0</v>
      </c>
      <c r="F21" s="141">
        <f>'1) Tableau budgétaire 1'!G369</f>
        <v>600000.00150720007</v>
      </c>
      <c r="G21" s="143">
        <f>'1) Tableau budgétaire 1'!H369</f>
        <v>0.3</v>
      </c>
    </row>
    <row r="22" spans="2:7" ht="24.75" customHeight="1" thickBot="1">
      <c r="B22" s="16" t="s">
        <v>298</v>
      </c>
      <c r="C22" s="14">
        <f>'1) Tableau budgétaire 1'!D370</f>
        <v>0</v>
      </c>
      <c r="D22" s="14">
        <f>'1) Tableau budgétaire 1'!E370</f>
        <v>0</v>
      </c>
      <c r="E22" s="14">
        <f>'1) Tableau budgétaire 1'!F370</f>
        <v>0</v>
      </c>
      <c r="F22" s="141">
        <f>'1) Tableau budgétaire 1'!G370</f>
        <v>0</v>
      </c>
      <c r="G22" s="144">
        <f>'1) Tableau budgétaire 1'!H370</f>
        <v>0</v>
      </c>
    </row>
    <row r="23" spans="2:7" ht="18" thickBot="1">
      <c r="B23" s="7" t="s">
        <v>265</v>
      </c>
      <c r="C23" s="145">
        <f>'1) Tableau budgétaire 1'!D371</f>
        <v>900000.005</v>
      </c>
      <c r="D23" s="145">
        <f>'1) Tableau budgétaire 1'!E371</f>
        <v>1100000.0000239999</v>
      </c>
      <c r="E23" s="145">
        <f>'1) Tableau budgétaire 1'!F371</f>
        <v>0</v>
      </c>
      <c r="F23" s="145">
        <f>'1) Tableau budgétaire 1'!G371</f>
        <v>2000000.0050239998</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0866141732283472" right="0.70866141732283472" top="0.74803149606299213" bottom="0.74803149606299213" header="0.31496062992125984" footer="0.31496062992125984"/>
  <pageSetup scale="87" orientation="landscape"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1'!$G$363</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3203125" defaultRowHeight="15"/>
  <sheetData>
    <row r="1" spans="1:1">
      <c r="A1" s="107">
        <v>0</v>
      </c>
    </row>
    <row r="2" spans="1:1">
      <c r="A2" s="107">
        <v>0.2</v>
      </c>
    </row>
    <row r="3" spans="1:1">
      <c r="A3" s="107">
        <v>0.4</v>
      </c>
    </row>
    <row r="4" spans="1:1">
      <c r="A4" s="107">
        <v>0.6</v>
      </c>
    </row>
    <row r="5" spans="1:1">
      <c r="A5" s="107">
        <v>0.8</v>
      </c>
    </row>
    <row r="6" spans="1:1">
      <c r="A6" s="107">
        <v>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3203125" defaultRowHeight="15"/>
  <sheetData>
    <row r="1" spans="1:2">
      <c r="A1" s="61" t="s">
        <v>299</v>
      </c>
      <c r="B1" s="62" t="s">
        <v>300</v>
      </c>
    </row>
    <row r="2" spans="1:2">
      <c r="A2" s="63" t="s">
        <v>301</v>
      </c>
      <c r="B2" s="64" t="s">
        <v>302</v>
      </c>
    </row>
    <row r="3" spans="1:2">
      <c r="A3" s="63" t="s">
        <v>303</v>
      </c>
      <c r="B3" s="64" t="s">
        <v>304</v>
      </c>
    </row>
    <row r="4" spans="1:2">
      <c r="A4" s="63" t="s">
        <v>305</v>
      </c>
      <c r="B4" s="64" t="s">
        <v>306</v>
      </c>
    </row>
    <row r="5" spans="1:2">
      <c r="A5" s="63" t="s">
        <v>307</v>
      </c>
      <c r="B5" s="64" t="s">
        <v>308</v>
      </c>
    </row>
    <row r="6" spans="1:2">
      <c r="A6" s="63" t="s">
        <v>309</v>
      </c>
      <c r="B6" s="64" t="s">
        <v>310</v>
      </c>
    </row>
    <row r="7" spans="1:2">
      <c r="A7" s="63" t="s">
        <v>311</v>
      </c>
      <c r="B7" s="64" t="s">
        <v>312</v>
      </c>
    </row>
    <row r="8" spans="1:2">
      <c r="A8" s="63" t="s">
        <v>313</v>
      </c>
      <c r="B8" s="64" t="s">
        <v>314</v>
      </c>
    </row>
    <row r="9" spans="1:2">
      <c r="A9" s="63" t="s">
        <v>315</v>
      </c>
      <c r="B9" s="64" t="s">
        <v>316</v>
      </c>
    </row>
    <row r="10" spans="1:2">
      <c r="A10" s="63" t="s">
        <v>317</v>
      </c>
      <c r="B10" s="64" t="s">
        <v>318</v>
      </c>
    </row>
    <row r="11" spans="1:2">
      <c r="A11" s="63" t="s">
        <v>319</v>
      </c>
      <c r="B11" s="64" t="s">
        <v>320</v>
      </c>
    </row>
    <row r="12" spans="1:2">
      <c r="A12" s="63" t="s">
        <v>321</v>
      </c>
      <c r="B12" s="64" t="s">
        <v>322</v>
      </c>
    </row>
    <row r="13" spans="1:2">
      <c r="A13" s="63" t="s">
        <v>323</v>
      </c>
      <c r="B13" s="64" t="s">
        <v>324</v>
      </c>
    </row>
    <row r="14" spans="1:2">
      <c r="A14" s="63" t="s">
        <v>325</v>
      </c>
      <c r="B14" s="64" t="s">
        <v>326</v>
      </c>
    </row>
    <row r="15" spans="1:2">
      <c r="A15" s="63" t="s">
        <v>327</v>
      </c>
      <c r="B15" s="64" t="s">
        <v>328</v>
      </c>
    </row>
    <row r="16" spans="1:2">
      <c r="A16" s="63" t="s">
        <v>329</v>
      </c>
      <c r="B16" s="64" t="s">
        <v>330</v>
      </c>
    </row>
    <row r="17" spans="1:2">
      <c r="A17" s="63" t="s">
        <v>331</v>
      </c>
      <c r="B17" s="64" t="s">
        <v>332</v>
      </c>
    </row>
    <row r="18" spans="1:2">
      <c r="A18" s="63" t="s">
        <v>333</v>
      </c>
      <c r="B18" s="64" t="s">
        <v>334</v>
      </c>
    </row>
    <row r="19" spans="1:2">
      <c r="A19" s="63" t="s">
        <v>335</v>
      </c>
      <c r="B19" s="64" t="s">
        <v>336</v>
      </c>
    </row>
    <row r="20" spans="1:2">
      <c r="A20" s="63" t="s">
        <v>337</v>
      </c>
      <c r="B20" s="64" t="s">
        <v>338</v>
      </c>
    </row>
    <row r="21" spans="1:2">
      <c r="A21" s="63" t="s">
        <v>339</v>
      </c>
      <c r="B21" s="64" t="s">
        <v>340</v>
      </c>
    </row>
    <row r="22" spans="1:2">
      <c r="A22" s="63" t="s">
        <v>341</v>
      </c>
      <c r="B22" s="64" t="s">
        <v>342</v>
      </c>
    </row>
    <row r="23" spans="1:2">
      <c r="A23" s="63" t="s">
        <v>343</v>
      </c>
      <c r="B23" s="64" t="s">
        <v>344</v>
      </c>
    </row>
    <row r="24" spans="1:2">
      <c r="A24" s="63" t="s">
        <v>345</v>
      </c>
      <c r="B24" s="64" t="s">
        <v>346</v>
      </c>
    </row>
    <row r="25" spans="1:2">
      <c r="A25" s="63" t="s">
        <v>347</v>
      </c>
      <c r="B25" s="64" t="s">
        <v>348</v>
      </c>
    </row>
    <row r="26" spans="1:2">
      <c r="A26" s="63" t="s">
        <v>349</v>
      </c>
      <c r="B26" s="64" t="s">
        <v>350</v>
      </c>
    </row>
    <row r="27" spans="1:2">
      <c r="A27" s="63" t="s">
        <v>351</v>
      </c>
      <c r="B27" s="64" t="s">
        <v>352</v>
      </c>
    </row>
    <row r="28" spans="1:2">
      <c r="A28" s="63" t="s">
        <v>353</v>
      </c>
      <c r="B28" s="64" t="s">
        <v>354</v>
      </c>
    </row>
    <row r="29" spans="1:2">
      <c r="A29" s="63" t="s">
        <v>355</v>
      </c>
      <c r="B29" s="64" t="s">
        <v>356</v>
      </c>
    </row>
    <row r="30" spans="1:2">
      <c r="A30" s="63" t="s">
        <v>357</v>
      </c>
      <c r="B30" s="64" t="s">
        <v>358</v>
      </c>
    </row>
    <row r="31" spans="1:2">
      <c r="A31" s="63" t="s">
        <v>359</v>
      </c>
      <c r="B31" s="64" t="s">
        <v>360</v>
      </c>
    </row>
    <row r="32" spans="1:2">
      <c r="A32" s="63" t="s">
        <v>361</v>
      </c>
      <c r="B32" s="64" t="s">
        <v>362</v>
      </c>
    </row>
    <row r="33" spans="1:2">
      <c r="A33" s="63" t="s">
        <v>363</v>
      </c>
      <c r="B33" s="64" t="s">
        <v>364</v>
      </c>
    </row>
    <row r="34" spans="1:2">
      <c r="A34" s="63" t="s">
        <v>365</v>
      </c>
      <c r="B34" s="64" t="s">
        <v>366</v>
      </c>
    </row>
    <row r="35" spans="1:2">
      <c r="A35" s="63" t="s">
        <v>367</v>
      </c>
      <c r="B35" s="64" t="s">
        <v>368</v>
      </c>
    </row>
    <row r="36" spans="1:2">
      <c r="A36" s="63" t="s">
        <v>369</v>
      </c>
      <c r="B36" s="64" t="s">
        <v>370</v>
      </c>
    </row>
    <row r="37" spans="1:2">
      <c r="A37" s="63" t="s">
        <v>371</v>
      </c>
      <c r="B37" s="64" t="s">
        <v>372</v>
      </c>
    </row>
    <row r="38" spans="1:2">
      <c r="A38" s="63" t="s">
        <v>373</v>
      </c>
      <c r="B38" s="64" t="s">
        <v>374</v>
      </c>
    </row>
    <row r="39" spans="1:2">
      <c r="A39" s="63" t="s">
        <v>375</v>
      </c>
      <c r="B39" s="64" t="s">
        <v>376</v>
      </c>
    </row>
    <row r="40" spans="1:2">
      <c r="A40" s="63" t="s">
        <v>377</v>
      </c>
      <c r="B40" s="64" t="s">
        <v>378</v>
      </c>
    </row>
    <row r="41" spans="1:2">
      <c r="A41" s="63" t="s">
        <v>379</v>
      </c>
      <c r="B41" s="64" t="s">
        <v>380</v>
      </c>
    </row>
    <row r="42" spans="1:2">
      <c r="A42" s="63" t="s">
        <v>381</v>
      </c>
      <c r="B42" s="64" t="s">
        <v>382</v>
      </c>
    </row>
    <row r="43" spans="1:2">
      <c r="A43" s="63" t="s">
        <v>383</v>
      </c>
      <c r="B43" s="64" t="s">
        <v>384</v>
      </c>
    </row>
    <row r="44" spans="1:2">
      <c r="A44" s="63" t="s">
        <v>385</v>
      </c>
      <c r="B44" s="64" t="s">
        <v>386</v>
      </c>
    </row>
    <row r="45" spans="1:2">
      <c r="A45" s="63" t="s">
        <v>387</v>
      </c>
      <c r="B45" s="64" t="s">
        <v>388</v>
      </c>
    </row>
    <row r="46" spans="1:2">
      <c r="A46" s="63" t="s">
        <v>389</v>
      </c>
      <c r="B46" s="64" t="s">
        <v>390</v>
      </c>
    </row>
    <row r="47" spans="1:2">
      <c r="A47" s="63" t="s">
        <v>391</v>
      </c>
      <c r="B47" s="64" t="s">
        <v>392</v>
      </c>
    </row>
    <row r="48" spans="1:2">
      <c r="A48" s="63" t="s">
        <v>393</v>
      </c>
      <c r="B48" s="64" t="s">
        <v>394</v>
      </c>
    </row>
    <row r="49" spans="1:2">
      <c r="A49" s="63" t="s">
        <v>395</v>
      </c>
      <c r="B49" s="64" t="s">
        <v>396</v>
      </c>
    </row>
    <row r="50" spans="1:2">
      <c r="A50" s="63" t="s">
        <v>397</v>
      </c>
      <c r="B50" s="64" t="s">
        <v>398</v>
      </c>
    </row>
    <row r="51" spans="1:2">
      <c r="A51" s="63" t="s">
        <v>399</v>
      </c>
      <c r="B51" s="64" t="s">
        <v>400</v>
      </c>
    </row>
    <row r="52" spans="1:2">
      <c r="A52" s="63" t="s">
        <v>401</v>
      </c>
      <c r="B52" s="64" t="s">
        <v>402</v>
      </c>
    </row>
    <row r="53" spans="1:2">
      <c r="A53" s="63" t="s">
        <v>403</v>
      </c>
      <c r="B53" s="64" t="s">
        <v>404</v>
      </c>
    </row>
    <row r="54" spans="1:2">
      <c r="A54" s="63" t="s">
        <v>405</v>
      </c>
      <c r="B54" s="64" t="s">
        <v>406</v>
      </c>
    </row>
    <row r="55" spans="1:2">
      <c r="A55" s="63" t="s">
        <v>407</v>
      </c>
      <c r="B55" s="64" t="s">
        <v>408</v>
      </c>
    </row>
    <row r="56" spans="1:2">
      <c r="A56" s="63" t="s">
        <v>409</v>
      </c>
      <c r="B56" s="64" t="s">
        <v>410</v>
      </c>
    </row>
    <row r="57" spans="1:2">
      <c r="A57" s="63" t="s">
        <v>411</v>
      </c>
      <c r="B57" s="64" t="s">
        <v>412</v>
      </c>
    </row>
    <row r="58" spans="1:2">
      <c r="A58" s="63" t="s">
        <v>413</v>
      </c>
      <c r="B58" s="64" t="s">
        <v>414</v>
      </c>
    </row>
    <row r="59" spans="1:2">
      <c r="A59" s="63" t="s">
        <v>415</v>
      </c>
      <c r="B59" s="64" t="s">
        <v>416</v>
      </c>
    </row>
    <row r="60" spans="1:2">
      <c r="A60" s="63" t="s">
        <v>417</v>
      </c>
      <c r="B60" s="64" t="s">
        <v>418</v>
      </c>
    </row>
    <row r="61" spans="1:2">
      <c r="A61" s="63" t="s">
        <v>419</v>
      </c>
      <c r="B61" s="64" t="s">
        <v>420</v>
      </c>
    </row>
    <row r="62" spans="1:2">
      <c r="A62" s="63" t="s">
        <v>421</v>
      </c>
      <c r="B62" s="64" t="s">
        <v>422</v>
      </c>
    </row>
    <row r="63" spans="1:2">
      <c r="A63" s="63" t="s">
        <v>423</v>
      </c>
      <c r="B63" s="64" t="s">
        <v>424</v>
      </c>
    </row>
    <row r="64" spans="1:2">
      <c r="A64" s="63" t="s">
        <v>425</v>
      </c>
      <c r="B64" s="64" t="s">
        <v>426</v>
      </c>
    </row>
    <row r="65" spans="1:2">
      <c r="A65" s="63" t="s">
        <v>427</v>
      </c>
      <c r="B65" s="64" t="s">
        <v>428</v>
      </c>
    </row>
    <row r="66" spans="1:2">
      <c r="A66" s="63" t="s">
        <v>429</v>
      </c>
      <c r="B66" s="64" t="s">
        <v>430</v>
      </c>
    </row>
    <row r="67" spans="1:2">
      <c r="A67" s="63" t="s">
        <v>431</v>
      </c>
      <c r="B67" s="64" t="s">
        <v>432</v>
      </c>
    </row>
    <row r="68" spans="1:2">
      <c r="A68" s="63" t="s">
        <v>433</v>
      </c>
      <c r="B68" s="64" t="s">
        <v>434</v>
      </c>
    </row>
    <row r="69" spans="1:2">
      <c r="A69" s="63" t="s">
        <v>435</v>
      </c>
      <c r="B69" s="64" t="s">
        <v>436</v>
      </c>
    </row>
    <row r="70" spans="1:2">
      <c r="A70" s="63" t="s">
        <v>437</v>
      </c>
      <c r="B70" s="64" t="s">
        <v>438</v>
      </c>
    </row>
    <row r="71" spans="1:2">
      <c r="A71" s="63" t="s">
        <v>439</v>
      </c>
      <c r="B71" s="64" t="s">
        <v>440</v>
      </c>
    </row>
    <row r="72" spans="1:2">
      <c r="A72" s="63" t="s">
        <v>441</v>
      </c>
      <c r="B72" s="64" t="s">
        <v>442</v>
      </c>
    </row>
    <row r="73" spans="1:2">
      <c r="A73" s="63" t="s">
        <v>443</v>
      </c>
      <c r="B73" s="64" t="s">
        <v>444</v>
      </c>
    </row>
    <row r="74" spans="1:2">
      <c r="A74" s="63" t="s">
        <v>445</v>
      </c>
      <c r="B74" s="64" t="s">
        <v>446</v>
      </c>
    </row>
    <row r="75" spans="1:2" ht="16">
      <c r="A75" s="63" t="s">
        <v>447</v>
      </c>
      <c r="B75" s="65" t="s">
        <v>448</v>
      </c>
    </row>
    <row r="76" spans="1:2" ht="16">
      <c r="A76" s="63" t="s">
        <v>449</v>
      </c>
      <c r="B76" s="65" t="s">
        <v>450</v>
      </c>
    </row>
    <row r="77" spans="1:2" ht="16">
      <c r="A77" s="63" t="s">
        <v>451</v>
      </c>
      <c r="B77" s="65" t="s">
        <v>452</v>
      </c>
    </row>
    <row r="78" spans="1:2" ht="16">
      <c r="A78" s="63" t="s">
        <v>453</v>
      </c>
      <c r="B78" s="65" t="s">
        <v>454</v>
      </c>
    </row>
    <row r="79" spans="1:2" ht="16">
      <c r="A79" s="63" t="s">
        <v>455</v>
      </c>
      <c r="B79" s="65" t="s">
        <v>456</v>
      </c>
    </row>
    <row r="80" spans="1:2" ht="16">
      <c r="A80" s="63" t="s">
        <v>457</v>
      </c>
      <c r="B80" s="65" t="s">
        <v>458</v>
      </c>
    </row>
    <row r="81" spans="1:2" ht="16">
      <c r="A81" s="63" t="s">
        <v>459</v>
      </c>
      <c r="B81" s="65" t="s">
        <v>460</v>
      </c>
    </row>
    <row r="82" spans="1:2" ht="16">
      <c r="A82" s="63" t="s">
        <v>461</v>
      </c>
      <c r="B82" s="65" t="s">
        <v>462</v>
      </c>
    </row>
    <row r="83" spans="1:2" ht="16">
      <c r="A83" s="63" t="s">
        <v>463</v>
      </c>
      <c r="B83" s="65" t="s">
        <v>464</v>
      </c>
    </row>
    <row r="84" spans="1:2" ht="16">
      <c r="A84" s="63" t="s">
        <v>465</v>
      </c>
      <c r="B84" s="65" t="s">
        <v>466</v>
      </c>
    </row>
    <row r="85" spans="1:2" ht="16">
      <c r="A85" s="63" t="s">
        <v>467</v>
      </c>
      <c r="B85" s="65" t="s">
        <v>468</v>
      </c>
    </row>
    <row r="86" spans="1:2" ht="16">
      <c r="A86" s="63" t="s">
        <v>469</v>
      </c>
      <c r="B86" s="65" t="s">
        <v>470</v>
      </c>
    </row>
    <row r="87" spans="1:2" ht="16">
      <c r="A87" s="63" t="s">
        <v>471</v>
      </c>
      <c r="B87" s="65" t="s">
        <v>472</v>
      </c>
    </row>
    <row r="88" spans="1:2" ht="16">
      <c r="A88" s="63" t="s">
        <v>473</v>
      </c>
      <c r="B88" s="65" t="s">
        <v>474</v>
      </c>
    </row>
    <row r="89" spans="1:2" ht="16">
      <c r="A89" s="63" t="s">
        <v>475</v>
      </c>
      <c r="B89" s="65" t="s">
        <v>476</v>
      </c>
    </row>
    <row r="90" spans="1:2" ht="16">
      <c r="A90" s="63" t="s">
        <v>477</v>
      </c>
      <c r="B90" s="65" t="s">
        <v>478</v>
      </c>
    </row>
    <row r="91" spans="1:2" ht="16">
      <c r="A91" s="63" t="s">
        <v>479</v>
      </c>
      <c r="B91" s="65" t="s">
        <v>480</v>
      </c>
    </row>
    <row r="92" spans="1:2" ht="16">
      <c r="A92" s="63" t="s">
        <v>481</v>
      </c>
      <c r="B92" s="65" t="s">
        <v>482</v>
      </c>
    </row>
    <row r="93" spans="1:2" ht="16">
      <c r="A93" s="63" t="s">
        <v>483</v>
      </c>
      <c r="B93" s="65" t="s">
        <v>484</v>
      </c>
    </row>
    <row r="94" spans="1:2" ht="16">
      <c r="A94" s="63" t="s">
        <v>485</v>
      </c>
      <c r="B94" s="65" t="s">
        <v>486</v>
      </c>
    </row>
    <row r="95" spans="1:2" ht="16">
      <c r="A95" s="63" t="s">
        <v>487</v>
      </c>
      <c r="B95" s="65" t="s">
        <v>488</v>
      </c>
    </row>
    <row r="96" spans="1:2" ht="16">
      <c r="A96" s="63" t="s">
        <v>489</v>
      </c>
      <c r="B96" s="65" t="s">
        <v>490</v>
      </c>
    </row>
    <row r="97" spans="1:2" ht="16">
      <c r="A97" s="63" t="s">
        <v>491</v>
      </c>
      <c r="B97" s="65" t="s">
        <v>492</v>
      </c>
    </row>
    <row r="98" spans="1:2" ht="16">
      <c r="A98" s="63" t="s">
        <v>493</v>
      </c>
      <c r="B98" s="65" t="s">
        <v>494</v>
      </c>
    </row>
    <row r="99" spans="1:2" ht="16">
      <c r="A99" s="63" t="s">
        <v>495</v>
      </c>
      <c r="B99" s="65" t="s">
        <v>496</v>
      </c>
    </row>
    <row r="100" spans="1:2" ht="16">
      <c r="A100" s="63" t="s">
        <v>497</v>
      </c>
      <c r="B100" s="65" t="s">
        <v>498</v>
      </c>
    </row>
    <row r="101" spans="1:2" ht="16">
      <c r="A101" s="63" t="s">
        <v>499</v>
      </c>
      <c r="B101" s="65" t="s">
        <v>500</v>
      </c>
    </row>
    <row r="102" spans="1:2" ht="16">
      <c r="A102" s="63" t="s">
        <v>501</v>
      </c>
      <c r="B102" s="65" t="s">
        <v>502</v>
      </c>
    </row>
    <row r="103" spans="1:2" ht="16">
      <c r="A103" s="63" t="s">
        <v>503</v>
      </c>
      <c r="B103" s="65" t="s">
        <v>504</v>
      </c>
    </row>
    <row r="104" spans="1:2" ht="16">
      <c r="A104" s="63" t="s">
        <v>505</v>
      </c>
      <c r="B104" s="65" t="s">
        <v>506</v>
      </c>
    </row>
    <row r="105" spans="1:2" ht="16">
      <c r="A105" s="63" t="s">
        <v>507</v>
      </c>
      <c r="B105" s="65" t="s">
        <v>508</v>
      </c>
    </row>
    <row r="106" spans="1:2" ht="16">
      <c r="A106" s="63" t="s">
        <v>509</v>
      </c>
      <c r="B106" s="65" t="s">
        <v>510</v>
      </c>
    </row>
    <row r="107" spans="1:2" ht="16">
      <c r="A107" s="63" t="s">
        <v>511</v>
      </c>
      <c r="B107" s="65" t="s">
        <v>512</v>
      </c>
    </row>
    <row r="108" spans="1:2" ht="16">
      <c r="A108" s="63" t="s">
        <v>513</v>
      </c>
      <c r="B108" s="65" t="s">
        <v>514</v>
      </c>
    </row>
    <row r="109" spans="1:2" ht="16">
      <c r="A109" s="63" t="s">
        <v>515</v>
      </c>
      <c r="B109" s="65" t="s">
        <v>516</v>
      </c>
    </row>
    <row r="110" spans="1:2" ht="16">
      <c r="A110" s="63" t="s">
        <v>517</v>
      </c>
      <c r="B110" s="65" t="s">
        <v>518</v>
      </c>
    </row>
    <row r="111" spans="1:2" ht="16">
      <c r="A111" s="63" t="s">
        <v>519</v>
      </c>
      <c r="B111" s="65" t="s">
        <v>520</v>
      </c>
    </row>
    <row r="112" spans="1:2" ht="16">
      <c r="A112" s="63" t="s">
        <v>521</v>
      </c>
      <c r="B112" s="65" t="s">
        <v>522</v>
      </c>
    </row>
    <row r="113" spans="1:2" ht="16">
      <c r="A113" s="63" t="s">
        <v>523</v>
      </c>
      <c r="B113" s="65" t="s">
        <v>524</v>
      </c>
    </row>
    <row r="114" spans="1:2" ht="16">
      <c r="A114" s="63" t="s">
        <v>525</v>
      </c>
      <c r="B114" s="65" t="s">
        <v>526</v>
      </c>
    </row>
    <row r="115" spans="1:2" ht="16">
      <c r="A115" s="63" t="s">
        <v>527</v>
      </c>
      <c r="B115" s="65" t="s">
        <v>528</v>
      </c>
    </row>
    <row r="116" spans="1:2" ht="16">
      <c r="A116" s="63" t="s">
        <v>529</v>
      </c>
      <c r="B116" s="65" t="s">
        <v>530</v>
      </c>
    </row>
    <row r="117" spans="1:2" ht="16">
      <c r="A117" s="63" t="s">
        <v>531</v>
      </c>
      <c r="B117" s="65" t="s">
        <v>532</v>
      </c>
    </row>
    <row r="118" spans="1:2" ht="16">
      <c r="A118" s="63" t="s">
        <v>533</v>
      </c>
      <c r="B118" s="65" t="s">
        <v>534</v>
      </c>
    </row>
    <row r="119" spans="1:2" ht="16">
      <c r="A119" s="63" t="s">
        <v>535</v>
      </c>
      <c r="B119" s="65" t="s">
        <v>536</v>
      </c>
    </row>
    <row r="120" spans="1:2" ht="16">
      <c r="A120" s="63" t="s">
        <v>537</v>
      </c>
      <c r="B120" s="65" t="s">
        <v>538</v>
      </c>
    </row>
    <row r="121" spans="1:2" ht="16">
      <c r="A121" s="63" t="s">
        <v>539</v>
      </c>
      <c r="B121" s="65" t="s">
        <v>540</v>
      </c>
    </row>
    <row r="122" spans="1:2" ht="16">
      <c r="A122" s="63" t="s">
        <v>541</v>
      </c>
      <c r="B122" s="65" t="s">
        <v>542</v>
      </c>
    </row>
    <row r="123" spans="1:2" ht="16">
      <c r="A123" s="63" t="s">
        <v>543</v>
      </c>
      <c r="B123" s="65" t="s">
        <v>544</v>
      </c>
    </row>
    <row r="124" spans="1:2" ht="16">
      <c r="A124" s="63" t="s">
        <v>545</v>
      </c>
      <c r="B124" s="65" t="s">
        <v>546</v>
      </c>
    </row>
    <row r="125" spans="1:2" ht="16">
      <c r="A125" s="63" t="s">
        <v>547</v>
      </c>
      <c r="B125" s="65" t="s">
        <v>548</v>
      </c>
    </row>
    <row r="126" spans="1:2" ht="16">
      <c r="A126" s="63" t="s">
        <v>549</v>
      </c>
      <c r="B126" s="65" t="s">
        <v>550</v>
      </c>
    </row>
    <row r="127" spans="1:2" ht="16">
      <c r="A127" s="63" t="s">
        <v>551</v>
      </c>
      <c r="B127" s="65" t="s">
        <v>552</v>
      </c>
    </row>
    <row r="128" spans="1:2" ht="16">
      <c r="A128" s="63" t="s">
        <v>553</v>
      </c>
      <c r="B128" s="65" t="s">
        <v>554</v>
      </c>
    </row>
    <row r="129" spans="1:2" ht="16">
      <c r="A129" s="63" t="s">
        <v>555</v>
      </c>
      <c r="B129" s="65" t="s">
        <v>556</v>
      </c>
    </row>
    <row r="130" spans="1:2" ht="16">
      <c r="A130" s="63" t="s">
        <v>557</v>
      </c>
      <c r="B130" s="65" t="s">
        <v>558</v>
      </c>
    </row>
    <row r="131" spans="1:2" ht="16">
      <c r="A131" s="63" t="s">
        <v>559</v>
      </c>
      <c r="B131" s="65" t="s">
        <v>560</v>
      </c>
    </row>
    <row r="132" spans="1:2" ht="16">
      <c r="A132" s="63" t="s">
        <v>561</v>
      </c>
      <c r="B132" s="65" t="s">
        <v>562</v>
      </c>
    </row>
    <row r="133" spans="1:2" ht="16">
      <c r="A133" s="63" t="s">
        <v>563</v>
      </c>
      <c r="B133" s="65" t="s">
        <v>564</v>
      </c>
    </row>
    <row r="134" spans="1:2" ht="16">
      <c r="A134" s="63" t="s">
        <v>565</v>
      </c>
      <c r="B134" s="65" t="s">
        <v>566</v>
      </c>
    </row>
    <row r="135" spans="1:2" ht="16">
      <c r="A135" s="63" t="s">
        <v>567</v>
      </c>
      <c r="B135" s="65" t="s">
        <v>568</v>
      </c>
    </row>
    <row r="136" spans="1:2" ht="16">
      <c r="A136" s="63" t="s">
        <v>569</v>
      </c>
      <c r="B136" s="65" t="s">
        <v>570</v>
      </c>
    </row>
    <row r="137" spans="1:2" ht="16">
      <c r="A137" s="63" t="s">
        <v>571</v>
      </c>
      <c r="B137" s="65" t="s">
        <v>572</v>
      </c>
    </row>
    <row r="138" spans="1:2" ht="16">
      <c r="A138" s="63" t="s">
        <v>573</v>
      </c>
      <c r="B138" s="65" t="s">
        <v>574</v>
      </c>
    </row>
    <row r="139" spans="1:2" ht="16">
      <c r="A139" s="63" t="s">
        <v>575</v>
      </c>
      <c r="B139" s="65" t="s">
        <v>576</v>
      </c>
    </row>
    <row r="140" spans="1:2" ht="16">
      <c r="A140" s="63" t="s">
        <v>577</v>
      </c>
      <c r="B140" s="65" t="s">
        <v>578</v>
      </c>
    </row>
    <row r="141" spans="1:2" ht="16">
      <c r="A141" s="63" t="s">
        <v>579</v>
      </c>
      <c r="B141" s="65" t="s">
        <v>580</v>
      </c>
    </row>
    <row r="142" spans="1:2" ht="16">
      <c r="A142" s="63" t="s">
        <v>581</v>
      </c>
      <c r="B142" s="65" t="s">
        <v>582</v>
      </c>
    </row>
    <row r="143" spans="1:2" ht="16">
      <c r="A143" s="63" t="s">
        <v>583</v>
      </c>
      <c r="B143" s="65" t="s">
        <v>584</v>
      </c>
    </row>
    <row r="144" spans="1:2" ht="16">
      <c r="A144" s="63" t="s">
        <v>585</v>
      </c>
      <c r="B144" s="66" t="s">
        <v>586</v>
      </c>
    </row>
    <row r="145" spans="1:2" ht="16">
      <c r="A145" s="63" t="s">
        <v>587</v>
      </c>
      <c r="B145" s="65" t="s">
        <v>588</v>
      </c>
    </row>
    <row r="146" spans="1:2" ht="16">
      <c r="A146" s="63" t="s">
        <v>589</v>
      </c>
      <c r="B146" s="65" t="s">
        <v>590</v>
      </c>
    </row>
    <row r="147" spans="1:2" ht="16">
      <c r="A147" s="63" t="s">
        <v>591</v>
      </c>
      <c r="B147" s="65" t="s">
        <v>592</v>
      </c>
    </row>
    <row r="148" spans="1:2" ht="16">
      <c r="A148" s="63" t="s">
        <v>593</v>
      </c>
      <c r="B148" s="65" t="s">
        <v>594</v>
      </c>
    </row>
    <row r="149" spans="1:2" ht="16">
      <c r="A149" s="63" t="s">
        <v>595</v>
      </c>
      <c r="B149" s="65" t="s">
        <v>596</v>
      </c>
    </row>
    <row r="150" spans="1:2" ht="16">
      <c r="A150" s="63" t="s">
        <v>597</v>
      </c>
      <c r="B150" s="65" t="s">
        <v>598</v>
      </c>
    </row>
    <row r="151" spans="1:2" ht="16">
      <c r="A151" s="63" t="s">
        <v>599</v>
      </c>
      <c r="B151" s="65" t="s">
        <v>600</v>
      </c>
    </row>
    <row r="152" spans="1:2" ht="16">
      <c r="A152" s="63" t="s">
        <v>601</v>
      </c>
      <c r="B152" s="65" t="s">
        <v>602</v>
      </c>
    </row>
    <row r="153" spans="1:2" ht="16">
      <c r="A153" s="63" t="s">
        <v>603</v>
      </c>
      <c r="B153" s="65" t="s">
        <v>604</v>
      </c>
    </row>
    <row r="154" spans="1:2" ht="16">
      <c r="A154" s="63" t="s">
        <v>605</v>
      </c>
      <c r="B154" s="65" t="s">
        <v>606</v>
      </c>
    </row>
    <row r="155" spans="1:2" ht="16">
      <c r="A155" s="63" t="s">
        <v>607</v>
      </c>
      <c r="B155" s="65" t="s">
        <v>608</v>
      </c>
    </row>
    <row r="156" spans="1:2" ht="16">
      <c r="A156" s="63" t="s">
        <v>609</v>
      </c>
      <c r="B156" s="65" t="s">
        <v>610</v>
      </c>
    </row>
    <row r="157" spans="1:2" ht="16">
      <c r="A157" s="63" t="s">
        <v>611</v>
      </c>
      <c r="B157" s="65" t="s">
        <v>612</v>
      </c>
    </row>
    <row r="158" spans="1:2" ht="16">
      <c r="A158" s="63" t="s">
        <v>613</v>
      </c>
      <c r="B158" s="65" t="s">
        <v>614</v>
      </c>
    </row>
    <row r="159" spans="1:2" ht="16">
      <c r="A159" s="63" t="s">
        <v>615</v>
      </c>
      <c r="B159" s="65" t="s">
        <v>616</v>
      </c>
    </row>
    <row r="160" spans="1:2" ht="16">
      <c r="A160" s="63" t="s">
        <v>617</v>
      </c>
      <c r="B160" s="65" t="s">
        <v>618</v>
      </c>
    </row>
    <row r="161" spans="1:2" ht="16">
      <c r="A161" s="63" t="s">
        <v>619</v>
      </c>
      <c r="B161" s="65" t="s">
        <v>620</v>
      </c>
    </row>
    <row r="162" spans="1:2" ht="16">
      <c r="A162" s="63" t="s">
        <v>621</v>
      </c>
      <c r="B162" s="65" t="s">
        <v>622</v>
      </c>
    </row>
    <row r="163" spans="1:2" ht="16">
      <c r="A163" s="63" t="s">
        <v>623</v>
      </c>
      <c r="B163" s="65" t="s">
        <v>624</v>
      </c>
    </row>
    <row r="164" spans="1:2" ht="16">
      <c r="A164" s="63" t="s">
        <v>625</v>
      </c>
      <c r="B164" s="65" t="s">
        <v>626</v>
      </c>
    </row>
    <row r="165" spans="1:2" ht="16">
      <c r="A165" s="63" t="s">
        <v>627</v>
      </c>
      <c r="B165" s="65" t="s">
        <v>628</v>
      </c>
    </row>
    <row r="166" spans="1:2" ht="16">
      <c r="A166" s="63" t="s">
        <v>629</v>
      </c>
      <c r="B166" s="65" t="s">
        <v>630</v>
      </c>
    </row>
    <row r="167" spans="1:2" ht="16">
      <c r="A167" s="63" t="s">
        <v>631</v>
      </c>
      <c r="B167" s="65" t="s">
        <v>632</v>
      </c>
    </row>
    <row r="168" spans="1:2" ht="16">
      <c r="A168" s="63" t="s">
        <v>633</v>
      </c>
      <c r="B168" s="65" t="s">
        <v>634</v>
      </c>
    </row>
    <row r="169" spans="1:2" ht="16">
      <c r="A169" s="63" t="s">
        <v>635</v>
      </c>
      <c r="B169" s="65" t="s">
        <v>636</v>
      </c>
    </row>
    <row r="170" spans="1:2" ht="16">
      <c r="A170" s="63" t="s">
        <v>637</v>
      </c>
      <c r="B170" s="65" t="s">
        <v>638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79AD25-5447-46AF-964C-4F6026B823DE}">
  <ds:schemaRefs>
    <ds:schemaRef ds:uri="http://schemas.microsoft.com/office/2006/documentManagement/types"/>
    <ds:schemaRef ds:uri="http://schemas.openxmlformats.org/package/2006/metadata/core-properties"/>
    <ds:schemaRef ds:uri="http://purl.org/dc/terms/"/>
    <ds:schemaRef ds:uri="http://purl.org/dc/elements/1.1/"/>
    <ds:schemaRef ds:uri="http://schemas.microsoft.com/office/infopath/2007/PartnerControls"/>
    <ds:schemaRef ds:uri="http://schemas.microsoft.com/office/2006/metadata/properties"/>
    <ds:schemaRef ds:uri="http://www.w3.org/XML/1998/namespace"/>
    <ds:schemaRef ds:uri="3352a50b-fe51-4c0c-a9ac-ac90f8281031"/>
    <ds:schemaRef ds:uri="9dc44b34-9e2b-42ea-86f7-9ee7f71036fc"/>
    <ds:schemaRef ds:uri="http://purl.org/dc/dcmitype/"/>
  </ds:schemaRefs>
</ds:datastoreItem>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84306A47-972E-47BE-9C1B-6EB254EF7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Microsoft Office User</cp:lastModifiedBy>
  <cp:revision/>
  <cp:lastPrinted>2020-11-14T07:04:05Z</cp:lastPrinted>
  <dcterms:created xsi:type="dcterms:W3CDTF">2017-11-15T21:17:43Z</dcterms:created>
  <dcterms:modified xsi:type="dcterms:W3CDTF">2021-01-08T13:23:31Z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y fmtid="{D5CDD505-2E9C-101B-9397-08002B2CF9AE}" pid="4" name="MSIP_Label_2059aa38-f392-4105-be92-628035578272_Enabled">
    <vt:lpwstr>true</vt:lpwstr>
  </property>
  <property fmtid="{D5CDD505-2E9C-101B-9397-08002B2CF9AE}" pid="5" name="MSIP_Label_2059aa38-f392-4105-be92-628035578272_SetDate">
    <vt:lpwstr>2020-10-14T08:12:56Z</vt:lpwstr>
  </property>
  <property fmtid="{D5CDD505-2E9C-101B-9397-08002B2CF9AE}" pid="6" name="MSIP_Label_2059aa38-f392-4105-be92-628035578272_Method">
    <vt:lpwstr>Standard</vt:lpwstr>
  </property>
  <property fmtid="{D5CDD505-2E9C-101B-9397-08002B2CF9AE}" pid="7" name="MSIP_Label_2059aa38-f392-4105-be92-628035578272_Name">
    <vt:lpwstr>IOMLb0020IN123173</vt:lpwstr>
  </property>
  <property fmtid="{D5CDD505-2E9C-101B-9397-08002B2CF9AE}" pid="8" name="MSIP_Label_2059aa38-f392-4105-be92-628035578272_SiteId">
    <vt:lpwstr>1588262d-23fb-43b4-bd6e-bce49c8e6186</vt:lpwstr>
  </property>
  <property fmtid="{D5CDD505-2E9C-101B-9397-08002B2CF9AE}" pid="9" name="MSIP_Label_2059aa38-f392-4105-be92-628035578272_ActionId">
    <vt:lpwstr>bbc59a6a-5e19-48ed-b683-00000501b7f5</vt:lpwstr>
  </property>
  <property fmtid="{D5CDD505-2E9C-101B-9397-08002B2CF9AE}" pid="10" name="MSIP_Label_2059aa38-f392-4105-be92-628035578272_ContentBits">
    <vt:lpwstr>0</vt:lpwstr>
  </property>
</Properties>
</file>