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8"/>
  <workbookPr showInkAnnotation="0"/>
  <mc:AlternateContent xmlns:mc="http://schemas.openxmlformats.org/markup-compatibility/2006">
    <mc:Choice Requires="x15">
      <x15ac:absPath xmlns:x15ac="http://schemas.microsoft.com/office/spreadsheetml/2010/11/ac" url="C:\Users\Raissa\Desktop\"/>
    </mc:Choice>
  </mc:AlternateContent>
  <xr:revisionPtr revIDLastSave="0" documentId="13_ncr:1_{69B4B007-C9EA-4652-BDD0-99C0824F46C5}" xr6:coauthVersionLast="36" xr6:coauthVersionMax="36" xr10:uidLastSave="{00000000-0000-0000-0000-000000000000}"/>
  <bookViews>
    <workbookView xWindow="0" yWindow="0" windowWidth="16820" windowHeight="7760" tabRatio="763" activeTab="3" xr2:uid="{00000000-000D-0000-FFFF-FFFF00000000}"/>
  </bookViews>
  <sheets>
    <sheet name="Overview &amp; breakdown of report" sheetId="8" r:id="rId1"/>
    <sheet name="Donor Format" sheetId="7" r:id="rId2"/>
    <sheet name=" HQJ calculation" sheetId="11" r:id="rId3"/>
    <sheet name="BFU" sheetId="1" r:id="rId4"/>
    <sheet name="Recap" sheetId="2" state="hidden" r:id="rId5"/>
    <sheet name="TDL COD-RO" sheetId="9"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3" hidden="1">BFU!#REF!</definedName>
    <definedName name="_Hlk51519043" localSheetId="3">BFU!#REF!</definedName>
    <definedName name="A_D_U">'[1]Look-ups - internal'!#REF!</definedName>
    <definedName name="ASD">'[2]Produce Report'!$B$4</definedName>
    <definedName name="categories" localSheetId="1">#REF!</definedName>
    <definedName name="categories">#REF!</definedName>
    <definedName name="cc">[3]Sheet1!$B$3:$B$9</definedName>
    <definedName name="Communication_Costs">'[4]Look-ups - internal'!$K$107:$K$132</definedName>
    <definedName name="Communication_Visibility">'[4]Look-ups - internal'!$O$126:$O$127</definedName>
    <definedName name="Computers">'[4]Look-ups - internal'!$K$85:$K$106</definedName>
    <definedName name="copy_23031_curr1">'[5]11. EOC 23031 Gross'!#REF!</definedName>
    <definedName name="CopyLine">#REF!</definedName>
    <definedName name="Cost_Categories">#REF!</definedName>
    <definedName name="Costcl">#REF!</definedName>
    <definedName name="curr1_14200">'[6]1. Salary Advs 14200'!#REF!</definedName>
    <definedName name="curr1_14800">#REF!</definedName>
    <definedName name="curr1_14840">#REF!</definedName>
    <definedName name="curr1_21899">'[6]7. Creditors 21899'!#REF!</definedName>
    <definedName name="curr1_21999">[7]Budget!$G$23</definedName>
    <definedName name="curr1_23031">#REF!</definedName>
    <definedName name="curr1_23031_net">#REF!</definedName>
    <definedName name="Curr1_add_code1">#REF!</definedName>
    <definedName name="curr1_add_code2">#REF!</definedName>
    <definedName name="Curr1_add_code3">#REF!</definedName>
    <definedName name="curr1_capcom">#REF!</definedName>
    <definedName name="curr1_conl">#REF!</definedName>
    <definedName name="curr1_pwc">#REF!</definedName>
    <definedName name="curr2_14800">#REF!</definedName>
    <definedName name="curr2_14840">#REF!</definedName>
    <definedName name="curr2_21999">[7]Budget!$G$34</definedName>
    <definedName name="curr2_23031">#REF!</definedName>
    <definedName name="curr2_23031_net">#REF!</definedName>
    <definedName name="curr2_add_code1">#REF!</definedName>
    <definedName name="curr2_add_code2">#REF!</definedName>
    <definedName name="curr2_add_code3">#REF!</definedName>
    <definedName name="curr2_capcom">#REF!</definedName>
    <definedName name="curr2_conl">#REF!</definedName>
    <definedName name="curr2_pwc">#REF!</definedName>
    <definedName name="curr3_14800">#REF!</definedName>
    <definedName name="curr3_14840">#REF!</definedName>
    <definedName name="curr3_21999">[7]Budget!$G$43</definedName>
    <definedName name="curr3_23031">#REF!</definedName>
    <definedName name="curr3_23031_net">#REF!</definedName>
    <definedName name="curr3_add_code1">#REF!</definedName>
    <definedName name="curr3_add_code2">#REF!</definedName>
    <definedName name="curr3_add_code3">#REF!</definedName>
    <definedName name="curr3_capcom">#REF!</definedName>
    <definedName name="curr3_conl">#REF!</definedName>
    <definedName name="curr3_pwc">#REF!</definedName>
    <definedName name="curr4_14800">#REF!</definedName>
    <definedName name="curr4_14840">#REF!</definedName>
    <definedName name="curr4_21999">[7]Budget!$G$52</definedName>
    <definedName name="curr4_add_code1">#REF!</definedName>
    <definedName name="curr4_add_code2">#REF!</definedName>
    <definedName name="curr4_add_code3">#REF!</definedName>
    <definedName name="curr4_capcom">#REF!</definedName>
    <definedName name="curr4_conl">#REF!</definedName>
    <definedName name="curr4_pwc">#REF!</definedName>
    <definedName name="Depenses">AxTable1[Sales amount]</definedName>
    <definedName name="endmonthclear">#REF!</definedName>
    <definedName name="ErrorAdGBP">'[8]D - Admin Budget-GBP'!$DC$2,'[8]D - Admin Budget-GBP'!$CK$2,'[8]D - Admin Budget-GBP'!$BS$2,'[8]D - Admin Budget-GBP'!$BA$2,'[8]D - Admin Budget-GBP'!$AI$2,'[8]D - Admin Budget-GBP'!$Q$2,'[8]D - Admin Budget-GBP'!$D$1:$D$3</definedName>
    <definedName name="ErrorAdLoc">'[8]E - Admin Budget-local'!$D$1:$D$3,'[8]E - Admin Budget-local'!$Q$2,'[8]E - Admin Budget-local'!$AI$2,'[8]E - Admin Budget-local'!$BA$2,'[8]E - Admin Budget-local'!$BS$2,'[8]E - Admin Budget-local'!$CK$2,'[8]E - Admin Budget-local'!$DC$2:$DD$2</definedName>
    <definedName name="ErrorGloN">'[8]G - Staff Costs Glbl &amp; Natnl+'!$E$1:$E$5,'[8]G - Staff Costs Glbl &amp; Natnl+'!$Z$12:$AK$62</definedName>
    <definedName name="ErrorProj">#REF!</definedName>
    <definedName name="ErrorUKN">'[8]F - Staff Costs UK &amp; National'!$E$1:$E$5,'[8]F - Staff Costs UK &amp; National'!$Z$12:$AK$82</definedName>
    <definedName name="EXCH">'[8]F - Staff Costs UK &amp; National'!#REF!</definedName>
    <definedName name="_xlnm.Extract">#REF!</definedName>
    <definedName name="Finance_Charges">'[4]Look-ups - internal'!$K$197:$K$199</definedName>
    <definedName name="Financial_and_Legal">'[1]Look-ups - internal'!$K$170:$K$173</definedName>
    <definedName name="GB_Contract_Salary_Fixed_Term">'[1]Look-ups - internal'!#REF!,'[1]Look-ups - internal'!$C$30:$C$74</definedName>
    <definedName name="Global">'[4]Look-ups - internal'!$C$3:$C$29</definedName>
    <definedName name="journals">#REF!</definedName>
    <definedName name="LCS">#REF!</definedName>
    <definedName name="Likely">#REF!</definedName>
    <definedName name="LineItems">'[9]5. Expense Report'!$B$9:$B$15</definedName>
    <definedName name="Medical">'[4]Look-ups - internal'!$G$7:$G$8</definedName>
    <definedName name="Meeting_Costs">'[1]Look-ups - internal'!$K$174:$K$176</definedName>
    <definedName name="Miscellaneous_Expenses">'[4]Look-ups - internal'!$K$200:$K$201</definedName>
    <definedName name="Monitoring_Evaluation">'[4]Look-ups - internal'!$O$122:$O$125</definedName>
    <definedName name="mthlytransactions">#REF!</definedName>
    <definedName name="National">'[4]Look-ups - internal'!$C$28:$C$74</definedName>
    <definedName name="newline2">#REF!</definedName>
    <definedName name="non_oper_proj">#REF!</definedName>
    <definedName name="NUM">[10]FORMS!$AA$78</definedName>
    <definedName name="NvsAnswerCol">"'[Restricted Funds_2011-06-07.xls]Contract List'!$A$33:$A$2430"</definedName>
    <definedName name="NvsASD">"V2011-06-07"</definedName>
    <definedName name="NvsAutoDrillOk">"VN"</definedName>
    <definedName name="NvsElapsedTime">0.000300925923511386</definedName>
    <definedName name="NvsEndTime">40701.4877546296</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"%,X,RZF..,CZF..NODEC"</definedName>
    <definedName name="NvsPanelBusUnit">"V"</definedName>
    <definedName name="NvsPanelEffdt">"V2006-05-01"</definedName>
    <definedName name="NvsPanelSetid">"VGLOBL"</definedName>
    <definedName name="NvsReqBU">"VGL110"</definedName>
    <definedName name="NvsReqBUOnly">"VN"</definedName>
    <definedName name="NvsTransLed">"VN"</definedName>
    <definedName name="NvsTreeASD">"V2011-06-07"</definedName>
    <definedName name="NvsValTbl.ACCOUNT">"GL_ACCOUNT_TBL"</definedName>
    <definedName name="NvsValTbl.BUSINESS_UNIT">"BUS_UNIT_TBL_GL"</definedName>
    <definedName name="NvsValTbl.OPERATING_UNIT">"GL_ACCOUNT_TBL"</definedName>
    <definedName name="NvsValTbl.PRODUCT">"PRODUCT_TBL"</definedName>
    <definedName name="NvsValTbl.PROJECT_ID">"PROJECT"</definedName>
    <definedName name="NvsValTbl.SCENARIO">"BD_SCENARIO_TBL"</definedName>
    <definedName name="Office_supplies">'[4]Look-ups - internal'!$K$134:$K$150</definedName>
    <definedName name="Op_NonOp">'[1]Look-ups - internal'!#REF!</definedName>
    <definedName name="oper_proj">'[5]14. Restricted Contract Balance'!#REF!</definedName>
    <definedName name="options" localSheetId="1">#REF!</definedName>
    <definedName name="options">BFU!#REF!</definedName>
    <definedName name="Other_costs">'[1]Look-ups - internal'!#REF!</definedName>
    <definedName name="Otheroffexps">#REF!</definedName>
    <definedName name="Partner_Management">'[4]Look-ups - internal'!$O$118:$O$121</definedName>
    <definedName name="Possible">#REF!</definedName>
    <definedName name="Printing">'[1]Look-ups - internal'!$K$151:$K$169</definedName>
    <definedName name="ProjTotals">#REF!</definedName>
    <definedName name="Public_Health">'[4]Look-ups - internal'!$O$3:$O$10</definedName>
    <definedName name="R_UR">'[1]Look-ups - internal'!#REF!</definedName>
    <definedName name="Res_Donors">'[1]Look-ups - internal'!#REF!</definedName>
    <definedName name="S_L_P">'[1]Look-ups - internal'!#REF!</definedName>
    <definedName name="Salarycol">#REF!</definedName>
    <definedName name="SCO">#REF!</definedName>
    <definedName name="Secure">#REF!</definedName>
    <definedName name="SFD">'[2]Produce Report'!$B$3</definedName>
    <definedName name="STAFF_INT_MGMT">#REF!</definedName>
    <definedName name="STAFF_INT_PROG">#REF!</definedName>
    <definedName name="STAFF_LOC_MGMT">#REF!</definedName>
    <definedName name="STAFF_LOC_PROG">#REF!</definedName>
    <definedName name="Staff_Pension">'[4]Look-ups - internal'!$G$3:$G$6</definedName>
    <definedName name="Staff_Travel">'[4]Look-ups - internal'!$G$16:$G$27</definedName>
    <definedName name="Transport">'[4]Look-ups - internal'!$K$71:$K$84</definedName>
    <definedName name="VALUE_NS">#REF!</definedName>
    <definedName name="VALUE_SUM">#REF!</definedName>
    <definedName name="Water_and_Sanitation">'[4]Look-ups - internal'!$O$11:$O$71</definedName>
    <definedName name="_xlnm.Print_Area" localSheetId="1">'Donor Format'!$A$1:$P$47</definedName>
    <definedName name="_xlnm.Print_Area" localSheetId="4">Recap!$A$1:$E$16</definedName>
  </definedNames>
  <calcPr calcId="191029"/>
</workbook>
</file>

<file path=xl/calcChain.xml><?xml version="1.0" encoding="utf-8"?>
<calcChain xmlns="http://schemas.openxmlformats.org/spreadsheetml/2006/main">
  <c r="P178" i="1" l="1"/>
  <c r="R137" i="1" l="1"/>
  <c r="R136" i="1"/>
  <c r="C10" i="11" l="1"/>
  <c r="C10" i="8" s="1"/>
  <c r="C4" i="11"/>
  <c r="C6" i="11" s="1"/>
  <c r="C12" i="11" s="1"/>
  <c r="C11" i="8" s="1"/>
  <c r="J21" i="7" l="1"/>
  <c r="C7" i="8" l="1"/>
  <c r="C6" i="8" s="1"/>
  <c r="P13" i="1"/>
  <c r="P14" i="1"/>
  <c r="P15" i="1"/>
  <c r="P18" i="1"/>
  <c r="P19" i="1"/>
  <c r="P20" i="1"/>
  <c r="P21" i="1"/>
  <c r="P24" i="1"/>
  <c r="P25" i="1"/>
  <c r="P26" i="1"/>
  <c r="P27" i="1"/>
  <c r="P28" i="1"/>
  <c r="P29" i="1"/>
  <c r="P30" i="1"/>
  <c r="P31" i="1"/>
  <c r="P32" i="1"/>
  <c r="P35" i="1"/>
  <c r="P36" i="1"/>
  <c r="P37" i="1"/>
  <c r="P38" i="1"/>
  <c r="P41" i="1"/>
  <c r="P42" i="1"/>
  <c r="P43" i="1"/>
  <c r="P44" i="1"/>
  <c r="P189" i="1"/>
  <c r="P1" i="7"/>
  <c r="E29" i="7" s="1"/>
  <c r="P378" i="1"/>
  <c r="P373" i="1"/>
  <c r="P372" i="1"/>
  <c r="P371" i="1"/>
  <c r="P370" i="1"/>
  <c r="P369" i="1"/>
  <c r="P368" i="1"/>
  <c r="P367" i="1"/>
  <c r="P366" i="1"/>
  <c r="P365" i="1"/>
  <c r="P364" i="1"/>
  <c r="P363" i="1"/>
  <c r="P362" i="1"/>
  <c r="P361" i="1"/>
  <c r="P360" i="1"/>
  <c r="P359" i="1"/>
  <c r="P358" i="1"/>
  <c r="P357" i="1"/>
  <c r="P356" i="1"/>
  <c r="P355" i="1"/>
  <c r="P354" i="1"/>
  <c r="P353" i="1"/>
  <c r="P352" i="1"/>
  <c r="P351" i="1"/>
  <c r="P342" i="1"/>
  <c r="P341" i="1"/>
  <c r="P340" i="1"/>
  <c r="P339" i="1"/>
  <c r="P338" i="1"/>
  <c r="P337" i="1"/>
  <c r="P336" i="1"/>
  <c r="P335" i="1"/>
  <c r="P334" i="1"/>
  <c r="P333" i="1"/>
  <c r="P332" i="1"/>
  <c r="P331" i="1"/>
  <c r="P330" i="1"/>
  <c r="P329" i="1"/>
  <c r="P328" i="1"/>
  <c r="P327" i="1"/>
  <c r="P326" i="1"/>
  <c r="P323" i="1"/>
  <c r="P322" i="1"/>
  <c r="P321" i="1"/>
  <c r="P320" i="1"/>
  <c r="P319" i="1"/>
  <c r="P318" i="1"/>
  <c r="P317" i="1"/>
  <c r="P316" i="1"/>
  <c r="P315" i="1"/>
  <c r="P314" i="1"/>
  <c r="P313" i="1"/>
  <c r="P312" i="1"/>
  <c r="P311" i="1"/>
  <c r="P308" i="1"/>
  <c r="P307" i="1"/>
  <c r="P306" i="1"/>
  <c r="P305" i="1"/>
  <c r="P304" i="1"/>
  <c r="P303" i="1"/>
  <c r="P302" i="1"/>
  <c r="P301" i="1"/>
  <c r="P300" i="1"/>
  <c r="P299" i="1"/>
  <c r="P298" i="1"/>
  <c r="P297" i="1"/>
  <c r="P296" i="1"/>
  <c r="P295" i="1"/>
  <c r="P294" i="1"/>
  <c r="P293" i="1"/>
  <c r="P292" i="1"/>
  <c r="P291" i="1"/>
  <c r="P290" i="1"/>
  <c r="P289" i="1"/>
  <c r="P287" i="1"/>
  <c r="R287" i="1" s="1"/>
  <c r="O287" i="1"/>
  <c r="P286" i="1"/>
  <c r="O286" i="1"/>
  <c r="P285" i="1"/>
  <c r="O285" i="1"/>
  <c r="P284" i="1"/>
  <c r="P283" i="1"/>
  <c r="P282" i="1"/>
  <c r="P281" i="1"/>
  <c r="P280" i="1"/>
  <c r="P279" i="1"/>
  <c r="P278" i="1"/>
  <c r="P277" i="1"/>
  <c r="P276" i="1"/>
  <c r="P275" i="1"/>
  <c r="P274" i="1"/>
  <c r="P273" i="1"/>
  <c r="P272" i="1"/>
  <c r="P271" i="1"/>
  <c r="P270" i="1"/>
  <c r="P269" i="1"/>
  <c r="P268" i="1"/>
  <c r="P267" i="1"/>
  <c r="P266" i="1"/>
  <c r="P265" i="1"/>
  <c r="P264" i="1"/>
  <c r="P261" i="1"/>
  <c r="P260" i="1"/>
  <c r="P259" i="1"/>
  <c r="P258" i="1"/>
  <c r="P257" i="1"/>
  <c r="P256" i="1"/>
  <c r="P255" i="1"/>
  <c r="P254" i="1"/>
  <c r="P253" i="1"/>
  <c r="P252" i="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1" i="1"/>
  <c r="P188" i="1"/>
  <c r="P187" i="1"/>
  <c r="P186" i="1"/>
  <c r="P182" i="1"/>
  <c r="P181" i="1"/>
  <c r="P180" i="1"/>
  <c r="P179" i="1"/>
  <c r="P177" i="1"/>
  <c r="P176" i="1"/>
  <c r="P175" i="1"/>
  <c r="P174" i="1"/>
  <c r="P171" i="1"/>
  <c r="P170" i="1"/>
  <c r="P169" i="1"/>
  <c r="P168" i="1"/>
  <c r="P167" i="1"/>
  <c r="R167" i="1" s="1"/>
  <c r="O167" i="1"/>
  <c r="P166" i="1"/>
  <c r="P165" i="1"/>
  <c r="P164" i="1"/>
  <c r="P163" i="1"/>
  <c r="P162" i="1"/>
  <c r="P161" i="1"/>
  <c r="P160" i="1"/>
  <c r="P156" i="1"/>
  <c r="P155" i="1"/>
  <c r="P154" i="1"/>
  <c r="P153" i="1"/>
  <c r="P152" i="1"/>
  <c r="P151" i="1"/>
  <c r="P150" i="1"/>
  <c r="P149" i="1"/>
  <c r="R149" i="1" s="1"/>
  <c r="O149" i="1"/>
  <c r="P148" i="1"/>
  <c r="P147" i="1"/>
  <c r="P146" i="1"/>
  <c r="P145" i="1"/>
  <c r="P144" i="1"/>
  <c r="P143" i="1"/>
  <c r="P142" i="1"/>
  <c r="P141" i="1"/>
  <c r="P140" i="1"/>
  <c r="O140" i="1"/>
  <c r="P139" i="1"/>
  <c r="P138" i="1"/>
  <c r="P137" i="1"/>
  <c r="P136" i="1"/>
  <c r="P135" i="1"/>
  <c r="P134" i="1"/>
  <c r="P133" i="1"/>
  <c r="P132" i="1"/>
  <c r="P131" i="1"/>
  <c r="P130" i="1"/>
  <c r="P123" i="1"/>
  <c r="P122" i="1"/>
  <c r="P121" i="1"/>
  <c r="P118" i="1"/>
  <c r="P117" i="1"/>
  <c r="P116" i="1"/>
  <c r="P115" i="1"/>
  <c r="P114" i="1"/>
  <c r="P113" i="1"/>
  <c r="P112" i="1"/>
  <c r="P109" i="1"/>
  <c r="P108" i="1"/>
  <c r="P107" i="1"/>
  <c r="P106" i="1"/>
  <c r="P103" i="1"/>
  <c r="P102" i="1"/>
  <c r="P101" i="1"/>
  <c r="P100" i="1"/>
  <c r="P97" i="1"/>
  <c r="P96" i="1"/>
  <c r="P95" i="1"/>
  <c r="P94" i="1"/>
  <c r="P88" i="1"/>
  <c r="P87" i="1"/>
  <c r="P86" i="1"/>
  <c r="P83" i="1"/>
  <c r="P82" i="1"/>
  <c r="P81" i="1"/>
  <c r="P80" i="1"/>
  <c r="P79" i="1"/>
  <c r="P78" i="1"/>
  <c r="P77" i="1"/>
  <c r="P74" i="1"/>
  <c r="P73" i="1"/>
  <c r="P72" i="1"/>
  <c r="P71" i="1"/>
  <c r="P70" i="1"/>
  <c r="P69" i="1"/>
  <c r="P66" i="1"/>
  <c r="P65" i="1"/>
  <c r="P64" i="1"/>
  <c r="P63" i="1"/>
  <c r="P62" i="1"/>
  <c r="P61" i="1"/>
  <c r="P60" i="1"/>
  <c r="P57" i="1"/>
  <c r="P56" i="1"/>
  <c r="P55" i="1"/>
  <c r="P54" i="1"/>
  <c r="P53" i="1"/>
  <c r="P52" i="1"/>
  <c r="P51" i="1"/>
  <c r="P50" i="1"/>
  <c r="P49" i="1"/>
  <c r="C12" i="8" l="1"/>
  <c r="P39" i="1"/>
  <c r="R286" i="1"/>
  <c r="R140" i="1"/>
  <c r="R285" i="1"/>
  <c r="P172" i="1"/>
  <c r="P98" i="1"/>
  <c r="Q149" i="1"/>
  <c r="Q286" i="1"/>
  <c r="F9" i="2"/>
  <c r="F5" i="2"/>
  <c r="P375" i="1"/>
  <c r="Q285" i="1"/>
  <c r="Q287" i="1"/>
  <c r="P192" i="1"/>
  <c r="Q167" i="1"/>
  <c r="P157" i="1"/>
  <c r="Q140" i="1"/>
  <c r="P124" i="1"/>
  <c r="P104" i="1"/>
  <c r="F7" i="2"/>
  <c r="F8" i="2"/>
  <c r="P75" i="1"/>
  <c r="P67" i="1"/>
  <c r="F6" i="2"/>
  <c r="P33" i="1"/>
  <c r="F3" i="2"/>
  <c r="P22" i="1"/>
  <c r="F4" i="2"/>
  <c r="P16" i="1"/>
  <c r="P84" i="1"/>
  <c r="P58" i="1"/>
  <c r="P183" i="1"/>
  <c r="P89" i="1"/>
  <c r="P110" i="1"/>
  <c r="P119" i="1"/>
  <c r="P193" i="1" l="1"/>
  <c r="P125" i="1"/>
  <c r="P90" i="1"/>
  <c r="P45" i="1"/>
  <c r="P196" i="1" l="1"/>
  <c r="P377" i="1" l="1"/>
  <c r="P379" i="1" l="1"/>
  <c r="J29" i="7" l="1"/>
  <c r="A15" i="7"/>
  <c r="J15" i="7" s="1"/>
  <c r="A16" i="7"/>
  <c r="J16" i="7" s="1"/>
  <c r="A17" i="7"/>
  <c r="J17" i="7" s="1"/>
  <c r="A18" i="7"/>
  <c r="J18" i="7" s="1"/>
  <c r="A19" i="7"/>
  <c r="J19" i="7" s="1"/>
  <c r="A20" i="7"/>
  <c r="J20" i="7" s="1"/>
  <c r="A14" i="7"/>
  <c r="J14" i="7" s="1"/>
  <c r="O45" i="7"/>
  <c r="L45" i="7"/>
  <c r="J45" i="7"/>
  <c r="P23" i="7"/>
  <c r="O23" i="7"/>
  <c r="N23" i="7"/>
  <c r="L23" i="7"/>
  <c r="K23" i="7"/>
  <c r="I23" i="7"/>
  <c r="J23" i="7" l="1"/>
  <c r="C16" i="8" s="1"/>
  <c r="C18" i="8" s="1"/>
  <c r="M156" i="1"/>
  <c r="O156" i="1" s="1"/>
  <c r="M148" i="1"/>
  <c r="O148" i="1" s="1"/>
  <c r="M182" i="1"/>
  <c r="H182" i="1"/>
  <c r="O182" i="1" s="1"/>
  <c r="H139" i="1"/>
  <c r="Q182" i="1" l="1"/>
  <c r="R182" i="1"/>
  <c r="R156" i="1"/>
  <c r="Q156" i="1"/>
  <c r="R148" i="1"/>
  <c r="Q148" i="1"/>
  <c r="M175" i="1"/>
  <c r="M174" i="1"/>
  <c r="M187" i="1"/>
  <c r="G187" i="1"/>
  <c r="M181" i="1" l="1"/>
  <c r="H181" i="1"/>
  <c r="O181" i="1" s="1"/>
  <c r="M155" i="1"/>
  <c r="O155" i="1" s="1"/>
  <c r="M154" i="1"/>
  <c r="O154" i="1" s="1"/>
  <c r="M153" i="1"/>
  <c r="O153" i="1" s="1"/>
  <c r="M152" i="1"/>
  <c r="O152" i="1" s="1"/>
  <c r="M151" i="1"/>
  <c r="O151" i="1" s="1"/>
  <c r="M150" i="1"/>
  <c r="O150" i="1" s="1"/>
  <c r="M139" i="1"/>
  <c r="O139" i="1" s="1"/>
  <c r="M137" i="1"/>
  <c r="H137" i="1"/>
  <c r="O137" i="1" s="1"/>
  <c r="M136" i="1"/>
  <c r="H136" i="1"/>
  <c r="O136" i="1" s="1"/>
  <c r="M147" i="1"/>
  <c r="O147" i="1" s="1"/>
  <c r="M146" i="1"/>
  <c r="O146" i="1" s="1"/>
  <c r="M145" i="1"/>
  <c r="O145" i="1" s="1"/>
  <c r="M160" i="1"/>
  <c r="H160" i="1"/>
  <c r="O160" i="1" s="1"/>
  <c r="R146" i="1" l="1"/>
  <c r="Q146" i="1"/>
  <c r="Q151" i="1"/>
  <c r="R151" i="1"/>
  <c r="Q145" i="1"/>
  <c r="R145" i="1"/>
  <c r="Q150" i="1"/>
  <c r="R150" i="1"/>
  <c r="Q147" i="1"/>
  <c r="R147" i="1"/>
  <c r="Q136" i="1"/>
  <c r="Q137" i="1"/>
  <c r="Q160" i="1"/>
  <c r="R160" i="1"/>
  <c r="Q181" i="1"/>
  <c r="R181" i="1"/>
  <c r="Q152" i="1"/>
  <c r="R152" i="1"/>
  <c r="Q153" i="1"/>
  <c r="R153" i="1"/>
  <c r="Q154" i="1"/>
  <c r="R154" i="1"/>
  <c r="Q155" i="1"/>
  <c r="R155" i="1"/>
  <c r="Q139" i="1"/>
  <c r="R139" i="1"/>
  <c r="M191" i="1"/>
  <c r="H191" i="1"/>
  <c r="O191" i="1" s="1"/>
  <c r="M189" i="1"/>
  <c r="H189" i="1"/>
  <c r="M188" i="1"/>
  <c r="H188" i="1"/>
  <c r="O188" i="1" s="1"/>
  <c r="H187" i="1"/>
  <c r="O187" i="1" s="1"/>
  <c r="M186" i="1"/>
  <c r="H186" i="1"/>
  <c r="M180" i="1"/>
  <c r="H180" i="1"/>
  <c r="M179" i="1"/>
  <c r="H179" i="1"/>
  <c r="M178" i="1"/>
  <c r="H178" i="1"/>
  <c r="O178" i="1" s="1"/>
  <c r="M177" i="1"/>
  <c r="H177" i="1"/>
  <c r="O177" i="1" s="1"/>
  <c r="M176" i="1"/>
  <c r="H176" i="1"/>
  <c r="H175" i="1"/>
  <c r="O175" i="1" s="1"/>
  <c r="H174" i="1"/>
  <c r="O174" i="1" s="1"/>
  <c r="M171" i="1"/>
  <c r="H171" i="1"/>
  <c r="M170" i="1"/>
  <c r="H170" i="1"/>
  <c r="O170" i="1" s="1"/>
  <c r="M169" i="1"/>
  <c r="H169" i="1"/>
  <c r="M168" i="1"/>
  <c r="H168" i="1"/>
  <c r="M166" i="1"/>
  <c r="H166" i="1"/>
  <c r="M165" i="1"/>
  <c r="H165" i="1"/>
  <c r="O165" i="1" s="1"/>
  <c r="M164" i="1"/>
  <c r="H164" i="1"/>
  <c r="M163" i="1"/>
  <c r="H163" i="1"/>
  <c r="M162" i="1"/>
  <c r="H162" i="1"/>
  <c r="M161" i="1"/>
  <c r="H161" i="1"/>
  <c r="O161" i="1" s="1"/>
  <c r="M144" i="1"/>
  <c r="O144" i="1" s="1"/>
  <c r="M143" i="1"/>
  <c r="O143" i="1" s="1"/>
  <c r="M142" i="1"/>
  <c r="O142" i="1" s="1"/>
  <c r="M141" i="1"/>
  <c r="H141" i="1"/>
  <c r="O141" i="1" s="1"/>
  <c r="M138" i="1"/>
  <c r="H138" i="1"/>
  <c r="M134" i="1"/>
  <c r="H134" i="1"/>
  <c r="O134" i="1" s="1"/>
  <c r="M135" i="1"/>
  <c r="H135" i="1"/>
  <c r="M133" i="1"/>
  <c r="H133" i="1"/>
  <c r="O133" i="1" s="1"/>
  <c r="M132" i="1"/>
  <c r="H132" i="1"/>
  <c r="M131" i="1"/>
  <c r="H131" i="1"/>
  <c r="O131" i="1" s="1"/>
  <c r="M130" i="1"/>
  <c r="H130" i="1"/>
  <c r="H128" i="1"/>
  <c r="L373" i="1"/>
  <c r="J373" i="1"/>
  <c r="H373" i="1"/>
  <c r="L372" i="1"/>
  <c r="K372" i="1"/>
  <c r="J372" i="1"/>
  <c r="H372" i="1"/>
  <c r="M371" i="1"/>
  <c r="H371" i="1"/>
  <c r="O371" i="1" s="1"/>
  <c r="M370" i="1"/>
  <c r="H370" i="1"/>
  <c r="M369" i="1"/>
  <c r="H369" i="1"/>
  <c r="O369" i="1" s="1"/>
  <c r="M342" i="1"/>
  <c r="H342" i="1"/>
  <c r="M323" i="1"/>
  <c r="H323" i="1"/>
  <c r="O323" i="1" s="1"/>
  <c r="M322" i="1"/>
  <c r="H322" i="1"/>
  <c r="M321" i="1"/>
  <c r="H321" i="1"/>
  <c r="O321" i="1" s="1"/>
  <c r="M308" i="1"/>
  <c r="H308" i="1"/>
  <c r="M307" i="1"/>
  <c r="H307" i="1"/>
  <c r="O307" i="1" s="1"/>
  <c r="L284" i="1"/>
  <c r="K284" i="1"/>
  <c r="J284" i="1"/>
  <c r="H284" i="1"/>
  <c r="L261" i="1"/>
  <c r="J261" i="1"/>
  <c r="F261" i="1"/>
  <c r="H261" i="1" s="1"/>
  <c r="L260" i="1"/>
  <c r="K260" i="1"/>
  <c r="J260" i="1"/>
  <c r="H260" i="1"/>
  <c r="L259" i="1"/>
  <c r="K259" i="1"/>
  <c r="H259" i="1"/>
  <c r="L258" i="1"/>
  <c r="K258" i="1"/>
  <c r="J258" i="1"/>
  <c r="H258" i="1"/>
  <c r="L257" i="1"/>
  <c r="K257" i="1"/>
  <c r="J257" i="1"/>
  <c r="H257" i="1"/>
  <c r="K109" i="1"/>
  <c r="M109" i="1" s="1"/>
  <c r="F109" i="1"/>
  <c r="H109" i="1" s="1"/>
  <c r="O109" i="1" s="1"/>
  <c r="M108" i="1"/>
  <c r="H108" i="1"/>
  <c r="M107" i="1"/>
  <c r="H107" i="1"/>
  <c r="O107" i="1" s="1"/>
  <c r="M106" i="1"/>
  <c r="H106" i="1"/>
  <c r="M103" i="1"/>
  <c r="H103" i="1"/>
  <c r="O103" i="1" s="1"/>
  <c r="M102" i="1"/>
  <c r="H102" i="1"/>
  <c r="M101" i="1"/>
  <c r="H101" i="1"/>
  <c r="O101" i="1" s="1"/>
  <c r="H100" i="1"/>
  <c r="O100" i="1" s="1"/>
  <c r="M97" i="1"/>
  <c r="H97" i="1"/>
  <c r="M96" i="1"/>
  <c r="H96" i="1"/>
  <c r="F95" i="1"/>
  <c r="H95" i="1" s="1"/>
  <c r="O95" i="1" s="1"/>
  <c r="H94" i="1"/>
  <c r="O94" i="1" s="1"/>
  <c r="O106" i="1" l="1"/>
  <c r="O164" i="1"/>
  <c r="Q164" i="1" s="1"/>
  <c r="O169" i="1"/>
  <c r="Q169" i="1" s="1"/>
  <c r="O176" i="1"/>
  <c r="Q176" i="1" s="1"/>
  <c r="O180" i="1"/>
  <c r="O102" i="1"/>
  <c r="O108" i="1"/>
  <c r="Q108" i="1" s="1"/>
  <c r="O322" i="1"/>
  <c r="O370" i="1"/>
  <c r="O132" i="1"/>
  <c r="R132" i="1" s="1"/>
  <c r="O138" i="1"/>
  <c r="R138" i="1" s="1"/>
  <c r="M259" i="1"/>
  <c r="O259" i="1" s="1"/>
  <c r="O308" i="1"/>
  <c r="O342" i="1"/>
  <c r="O130" i="1"/>
  <c r="O135" i="1"/>
  <c r="R142" i="1"/>
  <c r="Q142" i="1"/>
  <c r="Q175" i="1"/>
  <c r="R175" i="1"/>
  <c r="O189" i="1"/>
  <c r="Q143" i="1"/>
  <c r="R143" i="1"/>
  <c r="R164" i="1"/>
  <c r="Q180" i="1"/>
  <c r="R180" i="1"/>
  <c r="M257" i="1"/>
  <c r="O257" i="1" s="1"/>
  <c r="R101" i="1"/>
  <c r="Q101" i="1"/>
  <c r="Q107" i="1"/>
  <c r="R107" i="1"/>
  <c r="M284" i="1"/>
  <c r="O284" i="1"/>
  <c r="R321" i="1"/>
  <c r="Q321" i="1"/>
  <c r="R369" i="1"/>
  <c r="Q369" i="1"/>
  <c r="Q131" i="1"/>
  <c r="R131" i="1"/>
  <c r="Q134" i="1"/>
  <c r="R134" i="1"/>
  <c r="R144" i="1"/>
  <c r="Q144" i="1"/>
  <c r="Q191" i="1"/>
  <c r="R191" i="1"/>
  <c r="Q94" i="1"/>
  <c r="R94" i="1"/>
  <c r="M260" i="1"/>
  <c r="O260" i="1"/>
  <c r="R161" i="1"/>
  <c r="Q161" i="1"/>
  <c r="Q165" i="1"/>
  <c r="R165" i="1"/>
  <c r="Q170" i="1"/>
  <c r="R170" i="1"/>
  <c r="Q177" i="1"/>
  <c r="R177" i="1"/>
  <c r="O186" i="1"/>
  <c r="Q95" i="1"/>
  <c r="R95" i="1"/>
  <c r="Q102" i="1"/>
  <c r="R102" i="1"/>
  <c r="M258" i="1"/>
  <c r="O258" i="1" s="1"/>
  <c r="Q322" i="1"/>
  <c r="R322" i="1"/>
  <c r="Q370" i="1"/>
  <c r="R370" i="1"/>
  <c r="O96" i="1"/>
  <c r="O162" i="1"/>
  <c r="O166" i="1"/>
  <c r="O171" i="1"/>
  <c r="Q178" i="1"/>
  <c r="R178" i="1"/>
  <c r="Q187" i="1"/>
  <c r="R187" i="1"/>
  <c r="Q106" i="1"/>
  <c r="R106" i="1"/>
  <c r="R103" i="1"/>
  <c r="Q103" i="1"/>
  <c r="Q109" i="1"/>
  <c r="R109" i="1"/>
  <c r="Q307" i="1"/>
  <c r="R307" i="1"/>
  <c r="R323" i="1"/>
  <c r="Q323" i="1"/>
  <c r="R371" i="1"/>
  <c r="Q371" i="1"/>
  <c r="Q133" i="1"/>
  <c r="R133" i="1"/>
  <c r="Q141" i="1"/>
  <c r="R141" i="1"/>
  <c r="Q188" i="1"/>
  <c r="R188" i="1"/>
  <c r="Q100" i="1"/>
  <c r="R100" i="1"/>
  <c r="O97" i="1"/>
  <c r="M261" i="1"/>
  <c r="O261" i="1"/>
  <c r="O163" i="1"/>
  <c r="O168" i="1"/>
  <c r="Q174" i="1"/>
  <c r="R174" i="1"/>
  <c r="O179" i="1"/>
  <c r="H157" i="1"/>
  <c r="M157" i="1"/>
  <c r="H183" i="1"/>
  <c r="M183" i="1"/>
  <c r="M192" i="1"/>
  <c r="M172" i="1"/>
  <c r="H172" i="1"/>
  <c r="H192" i="1"/>
  <c r="M373" i="1"/>
  <c r="O373" i="1" s="1"/>
  <c r="M372" i="1"/>
  <c r="O372" i="1" s="1"/>
  <c r="K261" i="1"/>
  <c r="R169" i="1" l="1"/>
  <c r="Q138" i="1"/>
  <c r="R176" i="1"/>
  <c r="Q132" i="1"/>
  <c r="R108" i="1"/>
  <c r="Q372" i="1"/>
  <c r="R372" i="1"/>
  <c r="Q257" i="1"/>
  <c r="R257" i="1"/>
  <c r="Q373" i="1"/>
  <c r="R373" i="1"/>
  <c r="Q258" i="1"/>
  <c r="R258" i="1"/>
  <c r="Q135" i="1"/>
  <c r="R135" i="1"/>
  <c r="Q186" i="1"/>
  <c r="R186" i="1"/>
  <c r="Q260" i="1"/>
  <c r="R260" i="1"/>
  <c r="Q284" i="1"/>
  <c r="R284" i="1"/>
  <c r="R130" i="1"/>
  <c r="Q130" i="1"/>
  <c r="Q261" i="1"/>
  <c r="R261" i="1"/>
  <c r="Q97" i="1"/>
  <c r="R97" i="1"/>
  <c r="Q189" i="1"/>
  <c r="R189" i="1"/>
  <c r="R342" i="1"/>
  <c r="Q342" i="1"/>
  <c r="Q166" i="1"/>
  <c r="R166" i="1"/>
  <c r="R308" i="1"/>
  <c r="Q308" i="1"/>
  <c r="R163" i="1"/>
  <c r="Q163" i="1"/>
  <c r="Q171" i="1"/>
  <c r="R171" i="1"/>
  <c r="Q162" i="1"/>
  <c r="R162" i="1"/>
  <c r="Q259" i="1"/>
  <c r="R259" i="1"/>
  <c r="Q179" i="1"/>
  <c r="R179" i="1"/>
  <c r="Q168" i="1"/>
  <c r="R168" i="1"/>
  <c r="Q96" i="1"/>
  <c r="R96" i="1"/>
  <c r="O157" i="1"/>
  <c r="O183" i="1"/>
  <c r="O192" i="1"/>
  <c r="M193" i="1"/>
  <c r="O172" i="1"/>
  <c r="O98" i="1"/>
  <c r="Q183" i="1" l="1"/>
  <c r="R183" i="1"/>
  <c r="Q192" i="1"/>
  <c r="R192" i="1"/>
  <c r="Q157" i="1"/>
  <c r="R157" i="1"/>
  <c r="Q98" i="1"/>
  <c r="R98" i="1"/>
  <c r="Q172" i="1"/>
  <c r="R172" i="1"/>
  <c r="O193" i="1"/>
  <c r="Q193" i="1" l="1"/>
  <c r="R193" i="1"/>
  <c r="M368" i="1"/>
  <c r="H368" i="1"/>
  <c r="M367" i="1"/>
  <c r="H367" i="1"/>
  <c r="O367" i="1" s="1"/>
  <c r="M366" i="1"/>
  <c r="H366" i="1"/>
  <c r="O366" i="1" s="1"/>
  <c r="M365" i="1"/>
  <c r="H365" i="1"/>
  <c r="O365" i="1" s="1"/>
  <c r="M364" i="1"/>
  <c r="H364" i="1"/>
  <c r="M341" i="1"/>
  <c r="H341" i="1"/>
  <c r="O341" i="1" s="1"/>
  <c r="M340" i="1"/>
  <c r="H340" i="1"/>
  <c r="O340" i="1" s="1"/>
  <c r="M339" i="1"/>
  <c r="H339" i="1"/>
  <c r="O339" i="1" s="1"/>
  <c r="M338" i="1"/>
  <c r="H338" i="1"/>
  <c r="M320" i="1"/>
  <c r="H320" i="1"/>
  <c r="O320" i="1" s="1"/>
  <c r="M306" i="1"/>
  <c r="H306" i="1"/>
  <c r="O306" i="1" s="1"/>
  <c r="M305" i="1"/>
  <c r="H305" i="1"/>
  <c r="O305" i="1" s="1"/>
  <c r="M304" i="1"/>
  <c r="H304" i="1"/>
  <c r="M303" i="1"/>
  <c r="H303" i="1"/>
  <c r="O303" i="1" s="1"/>
  <c r="M302" i="1"/>
  <c r="H302" i="1"/>
  <c r="O302" i="1" s="1"/>
  <c r="M301" i="1"/>
  <c r="H301" i="1"/>
  <c r="O301" i="1" s="1"/>
  <c r="M300" i="1"/>
  <c r="H300" i="1"/>
  <c r="M299" i="1"/>
  <c r="H299" i="1"/>
  <c r="O299" i="1" s="1"/>
  <c r="M298" i="1"/>
  <c r="H298" i="1"/>
  <c r="O298" i="1" s="1"/>
  <c r="M283" i="1"/>
  <c r="H283" i="1"/>
  <c r="O283" i="1" s="1"/>
  <c r="M282" i="1"/>
  <c r="H282" i="1"/>
  <c r="M281" i="1"/>
  <c r="H281" i="1"/>
  <c r="O281" i="1" s="1"/>
  <c r="M280" i="1"/>
  <c r="H280" i="1"/>
  <c r="O280" i="1" s="1"/>
  <c r="M279" i="1"/>
  <c r="H279" i="1"/>
  <c r="O279" i="1" s="1"/>
  <c r="M278" i="1"/>
  <c r="H278" i="1"/>
  <c r="M277" i="1"/>
  <c r="H277" i="1"/>
  <c r="O277" i="1" s="1"/>
  <c r="M276" i="1"/>
  <c r="H276" i="1"/>
  <c r="O276" i="1" s="1"/>
  <c r="M275" i="1"/>
  <c r="H275" i="1"/>
  <c r="O275" i="1" s="1"/>
  <c r="M274" i="1"/>
  <c r="H274" i="1"/>
  <c r="M273" i="1"/>
  <c r="H273" i="1"/>
  <c r="O273" i="1" s="1"/>
  <c r="M272" i="1"/>
  <c r="H272" i="1"/>
  <c r="O272" i="1" s="1"/>
  <c r="M271" i="1"/>
  <c r="H271" i="1"/>
  <c r="O271" i="1" s="1"/>
  <c r="M270" i="1"/>
  <c r="H270" i="1"/>
  <c r="M269" i="1"/>
  <c r="H269" i="1"/>
  <c r="O269" i="1" s="1"/>
  <c r="M268" i="1"/>
  <c r="H268" i="1"/>
  <c r="O268" i="1" s="1"/>
  <c r="M256" i="1"/>
  <c r="H256" i="1"/>
  <c r="O256" i="1" s="1"/>
  <c r="M255" i="1"/>
  <c r="H255" i="1"/>
  <c r="M254" i="1"/>
  <c r="H254" i="1"/>
  <c r="O254" i="1" s="1"/>
  <c r="M253" i="1"/>
  <c r="H253" i="1"/>
  <c r="O253" i="1" s="1"/>
  <c r="M252" i="1"/>
  <c r="H252" i="1"/>
  <c r="O252" i="1" s="1"/>
  <c r="M251" i="1"/>
  <c r="H251" i="1"/>
  <c r="M250" i="1"/>
  <c r="H250" i="1"/>
  <c r="O250" i="1" s="1"/>
  <c r="M249" i="1"/>
  <c r="H249" i="1"/>
  <c r="O249" i="1" s="1"/>
  <c r="M248" i="1"/>
  <c r="H248" i="1"/>
  <c r="O248" i="1" s="1"/>
  <c r="M247" i="1"/>
  <c r="H247" i="1"/>
  <c r="M246" i="1"/>
  <c r="H246" i="1"/>
  <c r="O246" i="1" s="1"/>
  <c r="M245" i="1"/>
  <c r="H245" i="1"/>
  <c r="O245" i="1" s="1"/>
  <c r="M244" i="1"/>
  <c r="H244" i="1"/>
  <c r="O244" i="1" s="1"/>
  <c r="M243" i="1"/>
  <c r="H243" i="1"/>
  <c r="M74" i="1"/>
  <c r="H74" i="1"/>
  <c r="O74" i="1" s="1"/>
  <c r="M73" i="1"/>
  <c r="H73" i="1"/>
  <c r="O73" i="1" s="1"/>
  <c r="M72" i="1"/>
  <c r="H72" i="1"/>
  <c r="O72" i="1" s="1"/>
  <c r="M71" i="1"/>
  <c r="H71" i="1"/>
  <c r="M70" i="1"/>
  <c r="H70" i="1"/>
  <c r="O70" i="1" s="1"/>
  <c r="M69" i="1"/>
  <c r="H69" i="1"/>
  <c r="O69" i="1" s="1"/>
  <c r="M66" i="1"/>
  <c r="H66" i="1"/>
  <c r="O66" i="1" s="1"/>
  <c r="M65" i="1"/>
  <c r="H65" i="1"/>
  <c r="M64" i="1"/>
  <c r="H64" i="1"/>
  <c r="O64" i="1" s="1"/>
  <c r="M63" i="1"/>
  <c r="H63" i="1"/>
  <c r="O63" i="1" s="1"/>
  <c r="M62" i="1"/>
  <c r="H62" i="1"/>
  <c r="O62" i="1" s="1"/>
  <c r="M61" i="1"/>
  <c r="H61" i="1"/>
  <c r="M60" i="1"/>
  <c r="H60" i="1"/>
  <c r="O60" i="1" s="1"/>
  <c r="M57" i="1"/>
  <c r="H57" i="1"/>
  <c r="O57" i="1" s="1"/>
  <c r="M56" i="1"/>
  <c r="H56" i="1"/>
  <c r="O56" i="1" s="1"/>
  <c r="M55" i="1"/>
  <c r="H55" i="1"/>
  <c r="M54" i="1"/>
  <c r="H54" i="1"/>
  <c r="O54" i="1" s="1"/>
  <c r="M53" i="1"/>
  <c r="H53" i="1"/>
  <c r="O53" i="1" s="1"/>
  <c r="M52" i="1"/>
  <c r="H52" i="1"/>
  <c r="O52" i="1" s="1"/>
  <c r="M51" i="1"/>
  <c r="H51" i="1"/>
  <c r="M50" i="1"/>
  <c r="H50" i="1"/>
  <c r="O50" i="1" s="1"/>
  <c r="M49" i="1"/>
  <c r="H49" i="1"/>
  <c r="O49" i="1" s="1"/>
  <c r="O51" i="1" l="1"/>
  <c r="O55" i="1"/>
  <c r="R55" i="1" s="1"/>
  <c r="O61" i="1"/>
  <c r="R61" i="1" s="1"/>
  <c r="O65" i="1"/>
  <c r="O71" i="1"/>
  <c r="O243" i="1"/>
  <c r="Q243" i="1" s="1"/>
  <c r="O247" i="1"/>
  <c r="R247" i="1" s="1"/>
  <c r="O251" i="1"/>
  <c r="R251" i="1" s="1"/>
  <c r="O255" i="1"/>
  <c r="R255" i="1" s="1"/>
  <c r="O270" i="1"/>
  <c r="R270" i="1" s="1"/>
  <c r="O274" i="1"/>
  <c r="Q274" i="1" s="1"/>
  <c r="O278" i="1"/>
  <c r="O282" i="1"/>
  <c r="Q282" i="1" s="1"/>
  <c r="O300" i="1"/>
  <c r="R300" i="1" s="1"/>
  <c r="O304" i="1"/>
  <c r="Q304" i="1" s="1"/>
  <c r="O338" i="1"/>
  <c r="R338" i="1" s="1"/>
  <c r="O364" i="1"/>
  <c r="O368" i="1"/>
  <c r="R368" i="1" s="1"/>
  <c r="Q245" i="1"/>
  <c r="R245" i="1"/>
  <c r="Q253" i="1"/>
  <c r="R253" i="1"/>
  <c r="Q268" i="1"/>
  <c r="R268" i="1"/>
  <c r="Q272" i="1"/>
  <c r="R272" i="1"/>
  <c r="Q276" i="1"/>
  <c r="R276" i="1"/>
  <c r="Q280" i="1"/>
  <c r="R280" i="1"/>
  <c r="Q298" i="1"/>
  <c r="R298" i="1"/>
  <c r="Q302" i="1"/>
  <c r="R302" i="1"/>
  <c r="R306" i="1"/>
  <c r="Q306" i="1"/>
  <c r="R340" i="1"/>
  <c r="Q340" i="1"/>
  <c r="Q366" i="1"/>
  <c r="R366" i="1"/>
  <c r="R249" i="1"/>
  <c r="Q249" i="1"/>
  <c r="Q63" i="1"/>
  <c r="R63" i="1"/>
  <c r="Q54" i="1"/>
  <c r="R54" i="1"/>
  <c r="Q246" i="1"/>
  <c r="R246" i="1"/>
  <c r="Q250" i="1"/>
  <c r="R250" i="1"/>
  <c r="Q254" i="1"/>
  <c r="R254" i="1"/>
  <c r="Q269" i="1"/>
  <c r="R269" i="1"/>
  <c r="R273" i="1"/>
  <c r="Q273" i="1"/>
  <c r="R277" i="1"/>
  <c r="Q277" i="1"/>
  <c r="R281" i="1"/>
  <c r="Q281" i="1"/>
  <c r="Q299" i="1"/>
  <c r="R299" i="1"/>
  <c r="Q303" i="1"/>
  <c r="R303" i="1"/>
  <c r="Q320" i="1"/>
  <c r="R320" i="1"/>
  <c r="Q341" i="1"/>
  <c r="R341" i="1"/>
  <c r="Q367" i="1"/>
  <c r="R367" i="1"/>
  <c r="Q69" i="1"/>
  <c r="R69" i="1"/>
  <c r="R60" i="1"/>
  <c r="Q60" i="1"/>
  <c r="Q73" i="1"/>
  <c r="R73" i="1"/>
  <c r="Q50" i="1"/>
  <c r="R50" i="1"/>
  <c r="Q65" i="1"/>
  <c r="R65" i="1"/>
  <c r="Q71" i="1"/>
  <c r="R71" i="1"/>
  <c r="R243" i="1"/>
  <c r="Q251" i="1"/>
  <c r="Q255" i="1"/>
  <c r="Q278" i="1"/>
  <c r="R278" i="1"/>
  <c r="R282" i="1"/>
  <c r="Q300" i="1"/>
  <c r="R304" i="1"/>
  <c r="Q338" i="1"/>
  <c r="Q364" i="1"/>
  <c r="R364" i="1"/>
  <c r="Q49" i="1"/>
  <c r="R49" i="1"/>
  <c r="Q74" i="1"/>
  <c r="R74" i="1"/>
  <c r="Q51" i="1"/>
  <c r="R51" i="1"/>
  <c r="Q53" i="1"/>
  <c r="R53" i="1"/>
  <c r="R64" i="1"/>
  <c r="Q64" i="1"/>
  <c r="Q56" i="1"/>
  <c r="R56" i="1"/>
  <c r="R66" i="1"/>
  <c r="Q66" i="1"/>
  <c r="R72" i="1"/>
  <c r="Q72" i="1"/>
  <c r="Q244" i="1"/>
  <c r="R244" i="1"/>
  <c r="Q248" i="1"/>
  <c r="R248" i="1"/>
  <c r="Q252" i="1"/>
  <c r="R252" i="1"/>
  <c r="Q256" i="1"/>
  <c r="R256" i="1"/>
  <c r="R271" i="1"/>
  <c r="Q271" i="1"/>
  <c r="R275" i="1"/>
  <c r="Q275" i="1"/>
  <c r="R279" i="1"/>
  <c r="Q279" i="1"/>
  <c r="R283" i="1"/>
  <c r="Q283" i="1"/>
  <c r="Q301" i="1"/>
  <c r="R301" i="1"/>
  <c r="Q305" i="1"/>
  <c r="R305" i="1"/>
  <c r="Q339" i="1"/>
  <c r="R339" i="1"/>
  <c r="R365" i="1"/>
  <c r="Q365" i="1"/>
  <c r="Q57" i="1"/>
  <c r="R57" i="1"/>
  <c r="R70" i="1"/>
  <c r="Q70" i="1"/>
  <c r="Q52" i="1"/>
  <c r="R52" i="1"/>
  <c r="R62" i="1"/>
  <c r="Q62" i="1"/>
  <c r="J363" i="1"/>
  <c r="M363" i="1" s="1"/>
  <c r="H363" i="1"/>
  <c r="M362" i="1"/>
  <c r="H362" i="1"/>
  <c r="M361" i="1"/>
  <c r="H361" i="1"/>
  <c r="O361" i="1" s="1"/>
  <c r="M337" i="1"/>
  <c r="H337" i="1"/>
  <c r="O337" i="1" s="1"/>
  <c r="M336" i="1"/>
  <c r="H336" i="1"/>
  <c r="M335" i="1"/>
  <c r="H335" i="1"/>
  <c r="M319" i="1"/>
  <c r="H319" i="1"/>
  <c r="O319" i="1" s="1"/>
  <c r="M318" i="1"/>
  <c r="H318" i="1"/>
  <c r="O318" i="1" s="1"/>
  <c r="M297" i="1"/>
  <c r="H297" i="1"/>
  <c r="M296" i="1"/>
  <c r="H296" i="1"/>
  <c r="M295" i="1"/>
  <c r="H295" i="1"/>
  <c r="O295" i="1" s="1"/>
  <c r="M294" i="1"/>
  <c r="H294" i="1"/>
  <c r="O294" i="1" s="1"/>
  <c r="M293" i="1"/>
  <c r="H293" i="1"/>
  <c r="M292" i="1"/>
  <c r="H292" i="1"/>
  <c r="M291" i="1"/>
  <c r="H291" i="1"/>
  <c r="O291" i="1" s="1"/>
  <c r="M290" i="1"/>
  <c r="H290" i="1"/>
  <c r="O290" i="1" s="1"/>
  <c r="M267" i="1"/>
  <c r="H267" i="1"/>
  <c r="M242" i="1"/>
  <c r="H242" i="1"/>
  <c r="M241" i="1"/>
  <c r="H241" i="1"/>
  <c r="O241" i="1" s="1"/>
  <c r="M240" i="1"/>
  <c r="H240" i="1"/>
  <c r="M239" i="1"/>
  <c r="H239" i="1"/>
  <c r="M238" i="1"/>
  <c r="H238" i="1"/>
  <c r="M237" i="1"/>
  <c r="H237" i="1"/>
  <c r="O237" i="1" s="1"/>
  <c r="M236" i="1"/>
  <c r="H236" i="1"/>
  <c r="M235" i="1"/>
  <c r="H235" i="1"/>
  <c r="M234" i="1"/>
  <c r="H234" i="1"/>
  <c r="M233" i="1"/>
  <c r="H233" i="1"/>
  <c r="O233" i="1" s="1"/>
  <c r="M38" i="1"/>
  <c r="H38" i="1"/>
  <c r="M37" i="1"/>
  <c r="H37" i="1"/>
  <c r="O37" i="1" s="1"/>
  <c r="M36" i="1"/>
  <c r="H36" i="1"/>
  <c r="M35" i="1"/>
  <c r="H35" i="1"/>
  <c r="O35" i="1" s="1"/>
  <c r="M27" i="1"/>
  <c r="H27" i="1"/>
  <c r="M26" i="1"/>
  <c r="H26" i="1"/>
  <c r="O26" i="1" s="1"/>
  <c r="M25" i="1"/>
  <c r="H25" i="1"/>
  <c r="M24" i="1"/>
  <c r="H24" i="1"/>
  <c r="O24" i="1" s="1"/>
  <c r="M21" i="1"/>
  <c r="H21" i="1"/>
  <c r="O21" i="1" s="1"/>
  <c r="M20" i="1"/>
  <c r="H20" i="1"/>
  <c r="O20" i="1" s="1"/>
  <c r="M19" i="1"/>
  <c r="H19" i="1"/>
  <c r="M18" i="1"/>
  <c r="H18" i="1"/>
  <c r="O18" i="1" s="1"/>
  <c r="M15" i="1"/>
  <c r="H15" i="1"/>
  <c r="O15" i="1" s="1"/>
  <c r="M14" i="1"/>
  <c r="H14" i="1"/>
  <c r="O14" i="1" s="1"/>
  <c r="M13" i="1"/>
  <c r="H13" i="1"/>
  <c r="Q61" i="1" l="1"/>
  <c r="Q270" i="1"/>
  <c r="Q247" i="1"/>
  <c r="Q368" i="1"/>
  <c r="D5" i="2"/>
  <c r="Q55" i="1"/>
  <c r="R274" i="1"/>
  <c r="O19" i="1"/>
  <c r="O25" i="1"/>
  <c r="R25" i="1" s="1"/>
  <c r="O36" i="1"/>
  <c r="R36" i="1" s="1"/>
  <c r="O234" i="1"/>
  <c r="Q234" i="1" s="1"/>
  <c r="O238" i="1"/>
  <c r="Q238" i="1" s="1"/>
  <c r="O242" i="1"/>
  <c r="Q242" i="1" s="1"/>
  <c r="O292" i="1"/>
  <c r="R292" i="1" s="1"/>
  <c r="O296" i="1"/>
  <c r="O335" i="1"/>
  <c r="O362" i="1"/>
  <c r="R362" i="1" s="1"/>
  <c r="Q26" i="1"/>
  <c r="R26" i="1"/>
  <c r="Q37" i="1"/>
  <c r="R37" i="1"/>
  <c r="O235" i="1"/>
  <c r="O239" i="1"/>
  <c r="O267" i="1"/>
  <c r="O293" i="1"/>
  <c r="O297" i="1"/>
  <c r="O336" i="1"/>
  <c r="O363" i="1"/>
  <c r="Q14" i="1"/>
  <c r="R14" i="1"/>
  <c r="R21" i="1"/>
  <c r="Q21" i="1"/>
  <c r="O27" i="1"/>
  <c r="O38" i="1"/>
  <c r="O236" i="1"/>
  <c r="O240" i="1"/>
  <c r="R290" i="1"/>
  <c r="Q290" i="1"/>
  <c r="R294" i="1"/>
  <c r="Q294" i="1"/>
  <c r="Q318" i="1"/>
  <c r="R318" i="1"/>
  <c r="Q337" i="1"/>
  <c r="R337" i="1"/>
  <c r="R15" i="1"/>
  <c r="Q15" i="1"/>
  <c r="Q35" i="1"/>
  <c r="R35" i="1"/>
  <c r="R233" i="1"/>
  <c r="Q233" i="1"/>
  <c r="Q241" i="1"/>
  <c r="R241" i="1"/>
  <c r="Q291" i="1"/>
  <c r="R291" i="1"/>
  <c r="Q295" i="1"/>
  <c r="R295" i="1"/>
  <c r="Q319" i="1"/>
  <c r="R319" i="1"/>
  <c r="R361" i="1"/>
  <c r="Q361" i="1"/>
  <c r="R24" i="1"/>
  <c r="Q24" i="1"/>
  <c r="Q237" i="1"/>
  <c r="R237" i="1"/>
  <c r="Q20" i="1"/>
  <c r="R20" i="1"/>
  <c r="Q18" i="1"/>
  <c r="R18" i="1"/>
  <c r="Q25" i="1"/>
  <c r="R234" i="1"/>
  <c r="Q296" i="1"/>
  <c r="R296" i="1"/>
  <c r="Q335" i="1"/>
  <c r="R335" i="1"/>
  <c r="Q362" i="1"/>
  <c r="R19" i="1"/>
  <c r="Q19" i="1"/>
  <c r="Q36" i="1"/>
  <c r="H39" i="1"/>
  <c r="O13" i="1"/>
  <c r="M31" i="1"/>
  <c r="M30" i="1"/>
  <c r="L43" i="1"/>
  <c r="L42" i="1"/>
  <c r="M79" i="1"/>
  <c r="M113" i="1"/>
  <c r="M210" i="1"/>
  <c r="Q292" i="1" l="1"/>
  <c r="R238" i="1"/>
  <c r="R242" i="1"/>
  <c r="Q27" i="1"/>
  <c r="R27" i="1"/>
  <c r="Q293" i="1"/>
  <c r="R293" i="1"/>
  <c r="Q239" i="1"/>
  <c r="R239" i="1"/>
  <c r="Q235" i="1"/>
  <c r="R235" i="1"/>
  <c r="Q240" i="1"/>
  <c r="R240" i="1"/>
  <c r="Q363" i="1"/>
  <c r="R363" i="1"/>
  <c r="R267" i="1"/>
  <c r="Q267" i="1"/>
  <c r="Q236" i="1"/>
  <c r="R236" i="1"/>
  <c r="R336" i="1"/>
  <c r="Q336" i="1"/>
  <c r="Q13" i="1"/>
  <c r="R13" i="1"/>
  <c r="Q38" i="1"/>
  <c r="R38" i="1"/>
  <c r="Q297" i="1"/>
  <c r="R297" i="1"/>
  <c r="H213" i="1"/>
  <c r="H210" i="1"/>
  <c r="O210" i="1" s="1"/>
  <c r="H113" i="1"/>
  <c r="O113" i="1" s="1"/>
  <c r="G123" i="1"/>
  <c r="H79" i="1"/>
  <c r="O79" i="1" s="1"/>
  <c r="G88" i="1"/>
  <c r="M42" i="1"/>
  <c r="G42" i="1"/>
  <c r="H42" i="1" s="1"/>
  <c r="H30" i="1"/>
  <c r="O30" i="1" s="1"/>
  <c r="O42" i="1" l="1"/>
  <c r="Q42" i="1"/>
  <c r="R42" i="1"/>
  <c r="Q79" i="1"/>
  <c r="R79" i="1"/>
  <c r="Q113" i="1"/>
  <c r="R113" i="1"/>
  <c r="Q210" i="1"/>
  <c r="R210" i="1"/>
  <c r="Q30" i="1"/>
  <c r="R30" i="1"/>
  <c r="G87" i="1"/>
  <c r="H87" i="1" s="1"/>
  <c r="H86" i="1"/>
  <c r="O86" i="1" s="1"/>
  <c r="G43" i="1"/>
  <c r="H43" i="1" s="1"/>
  <c r="O43" i="1" s="1"/>
  <c r="H41" i="1"/>
  <c r="O41" i="1" s="1"/>
  <c r="G122" i="1"/>
  <c r="H122" i="1" s="1"/>
  <c r="O122" i="1" s="1"/>
  <c r="H121" i="1"/>
  <c r="M123" i="1"/>
  <c r="H123" i="1"/>
  <c r="O123" i="1" s="1"/>
  <c r="M122" i="1"/>
  <c r="M121" i="1"/>
  <c r="M88" i="1"/>
  <c r="H88" i="1"/>
  <c r="M87" i="1"/>
  <c r="M86" i="1"/>
  <c r="M208" i="1"/>
  <c r="M207" i="1"/>
  <c r="M43" i="1"/>
  <c r="M41" i="1"/>
  <c r="H208" i="1"/>
  <c r="O208" i="1" s="1"/>
  <c r="H207" i="1"/>
  <c r="O207" i="1" s="1"/>
  <c r="O88" i="1" l="1"/>
  <c r="Q43" i="1"/>
  <c r="R43" i="1"/>
  <c r="Q122" i="1"/>
  <c r="R122" i="1"/>
  <c r="Q41" i="1"/>
  <c r="R41" i="1"/>
  <c r="Q86" i="1"/>
  <c r="R86" i="1"/>
  <c r="R123" i="1"/>
  <c r="Q123" i="1"/>
  <c r="R207" i="1"/>
  <c r="Q207" i="1"/>
  <c r="Q208" i="1"/>
  <c r="R208" i="1"/>
  <c r="O87" i="1"/>
  <c r="O121" i="1"/>
  <c r="H44" i="1"/>
  <c r="M44" i="1"/>
  <c r="H89" i="1"/>
  <c r="M89" i="1"/>
  <c r="H124" i="1"/>
  <c r="M124" i="1"/>
  <c r="M98" i="1"/>
  <c r="Q87" i="1" l="1"/>
  <c r="R87" i="1"/>
  <c r="O44" i="1"/>
  <c r="R121" i="1"/>
  <c r="Q121" i="1"/>
  <c r="R88" i="1"/>
  <c r="Q88" i="1"/>
  <c r="O89" i="1"/>
  <c r="O124" i="1"/>
  <c r="H110" i="1"/>
  <c r="M110" i="1"/>
  <c r="H104" i="1"/>
  <c r="M104" i="1"/>
  <c r="H98" i="1"/>
  <c r="H58" i="1"/>
  <c r="M58" i="1"/>
  <c r="M22" i="1"/>
  <c r="M39" i="1"/>
  <c r="M75" i="1"/>
  <c r="H16" i="1"/>
  <c r="M16" i="1"/>
  <c r="M67" i="1"/>
  <c r="H67" i="1"/>
  <c r="H75" i="1"/>
  <c r="H22" i="1"/>
  <c r="M201" i="1"/>
  <c r="M202" i="1"/>
  <c r="M203" i="1"/>
  <c r="M204" i="1"/>
  <c r="M205" i="1"/>
  <c r="M206" i="1"/>
  <c r="M213" i="1"/>
  <c r="O213" i="1" s="1"/>
  <c r="M214" i="1"/>
  <c r="M215" i="1"/>
  <c r="M216" i="1"/>
  <c r="M217" i="1"/>
  <c r="M218" i="1"/>
  <c r="M219" i="1"/>
  <c r="M220" i="1"/>
  <c r="M221" i="1"/>
  <c r="M222" i="1"/>
  <c r="M223" i="1"/>
  <c r="M224" i="1"/>
  <c r="M225" i="1"/>
  <c r="M226" i="1"/>
  <c r="M227" i="1"/>
  <c r="M228" i="1"/>
  <c r="M229" i="1"/>
  <c r="M230" i="1"/>
  <c r="M231" i="1"/>
  <c r="M232" i="1"/>
  <c r="M200" i="1"/>
  <c r="M266" i="1"/>
  <c r="M265" i="1"/>
  <c r="M264" i="1"/>
  <c r="M317" i="1"/>
  <c r="M316" i="1"/>
  <c r="M315" i="1"/>
  <c r="M314" i="1"/>
  <c r="M334" i="1"/>
  <c r="M333" i="1"/>
  <c r="M332" i="1"/>
  <c r="M331" i="1"/>
  <c r="M330" i="1"/>
  <c r="K329" i="1"/>
  <c r="M329" i="1" s="1"/>
  <c r="M328" i="1"/>
  <c r="M327" i="1"/>
  <c r="M326" i="1"/>
  <c r="M360" i="1"/>
  <c r="M359" i="1"/>
  <c r="M358" i="1"/>
  <c r="M357" i="1"/>
  <c r="M356" i="1"/>
  <c r="M355" i="1"/>
  <c r="M354" i="1"/>
  <c r="M353" i="1"/>
  <c r="M352" i="1"/>
  <c r="M313" i="1"/>
  <c r="M312" i="1"/>
  <c r="M311" i="1"/>
  <c r="K351" i="1"/>
  <c r="M351" i="1" s="1"/>
  <c r="D9" i="2" s="1"/>
  <c r="H360" i="1"/>
  <c r="H357" i="1"/>
  <c r="H355" i="1"/>
  <c r="O355" i="1" s="1"/>
  <c r="H354" i="1"/>
  <c r="O354" i="1" s="1"/>
  <c r="H353" i="1"/>
  <c r="O353" i="1" s="1"/>
  <c r="H352" i="1"/>
  <c r="O352" i="1" s="1"/>
  <c r="H359" i="1"/>
  <c r="O359" i="1" s="1"/>
  <c r="H358" i="1"/>
  <c r="O358" i="1" s="1"/>
  <c r="H356" i="1"/>
  <c r="O356" i="1" s="1"/>
  <c r="H313" i="1"/>
  <c r="H312" i="1"/>
  <c r="H311" i="1"/>
  <c r="H333" i="1"/>
  <c r="O333" i="1" s="1"/>
  <c r="F329" i="1"/>
  <c r="H343" i="1"/>
  <c r="H334" i="1"/>
  <c r="O334" i="1" s="1"/>
  <c r="H332" i="1"/>
  <c r="H331" i="1"/>
  <c r="H330" i="1"/>
  <c r="H328" i="1"/>
  <c r="O328" i="1" s="1"/>
  <c r="H327" i="1"/>
  <c r="O327" i="1" s="1"/>
  <c r="H326" i="1"/>
  <c r="O326" i="1" s="1"/>
  <c r="H266" i="1"/>
  <c r="O266" i="1" s="1"/>
  <c r="H264" i="1"/>
  <c r="O264" i="1" s="1"/>
  <c r="H265" i="1"/>
  <c r="H232" i="1"/>
  <c r="O232" i="1" s="1"/>
  <c r="F351" i="1"/>
  <c r="H316" i="1"/>
  <c r="O316" i="1" s="1"/>
  <c r="H315" i="1"/>
  <c r="O315" i="1" s="1"/>
  <c r="H317" i="1"/>
  <c r="H314" i="1"/>
  <c r="O314" i="1" s="1"/>
  <c r="H289" i="1"/>
  <c r="H226" i="1"/>
  <c r="O226" i="1" s="1"/>
  <c r="H227" i="1"/>
  <c r="H228" i="1"/>
  <c r="H229" i="1"/>
  <c r="H230" i="1"/>
  <c r="O230" i="1" s="1"/>
  <c r="H231" i="1"/>
  <c r="O231" i="1" s="1"/>
  <c r="H225" i="1"/>
  <c r="O225" i="1" s="1"/>
  <c r="H224" i="1"/>
  <c r="O224" i="1" s="1"/>
  <c r="H223" i="1"/>
  <c r="O223" i="1" s="1"/>
  <c r="H222" i="1"/>
  <c r="O222" i="1" s="1"/>
  <c r="H221" i="1"/>
  <c r="H220" i="1"/>
  <c r="H219" i="1"/>
  <c r="O219" i="1" s="1"/>
  <c r="H218" i="1"/>
  <c r="O218" i="1" s="1"/>
  <c r="H217" i="1"/>
  <c r="O217" i="1" s="1"/>
  <c r="H216" i="1"/>
  <c r="O216" i="1" s="1"/>
  <c r="H215" i="1"/>
  <c r="O215" i="1" s="1"/>
  <c r="H214" i="1"/>
  <c r="O214" i="1" s="1"/>
  <c r="H201" i="1"/>
  <c r="O201" i="1" s="1"/>
  <c r="H202" i="1"/>
  <c r="O202" i="1" s="1"/>
  <c r="H203" i="1"/>
  <c r="O203" i="1" s="1"/>
  <c r="H204" i="1"/>
  <c r="O204" i="1" s="1"/>
  <c r="H205" i="1"/>
  <c r="O205" i="1" s="1"/>
  <c r="H206" i="1"/>
  <c r="O206" i="1" s="1"/>
  <c r="H200" i="1"/>
  <c r="O200" i="1" s="1"/>
  <c r="O220" i="1" l="1"/>
  <c r="O227" i="1"/>
  <c r="O317" i="1"/>
  <c r="R317" i="1" s="1"/>
  <c r="O221" i="1"/>
  <c r="Q334" i="1"/>
  <c r="R334" i="1"/>
  <c r="R359" i="1"/>
  <c r="Q359" i="1"/>
  <c r="R213" i="1"/>
  <c r="Q213" i="1"/>
  <c r="Q89" i="1"/>
  <c r="R89" i="1"/>
  <c r="Q216" i="1"/>
  <c r="R216" i="1"/>
  <c r="Q266" i="1"/>
  <c r="R266" i="1"/>
  <c r="Q352" i="1"/>
  <c r="R352" i="1"/>
  <c r="C5" i="2"/>
  <c r="E5" i="2" s="1"/>
  <c r="O289" i="1"/>
  <c r="Q217" i="1"/>
  <c r="R217" i="1"/>
  <c r="Q204" i="1"/>
  <c r="R204" i="1"/>
  <c r="Q230" i="1"/>
  <c r="R230" i="1"/>
  <c r="R315" i="1"/>
  <c r="Q315" i="1"/>
  <c r="Q327" i="1"/>
  <c r="R327" i="1"/>
  <c r="Q333" i="1"/>
  <c r="R333" i="1"/>
  <c r="R353" i="1"/>
  <c r="Q353" i="1"/>
  <c r="Q206" i="1"/>
  <c r="R206" i="1"/>
  <c r="R205" i="1"/>
  <c r="Q205" i="1"/>
  <c r="Q202" i="1"/>
  <c r="R202" i="1"/>
  <c r="Q220" i="1"/>
  <c r="R220" i="1"/>
  <c r="O229" i="1"/>
  <c r="Q316" i="1"/>
  <c r="R316" i="1"/>
  <c r="Q328" i="1"/>
  <c r="R328" i="1"/>
  <c r="O311" i="1"/>
  <c r="Q354" i="1"/>
  <c r="R354" i="1"/>
  <c r="Q264" i="1"/>
  <c r="R264" i="1"/>
  <c r="R225" i="1"/>
  <c r="Q225" i="1"/>
  <c r="Q218" i="1"/>
  <c r="R218" i="1"/>
  <c r="Q203" i="1"/>
  <c r="R203" i="1"/>
  <c r="R221" i="1"/>
  <c r="Q221" i="1"/>
  <c r="O330" i="1"/>
  <c r="O312" i="1"/>
  <c r="Q355" i="1"/>
  <c r="R355" i="1"/>
  <c r="Q224" i="1"/>
  <c r="R224" i="1"/>
  <c r="Q314" i="1"/>
  <c r="R314" i="1"/>
  <c r="R326" i="1"/>
  <c r="Q326" i="1"/>
  <c r="R219" i="1"/>
  <c r="Q219" i="1"/>
  <c r="R201" i="1"/>
  <c r="Q201" i="1"/>
  <c r="Q214" i="1"/>
  <c r="R214" i="1"/>
  <c r="Q222" i="1"/>
  <c r="R222" i="1"/>
  <c r="R227" i="1"/>
  <c r="Q227" i="1"/>
  <c r="Q232" i="1"/>
  <c r="R232" i="1"/>
  <c r="O331" i="1"/>
  <c r="O313" i="1"/>
  <c r="O357" i="1"/>
  <c r="R44" i="1"/>
  <c r="Q44" i="1"/>
  <c r="Q358" i="1"/>
  <c r="R358" i="1"/>
  <c r="R231" i="1"/>
  <c r="Q231" i="1"/>
  <c r="O228" i="1"/>
  <c r="Q200" i="1"/>
  <c r="R200" i="1"/>
  <c r="R215" i="1"/>
  <c r="Q215" i="1"/>
  <c r="R223" i="1"/>
  <c r="Q223" i="1"/>
  <c r="Q226" i="1"/>
  <c r="R226" i="1"/>
  <c r="O265" i="1"/>
  <c r="O332" i="1"/>
  <c r="Q356" i="1"/>
  <c r="R356" i="1"/>
  <c r="O360" i="1"/>
  <c r="Q124" i="1"/>
  <c r="R124" i="1"/>
  <c r="O110" i="1"/>
  <c r="O67" i="1"/>
  <c r="O104" i="1"/>
  <c r="O39" i="1"/>
  <c r="O75" i="1"/>
  <c r="O58" i="1"/>
  <c r="O22" i="1"/>
  <c r="O16" i="1"/>
  <c r="H329" i="1"/>
  <c r="O329" i="1" s="1"/>
  <c r="H351" i="1"/>
  <c r="Q317" i="1" l="1"/>
  <c r="H5" i="2"/>
  <c r="G5" i="2"/>
  <c r="Q289" i="1"/>
  <c r="R289" i="1"/>
  <c r="R311" i="1"/>
  <c r="Q311" i="1"/>
  <c r="Q58" i="1"/>
  <c r="R58" i="1"/>
  <c r="Q104" i="1"/>
  <c r="R104" i="1"/>
  <c r="Q360" i="1"/>
  <c r="R360" i="1"/>
  <c r="R332" i="1"/>
  <c r="Q332" i="1"/>
  <c r="Q312" i="1"/>
  <c r="R312" i="1"/>
  <c r="Q75" i="1"/>
  <c r="R75" i="1"/>
  <c r="C9" i="2"/>
  <c r="E9" i="2" s="1"/>
  <c r="O351" i="1"/>
  <c r="Q329" i="1"/>
  <c r="R329" i="1"/>
  <c r="Q110" i="1"/>
  <c r="R110" i="1"/>
  <c r="Q265" i="1"/>
  <c r="R265" i="1"/>
  <c r="Q357" i="1"/>
  <c r="R357" i="1"/>
  <c r="R330" i="1"/>
  <c r="Q330" i="1"/>
  <c r="Q39" i="1"/>
  <c r="R39" i="1"/>
  <c r="Q228" i="1"/>
  <c r="R228" i="1"/>
  <c r="R313" i="1"/>
  <c r="Q313" i="1"/>
  <c r="Q67" i="1"/>
  <c r="R67" i="1"/>
  <c r="Q16" i="1"/>
  <c r="R16" i="1"/>
  <c r="Q22" i="1"/>
  <c r="R22" i="1"/>
  <c r="Q331" i="1"/>
  <c r="R331" i="1"/>
  <c r="R229" i="1"/>
  <c r="Q229" i="1"/>
  <c r="M118" i="1"/>
  <c r="H118" i="1"/>
  <c r="M29" i="1"/>
  <c r="H29" i="1"/>
  <c r="O29" i="1" s="1"/>
  <c r="M28" i="1"/>
  <c r="H28" i="1"/>
  <c r="O28" i="1" s="1"/>
  <c r="M32" i="1"/>
  <c r="H32" i="1"/>
  <c r="O32" i="1" s="1"/>
  <c r="H9" i="2" l="1"/>
  <c r="G9" i="2"/>
  <c r="R32" i="1"/>
  <c r="Q32" i="1"/>
  <c r="R28" i="1"/>
  <c r="Q28" i="1"/>
  <c r="Q351" i="1"/>
  <c r="R351" i="1"/>
  <c r="Q29" i="1"/>
  <c r="R29" i="1"/>
  <c r="O118" i="1"/>
  <c r="H112" i="1"/>
  <c r="O112" i="1" s="1"/>
  <c r="H114" i="1"/>
  <c r="H115" i="1"/>
  <c r="O115" i="1" s="1"/>
  <c r="H116" i="1"/>
  <c r="O116" i="1" s="1"/>
  <c r="H117" i="1"/>
  <c r="M81" i="1"/>
  <c r="D6" i="2" s="1"/>
  <c r="M211" i="1"/>
  <c r="M212" i="1"/>
  <c r="M33" i="1"/>
  <c r="M209" i="1"/>
  <c r="M77" i="1"/>
  <c r="M78" i="1"/>
  <c r="M80" i="1"/>
  <c r="D8" i="2" s="1"/>
  <c r="M82" i="1"/>
  <c r="D4" i="2" s="1"/>
  <c r="M83" i="1"/>
  <c r="M112" i="1"/>
  <c r="D3" i="2" s="1"/>
  <c r="M114" i="1"/>
  <c r="M115" i="1"/>
  <c r="M116" i="1"/>
  <c r="M117" i="1"/>
  <c r="D7" i="2" s="1"/>
  <c r="H211" i="1"/>
  <c r="O211" i="1" s="1"/>
  <c r="H212" i="1"/>
  <c r="O212" i="1" s="1"/>
  <c r="H31" i="1"/>
  <c r="O31" i="1" s="1"/>
  <c r="H209" i="1"/>
  <c r="H77" i="1"/>
  <c r="H78" i="1"/>
  <c r="H80" i="1"/>
  <c r="H82" i="1"/>
  <c r="H83" i="1"/>
  <c r="O83" i="1" s="1"/>
  <c r="H81" i="1"/>
  <c r="C7" i="2" l="1"/>
  <c r="E7" i="2" s="1"/>
  <c r="O117" i="1"/>
  <c r="Q115" i="1"/>
  <c r="R115" i="1"/>
  <c r="C6" i="2"/>
  <c r="E6" i="2" s="1"/>
  <c r="O81" i="1"/>
  <c r="Q83" i="1"/>
  <c r="R83" i="1"/>
  <c r="O82" i="1"/>
  <c r="O114" i="1"/>
  <c r="Q212" i="1"/>
  <c r="R212" i="1"/>
  <c r="R211" i="1"/>
  <c r="Q211" i="1"/>
  <c r="O78" i="1"/>
  <c r="R112" i="1"/>
  <c r="Q112" i="1"/>
  <c r="R118" i="1"/>
  <c r="Q118" i="1"/>
  <c r="R116" i="1"/>
  <c r="Q116" i="1"/>
  <c r="C8" i="2"/>
  <c r="E8" i="2" s="1"/>
  <c r="O80" i="1"/>
  <c r="O77" i="1"/>
  <c r="O209" i="1"/>
  <c r="Q31" i="1"/>
  <c r="R31" i="1"/>
  <c r="F10" i="2"/>
  <c r="C4" i="2"/>
  <c r="E4" i="2" s="1"/>
  <c r="C3" i="2"/>
  <c r="M119" i="1"/>
  <c r="M125" i="1" s="1"/>
  <c r="M375" i="1"/>
  <c r="H375" i="1"/>
  <c r="H33" i="1"/>
  <c r="H119" i="1"/>
  <c r="H125" i="1" s="1"/>
  <c r="M84" i="1"/>
  <c r="H84" i="1"/>
  <c r="H90" i="1" s="1"/>
  <c r="H8" i="2" l="1"/>
  <c r="G8" i="2"/>
  <c r="H6" i="2"/>
  <c r="G6" i="2"/>
  <c r="H7" i="2"/>
  <c r="G7" i="2"/>
  <c r="Q77" i="1"/>
  <c r="R77" i="1"/>
  <c r="R80" i="1"/>
  <c r="Q80" i="1"/>
  <c r="R78" i="1"/>
  <c r="Q78" i="1"/>
  <c r="R81" i="1"/>
  <c r="Q81" i="1"/>
  <c r="R209" i="1"/>
  <c r="Q209" i="1"/>
  <c r="Q82" i="1"/>
  <c r="R82" i="1"/>
  <c r="H4" i="2"/>
  <c r="G4" i="2"/>
  <c r="Q114" i="1"/>
  <c r="R114" i="1"/>
  <c r="Q117" i="1"/>
  <c r="R117" i="1"/>
  <c r="F11" i="2"/>
  <c r="E3" i="2"/>
  <c r="C10" i="2"/>
  <c r="O375" i="1"/>
  <c r="M90" i="1"/>
  <c r="O33" i="1"/>
  <c r="O119" i="1"/>
  <c r="O84" i="1"/>
  <c r="Q119" i="1" l="1"/>
  <c r="R119" i="1"/>
  <c r="Q33" i="1"/>
  <c r="R33" i="1"/>
  <c r="Q375" i="1"/>
  <c r="R375" i="1"/>
  <c r="H3" i="2"/>
  <c r="G3" i="2"/>
  <c r="O90" i="1"/>
  <c r="Q84" i="1"/>
  <c r="R84" i="1"/>
  <c r="F12" i="2"/>
  <c r="F13" i="2" s="1"/>
  <c r="O125" i="1"/>
  <c r="D10" i="2"/>
  <c r="Q125" i="1" l="1"/>
  <c r="R125" i="1"/>
  <c r="Q90" i="1"/>
  <c r="R90" i="1"/>
  <c r="F14" i="2"/>
  <c r="F15" i="2" s="1"/>
  <c r="D11" i="2"/>
  <c r="D12" i="2" s="1"/>
  <c r="E10" i="2"/>
  <c r="C11" i="2"/>
  <c r="C12" i="2" s="1"/>
  <c r="H10" i="2" l="1"/>
  <c r="G10" i="2"/>
  <c r="D14" i="2"/>
  <c r="D13" i="2"/>
  <c r="C14" i="2"/>
  <c r="C13" i="2"/>
  <c r="E11" i="2"/>
  <c r="G11" i="2" s="1"/>
  <c r="G12" i="2" l="1"/>
  <c r="E12" i="2"/>
  <c r="H12" i="2" s="1"/>
  <c r="H11" i="2"/>
  <c r="C15" i="2"/>
  <c r="D15" i="2"/>
  <c r="O45" i="1"/>
  <c r="E13" i="2" l="1"/>
  <c r="H13" i="2" s="1"/>
  <c r="E14" i="2"/>
  <c r="H14" i="2" s="1"/>
  <c r="Q45" i="1"/>
  <c r="R45" i="1"/>
  <c r="G14" i="2"/>
  <c r="G13" i="2"/>
  <c r="E15" i="2"/>
  <c r="H15" i="2" s="1"/>
  <c r="O196" i="1"/>
  <c r="G15" i="2" l="1"/>
  <c r="O377" i="1"/>
  <c r="Q196" i="1"/>
  <c r="R196" i="1"/>
  <c r="Q377" i="1" l="1"/>
  <c r="R377" i="1"/>
  <c r="M45" i="1"/>
  <c r="M196" i="1" s="1"/>
  <c r="M377" i="1" s="1"/>
  <c r="M378" i="1" l="1"/>
  <c r="M379" i="1" s="1"/>
  <c r="H45" i="1"/>
  <c r="H193" i="1"/>
  <c r="H196" i="1" l="1"/>
  <c r="H377" i="1" s="1"/>
  <c r="H378" i="1" s="1"/>
  <c r="H379" i="1" l="1"/>
  <c r="O378" i="1"/>
  <c r="O10" i="2"/>
  <c r="Q378" i="1" l="1"/>
  <c r="R378" i="1"/>
  <c r="O379" i="1"/>
  <c r="Q379" i="1" l="1"/>
  <c r="R379" i="1"/>
  <c r="C8"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tc={53D5D78D-7226-4632-86F8-844A102EFE24}</author>
  </authors>
  <commentList>
    <comment ref="B13" authorId="0" shapeId="0" xr:uid="{00000000-0006-0000-0200-000004000000}">
      <text>
        <r>
          <rPr>
            <sz val="10"/>
            <rFont val="Arial"/>
            <family val="2"/>
          </rPr>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Ceci ne s'applique qu'aux les Organisations Participantes non-Nations Unies (PNUNO)</t>
        </r>
      </text>
    </comment>
  </commentList>
</comments>
</file>

<file path=xl/sharedStrings.xml><?xml version="1.0" encoding="utf-8"?>
<sst xmlns="http://schemas.openxmlformats.org/spreadsheetml/2006/main" count="13384" uniqueCount="2478">
  <si>
    <t>CATEGORY</t>
  </si>
  <si>
    <t>GRAND TOTAL</t>
  </si>
  <si>
    <t>Year 1</t>
  </si>
  <si>
    <t>Year 2</t>
  </si>
  <si>
    <t>Quantite</t>
  </si>
  <si>
    <t>Cout Unitaire</t>
  </si>
  <si>
    <t>Duree/           Frequence</t>
  </si>
  <si>
    <t xml:space="preserve"> Budget Année 1</t>
  </si>
  <si>
    <t>Budget Année 2</t>
  </si>
  <si>
    <t>Personnel et autres employés</t>
  </si>
  <si>
    <t>Fournitures, produits de base, materiels</t>
  </si>
  <si>
    <t>Services Contractuels</t>
  </si>
  <si>
    <t>Frais de deplacement</t>
  </si>
  <si>
    <t>Transferts et subventions</t>
  </si>
  <si>
    <t>Frais generaux de fonctionnement et autres couts directs</t>
  </si>
  <si>
    <t xml:space="preserve">Total des Couts liés au Programme </t>
  </si>
  <si>
    <t>Annee 1</t>
  </si>
  <si>
    <t>Annee 2</t>
  </si>
  <si>
    <t xml:space="preserve">Total </t>
  </si>
  <si>
    <t>Organisation Lead</t>
  </si>
  <si>
    <t>Equipements et mobilier</t>
  </si>
  <si>
    <t>CATEGORIES DE DEPENSE*</t>
  </si>
  <si>
    <t>Sous-total Objective Specifique 2</t>
  </si>
  <si>
    <t>Sous-total Objective Specifique 3</t>
  </si>
  <si>
    <t>Cout Total Programme</t>
  </si>
  <si>
    <t>SOUS-TOTAL COUTS DIRECTS DE SOUTIEN (ne peuvent représentés plus de 35% du budget total)</t>
  </si>
  <si>
    <t xml:space="preserve">COUTS DIRECTS LIES AUX ACTIVITES </t>
  </si>
  <si>
    <t>SOUS-TOTAL COUTS DIRECTS LIES AUX ACTIVITES (au minimum 60% du budget total)</t>
  </si>
  <si>
    <t xml:space="preserve"> 1) Personnel et autres employés (lies au soutien)</t>
  </si>
  <si>
    <t xml:space="preserve"> 2) Fournitures, produits de base, materiels (lies au soutien)</t>
  </si>
  <si>
    <t>3) Equipements et mobilier (lies au soutien)</t>
  </si>
  <si>
    <t xml:space="preserve"> 4) Services Contractuels (lies au soutien)</t>
  </si>
  <si>
    <t>7) Frais généraux de fonctionnement et autres couts directs (lies au soutien)</t>
  </si>
  <si>
    <t>5) Frais de deplacement (lies au soutien)</t>
  </si>
  <si>
    <t xml:space="preserve"> 6) Transferts et subventions (lies au soutien)</t>
  </si>
  <si>
    <t xml:space="preserve">COUTS DIRECTS DE SOUTIEN </t>
  </si>
  <si>
    <t>Couts Indirects (7%)**</t>
  </si>
  <si>
    <t>%</t>
  </si>
  <si>
    <t>DEPENSES</t>
  </si>
  <si>
    <t>Couts total pour PUNO/PNUNO</t>
  </si>
  <si>
    <t>OBJECTIVE SPECIFIQUE 4: Le projet et redevable aux populations touchées et les principes sensibilité aux conflits et ne pas nuire sont respectés.</t>
  </si>
  <si>
    <t>Location Salle</t>
  </si>
  <si>
    <t>Pause Café et Dejeuner</t>
  </si>
  <si>
    <t xml:space="preserve">Fournitures de bureau et impression (stilo, bloc note, dossiers) </t>
  </si>
  <si>
    <t>Cout de transport journaliere</t>
  </si>
  <si>
    <t>Logement participants</t>
  </si>
  <si>
    <t>Per diem participants</t>
  </si>
  <si>
    <t>Vols nationals / international pour les formateurs</t>
  </si>
  <si>
    <t>DRC</t>
  </si>
  <si>
    <t>Conflict Sensitivity Officer - Bunia/Fataki</t>
  </si>
  <si>
    <t>Specialiste MEAL - Goma</t>
  </si>
  <si>
    <t>Chargé MEAL - Goma</t>
  </si>
  <si>
    <t>Assitante MEAL - Fataki</t>
  </si>
  <si>
    <t>Fabrication boites a suggestion</t>
  </si>
  <si>
    <t>Contribution Ligne Verte</t>
  </si>
  <si>
    <t>Impression materiels de communication (code de conduit, affiches, etc.)</t>
  </si>
  <si>
    <t>Énquete baseline</t>
  </si>
  <si>
    <t>Énquete endline</t>
  </si>
  <si>
    <t>Énquetes ad-hoc (satisfaction beneficaires, post-distribution, etc.)</t>
  </si>
  <si>
    <t>Évaluation Externe</t>
  </si>
  <si>
    <t>Paiements journalieres Cash for Work</t>
  </si>
  <si>
    <t>Utiles pour les activités CFW</t>
  </si>
  <si>
    <t>Materiels pour les activités CFW</t>
  </si>
  <si>
    <t>RESULTAT 1.2 : Reintegration Economique Contribution DRC</t>
  </si>
  <si>
    <t>Livelihoods Coordinator - Goma</t>
  </si>
  <si>
    <t>Frais de transfert mobile money</t>
  </si>
  <si>
    <t>Année 1</t>
  </si>
  <si>
    <t>Année 2</t>
  </si>
  <si>
    <t>Transport pour les formations CoC, PEAS, redevabilité + suivi (vols nationals / essence, etc.)</t>
  </si>
  <si>
    <t>Chargée Redevabilité - Goma</t>
  </si>
  <si>
    <t>Cout de transport a Bunia / Djugu aller retour</t>
  </si>
  <si>
    <t>Accommodation pour les participants dehors Fataki</t>
  </si>
  <si>
    <t>Séance regulieres de PSS (en groupe et individu)</t>
  </si>
  <si>
    <t>Protection Team Leader (psychologue) - Fataki</t>
  </si>
  <si>
    <t>Assistants de Protection - Fataki</t>
  </si>
  <si>
    <t>Chef d'équipe construction (CFW) - Fataki</t>
  </si>
  <si>
    <t>Assistante de construction (CFW) - Fataki</t>
  </si>
  <si>
    <t>Chargé(e) Coordinateur Consortium - Fataki / Bunia</t>
  </si>
  <si>
    <t>Chef(fe) de Projet (Expatriate) - Fataki / Bunia</t>
  </si>
  <si>
    <t>Specialiste Gestion des Subventions (Expatriate) - Goma</t>
  </si>
  <si>
    <t>Coordinateur Protection (Expatriate) - Goma</t>
  </si>
  <si>
    <t>Regional Conflict Sensitivity Officer - Nairobi</t>
  </si>
  <si>
    <t>Per diem / lodgement missions sur terrain</t>
  </si>
  <si>
    <t>Finance Coordinator - BP</t>
  </si>
  <si>
    <t>Finance Assistant - BP</t>
  </si>
  <si>
    <t>HR and Admin Team Leader - BP</t>
  </si>
  <si>
    <t>HR and Admin Assistant - BP</t>
  </si>
  <si>
    <t>IT Assistant - BP</t>
  </si>
  <si>
    <t>Chauffeurs - BP</t>
  </si>
  <si>
    <t>Mechanic - BP</t>
  </si>
  <si>
    <t>Agents d'entretien - BP</t>
  </si>
  <si>
    <t>Supply Chain Manager</t>
  </si>
  <si>
    <t>Supply Chain Officer - BP</t>
  </si>
  <si>
    <t>Supply Chain Assistant - BP</t>
  </si>
  <si>
    <t>Finance and Admin Officer - Ituri</t>
  </si>
  <si>
    <t>Supply Chain Team Leader - Ituri</t>
  </si>
  <si>
    <t xml:space="preserve">Charge de Sécurité - Ituri </t>
  </si>
  <si>
    <t>Finance Assistant - Ituri</t>
  </si>
  <si>
    <t>Supply Chain Assistant - Ituri</t>
  </si>
  <si>
    <t>Agents d'entretien - Ituri</t>
  </si>
  <si>
    <t>Chauffeurs - Ituri</t>
  </si>
  <si>
    <t>Finance Officer - 2 - BP</t>
  </si>
  <si>
    <t>Fournitures et petits equipements bureau - Ituri</t>
  </si>
  <si>
    <t>Fournitures et petits equipements bureau - BP</t>
  </si>
  <si>
    <t>Fournitures et petits equipements autres bureaus</t>
  </si>
  <si>
    <t>Internet - Ituri</t>
  </si>
  <si>
    <t>Internet - BP</t>
  </si>
  <si>
    <t>Gardiennage BP</t>
  </si>
  <si>
    <t>Gardiennage Ituri</t>
  </si>
  <si>
    <t>International flights</t>
  </si>
  <si>
    <t>Vols internationaux Copenhague-BP (visite de suivi)</t>
  </si>
  <si>
    <t xml:space="preserve">Peage Route Vehicules </t>
  </si>
  <si>
    <t>Go Pass Vols internes</t>
  </si>
  <si>
    <t>In-Country UNHAS Flights</t>
  </si>
  <si>
    <t>Cout de fonctionnement Vehicule/motos programme - Ituri</t>
  </si>
  <si>
    <t>Cout de fonctionnement Vehicule Support - BP</t>
  </si>
  <si>
    <t>Location bureau + Charges + Rehab BP</t>
  </si>
  <si>
    <t>Location bureau + Charges + Rehab - Ituri</t>
  </si>
  <si>
    <t xml:space="preserve">Location/equipements Sous bases DRC </t>
  </si>
  <si>
    <t>Cout de fonctionnement telephone programme</t>
  </si>
  <si>
    <t>Cout de fonctionnement telephone support - BP</t>
  </si>
  <si>
    <t xml:space="preserve">Cout de fonctionnement Satellite </t>
  </si>
  <si>
    <t>Conseil juridique</t>
  </si>
  <si>
    <t>Frais bancaires</t>
  </si>
  <si>
    <t>Dynamics Software</t>
  </si>
  <si>
    <t>Laptops and Accessories</t>
  </si>
  <si>
    <t>Cout de fonctionnement Generateur - Ituri</t>
  </si>
  <si>
    <t>Frais associés aux bureaux (electricité, eau, ,…) - BP</t>
  </si>
  <si>
    <t>Gestion de la sécurité (travaux, équipments télécoms, sat)</t>
  </si>
  <si>
    <t>Envois Colis</t>
  </si>
  <si>
    <t>Frais médicaux pers support (incl. Psychosocial support)</t>
  </si>
  <si>
    <t>Perdiem et hebergement Support Staff en mission en Ituri</t>
  </si>
  <si>
    <t>RESULTAT SPECIFIQUE 1:   L’inclusion sociale des groupes à risques (jeunes à risques et les communautés affectées par le mouvement CODECO) dans les communautés est renforcée</t>
  </si>
  <si>
    <t>Justice-Plus</t>
  </si>
  <si>
    <t>Sous total 1</t>
  </si>
  <si>
    <t>Sous total 2</t>
  </si>
  <si>
    <t>Activité 1.3.4: Effectuer des médiations et des plaidoyers en faveur de la réintégration communautaires des personnes ayant participé au mouvement de CODECO</t>
  </si>
  <si>
    <t>Sous total 3</t>
  </si>
  <si>
    <t>Sous total 4</t>
  </si>
  <si>
    <t>Sous-total Résultat Specifique 1</t>
  </si>
  <si>
    <t>Coordonnateur (40% du chargé de projet)</t>
  </si>
  <si>
    <t>Chef de projet</t>
  </si>
  <si>
    <t>Superviseur du projet</t>
  </si>
  <si>
    <t>Animateurs des terrains</t>
  </si>
  <si>
    <t>Chargé d'Administration et Finances</t>
  </si>
  <si>
    <t>Caissière</t>
  </si>
  <si>
    <t xml:space="preserve">Logisticien </t>
  </si>
  <si>
    <t>Chauffeur</t>
  </si>
  <si>
    <t>Gardien terrain</t>
  </si>
  <si>
    <t>Impots et cotisations 36,2% de salaire (IPR, CNSS, INPP, ONEM)</t>
  </si>
  <si>
    <t>Justice-Plus/Fournitures de bureau (forfait)</t>
  </si>
  <si>
    <t>Dotation d'un kit informatique (laptop,…)</t>
  </si>
  <si>
    <t>Dotation d'une imprimante-photocopieuse</t>
  </si>
  <si>
    <t>Dotation de générateur pour le bureau</t>
  </si>
  <si>
    <t>Dotation des engins roulants (moto Yamaha 125 AG)</t>
  </si>
  <si>
    <t>Table bureau</t>
  </si>
  <si>
    <t>Chaise tambours</t>
  </si>
  <si>
    <t>Etagiere</t>
  </si>
  <si>
    <t>Dispositif de lave main</t>
  </si>
  <si>
    <t>Contribution du projet au loyer bureau coordination</t>
  </si>
  <si>
    <t>Frais loyer Justice Plus au terrain (Mungwalu)</t>
  </si>
  <si>
    <t>Frais de voyage (perdiem de mission)</t>
  </si>
  <si>
    <t>Carburant  (véhicules, motos, générateurs,…)</t>
  </si>
  <si>
    <t>Maintenance engins (vehicules, motos, generateurs,…)</t>
  </si>
  <si>
    <t>Formations des staffs du projet</t>
  </si>
  <si>
    <t>Internet et Communications (forfait)</t>
  </si>
  <si>
    <t>OBJECTIVE SPECIFIQUE 2 :</t>
  </si>
  <si>
    <t>RESULTAT 2.1</t>
  </si>
  <si>
    <t>Etudes de marché sur la chaîne de valeur</t>
  </si>
  <si>
    <t>AJEDEC</t>
  </si>
  <si>
    <t>Identification et sélection participative des bénéficiaires</t>
  </si>
  <si>
    <t>Identification des pâturages collectifs</t>
  </si>
  <si>
    <t>Structuration des agriculteurs et éleveurs en coopératives (en coopérative)</t>
  </si>
  <si>
    <t>Mis en réseau des producteurs agro-pastoraux</t>
  </si>
  <si>
    <t>Appui des producteurs avec des intrants agro-pastoraux (semences et géniteurs de races améliorées)</t>
  </si>
  <si>
    <t xml:space="preserve">Encadrement sur les techniques culturales et système d’élevage </t>
  </si>
  <si>
    <t>RESULTAT 2.2</t>
  </si>
  <si>
    <t>Étude de marché dans le territoire sur les filières porteuses</t>
  </si>
  <si>
    <t>Identification et sélection participatives des bénéficiaires</t>
  </si>
  <si>
    <t>Orientation des bénéficiaires identifiés pour le choix judicieux des filières porteuses identifiées</t>
  </si>
  <si>
    <t>Création des ateliers des groupes solidaires</t>
  </si>
  <si>
    <t xml:space="preserve">Appui des ateliers solidaires avec des kits d’installation </t>
  </si>
  <si>
    <t xml:space="preserve">Identification et sélection des maitres formateurs des bénéficiaires </t>
  </si>
  <si>
    <t>Formation professionnelle des bénéficiaires proprement dite</t>
  </si>
  <si>
    <t>RESULTAT 2.3</t>
  </si>
  <si>
    <t>Étude de marché dans le territoire sur les AGR porteuses</t>
  </si>
  <si>
    <t xml:space="preserve">Processus des AGRs pour les bénéficiaires sélectionnés </t>
  </si>
  <si>
    <t>Appuyer les bénéficiaires à élaborer leurs plans d’affaire</t>
  </si>
  <si>
    <t>Mise en place des groupes d’épargne communautaire (Associations villageoises d’épargne et de crédit : AVEC ; et les mutuelles de solidarités : MUSO)</t>
  </si>
  <si>
    <t>Directeur Exécutif</t>
  </si>
  <si>
    <t>Directeur des Programmes</t>
  </si>
  <si>
    <t>Directeur Financier</t>
  </si>
  <si>
    <t>Chargée de suivi et Evaluation</t>
  </si>
  <si>
    <t>Logisticien</t>
  </si>
  <si>
    <t>Comptable</t>
  </si>
  <si>
    <t>Gestionnaires des ressources humaines</t>
  </si>
  <si>
    <t>Secrétaires de Direction</t>
  </si>
  <si>
    <t>Chef de Projet</t>
  </si>
  <si>
    <t>Superviseurs techniques</t>
  </si>
  <si>
    <t xml:space="preserve">Chauffeurs </t>
  </si>
  <si>
    <t>Gardiens des Bureaux terrain</t>
  </si>
  <si>
    <t>Ménagères des bureaux terrain</t>
  </si>
  <si>
    <t>Papiers duplicateurs</t>
  </si>
  <si>
    <t>Etuits</t>
  </si>
  <si>
    <t>Classeurs étagières</t>
  </si>
  <si>
    <t>Classeurs Bureau</t>
  </si>
  <si>
    <t>Machine à calculer</t>
  </si>
  <si>
    <t>Styllos</t>
  </si>
  <si>
    <t>Blocs notes</t>
  </si>
  <si>
    <t>Cahiers registres</t>
  </si>
  <si>
    <t>Flipshirts</t>
  </si>
  <si>
    <t>Agrafe</t>
  </si>
  <si>
    <t>Agrafeuse</t>
  </si>
  <si>
    <t>Enveloppe A4</t>
  </si>
  <si>
    <t>Post-it</t>
  </si>
  <si>
    <t>Enveloppe A8</t>
  </si>
  <si>
    <t>Ralonge électrique</t>
  </si>
  <si>
    <t>Poubelles</t>
  </si>
  <si>
    <t>Frais des différentes missions pour la mise en œuvre des activités du projet</t>
  </si>
  <si>
    <t>Location véhicule pour des missions de suivi et évaluation des activités par le Chef de projet, la chargée de suivi et évaluation et/ou par la direction des programmes</t>
  </si>
  <si>
    <t>Frais des voyages pour des missions hors zones (Goma, Kinshasa, Aru…) dans le cadre du projet</t>
  </si>
  <si>
    <t>Carburant pour véhicule de location, les motos et le générateur</t>
  </si>
  <si>
    <t>Formation des staffs AJEDEC en charge de mise en œuvre du projet</t>
  </si>
  <si>
    <t>Crédits  de communication dans le cadre de la mise en œuvre du projet (Unités et mégas pour la connexion internet)</t>
  </si>
  <si>
    <t>Entretien et maintenance des motos</t>
  </si>
  <si>
    <t>Présentation officielle du projet, Evaluation à mis-parcours (revue annuelle) et évaluation finale du projet</t>
  </si>
  <si>
    <t>Suivi et/ou évaluation des activités du projet avec les autorités locales et/ou provinciales</t>
  </si>
  <si>
    <t>RESULTAT 3.1. Les femmes sont organisées au sein des structures locales en base communautaire et sont formées sur les différentes thématiques liées à la promotion de la femme</t>
  </si>
  <si>
    <t>Identification des associations féminines existantes dans la zone</t>
  </si>
  <si>
    <t>ASSOCITURI</t>
  </si>
  <si>
    <t>Formation des association feminines identifiées</t>
  </si>
  <si>
    <t xml:space="preserve">Doter les Associations feminines des outils </t>
  </si>
  <si>
    <t>Appuyer les structures féminines à organiser des réunions d’analyses et évaluation des situations de protection ( Transport)</t>
  </si>
  <si>
    <t>RESULTAT 3.2 Les femmes et les jeunes filles participent dans des instances de prise des décisions  à tous les niveaux</t>
  </si>
  <si>
    <t>Mener des plaidoyers auprès des décideurs pour la participation des femmes dans les prises des décisions</t>
  </si>
  <si>
    <t xml:space="preserve">Accompagner les femmes dans la participation aux réunions de sécurité en vue de maintenir la confiance dans le maintien de la paix et la sécurité ( Transport du chefferie vers le territoire ou la province </t>
  </si>
  <si>
    <t xml:space="preserve">Suivi et évaluation de l’impact des activités des femmes </t>
  </si>
  <si>
    <t xml:space="preserve">RESULTAT 3.3Les femmes mènent des actions visant le changement social et la prise en compte du genre </t>
  </si>
  <si>
    <t xml:space="preserve">Appuyer les structures communautaires féminines à élaborer leurs plans d’action communautaire </t>
  </si>
  <si>
    <t>Accompagner les structures féminines dans la mise en œuvre des activités prévues dans leurs plans d’action communautaire : Activités de sensibilisation, des plaidoyers, médiations, référencement des cas de protection</t>
  </si>
  <si>
    <t>Mettre en place les mécanismes communautaires d’alerte précoce et de résolution pacifique des conflits</t>
  </si>
  <si>
    <t>Organisation des séances d’échange d’expérience et discussion avec les femmes</t>
  </si>
  <si>
    <t>Motos YAMAHA pour les superviseurs des activités</t>
  </si>
  <si>
    <t>Motos Boxeurs pour les agents terrains</t>
  </si>
  <si>
    <t>Ordinateurs</t>
  </si>
  <si>
    <t>Imprimante-Photocopieuse</t>
  </si>
  <si>
    <t>Tables Bureaux</t>
  </si>
  <si>
    <t>Chaises tambour</t>
  </si>
  <si>
    <t>Etagières</t>
  </si>
  <si>
    <t>Générateur électrique (KING MAX)</t>
  </si>
  <si>
    <t>Dispositifs de Lave-main</t>
  </si>
  <si>
    <t xml:space="preserve">Animateurs des terrains  </t>
  </si>
  <si>
    <t xml:space="preserve">Chargé d'Administration  et Finance </t>
  </si>
  <si>
    <t>Impot et cotisation 37% de salaire ( IPR, CNSS, INPP,ONEM )</t>
  </si>
  <si>
    <t>Fourniture  de Bureau</t>
  </si>
  <si>
    <t xml:space="preserve">Dispositif de lavage des mains </t>
  </si>
  <si>
    <t>Location vehicule pour mission de suivi par la coordonatrice ou chef de projet ou Administrateur du projet pour descente sur terrain</t>
  </si>
  <si>
    <t xml:space="preserve">Carburant </t>
  </si>
  <si>
    <t>Formation des Staff Associturi en charge de mise en oeuvre du projet</t>
  </si>
  <si>
    <t>Presentation du projet,Evaluation à mi parcours et evaluation finale du projet</t>
  </si>
  <si>
    <t>Entretien et maintenance de moto</t>
  </si>
  <si>
    <t>Communication  ( achat credit) dans le cadre de la mise en oeuvre  du projet</t>
  </si>
  <si>
    <t xml:space="preserve">Internet </t>
  </si>
  <si>
    <t>RESULTAT 3.4 :Integration du genre transversale dans le projet</t>
  </si>
  <si>
    <t>OBJECTIVE SPECIFIQUE 3 :</t>
  </si>
  <si>
    <r>
      <t>PRODUIT 1.1</t>
    </r>
    <r>
      <rPr>
        <b/>
        <sz val="10"/>
        <rFont val="Calibri"/>
        <family val="2"/>
        <scheme val="minor"/>
      </rPr>
      <t xml:space="preserve"> La cohésion sociale et coexistence pacifique entre les jeunes à risques et les communautés affectées par le mouvement CODECO sont améliorées à travers les activités socioéconomiques de haute intensité en mains d’œuvre (HIMO)</t>
    </r>
  </si>
  <si>
    <r>
      <t>Activité 1.1.1 :</t>
    </r>
    <r>
      <rPr>
        <sz val="10"/>
        <rFont val="Calibri"/>
        <family val="2"/>
        <scheme val="minor"/>
      </rPr>
      <t xml:space="preserve"> Identification et enregistrement des jeunes en risques (hommes et femmes), chefs des ménages pour les activités manuelles rémunérées (activités à haute intensité en mains d’œuvres) juridiques et des structures de dialogues et de paix sur la rédaction des compromis, l’organisation de la médiation des conflits</t>
    </r>
  </si>
  <si>
    <r>
      <t xml:space="preserve">Activité 1.1.3: </t>
    </r>
    <r>
      <rPr>
        <sz val="10"/>
        <rFont val="Calibri"/>
        <family val="2"/>
        <scheme val="minor"/>
      </rPr>
      <t>Organiser des sensibilisations communautaires portant sur la cohésion sociale, la cohabitation pacifique et la culture de la paix au sein des communautés</t>
    </r>
  </si>
  <si>
    <r>
      <t>PRODUITE 1.2</t>
    </r>
    <r>
      <rPr>
        <b/>
        <sz val="10"/>
        <rFont val="Calibri"/>
        <family val="2"/>
        <scheme val="minor"/>
      </rPr>
      <t xml:space="preserve"> Les jeunes sont capables d’identifier et d’analyser les risques de violence et sont actifs et engagés à mener des actions de pacification</t>
    </r>
  </si>
  <si>
    <r>
      <t xml:space="preserve">Activité 1.2.1 : </t>
    </r>
    <r>
      <rPr>
        <sz val="10"/>
        <rFont val="Calibri"/>
        <family val="2"/>
        <scheme val="minor"/>
      </rPr>
      <t>L’identification, mise en place ou redynamisation des associations des jeunes</t>
    </r>
  </si>
  <si>
    <r>
      <t xml:space="preserve">Activité 1.2.2: </t>
    </r>
    <r>
      <rPr>
        <sz val="10"/>
        <rFont val="Calibri"/>
        <family val="2"/>
        <scheme val="minor"/>
      </rPr>
      <t>Assurer la formation des jeunes (hommes et femmes) sur l’éducation civique, sur le leadership des jeunes et la résolution pacifique des conflits,…</t>
    </r>
  </si>
  <si>
    <r>
      <t xml:space="preserve">Activité 1.2.3: </t>
    </r>
    <r>
      <rPr>
        <sz val="10"/>
        <rFont val="Calibri"/>
        <family val="2"/>
        <scheme val="minor"/>
      </rPr>
      <t xml:space="preserve">Organiser des séances d’échanges et de discussions entre les jeunes sur la promotion de la paix et la cohésion sociale avec un focus sur l’identification des causes profondes de violences au sein des communautés ainsi que des mesures de gestion impliquant les jeunes </t>
    </r>
  </si>
  <si>
    <r>
      <t xml:space="preserve">Activité 1.2.4 : </t>
    </r>
    <r>
      <rPr>
        <sz val="10"/>
        <rFont val="Calibri"/>
        <family val="2"/>
        <scheme val="minor"/>
      </rPr>
      <t>Mettre en place des mécanismes communautaires de surveillance, analyse et communication des messages de violences et activités de mitigation</t>
    </r>
  </si>
  <si>
    <r>
      <t>PRODUIT 1.3</t>
    </r>
    <r>
      <rPr>
        <b/>
        <sz val="10"/>
        <rFont val="Calibri"/>
        <family val="2"/>
        <scheme val="minor"/>
      </rPr>
      <t xml:space="preserve">  Les personnes touchées par les violences de Djugu bénéficient d’une prise en charge holistique à travers des activités de soutien psychosocial</t>
    </r>
  </si>
  <si>
    <r>
      <t>Activité 1.3.1 :</t>
    </r>
    <r>
      <rPr>
        <sz val="10"/>
        <rFont val="Calibri"/>
        <family val="2"/>
        <scheme val="minor"/>
      </rPr>
      <t xml:space="preserve">  Identifier les jeunes présentant des signes des problèmes psychologiques </t>
    </r>
  </si>
  <si>
    <r>
      <t>Activité 1.3.2</t>
    </r>
    <r>
      <rPr>
        <sz val="10"/>
        <rFont val="Calibri"/>
        <family val="2"/>
        <scheme val="minor"/>
      </rPr>
      <t> : Organiser des séances de sociogrammes et psychodrames en faveur des personnes qui ont été directement touchées par les violences de Djugu</t>
    </r>
  </si>
  <si>
    <r>
      <t xml:space="preserve">Activité 1.3.3 : </t>
    </r>
    <r>
      <rPr>
        <sz val="10"/>
        <rFont val="Calibri"/>
        <family val="2"/>
        <scheme val="minor"/>
      </rPr>
      <t xml:space="preserve">Assurer les référencements médicaux, juridiques et psychosociaux des victimes des incidents de protection </t>
    </r>
  </si>
  <si>
    <r>
      <t>PRODUIT 1.4</t>
    </r>
    <r>
      <rPr>
        <b/>
        <sz val="10"/>
        <rFont val="Calibri"/>
        <family val="2"/>
        <scheme val="minor"/>
      </rPr>
      <t xml:space="preserve">  La capacité de résilience et de cohésion sociale des jeunes à risques (hommes et femmes) affectés par le mouvement de CODECO est renforcée grâce aux activités sportives et culturelles </t>
    </r>
  </si>
  <si>
    <r>
      <t>Activité 1.4.1 :</t>
    </r>
    <r>
      <rPr>
        <sz val="10"/>
        <rFont val="Calibri"/>
        <family val="2"/>
        <scheme val="minor"/>
      </rPr>
      <t xml:space="preserve">  Organiser des compétitions sportives pour la paix avec la participation des hommes et des femmes</t>
    </r>
  </si>
  <si>
    <r>
      <t>Activité 1.4.2 :</t>
    </r>
    <r>
      <rPr>
        <sz val="10"/>
        <rFont val="Calibri"/>
        <family val="2"/>
        <scheme val="minor"/>
      </rPr>
      <t xml:space="preserve"> Organiser des manifestations culturelles (concert, théâtres, danses folkloriques,…) pour la paix</t>
    </r>
  </si>
  <si>
    <r>
      <t>Activité 1.4.3 :</t>
    </r>
    <r>
      <rPr>
        <sz val="10"/>
        <rFont val="Calibri"/>
        <family val="2"/>
        <scheme val="minor"/>
      </rPr>
      <t xml:space="preserve">  Organiser des journées portes ouvertes pour la paix</t>
    </r>
  </si>
  <si>
    <r>
      <t>Activité 1.4.4 :</t>
    </r>
    <r>
      <rPr>
        <sz val="10"/>
        <rFont val="Calibri"/>
        <family val="2"/>
        <scheme val="minor"/>
      </rPr>
      <t xml:space="preserve"> Organiser des barza d’échange et dialogue communautaire sur la promotion de la paix et la cohabitation pacifique entre les membres de la communauté</t>
    </r>
  </si>
  <si>
    <r>
      <t>Soutenir la participation des femmes et des jeunes filles aux missions de lobbying pour l’évaluation des plaidoyers au niveau territorial et provincial</t>
    </r>
    <r>
      <rPr>
        <b/>
        <sz val="10"/>
        <rFont val="Calibri"/>
        <family val="2"/>
        <scheme val="minor"/>
      </rPr>
      <t xml:space="preserve">  </t>
    </r>
  </si>
  <si>
    <t>Sous-total Objective Specifique 4</t>
  </si>
  <si>
    <t>Sous total 5</t>
  </si>
  <si>
    <t>Assurance de Qualité et Soutien Programmes DRC</t>
  </si>
  <si>
    <t>Frais médicaux pers programme (incl. Psychosocial support)</t>
  </si>
  <si>
    <t xml:space="preserve">Chef de Mission </t>
  </si>
  <si>
    <t xml:space="preserve">Head of Support Services </t>
  </si>
  <si>
    <t xml:space="preserve">Head of Programmes </t>
  </si>
  <si>
    <t xml:space="preserve">Area Manager </t>
  </si>
  <si>
    <t xml:space="preserve">Safety Coordinator </t>
  </si>
  <si>
    <t xml:space="preserve">Grants Management Specialist </t>
  </si>
  <si>
    <t>Danish Refugee Council - Danish Demining Group</t>
  </si>
  <si>
    <t>Pour un Djugu Pacifique : cohésion sociale, réintégration économique, et engagement des jeunes et des femmes pour la pacification du territoire de Djugu</t>
  </si>
  <si>
    <t>Production des visibilités du projet</t>
  </si>
  <si>
    <t>Animation et accompagnement technique des activités génératrices des revenus et des groupes solidaires mis à place</t>
  </si>
  <si>
    <t>Taxes, impôts et contribution (IPR, CNSS, ONEM, INPP) = 36,2% de salaire mensuel brute de 7610 $</t>
  </si>
  <si>
    <t>Location Bureau terrain à Kpandroma</t>
  </si>
  <si>
    <t>Coordonntrice ( 50%)</t>
  </si>
  <si>
    <t xml:space="preserve">Dotation Moto ( HAOJUE  )  </t>
  </si>
  <si>
    <t xml:space="preserve">Contribution Location bureau </t>
  </si>
  <si>
    <t xml:space="preserve">Chauffeur vehicule de location </t>
  </si>
  <si>
    <r>
      <t xml:space="preserve">Activité 1.1.2: </t>
    </r>
    <r>
      <rPr>
        <sz val="10"/>
        <rFont val="Calibri"/>
        <family val="2"/>
        <scheme val="minor"/>
      </rPr>
      <t>Organiser des ateliers communautaires pour selectionner les projets (HIMO) incluant des groupes diverses (deplacés / communautés d’acceuil, diversité d’age, genre, et ethnicité au mesure possible) – la mise en œuvre des activités HIMO sélectionnés se trouve dans l’activité 2.1.9 ci-dessous.</t>
    </r>
  </si>
  <si>
    <t>Produit 4.1 Les analyses sensible aux conflits et les approches « ne pas nuire » sont assurés</t>
  </si>
  <si>
    <t>Activité 4.2.1 : Mise en place d’un mécanisme de redevabilité</t>
  </si>
  <si>
    <t>Spots radio</t>
  </si>
  <si>
    <t>Séances de sensiblisation communautaire</t>
  </si>
  <si>
    <t>T-shirts et chapeaux</t>
  </si>
  <si>
    <t>Activité 4.3.1 : Formations partenaires / autorités en CDD, protection, genre, au début du projet
Activité 4.3.2 : Suivi et coaching régulière finance / administration avec les partenaires d’exécution</t>
  </si>
  <si>
    <t>Panaux communautaires</t>
  </si>
  <si>
    <t>COUT TOTAL PNUNO</t>
  </si>
  <si>
    <t>Fonds urgence pour la gestion de cas protection (kit / en nature / espece selon l'evaluation individuel)</t>
  </si>
  <si>
    <t>Chargé Genre / Rédevabilité - Fataki</t>
  </si>
  <si>
    <t>Logement participants (staff DRC pour tous les 6 jours)</t>
  </si>
  <si>
    <t>Logement participants (autorités / communautés 2 jours de lancement)</t>
  </si>
  <si>
    <t>Per diem participants (staff DRC pour tous les 6 jours)</t>
  </si>
  <si>
    <t>Per diem participants (autorités / communautés 2 jours de lancement)</t>
  </si>
  <si>
    <t>Autres frais logistique pour l'atelier (communications, visibilité, etc.)</t>
  </si>
  <si>
    <t>Autres frais logistique pour l'ateliers (communications, visibilité, etc.)</t>
  </si>
  <si>
    <t>Formations protection pour les partenaires / associations locales (Protection, PSS / Referencement, Redevabilité)</t>
  </si>
  <si>
    <t>Produit 4.2 : Le Suivi, évaluation, rédevabilité et apprentissage avec tous les partenaires est assuré, et les leçons intégrées dans la mise en œuvre</t>
  </si>
  <si>
    <t>Viste terrain de suivi STAREC / CTS / gouvernement</t>
  </si>
  <si>
    <t>Activité 4.2.2 :  Actions de visibilité vers les populations touchées pour expliquer les actions humanitaires et promouvoir l’acceptance communautaire redevabilité</t>
  </si>
  <si>
    <t xml:space="preserve">Activité 4.2.3 - 4.2.4 - 4.2.5 : Suivi, évaluation, apprentissage avec tous les partenaires </t>
  </si>
  <si>
    <t>Activité 4.1.3 : Planification participatif de durabilité / réunion de clôture (2 jours avec les autorités + 1 jour SSU / STAREC pour le dernier revu operationel</t>
  </si>
  <si>
    <t>Produit 4.3 : Renforcement de capacités des partenaires</t>
  </si>
  <si>
    <t>Activité 4.3.3 : Formation pour les partenaires et communautés en protection (identification, PSS, référencement, plaidoyer)</t>
  </si>
  <si>
    <t>Location ou Amortisation des vehicles</t>
  </si>
  <si>
    <t>Activité 4.1.2 : Analyse participatif sensibilité aux conflits / ne pas nuire (2 jours)</t>
  </si>
  <si>
    <t>Reunions CTC</t>
  </si>
  <si>
    <t xml:space="preserve">1% AG Activités d'assurance financière </t>
  </si>
  <si>
    <t>7% AG GMS</t>
  </si>
  <si>
    <t>Utile de planification budgetaire</t>
  </si>
  <si>
    <t>Fonds de Coherence pour la Stabilisation</t>
  </si>
  <si>
    <t>8. Couts Indirects 7%</t>
  </si>
  <si>
    <t>Autorisation de financement et confirmation des dépenses</t>
  </si>
  <si>
    <t>Organisme des NU</t>
  </si>
  <si>
    <t>PNUD</t>
  </si>
  <si>
    <t>Date:</t>
  </si>
  <si>
    <t>Pays</t>
  </si>
  <si>
    <t>RDC</t>
  </si>
  <si>
    <t>Type de demande</t>
  </si>
  <si>
    <t>Code et titre du programme</t>
  </si>
  <si>
    <t>00105010/COD-Fonds de Coherence pour la Stabilisation</t>
  </si>
  <si>
    <t>Remise directe d'espèces (DCT)</t>
  </si>
  <si>
    <t>Code et titre du projet</t>
  </si>
  <si>
    <t>00123545/cohésion sociale, réintégration économique, et engagement des jeunes et des femmes pour la pacification du territoire de Djugu</t>
  </si>
  <si>
    <t>Remboursement</t>
  </si>
  <si>
    <t>Responsable(s)</t>
  </si>
  <si>
    <t xml:space="preserve">Mandy Jayne Woodhouse
</t>
  </si>
  <si>
    <t>Paiement direct</t>
  </si>
  <si>
    <t>Partenaire d'exécution</t>
  </si>
  <si>
    <t xml:space="preserve">Devise : </t>
  </si>
  <si>
    <t xml:space="preserve">RAPPORT </t>
  </si>
  <si>
    <t>DEMANDES / AUTORISATIONS</t>
  </si>
  <si>
    <t>Description de l'activité d'après l'AWP et durée</t>
  </si>
  <si>
    <t>Codage pour le PNUD, le FNUAP</t>
  </si>
  <si>
    <t>Montant autorisé</t>
  </si>
  <si>
    <t>Dépenses effectives au titre du projet</t>
  </si>
  <si>
    <t>Dépenses acceptées par l'organisme</t>
  </si>
  <si>
    <t>Solde</t>
  </si>
  <si>
    <t>Nouvelle période comptable et montant demandé</t>
  </si>
  <si>
    <t>Montant autorisé non versé</t>
  </si>
  <si>
    <t>Mois-Mois/Année</t>
  </si>
  <si>
    <t>A</t>
  </si>
  <si>
    <t>B</t>
  </si>
  <si>
    <t>C</t>
  </si>
  <si>
    <t>D = A - C</t>
  </si>
  <si>
    <t>E</t>
  </si>
  <si>
    <t>F</t>
  </si>
  <si>
    <t>G = D + F</t>
  </si>
  <si>
    <t>Total</t>
  </si>
  <si>
    <t>CONFIRMATION</t>
  </si>
  <si>
    <t>Le soussigné, responsable autorisé du partenaire d'exécution susmentionné, confirme que :</t>
  </si>
  <si>
    <t>□</t>
  </si>
  <si>
    <t>La demande de financement ci-dessus représente des estimations de dépenses conformes à l'AWP et aux estimations détaillées de coûts jointes en annexe</t>
  </si>
  <si>
    <t>Les dépenses effectives pour la période mentionnée ici ont été effectuées conformément à l'AWP et aux estimations détaillées de coûts précédemment approuvées. Au besoin, les documents comptables détaillés concernant ces dépenses sont disponibles sur demande.</t>
  </si>
  <si>
    <t>Date de présentation de la demande :</t>
  </si>
  <si>
    <t>Nom :</t>
  </si>
  <si>
    <t>Titre :</t>
  </si>
  <si>
    <t xml:space="preserve"> </t>
  </si>
  <si>
    <t xml:space="preserve"> A NOTER:</t>
  </si>
  <si>
    <t>*</t>
  </si>
  <si>
    <t>Les cases en jaune sont à remplir par l'organisme des NU et les autres cases par l'homologue.</t>
  </si>
  <si>
    <t>A L'USAGE DE L'ORGANISME DES NU UNIQUEMENT :</t>
  </si>
  <si>
    <t>POUR TOUS LES ORGANISMES</t>
  </si>
  <si>
    <t>A L'USAGE DE L'UNICEF UNIQUEMENT</t>
  </si>
  <si>
    <t>A L'USAGE DU FNUAP UNIQUEMENT</t>
  </si>
  <si>
    <t>Approuvé par :</t>
  </si>
  <si>
    <t>Frais à imputer sur le compte</t>
  </si>
  <si>
    <t>Informations sur le règlement :</t>
  </si>
  <si>
    <t xml:space="preserve">Nouveau décaissement de fonds </t>
  </si>
  <si>
    <r>
      <t xml:space="preserve">Ref.CAG; Ref </t>
    </r>
    <r>
      <rPr>
        <u/>
        <sz val="9"/>
        <rFont val="Arial Narrow"/>
        <family val="2"/>
      </rPr>
      <t>CRQ; Ref. Bordereau</t>
    </r>
  </si>
  <si>
    <r>
      <t>Ref.CAG;Ref.</t>
    </r>
    <r>
      <rPr>
        <u/>
        <sz val="9"/>
        <rFont val="Arial Narrow"/>
        <family val="2"/>
      </rPr>
      <t>CRQ, JV</t>
    </r>
  </si>
  <si>
    <t>CRQ CAG GL:</t>
  </si>
  <si>
    <t xml:space="preserve">  Activité 1</t>
  </si>
  <si>
    <t xml:space="preserve">  Formation (762010)</t>
  </si>
  <si>
    <t xml:space="preserve">Montant DCT </t>
  </si>
  <si>
    <t xml:space="preserve">  Frais de voyages (762020)</t>
  </si>
  <si>
    <t xml:space="preserve">  Activité 2</t>
  </si>
  <si>
    <t>_____________________________________________________</t>
  </si>
  <si>
    <t xml:space="preserve">  Réunions,conférences (762030)</t>
  </si>
  <si>
    <t>Moins :</t>
  </si>
  <si>
    <t xml:space="preserve">  Salaires, dépenses d'appui (761030)</t>
  </si>
  <si>
    <t xml:space="preserve">   </t>
  </si>
  <si>
    <t xml:space="preserve">  Constr - Loc.proj. (761040)</t>
  </si>
  <si>
    <t xml:space="preserve">   Montant du règlement</t>
  </si>
  <si>
    <t xml:space="preserve">  Autres CAG (761010)</t>
  </si>
  <si>
    <t xml:space="preserve">Ref CAG (Cash Assistance to Government): No de référence pour le transfert de fonds en espèces aux partenaires d'exécution </t>
  </si>
  <si>
    <t>Ref CRQ (Cash Requisition): No de référence pour les fonds bloqués en vue d'activités spécifiques</t>
  </si>
  <si>
    <t>CAG GL (Cash Assistance to Government General Ledger): No de référence pour les différentes catégories de dépenses</t>
  </si>
  <si>
    <t>Constr - Loc. Proj = Construction de locaux au titre des projets</t>
  </si>
  <si>
    <t>Number</t>
  </si>
  <si>
    <t xml:space="preserve">PROJECT NUMBER </t>
  </si>
  <si>
    <t>Write project number, if regional support project included insert new line and enter RO-XXXXX project name, or other country project number</t>
  </si>
  <si>
    <t>GRANT NUMBER</t>
  </si>
  <si>
    <t xml:space="preserve">Write grant number </t>
  </si>
  <si>
    <t>OVERALL FIGURES</t>
  </si>
  <si>
    <t>Relevant currency (USD, EUR etc.)</t>
  </si>
  <si>
    <t>Comments</t>
  </si>
  <si>
    <t>Put in sheet "Booked in Dyn TDL"</t>
  </si>
  <si>
    <t>Salary not booked on project in Dynamics</t>
  </si>
  <si>
    <t>Put in sheet "Salary not booked in Dyn". Salary based on proper monthly salary not based on budget</t>
  </si>
  <si>
    <t xml:space="preserve">Costs not booked on project in Dynamics </t>
  </si>
  <si>
    <t>Put in sheet "Costs not booked". Also those who are stuck in workflow, commited costs, pending transactions</t>
  </si>
  <si>
    <t>HQJ already booked</t>
  </si>
  <si>
    <t>Put in sheet "HQJ". Enter the calculation basis and fill out the fields in this sheet</t>
  </si>
  <si>
    <t>HQJ not booked</t>
  </si>
  <si>
    <t>Total reported</t>
  </si>
  <si>
    <t xml:space="preserve">In donor report total amount should match this total amount </t>
  </si>
  <si>
    <t>Co funding</t>
  </si>
  <si>
    <t>In case there is co funding use the sheet "Co funding" and add the line and amount in the overview</t>
  </si>
  <si>
    <t>Total amount reported in final/interim report</t>
  </si>
  <si>
    <t>Enter the total reported amount in final/interim report</t>
  </si>
  <si>
    <t>Difference</t>
  </si>
  <si>
    <t>Difference must be zero otherwise the above specifications are not correct and not matching the total amount in report</t>
  </si>
  <si>
    <t>For country to fill following out:</t>
  </si>
  <si>
    <t>Select: Yes - No</t>
  </si>
  <si>
    <t xml:space="preserve">If No, please leave a comment </t>
  </si>
  <si>
    <t>Navision is matching</t>
  </si>
  <si>
    <t>N/A</t>
  </si>
  <si>
    <t>If No - cannot be accepted as Navision amounts are frozen</t>
  </si>
  <si>
    <t>Dynamics is matching</t>
  </si>
  <si>
    <t>Yes</t>
  </si>
  <si>
    <t xml:space="preserve">If No - the above overviews shows what needs to be booked </t>
  </si>
  <si>
    <t>Instalments/Income matches report and Dynamics/Nav</t>
  </si>
  <si>
    <t xml:space="preserve">If No - please correct </t>
  </si>
  <si>
    <t>Commited costs and pending transactions have been cleared</t>
  </si>
  <si>
    <t>Pending expenses should be cancelled since they are journalized, committed expenses will be rebooked to Danida once their invoices are found and staged</t>
  </si>
  <si>
    <t>Other relevant documents (staff list etc.) as required by donor is filled out</t>
  </si>
  <si>
    <t>Personnel report will be based on this report and will follow</t>
  </si>
  <si>
    <t>There are transactions that needs to be booked</t>
  </si>
  <si>
    <t xml:space="preserve">If Yes - the above overviews shows what needs to be booked </t>
  </si>
  <si>
    <t>HQJ is calculated correct</t>
  </si>
  <si>
    <t>If No - cannot be accepted</t>
  </si>
  <si>
    <t>HQJ needs to be booked after submission of report</t>
  </si>
  <si>
    <t>If Yes - consider to book before submission so bookings matches accordingly</t>
  </si>
  <si>
    <t>Postings are within the project and liquidity period</t>
  </si>
  <si>
    <t>If No - consider rebooking or comment a valid reason</t>
  </si>
  <si>
    <t>Reversals are total in zero</t>
  </si>
  <si>
    <t>Bookings on budget lines matches report and Dynamics/Nav</t>
  </si>
  <si>
    <t>Budget deviations are within the donor allowance, please specify budget flexibility percentage</t>
  </si>
  <si>
    <t>If No - cannot be accepted. For pecentage please attached relevant documention with a page reference</t>
  </si>
  <si>
    <t>For regional controller to fill following out:</t>
  </si>
  <si>
    <t>Instalments/Income is matches report and Dynamics/Nav</t>
  </si>
  <si>
    <t>If No - please clear</t>
  </si>
  <si>
    <t>Budget deviations are within the donor allowance</t>
  </si>
  <si>
    <t>IMPORTANT: THERE ARE MORE SHEETS ON THE LEFT AFTER SHEET "COSTS NOT BOOKED" WHICH ARE "HQJ" AND "COF"</t>
  </si>
  <si>
    <t>Dépenses Total</t>
  </si>
  <si>
    <t>Balance</t>
  </si>
  <si>
    <t>% Total</t>
  </si>
  <si>
    <t>Depenses</t>
  </si>
  <si>
    <t>Dépenses</t>
  </si>
  <si>
    <t>Project date</t>
  </si>
  <si>
    <t>Project ID</t>
  </si>
  <si>
    <t>Project name</t>
  </si>
  <si>
    <t>Activity number</t>
  </si>
  <si>
    <t>Purpose</t>
  </si>
  <si>
    <t>Category ID</t>
  </si>
  <si>
    <t>Location</t>
  </si>
  <si>
    <t xml:space="preserve">Type of Expense </t>
  </si>
  <si>
    <t>Sales amount</t>
  </si>
  <si>
    <t>Sales currency</t>
  </si>
  <si>
    <t>Transaction amount</t>
  </si>
  <si>
    <t>Transaction currency</t>
  </si>
  <si>
    <t>Description</t>
  </si>
  <si>
    <t>Transaction type</t>
  </si>
  <si>
    <t>Transaction ID</t>
  </si>
  <si>
    <t>Co-funded project ID</t>
  </si>
  <si>
    <t>Co-funded activity</t>
  </si>
  <si>
    <t>Receiving grant amount</t>
  </si>
  <si>
    <t>Receiving grant currency</t>
  </si>
  <si>
    <t>Invoice status</t>
  </si>
  <si>
    <t>Status</t>
  </si>
  <si>
    <t>Resource</t>
  </si>
  <si>
    <t>COD-000170-01</t>
  </si>
  <si>
    <t>ISSSS - Pour Djugu Pacifique / DRC</t>
  </si>
  <si>
    <t>COD-008462</t>
  </si>
  <si>
    <t>5.27. Supply Chain Team Leader - Ituri</t>
  </si>
  <si>
    <t>22021</t>
  </si>
  <si>
    <t>DJU</t>
  </si>
  <si>
    <t>DSC</t>
  </si>
  <si>
    <t>USD</t>
  </si>
  <si>
    <t>CNSS 09/20 BANYAMUWA Gaby, Team Leader Supply Chain Fataki</t>
  </si>
  <si>
    <t>Expense</t>
  </si>
  <si>
    <t>COD-00827713</t>
  </si>
  <si>
    <t>Nonchargeable</t>
  </si>
  <si>
    <t>Active</t>
  </si>
  <si>
    <t>106738</t>
  </si>
  <si>
    <t>COD-008457</t>
  </si>
  <si>
    <t>5.22. IT Assistant - BP</t>
  </si>
  <si>
    <t>CNSS 09/20 MUHIMA Aimé, IT Assistant Goma</t>
  </si>
  <si>
    <t>COD-00827722</t>
  </si>
  <si>
    <t>112089</t>
  </si>
  <si>
    <t>COD-008464</t>
  </si>
  <si>
    <t>5.29. Finance Assistant - Ituri</t>
  </si>
  <si>
    <t>CNSS 09/20 NZYAVAKE Chantal, Finance Assistant Fataki</t>
  </si>
  <si>
    <t>COD-00827727</t>
  </si>
  <si>
    <t>116853</t>
  </si>
  <si>
    <t>22011</t>
  </si>
  <si>
    <t>Sal 09/20 BANYAMUWA Gaby, Team Leader Supply Chain Fataki</t>
  </si>
  <si>
    <t>COD-00827734</t>
  </si>
  <si>
    <t>Sal 09/20 MUHIMA Aimé, IT Assistant Goma</t>
  </si>
  <si>
    <t>COD-00827743</t>
  </si>
  <si>
    <t>Sal 09/20 NZYAVAKE Chantal, Finance Assistant Fataki</t>
  </si>
  <si>
    <t>COD-00827748</t>
  </si>
  <si>
    <t>COD-008466</t>
  </si>
  <si>
    <t>5.31. Chauffeurs - Ituri</t>
  </si>
  <si>
    <t>CNSS 09/20 DHELO Antoine, Chauffeur Fataki</t>
  </si>
  <si>
    <t>COD-00827752</t>
  </si>
  <si>
    <t>124949</t>
  </si>
  <si>
    <t>CNSS 09/20 KAKULE Guy, Driver Fataki</t>
  </si>
  <si>
    <t>COD-00827756</t>
  </si>
  <si>
    <t>119103</t>
  </si>
  <si>
    <t>CNSS 09/20 MASKABONDE Alphonse, Chauffeur Fataki</t>
  </si>
  <si>
    <t>COD-00827758</t>
  </si>
  <si>
    <t>112073</t>
  </si>
  <si>
    <t>COD-008465</t>
  </si>
  <si>
    <t>5.30. Supply Chain Assistant - Ituri</t>
  </si>
  <si>
    <t>CNSS 09/20 MBWEBWE Hervé, Assistant Chaine d'Appro</t>
  </si>
  <si>
    <t>COD-00827763</t>
  </si>
  <si>
    <t>123905</t>
  </si>
  <si>
    <t>CNSS 09/20 WANITHO Jacques, Driver Fataki</t>
  </si>
  <si>
    <t>COD-00827767</t>
  </si>
  <si>
    <t>116806</t>
  </si>
  <si>
    <t>Sal 09/20 DHELO Antoine, Chauffeur Fataki</t>
  </si>
  <si>
    <t>COD-00827769</t>
  </si>
  <si>
    <t>Sal 09/20 KAKULE Guy, Driver Fataki</t>
  </si>
  <si>
    <t>COD-00827773</t>
  </si>
  <si>
    <t>Sal 09/20 MASKABONDE Alphonse, Chauffeur Fataki</t>
  </si>
  <si>
    <t>COD-00827775</t>
  </si>
  <si>
    <t>Sal 09/20 MBWEBWE Hervé, Assistant Chaine d'Appro</t>
  </si>
  <si>
    <t>COD-00827780</t>
  </si>
  <si>
    <t>Sal 09/20 WANITHO Jacques, Driver Fataki</t>
  </si>
  <si>
    <t>COD-00827784</t>
  </si>
  <si>
    <t>COD-008448</t>
  </si>
  <si>
    <t>5.13. Chargé MEAL - Goma</t>
  </si>
  <si>
    <t>CNSS 09/20 MAGBO Florentin, MEAL Specialist</t>
  </si>
  <si>
    <t>COD-00827856</t>
  </si>
  <si>
    <t>112092</t>
  </si>
  <si>
    <t>COD-008445</t>
  </si>
  <si>
    <t>5.10. Livelihoods Coordinator - Goma</t>
  </si>
  <si>
    <t>55021</t>
  </si>
  <si>
    <t>DKK</t>
  </si>
  <si>
    <t>Expat Insurance September 2020</t>
  </si>
  <si>
    <t>COD-00827864</t>
  </si>
  <si>
    <t>126018</t>
  </si>
  <si>
    <t>Sal 09/20 MAGBO Florentin, MEAL Specialist</t>
  </si>
  <si>
    <t>COD-00827872</t>
  </si>
  <si>
    <t>23011</t>
  </si>
  <si>
    <t>Salary Sept. 2020</t>
  </si>
  <si>
    <t>COD-00827889</t>
  </si>
  <si>
    <t>COD-008459</t>
  </si>
  <si>
    <t>5.24. Mechanic - BP</t>
  </si>
  <si>
    <t>CNSS 09/20 CHIRIBUKA Amos, Mechanic Goma</t>
  </si>
  <si>
    <t>COD-00827913</t>
  </si>
  <si>
    <t>106777</t>
  </si>
  <si>
    <t>Sal 09/20 CHIRIBUKA Amos, Mechanic Goma</t>
  </si>
  <si>
    <t>COD-00827917</t>
  </si>
  <si>
    <t>COD-008461</t>
  </si>
  <si>
    <t>5.26. Finance and Admin Officer - Ituri</t>
  </si>
  <si>
    <t>CNSS 09/20 BISIMWA Patient, Finance and Adm Officer</t>
  </si>
  <si>
    <t>COD-00829331</t>
  </si>
  <si>
    <t>120829</t>
  </si>
  <si>
    <t>COD-008458</t>
  </si>
  <si>
    <t>5.23. Chauffeurs - BP</t>
  </si>
  <si>
    <t>CNSS 09/20 ITUA Martin, Driver Kinshasa</t>
  </si>
  <si>
    <t>COD-00829340</t>
  </si>
  <si>
    <t>112058</t>
  </si>
  <si>
    <t>COD-008463</t>
  </si>
  <si>
    <t>5.28. Charge de Sécurité - Ituri</t>
  </si>
  <si>
    <t>CNSS 09/20 MWANGU Paul, Safety Officer Fataki</t>
  </si>
  <si>
    <t>COD-00829350</t>
  </si>
  <si>
    <t>119358</t>
  </si>
  <si>
    <t>CNSS 09/20 SEZABO Pierre Chrisptophe, Driver Fataki</t>
  </si>
  <si>
    <t>COD-00829355</t>
  </si>
  <si>
    <t>120003</t>
  </si>
  <si>
    <t>COD-008460</t>
  </si>
  <si>
    <t>5.25. Agents d'entretien - BP</t>
  </si>
  <si>
    <t>CNSS 09/20 TCHUZA Neema, Cleaner Fataki</t>
  </si>
  <si>
    <t>COD-00829359</t>
  </si>
  <si>
    <t>116804</t>
  </si>
  <si>
    <t>Sal 09/20 BISIMWA Patient, Finance and Adm Officer</t>
  </si>
  <si>
    <t>COD-00829369</t>
  </si>
  <si>
    <t>Sal 09/20 ITUA Martin, Driver Kinshasa</t>
  </si>
  <si>
    <t>COD-00829378</t>
  </si>
  <si>
    <t>Sal 09/20 MWANGU Paul, Safety Officer Fataki</t>
  </si>
  <si>
    <t>COD-00829388</t>
  </si>
  <si>
    <t>Sal 09/20 SEZABO Pierre Chrisptophe, Driver Fataki</t>
  </si>
  <si>
    <t>COD-00829393</t>
  </si>
  <si>
    <t>Sal 09/20 TCHUZA Neema, Cleaner Fataki</t>
  </si>
  <si>
    <t>COD-00829397</t>
  </si>
  <si>
    <t>CNSS 09/20 ABUNDA Yvonne, Cleaner Goma</t>
  </si>
  <si>
    <t>COD-00829406</t>
  </si>
  <si>
    <t>106791</t>
  </si>
  <si>
    <t>CNSS 09/20 AHONI Laurette, Cleaner Kinshasa</t>
  </si>
  <si>
    <t>COD-00829412</t>
  </si>
  <si>
    <t>114758</t>
  </si>
  <si>
    <t>CNSS 09/20 BAHATI Sophie, Cleaner Goma</t>
  </si>
  <si>
    <t>COD-00829418</t>
  </si>
  <si>
    <t>106790</t>
  </si>
  <si>
    <t>COD-008454</t>
  </si>
  <si>
    <t>5.19. HR and Admin Assistant - BP</t>
  </si>
  <si>
    <t>CNSS 09/20 KASOKI Pascaline, HR and Administration Assistant</t>
  </si>
  <si>
    <t>COD-00829425</t>
  </si>
  <si>
    <t>118248</t>
  </si>
  <si>
    <t>CNSS 09/20 SAFARI Albert, Gardener Goma</t>
  </si>
  <si>
    <t>COD-00829430</t>
  </si>
  <si>
    <t>106792</t>
  </si>
  <si>
    <t>Sal 09/20 ABUNDA Yvonne, Cleaner Goma</t>
  </si>
  <si>
    <t>COD-00829436</t>
  </si>
  <si>
    <t>Sal 09/20 AHONI Laurette, Cleaner Kinshasa</t>
  </si>
  <si>
    <t>COD-00829442</t>
  </si>
  <si>
    <t>Sal 09/20 BAHATI Sophie, Cleaner Goma</t>
  </si>
  <si>
    <t>COD-00829448</t>
  </si>
  <si>
    <t>Sal 09/20 KASOKI Pascaline, HR and Administration Assistant</t>
  </si>
  <si>
    <t>COD-00829455</t>
  </si>
  <si>
    <t>Sal 09/20 SAFARI Albert, Gardener Goma</t>
  </si>
  <si>
    <t>COD-00829460</t>
  </si>
  <si>
    <t>COD-008436</t>
  </si>
  <si>
    <t>5.1. Chef de Mission</t>
  </si>
  <si>
    <t>COD-00829467</t>
  </si>
  <si>
    <t>106771</t>
  </si>
  <si>
    <t>COD-00829474</t>
  </si>
  <si>
    <t>23022</t>
  </si>
  <si>
    <t>COD-00829481</t>
  </si>
  <si>
    <t>COD-008453</t>
  </si>
  <si>
    <t>5.18. HR and Admin Team Leader - BP</t>
  </si>
  <si>
    <t>CNSS 09/20 APEDWA Luc, HR Specialist Goma</t>
  </si>
  <si>
    <t>COD-00829489</t>
  </si>
  <si>
    <t>100138</t>
  </si>
  <si>
    <t>COD-008451</t>
  </si>
  <si>
    <t>5.16. Finance Officer - 2 - BP</t>
  </si>
  <si>
    <t>CNSS 09/20 BASHIMBE Joseph, Finance Officer</t>
  </si>
  <si>
    <t>COD-00829496</t>
  </si>
  <si>
    <t>118984</t>
  </si>
  <si>
    <t>COD-008452</t>
  </si>
  <si>
    <t>5.17. Finance Assistant - BP</t>
  </si>
  <si>
    <t>CNSS 09/20 BYARAGI Faustin, Finace Assistant Goma</t>
  </si>
  <si>
    <t>COD-00829503</t>
  </si>
  <si>
    <t>115704</t>
  </si>
  <si>
    <t>COD-008450</t>
  </si>
  <si>
    <t>5.15. Finance Coordinator - BP</t>
  </si>
  <si>
    <t>CNSS 09/20 KIMUHA Simonet, Coordinateur Finance</t>
  </si>
  <si>
    <t>COD-00829511</t>
  </si>
  <si>
    <t>112158</t>
  </si>
  <si>
    <t>COD-00829515</t>
  </si>
  <si>
    <t>124950</t>
  </si>
  <si>
    <t>Sal 09/20 APEDWA Luc, HR Specialist Goma</t>
  </si>
  <si>
    <t>COD-00829523</t>
  </si>
  <si>
    <t>Sal 09/20 BASHIMBE Joseph, Finance Officer</t>
  </si>
  <si>
    <t>COD-00829530</t>
  </si>
  <si>
    <t>Sal 09/20 BYARAGI Faustin, Finace Assistant Goma</t>
  </si>
  <si>
    <t>COD-00829537</t>
  </si>
  <si>
    <t>Sal 09/20 KIMUHA Simonet, Coordinateur Finance</t>
  </si>
  <si>
    <t>COD-00829545</t>
  </si>
  <si>
    <t>COD-00829549</t>
  </si>
  <si>
    <t>CNSS 09/20 AYONGO Jean, Chauffeur Fataki</t>
  </si>
  <si>
    <t>COD-00829553</t>
  </si>
  <si>
    <t>116805</t>
  </si>
  <si>
    <t>Sal 09/20 AYONGO Jean, Chauffeur Fataki</t>
  </si>
  <si>
    <t>COD-00829557</t>
  </si>
  <si>
    <t>COD-008440</t>
  </si>
  <si>
    <t>5.5. Safety Coordinator</t>
  </si>
  <si>
    <t>COD-00829588</t>
  </si>
  <si>
    <t>104936</t>
  </si>
  <si>
    <t>COD-008437</t>
  </si>
  <si>
    <t>5.2. Head of Support Services</t>
  </si>
  <si>
    <t>COD-00829595</t>
  </si>
  <si>
    <t>107265</t>
  </si>
  <si>
    <t>COD-00829611</t>
  </si>
  <si>
    <t>COD-00829618</t>
  </si>
  <si>
    <t>COD-00829625</t>
  </si>
  <si>
    <t>COD-00829632</t>
  </si>
  <si>
    <t>COD-008449</t>
  </si>
  <si>
    <t>5.14. Chargée Redevabilité - Goma</t>
  </si>
  <si>
    <t>CNSS 09/20 JALALI Iragi, MEAL Officer</t>
  </si>
  <si>
    <t>COD-00829706</t>
  </si>
  <si>
    <t>117853</t>
  </si>
  <si>
    <t>COD-008447</t>
  </si>
  <si>
    <t>5.12. Specialiste MEAL - Goma</t>
  </si>
  <si>
    <t>CNSS 09/20 MURHULA Pacifique, Team Leader MEAL</t>
  </si>
  <si>
    <t>COD-00829714</t>
  </si>
  <si>
    <t>117852</t>
  </si>
  <si>
    <t>Sal 09/20 JALALI Iragi, MEAL Officer</t>
  </si>
  <si>
    <t>COD-00829730</t>
  </si>
  <si>
    <t>Sal 09/20 MURHULA Pacifique, Team Leader MEAL</t>
  </si>
  <si>
    <t>COD-00829738</t>
  </si>
  <si>
    <t>CNSS 09/20 BANYENE Jeremie, Driver Goma</t>
  </si>
  <si>
    <t>COD-00829840</t>
  </si>
  <si>
    <t>106782</t>
  </si>
  <si>
    <t>CNSS 09/20 BINDU John, Driver Goma</t>
  </si>
  <si>
    <t>COD-00829849</t>
  </si>
  <si>
    <t>113779</t>
  </si>
  <si>
    <t>CNSS 09/20 BISUSA David, Driver GOMA</t>
  </si>
  <si>
    <t>COD-00829857</t>
  </si>
  <si>
    <t>113758</t>
  </si>
  <si>
    <t>COD-008455</t>
  </si>
  <si>
    <t>5.20. Supply Chain Officer - BP</t>
  </si>
  <si>
    <t>CNSS 09/20 NGUO Levis, Supply Chain Officer</t>
  </si>
  <si>
    <t>COD-00829865</t>
  </si>
  <si>
    <t>106785</t>
  </si>
  <si>
    <t>Sal 09/20 BANYENE Jeremie, Driver Goma</t>
  </si>
  <si>
    <t>COD-00829873</t>
  </si>
  <si>
    <t>Sal 09/20 BINDU John, Driver Goma</t>
  </si>
  <si>
    <t>COD-00829882</t>
  </si>
  <si>
    <t>Sal 09/20 BISUSA David, Driver GOMA</t>
  </si>
  <si>
    <t>COD-00829890</t>
  </si>
  <si>
    <t>Sal 09/20 NGUO Levis, Supply Chain Officer</t>
  </si>
  <si>
    <t>COD-00829898</t>
  </si>
  <si>
    <t>Expat  insurance spouse september 2020</t>
  </si>
  <si>
    <t>COD-00859619</t>
  </si>
  <si>
    <t>COD-008663</t>
  </si>
  <si>
    <t>3.4.3. Location Salle</t>
  </si>
  <si>
    <t>50013</t>
  </si>
  <si>
    <t>ODC</t>
  </si>
  <si>
    <t>Location salle pr passation test ecrit Ass.prot.</t>
  </si>
  <si>
    <t>COD-00830863</t>
  </si>
  <si>
    <t>COD-008575</t>
  </si>
  <si>
    <t>10.7. Frais bancaires</t>
  </si>
  <si>
    <t>56011</t>
  </si>
  <si>
    <t>GOM</t>
  </si>
  <si>
    <t>Funds received from UNDP on 22/10/2020_ Bank fees</t>
  </si>
  <si>
    <t>COD-00831701</t>
  </si>
  <si>
    <t>COD-008719</t>
  </si>
  <si>
    <t>4.2.3.5. Enquêtes ad-hoc (satisfaction beneficaires, post-distribution, etc.)</t>
  </si>
  <si>
    <t>52051</t>
  </si>
  <si>
    <t>Prestat.4jrs enquets satisfactions et CDC</t>
  </si>
  <si>
    <t>COD-00830864</t>
  </si>
  <si>
    <t>Frs logement 1jr Drodro-4enqueteurs</t>
  </si>
  <si>
    <t>COD-00830865</t>
  </si>
  <si>
    <t>50019</t>
  </si>
  <si>
    <t>Per diem 16jrs Bunia-Ituri_ Florentin L_Spéc Meal</t>
  </si>
  <si>
    <t>COD-00830232</t>
  </si>
  <si>
    <t>52027</t>
  </si>
  <si>
    <t>Go-Pass Goma-Bunia_ Florentin Lone_ Spéc Meal</t>
  </si>
  <si>
    <t>COD-00830255</t>
  </si>
  <si>
    <t>CDF</t>
  </si>
  <si>
    <t>Declarations IPR M.O.O ISSSS Octobre 2020</t>
  </si>
  <si>
    <t>COD-00830449</t>
  </si>
  <si>
    <t>COD-008539</t>
  </si>
  <si>
    <t>8.1. Location bureau + Charges + Rehab BP</t>
  </si>
  <si>
    <t>51051</t>
  </si>
  <si>
    <t>2852210_Rent DRC Goma Guest Roméo_ 10-2020</t>
  </si>
  <si>
    <t>COD-00830459</t>
  </si>
  <si>
    <t>OP 2852226_ DRC Goma Office_ IRL- 10/2020</t>
  </si>
  <si>
    <t>COD-00830460</t>
  </si>
  <si>
    <t>52055</t>
  </si>
  <si>
    <t>Pymt restauration enqueteurs Fataki</t>
  </si>
  <si>
    <t>COD-00830866</t>
  </si>
  <si>
    <t>Cotisations ONEM M.O.O ISSSS Octobre 2020</t>
  </si>
  <si>
    <t>COD-00830867</t>
  </si>
  <si>
    <t>Cotisations CNSS M.O.O ISSSS Octobre 2020</t>
  </si>
  <si>
    <t>COD-00830868</t>
  </si>
  <si>
    <t>Cotisations INPP M.O.O ISSSS Octobre 2020</t>
  </si>
  <si>
    <t>COD-00830869</t>
  </si>
  <si>
    <t>COD-008540</t>
  </si>
  <si>
    <t>8.2. Location bureau + Charges + Rehab - Ituri</t>
  </si>
  <si>
    <t>51011</t>
  </si>
  <si>
    <t>Pymt 1mois loyer Guest Bunia 01-31/10/2020</t>
  </si>
  <si>
    <t>COD-00830870</t>
  </si>
  <si>
    <t>Expact insurance october 2020</t>
  </si>
  <si>
    <t>COD-00856906</t>
  </si>
  <si>
    <t>Salary October 2020</t>
  </si>
  <si>
    <t>COD-00856914</t>
  </si>
  <si>
    <t>COD-00856922</t>
  </si>
  <si>
    <t>COD-008442</t>
  </si>
  <si>
    <t>5.7. Supply Chain Manager</t>
  </si>
  <si>
    <t>COD-00856928</t>
  </si>
  <si>
    <t>COD-00856934</t>
  </si>
  <si>
    <t>COD-00856942</t>
  </si>
  <si>
    <t>COD-00856949</t>
  </si>
  <si>
    <t>COD-008438</t>
  </si>
  <si>
    <t>5.3. Head of Programmes</t>
  </si>
  <si>
    <t>COD-00856960</t>
  </si>
  <si>
    <t>117205</t>
  </si>
  <si>
    <t>COD-008439</t>
  </si>
  <si>
    <t>5.4. Area Manager</t>
  </si>
  <si>
    <t>COD-00856965</t>
  </si>
  <si>
    <t>126103</t>
  </si>
  <si>
    <t>COD-00856971</t>
  </si>
  <si>
    <t>COD-00856979</t>
  </si>
  <si>
    <t>COD-00856986</t>
  </si>
  <si>
    <t>COD-00856993</t>
  </si>
  <si>
    <t>COD-00857007</t>
  </si>
  <si>
    <t>COD-00857015</t>
  </si>
  <si>
    <t>COD-00857020</t>
  </si>
  <si>
    <t>23021</t>
  </si>
  <si>
    <t>COD-00857023</t>
  </si>
  <si>
    <t>COD-008443</t>
  </si>
  <si>
    <t>5.8. Coordinateur Protection (Expatriate) - Goma</t>
  </si>
  <si>
    <t>COD-00857030</t>
  </si>
  <si>
    <t>105851</t>
  </si>
  <si>
    <t>COD-008441</t>
  </si>
  <si>
    <t>5.6. Grants Management Specialist</t>
  </si>
  <si>
    <t>COD-00857037</t>
  </si>
  <si>
    <t>114652</t>
  </si>
  <si>
    <t>COD-00857044</t>
  </si>
  <si>
    <t>COD-00857053</t>
  </si>
  <si>
    <t>COD-00857060</t>
  </si>
  <si>
    <t>COD-00857067</t>
  </si>
  <si>
    <t>COD-00857075</t>
  </si>
  <si>
    <t>COD-00857088</t>
  </si>
  <si>
    <t>CNSS 10/20 BANYAMUWA Gaby, Team Leader Supply Chain Fataki</t>
  </si>
  <si>
    <t>COD-00857095</t>
  </si>
  <si>
    <t>CNSS 10/20 BISIMWA Patient, Finance and Adm Officer</t>
  </si>
  <si>
    <t>COD-00857100</t>
  </si>
  <si>
    <t>CNSS 10/20 ITUA Martin, Driver Kinshasa</t>
  </si>
  <si>
    <t>COD-00857108</t>
  </si>
  <si>
    <t>CNSS 10/20 KABULA Joseph, Driver</t>
  </si>
  <si>
    <t>COD-00857113</t>
  </si>
  <si>
    <t>126695</t>
  </si>
  <si>
    <t>CNSS 10/20 MUHIMA Aimé, IT Assistant Goma</t>
  </si>
  <si>
    <t>COD-00857119</t>
  </si>
  <si>
    <t>CNSS 10/20 MWANGU Paul, Safety Officer Fataki</t>
  </si>
  <si>
    <t>COD-00857126</t>
  </si>
  <si>
    <t>CNSS 10/20 NZYAVAKE Chantal, Finance Assistant Fataki</t>
  </si>
  <si>
    <t>COD-00857131</t>
  </si>
  <si>
    <t>CNSS 10/20 TCHUZA Neema, Cleaner Fataki</t>
  </si>
  <si>
    <t>COD-00857136</t>
  </si>
  <si>
    <t>Sal 10/20 BANYAMUWA Gaby, Team Leader Supply Chain Fataki</t>
  </si>
  <si>
    <t>COD-00857142</t>
  </si>
  <si>
    <t>Sal 10/20 BISIMWA Patient, Finance and Adm Officer</t>
  </si>
  <si>
    <t>COD-00857147</t>
  </si>
  <si>
    <t>Sal 10/20 ITUA Martin, Driver Kinshasa</t>
  </si>
  <si>
    <t>COD-00857155</t>
  </si>
  <si>
    <t>Sal 10/20 KABULA Joseph, Driver</t>
  </si>
  <si>
    <t>COD-00857160</t>
  </si>
  <si>
    <t>Sal 10/20 MUHIMA Aimé, IT Assistant Goma</t>
  </si>
  <si>
    <t>COD-00857166</t>
  </si>
  <si>
    <t>Sal 10/20 MWANGU Paul, Safety Officer Fataki</t>
  </si>
  <si>
    <t>COD-00857173</t>
  </si>
  <si>
    <t>Sal 10/20 NZYAVAKE Chantal, Finance Assistant Fataki</t>
  </si>
  <si>
    <t>COD-00857178</t>
  </si>
  <si>
    <t>Sal 10/20 TCHUZA Neema, Cleaner Fataki</t>
  </si>
  <si>
    <t>COD-00857183</t>
  </si>
  <si>
    <t>CNSS 10/20 ABUNDA Yvonne, Cleaner Goma</t>
  </si>
  <si>
    <t>COD-00857188</t>
  </si>
  <si>
    <t>CNSS 10/20 AHONI Laurette, Cleaner Kinshasa</t>
  </si>
  <si>
    <t>COD-00857195</t>
  </si>
  <si>
    <t>CNSS 10/20 BAHATI Sophie, Cleaner Goma</t>
  </si>
  <si>
    <t>COD-00857202</t>
  </si>
  <si>
    <t>CNSS 10/20 KASOKI Pascaline, HR and Administration Assistant</t>
  </si>
  <si>
    <t>COD-00857211</t>
  </si>
  <si>
    <t>CNSS 10/20 SAFARI Albert, Gardener Goma</t>
  </si>
  <si>
    <t>COD-00857217</t>
  </si>
  <si>
    <t>Sal 10/20 ABUNDA Yvonne, Cleaner Goma</t>
  </si>
  <si>
    <t>COD-00857224</t>
  </si>
  <si>
    <t>Sal 10/20 AHONI Laurette, Cleaner Kinshasa</t>
  </si>
  <si>
    <t>COD-00857231</t>
  </si>
  <si>
    <t>Sal 10/20 BAHATI Sophie, Cleaner Goma</t>
  </si>
  <si>
    <t>COD-00857238</t>
  </si>
  <si>
    <t>Sal 10/20 KASOKI Pascaline, HR and Administration Assistant</t>
  </si>
  <si>
    <t>COD-00857247</t>
  </si>
  <si>
    <t>Sal 10/20 SAFARI Albert, Gardener Goma</t>
  </si>
  <si>
    <t>COD-00857253</t>
  </si>
  <si>
    <t>CNSS 10/20 APEDWA Luc, HR Specialist Goma</t>
  </si>
  <si>
    <t>COD-00857263</t>
  </si>
  <si>
    <t>CNSS 10/20 BASHIMBE Joseph, Finance Officer</t>
  </si>
  <si>
    <t>COD-00857269</t>
  </si>
  <si>
    <t>CNSS 10/20 BYARAGI Faustin, Finace Assistant Goma</t>
  </si>
  <si>
    <t>COD-00857278</t>
  </si>
  <si>
    <t>CNSS 10/20 KIMUHA Simonet, Coordinateur Finance</t>
  </si>
  <si>
    <t>COD-00857287</t>
  </si>
  <si>
    <t>Sal 10/20 APEDWA Luc, HR Specialist Goma</t>
  </si>
  <si>
    <t>COD-00857297</t>
  </si>
  <si>
    <t>Sal 10/20 BASHIMBE Joseph, Finance Officer</t>
  </si>
  <si>
    <t>COD-00857303</t>
  </si>
  <si>
    <t>Sal 10/20 BYARAGI Faustin, Finace Assistant Goma</t>
  </si>
  <si>
    <t>COD-00857312</t>
  </si>
  <si>
    <t>Sal 10/20 KIMUHA Simonet, Coordinateur Finance</t>
  </si>
  <si>
    <t>COD-00857321</t>
  </si>
  <si>
    <t>CNSS 10/20 AYONGO Jean, Chauffeur Fataki</t>
  </si>
  <si>
    <t>COD-00857327</t>
  </si>
  <si>
    <t>CNSS 10/20 DHELO Antoine, Chauffeur Fataki</t>
  </si>
  <si>
    <t>COD-00857329</t>
  </si>
  <si>
    <t>CNSS 10/20 KAKULE Guy, Driver Fataki</t>
  </si>
  <si>
    <t>COD-00857333</t>
  </si>
  <si>
    <t>CNSS 10/20 MASKABONDE Alphonse, Chauffeur Fataki</t>
  </si>
  <si>
    <t>COD-00857335</t>
  </si>
  <si>
    <t>CNSS 10/20 SEZABO Pierre Chrisptophe, Driver Fataki</t>
  </si>
  <si>
    <t>COD-00857339</t>
  </si>
  <si>
    <t>CNSS 10/20 WANITHO Jacques, Driver Fataki</t>
  </si>
  <si>
    <t>COD-00857343</t>
  </si>
  <si>
    <t>Sal 10/20 AYONGO Jean, Chauffeur Fataki</t>
  </si>
  <si>
    <t>COD-00857347</t>
  </si>
  <si>
    <t>Sal 10/20 DHELO Antoine, Chauffeur Fataki</t>
  </si>
  <si>
    <t>COD-00857349</t>
  </si>
  <si>
    <t>Sal 10/20 KAKULE Guy, Driver Fataki</t>
  </si>
  <si>
    <t>COD-00857353</t>
  </si>
  <si>
    <t>Sal 10/20 MASKABONDE Alphonse, Chauffeur Fataki</t>
  </si>
  <si>
    <t>COD-00857355</t>
  </si>
  <si>
    <t>Sal 10/20 SEZABO Pierre Chrisptophe, Driver Fataki</t>
  </si>
  <si>
    <t>COD-00857359</t>
  </si>
  <si>
    <t>Sal 10/20 WANITHO Jacques, Driver Fataki</t>
  </si>
  <si>
    <t>COD-00857363</t>
  </si>
  <si>
    <t>CNSS 10/20 JALALI Iragi, MEAL Officer</t>
  </si>
  <si>
    <t>COD-00857507</t>
  </si>
  <si>
    <t>CNSS 10/20 MAGBO Florentin, MEAL Specialist</t>
  </si>
  <si>
    <t>COD-00857516</t>
  </si>
  <si>
    <t>Sal 10/20 JALALI Iragi, MEAL Officer</t>
  </si>
  <si>
    <t>COD-00857526</t>
  </si>
  <si>
    <t>Sal 10/20 MAGBO Florentin, MEAL Specialist</t>
  </si>
  <si>
    <t>COD-00857535</t>
  </si>
  <si>
    <t>CNSS 10/20 BANYENE Jeremie, Driver Goma</t>
  </si>
  <si>
    <t>COD-00857655</t>
  </si>
  <si>
    <t>CNSS 10/20 BINDU John, Driver Goma</t>
  </si>
  <si>
    <t>COD-00857664</t>
  </si>
  <si>
    <t>CNSS 10/20 BISUSA David, Driver GOMA</t>
  </si>
  <si>
    <t>COD-00857672</t>
  </si>
  <si>
    <t>CNSS 10/20 CHIRIBUKA Amos, Mechanic Goma</t>
  </si>
  <si>
    <t>COD-00857678</t>
  </si>
  <si>
    <t>CNSS 10/20 NGUO Levis, Supply Chain Officer</t>
  </si>
  <si>
    <t>COD-00857686</t>
  </si>
  <si>
    <t>Sal 10/20 BANYENE Jeremie, Driver Goma</t>
  </si>
  <si>
    <t>COD-00857694</t>
  </si>
  <si>
    <t>Sal 10/20 BINDU John, Driver Goma</t>
  </si>
  <si>
    <t>COD-00857703</t>
  </si>
  <si>
    <t>Sal 10/20 BISUSA David, Driver GOMA</t>
  </si>
  <si>
    <t>COD-00857711</t>
  </si>
  <si>
    <t>Sal 10/20 CHIRIBUKA Amos, Mechanic Goma</t>
  </si>
  <si>
    <t>COD-00857717</t>
  </si>
  <si>
    <t>Sal 10/20 NGUO Levis, Supply Chain Officer</t>
  </si>
  <si>
    <t>COD-00857725</t>
  </si>
  <si>
    <t>Expat  insurance spouse october 2020</t>
  </si>
  <si>
    <t>COD-00859427</t>
  </si>
  <si>
    <t>Loc.salle pr passation test écrit Ass.chaine Appro</t>
  </si>
  <si>
    <t>COD-00858521</t>
  </si>
  <si>
    <t>Pymt 1mois IRL Guest Bunia 01-31/10/2020</t>
  </si>
  <si>
    <t>COD-00858531</t>
  </si>
  <si>
    <t>COD-008689</t>
  </si>
  <si>
    <t>4.1.2.1. Conflict Sensitivity Officer - Bunia/Fataki</t>
  </si>
  <si>
    <t>54022</t>
  </si>
  <si>
    <t>Publicatio_Kivu 10_Chrgé analyse sensible conflit</t>
  </si>
  <si>
    <t>COD-00831621</t>
  </si>
  <si>
    <t>COD-008605</t>
  </si>
  <si>
    <t>1.3.5. Protection Team Leader (psychologue) - Fataki</t>
  </si>
  <si>
    <t>Publicatio Offre_ Kivu 10_Chargé Prote-Psychologue</t>
  </si>
  <si>
    <t>COD-00831622</t>
  </si>
  <si>
    <t>COD-008661</t>
  </si>
  <si>
    <t>3.4.1. Chargé Genre / Rédevabilité - Fataki</t>
  </si>
  <si>
    <t>Publicatio Offre_ Kivu 10_Chargé Meal-Genre etSERA</t>
  </si>
  <si>
    <t>COD-00831623</t>
  </si>
  <si>
    <t>COD-008715</t>
  </si>
  <si>
    <t>4.2.3.1. Assitante MEAL - Fataki</t>
  </si>
  <si>
    <t>Publicatio Offre_ Kivu 10_Ass Meal I</t>
  </si>
  <si>
    <t>COD-00831624</t>
  </si>
  <si>
    <t>COD-008606</t>
  </si>
  <si>
    <t>1.3.6. Assistants de Protection - Fataki</t>
  </si>
  <si>
    <t>Publicatio Offre_ Kivu 10_Ass Protection II</t>
  </si>
  <si>
    <t>COD-00831625</t>
  </si>
  <si>
    <t>COD-008559</t>
  </si>
  <si>
    <t>9.8. Go Pass Vols internes</t>
  </si>
  <si>
    <t>Go-Pass Goma-Bunia_Delu Lusambya_ CP ISSSS</t>
  </si>
  <si>
    <t>COD-00831657</t>
  </si>
  <si>
    <t>Taxe RVA Goma-Bunia_Delu Lusambya_ CP ISSSS</t>
  </si>
  <si>
    <t>COD-00831658</t>
  </si>
  <si>
    <t>Go-Pass Bunia-Goma_Delu Lusambya_ CP ISSSS</t>
  </si>
  <si>
    <t>COD-00831659</t>
  </si>
  <si>
    <t>Taxe RVA Bunia-Goma_Delu Lusambya_ CP ISSSS</t>
  </si>
  <si>
    <t>COD-00831660</t>
  </si>
  <si>
    <t>COD-008705</t>
  </si>
  <si>
    <t>4.2.1.2. Frais médicaux pers programme (incl. Psychosocial support)</t>
  </si>
  <si>
    <t>50016</t>
  </si>
  <si>
    <t>Test Covid-19 Missio à Bunia_Delu Lusa_ CP ISSSS</t>
  </si>
  <si>
    <t>COD-00831661</t>
  </si>
  <si>
    <t>Per diem Logmnt à Bunia_Delu Lusambya_ CP ISSSS</t>
  </si>
  <si>
    <t>COD-00831662</t>
  </si>
  <si>
    <t>Per diem Resto à Bunia_Delu Lusambya_ CP ISSSS</t>
  </si>
  <si>
    <t>COD-00831663</t>
  </si>
  <si>
    <t>COD-008467</t>
  </si>
  <si>
    <t>5.32. Agents d'entretien - Ituri</t>
  </si>
  <si>
    <t>Prest. 21jrs M. Eugenie-journ.ag.entret.Guest Bunia</t>
  </si>
  <si>
    <t>COD-00857758</t>
  </si>
  <si>
    <t>Pymt 1mois  loyer Guest Bunia 01-30/11/2020</t>
  </si>
  <si>
    <t>COD-00858532</t>
  </si>
  <si>
    <t>Pymt 1mois  garantie locative  Guest Bunia</t>
  </si>
  <si>
    <t>COD-00858533</t>
  </si>
  <si>
    <t>Pymt 1mois  IRL Guest Bunia 01-30/11/2020</t>
  </si>
  <si>
    <t>COD-00858534</t>
  </si>
  <si>
    <t>COD-008555</t>
  </si>
  <si>
    <t>9.4. Perdiem et hebergement Support Staff en mission en Ituri</t>
  </si>
  <si>
    <t>Per diem à Bunia_ Aimé Muhima_ Ass IT</t>
  </si>
  <si>
    <t>COD-00857830</t>
  </si>
  <si>
    <t>52034</t>
  </si>
  <si>
    <t>Rembrsmnt Taxe RVA_Frank Brumfit- Député Dire Pays</t>
  </si>
  <si>
    <t>COD-00857841</t>
  </si>
  <si>
    <t>Rembrsmnt Go-Pass_ Frank Brumfit- Député Dire Pays</t>
  </si>
  <si>
    <t>COD-00857842</t>
  </si>
  <si>
    <t>Quittance aéroportuaire_Frank Brumfit- DD-Pays</t>
  </si>
  <si>
    <t>COD-00857843</t>
  </si>
  <si>
    <t>COD-00857844</t>
  </si>
  <si>
    <t>Rembrsmnt Go-Pass_Frank Brumfit- Député Dire Pays</t>
  </si>
  <si>
    <t>COD-00857845</t>
  </si>
  <si>
    <t>50020</t>
  </si>
  <si>
    <t>Per diem, 12jours_Frank Brumfit- Député Dire Pays</t>
  </si>
  <si>
    <t>COD-00857846</t>
  </si>
  <si>
    <t>COD-008560</t>
  </si>
  <si>
    <t>9.9. In-Country UNHAS Flights</t>
  </si>
  <si>
    <t>Fact. Hotel à Bunia_ Martine Villeneuve_ CD</t>
  </si>
  <si>
    <t>COD-00857854</t>
  </si>
  <si>
    <t>COD-008687</t>
  </si>
  <si>
    <t>4.1.1.9. Vols nationals / international pour les formateurs</t>
  </si>
  <si>
    <t>2852218_Contr.Fact. UNHAS_ Accès vols staffs</t>
  </si>
  <si>
    <t>COD-00857906</t>
  </si>
  <si>
    <t>COD-00857907</t>
  </si>
  <si>
    <t>COD-00857908</t>
  </si>
  <si>
    <t>Taxe aéroportuaire Goma-Bunia_ Martine V_ CD</t>
  </si>
  <si>
    <t>COD-00858510</t>
  </si>
  <si>
    <t>Per diem à Bunia_ 4 jours- Martine Villeneuve_ CD</t>
  </si>
  <si>
    <t>COD-00858671</t>
  </si>
  <si>
    <t>COD-008542</t>
  </si>
  <si>
    <t>8.4. Internet - Ituri</t>
  </si>
  <si>
    <t>51021</t>
  </si>
  <si>
    <t>2852292_Fact. Internet DRC Fataki_ 11-11-2020</t>
  </si>
  <si>
    <t>COD-00857932</t>
  </si>
  <si>
    <t>Cotisations IPR M.O.O ISSSS Novembre 2020</t>
  </si>
  <si>
    <t>COD-00858293</t>
  </si>
  <si>
    <t>COD-00858522</t>
  </si>
  <si>
    <t>Frais restauration enqueteurs a Ramogi</t>
  </si>
  <si>
    <t>COD-00858523</t>
  </si>
  <si>
    <t>Achat mega pr modem orange Guest Bunia</t>
  </si>
  <si>
    <t>COD-00858524</t>
  </si>
  <si>
    <t>COD-008720</t>
  </si>
  <si>
    <t>4.2.3.6. Per diem / lodgement missions sur terrain</t>
  </si>
  <si>
    <t>Perd.mission Bia 7jrs 23/10-03/11-B.Gaby-CECA</t>
  </si>
  <si>
    <t>COD-00858535</t>
  </si>
  <si>
    <t>Cotisations CNSS M.O.O ISSSS Novembre 2020</t>
  </si>
  <si>
    <t>COD-00858536</t>
  </si>
  <si>
    <t>Cotisations INPP M.O.O ISSSS Novembre 2020</t>
  </si>
  <si>
    <t>COD-00858537</t>
  </si>
  <si>
    <t>Cotisations ONEM M.O.O ISSSS Novembre 2020</t>
  </si>
  <si>
    <t>COD-00858538</t>
  </si>
  <si>
    <t>Perd.3jrs Bunia 25-28/11-B.Patient-Admin-Finances</t>
  </si>
  <si>
    <t>COD-00858539</t>
  </si>
  <si>
    <t>2852140_DRC Guest Lima_ Rent. 11/2020_Martine V_CD</t>
  </si>
  <si>
    <t>COD-00859734</t>
  </si>
  <si>
    <t>2852140_DRC Guest Lima_ Rent. 11/20_Reuben A_ HOSS</t>
  </si>
  <si>
    <t>COD-00859741</t>
  </si>
  <si>
    <t>2852140-DRC Guest Lima_ Rent. 11/2020_Frank B_ HOP</t>
  </si>
  <si>
    <t>COD-00859748</t>
  </si>
  <si>
    <t>2852148_DRC Guest Lima_ IRL. 10/2020_Martine V_CD</t>
  </si>
  <si>
    <t>COD-00859755</t>
  </si>
  <si>
    <t>2852148_DRC Guest Lima_ IRL. 10/20_Reuben A_ HOSS</t>
  </si>
  <si>
    <t>COD-00859762</t>
  </si>
  <si>
    <t>2852148-DRC Guest Lima_ IRL. 10/2020_Frank B_ HOP</t>
  </si>
  <si>
    <t>COD-00859769</t>
  </si>
  <si>
    <t>2852192_Rent DRC Goma Office_ 11-2020</t>
  </si>
  <si>
    <t>COD-00859772</t>
  </si>
  <si>
    <t>2852210_Rent DRC Goma Guest Roméo_ 11-2020</t>
  </si>
  <si>
    <t>COD-00859777</t>
  </si>
  <si>
    <t>COD-00859779</t>
  </si>
  <si>
    <t>OP 2852226_ DRC Goma Office_ IRL- 11/2020</t>
  </si>
  <si>
    <t>COD-00859782</t>
  </si>
  <si>
    <t>COD-00859784</t>
  </si>
  <si>
    <t>CNSS employer INPP ONEM 11/20</t>
  </si>
  <si>
    <t>COD-00879097</t>
  </si>
  <si>
    <t>COD-00879107</t>
  </si>
  <si>
    <t>COD-00879113</t>
  </si>
  <si>
    <t>COD-00879119</t>
  </si>
  <si>
    <t>COD-00879124</t>
  </si>
  <si>
    <t>COD-00879131</t>
  </si>
  <si>
    <t>COD-00879137</t>
  </si>
  <si>
    <t>Salary 11/20</t>
  </si>
  <si>
    <t>COD-00879153</t>
  </si>
  <si>
    <t>COD-00879163</t>
  </si>
  <si>
    <t>COD-00879169</t>
  </si>
  <si>
    <t>COD-00879175</t>
  </si>
  <si>
    <t>COD-00879180</t>
  </si>
  <si>
    <t>COD-00879187</t>
  </si>
  <si>
    <t>COD-00879193</t>
  </si>
  <si>
    <t>COD-00879214</t>
  </si>
  <si>
    <t>COD-00879221</t>
  </si>
  <si>
    <t>COD-00879230</t>
  </si>
  <si>
    <t>COD-00879236</t>
  </si>
  <si>
    <t>COD-00879243</t>
  </si>
  <si>
    <t>COD-00879252</t>
  </si>
  <si>
    <t>Expat insurance november 2020</t>
  </si>
  <si>
    <t>COD-00879259</t>
  </si>
  <si>
    <t>Salary Nov. 2020</t>
  </si>
  <si>
    <t>COD-00879267</t>
  </si>
  <si>
    <t>COD-00879275</t>
  </si>
  <si>
    <t>COD-00879284</t>
  </si>
  <si>
    <t>COD-00879292</t>
  </si>
  <si>
    <t>COD-00879300</t>
  </si>
  <si>
    <t>COD-00879305</t>
  </si>
  <si>
    <t>COD-00879314</t>
  </si>
  <si>
    <t>COD-00879322</t>
  </si>
  <si>
    <t>COD-00879330</t>
  </si>
  <si>
    <t>COD-00879335</t>
  </si>
  <si>
    <t>COD-00879340</t>
  </si>
  <si>
    <t>COD-00879344</t>
  </si>
  <si>
    <t>COD-00879348</t>
  </si>
  <si>
    <t>COD-00879352</t>
  </si>
  <si>
    <t>COD-00879356</t>
  </si>
  <si>
    <t>COD-00879358</t>
  </si>
  <si>
    <t>COD-00879362</t>
  </si>
  <si>
    <t>COD-00879364</t>
  </si>
  <si>
    <t>COD-00879368</t>
  </si>
  <si>
    <t>COD-00879372</t>
  </si>
  <si>
    <t>COD-00879376</t>
  </si>
  <si>
    <t>COD-00879380</t>
  </si>
  <si>
    <t>COD-00879382</t>
  </si>
  <si>
    <t>COD-00879386</t>
  </si>
  <si>
    <t>COD-00879399</t>
  </si>
  <si>
    <t>COD-00879405</t>
  </si>
  <si>
    <t>COD-00879411</t>
  </si>
  <si>
    <t>COD-00879419</t>
  </si>
  <si>
    <t>COD-00879425</t>
  </si>
  <si>
    <t>COD-00879429</t>
  </si>
  <si>
    <t>COD-00879530</t>
  </si>
  <si>
    <t>COD-00879538</t>
  </si>
  <si>
    <t>COD-00879545</t>
  </si>
  <si>
    <t>COD-00879554</t>
  </si>
  <si>
    <t>COD-00879564</t>
  </si>
  <si>
    <t>COD-00879572</t>
  </si>
  <si>
    <t>COD-00879579</t>
  </si>
  <si>
    <t>COD-00879590</t>
  </si>
  <si>
    <t>COD-00879598</t>
  </si>
  <si>
    <t>COD-00879648</t>
  </si>
  <si>
    <t>COD-00879656</t>
  </si>
  <si>
    <t>COD-00879664</t>
  </si>
  <si>
    <t>COD-00879672</t>
  </si>
  <si>
    <t>COD-00879680</t>
  </si>
  <si>
    <t>COD-00879686</t>
  </si>
  <si>
    <t>COD-00879694</t>
  </si>
  <si>
    <t>COD-00879702</t>
  </si>
  <si>
    <t>COD-00879710</t>
  </si>
  <si>
    <t>COD-00879718</t>
  </si>
  <si>
    <t>Loc.salle pr reunion projet ISSSS a Fataki</t>
  </si>
  <si>
    <t>COD-00880036</t>
  </si>
  <si>
    <t>COD-008553</t>
  </si>
  <si>
    <t>9.2. Cout de fonctionnement Vehicule Support - BP</t>
  </si>
  <si>
    <t>52014</t>
  </si>
  <si>
    <t>2852311_Contr.Fact.SONAS Assurance véhicules DRC</t>
  </si>
  <si>
    <t>COD-00879842</t>
  </si>
  <si>
    <t>Remb.perd.6jrs Bunia 30/10-09/11 Y.Raphaeel-AM</t>
  </si>
  <si>
    <t>COD-00880181</t>
  </si>
  <si>
    <t>Remb.perd.3jrs Ramogi 12-16/11 Y.Raphaeel-AM</t>
  </si>
  <si>
    <t>COD-00880182</t>
  </si>
  <si>
    <t>Remb.perd.5jrs Bunia 19-26/11 Y.Raphaeel-AM</t>
  </si>
  <si>
    <t>COD-00880183</t>
  </si>
  <si>
    <t>Frs journ.entretien cours bureau-Guest Bunia</t>
  </si>
  <si>
    <t>COD-00880184</t>
  </si>
  <si>
    <t>51012</t>
  </si>
  <si>
    <t>Pièces détachées pour mobile 18 DRC</t>
  </si>
  <si>
    <t>COD-00858895</t>
  </si>
  <si>
    <t>COD-008498</t>
  </si>
  <si>
    <t>6.1. Fournitures et petits equipements bureau - Ituri</t>
  </si>
  <si>
    <t>Pcs+ m.o configur&amp;repar imprim. bureau-Guest Bunia</t>
  </si>
  <si>
    <t>COD-00880776</t>
  </si>
  <si>
    <t>COD-008544</t>
  </si>
  <si>
    <t>8.6. Gardiennage BP</t>
  </si>
  <si>
    <t>52038</t>
  </si>
  <si>
    <t>2852320_Fact.KAMI sécu Bureau.DRC Goma 11-2020</t>
  </si>
  <si>
    <t>COD-00859012</t>
  </si>
  <si>
    <t>COD-008545</t>
  </si>
  <si>
    <t>8.7. Gardiennage Ituri</t>
  </si>
  <si>
    <t>2852320_Fact.KAMI sécu Bureau DRC Fataki 11-2020</t>
  </si>
  <si>
    <t>COD-00859023</t>
  </si>
  <si>
    <t>BNC</t>
  </si>
  <si>
    <t>Frs scann ass. Moyen de subsistance</t>
  </si>
  <si>
    <t>COD-00859896</t>
  </si>
  <si>
    <t>Entretien Guest Roméo DRC Goma_ Oiseau</t>
  </si>
  <si>
    <t>COD-00859013</t>
  </si>
  <si>
    <t>Publicatio Offre-Emplois Finance Office</t>
  </si>
  <si>
    <t>COD-00859033</t>
  </si>
  <si>
    <t>COD-008615</t>
  </si>
  <si>
    <t>1.5.2. Chargé(e) Coordinateur Consortium - Fataki / Bunia</t>
  </si>
  <si>
    <t>Publicatio Offre-emplois Chargé de Liaison</t>
  </si>
  <si>
    <t>COD-00859034</t>
  </si>
  <si>
    <t>COD-008500</t>
  </si>
  <si>
    <t>6.3. Fournitures et petits equipements autres bureaus</t>
  </si>
  <si>
    <t>Pymt imprimante pr bureuau Bunia</t>
  </si>
  <si>
    <t>COD-00880832</t>
  </si>
  <si>
    <t>Pymt routeur D-Link bureau Bunia</t>
  </si>
  <si>
    <t>COD-00880834</t>
  </si>
  <si>
    <t>COD-008499</t>
  </si>
  <si>
    <t>6.2. Fournitures et petits equipements bureau - BP</t>
  </si>
  <si>
    <t>53014</t>
  </si>
  <si>
    <t>Flash disques pour staffs DRC</t>
  </si>
  <si>
    <t>COD-00859027</t>
  </si>
  <si>
    <t>51032</t>
  </si>
  <si>
    <t>Fourniture de Bureau DRC Goma</t>
  </si>
  <si>
    <t>COD-00859080</t>
  </si>
  <si>
    <t>COD-008614</t>
  </si>
  <si>
    <t>1.5.1. Chef(fe) de Projet (Expatriate) - Fataki / Bunia</t>
  </si>
  <si>
    <t>LUSAMBYA MWENEBYAKE-Chef de Projet_Badge</t>
  </si>
  <si>
    <t>COD-00859153</t>
  </si>
  <si>
    <t>COD-008680</t>
  </si>
  <si>
    <t>4.1.1.2. Pause Café et Dejeuner</t>
  </si>
  <si>
    <t>Frs resto partic.pr lancement projet I4S</t>
  </si>
  <si>
    <t>COD-00880544</t>
  </si>
  <si>
    <t>COD-00880545</t>
  </si>
  <si>
    <t>COD-008679</t>
  </si>
  <si>
    <t>4.1.1.1. Location Salle</t>
  </si>
  <si>
    <t>Loc.salle pr activ.lancement projet I4S</t>
  </si>
  <si>
    <t>COD-00880546</t>
  </si>
  <si>
    <t>COD-008554</t>
  </si>
  <si>
    <t>9.3. Location ou Amortisation des vehicles</t>
  </si>
  <si>
    <t>52012</t>
  </si>
  <si>
    <t>Frs loc. vehic. Pr activ.lancement projet I4S</t>
  </si>
  <si>
    <t>COD-00880547</t>
  </si>
  <si>
    <t>COD-008688</t>
  </si>
  <si>
    <t>4.1.1.10. Autres frais logistique pour l'atelier (communications, visibilité, etc.)</t>
  </si>
  <si>
    <t>Pymt impress.calicot&amp;roll up pr activ lanc.projet</t>
  </si>
  <si>
    <t>COD-00880548</t>
  </si>
  <si>
    <t>COD-008667</t>
  </si>
  <si>
    <t>3.4.7. Coût de transport journaliere</t>
  </si>
  <si>
    <t>Remb.trnansp.partic.activ.lancement projet</t>
  </si>
  <si>
    <t>COD-00880549</t>
  </si>
  <si>
    <t>COD-008683</t>
  </si>
  <si>
    <t>4.1.1.5. Logement participants (autorités / communautés 2 jours de lancement)</t>
  </si>
  <si>
    <t>Frs transp.&amp;log.particip.venus hors Bunia</t>
  </si>
  <si>
    <t>COD-00880550</t>
  </si>
  <si>
    <t>Frs impression  agenda des activ.lancement projet</t>
  </si>
  <si>
    <t>COD-00880561</t>
  </si>
  <si>
    <t>Frs impression invitat. pr activ.lancement projet</t>
  </si>
  <si>
    <t>COD-00880562</t>
  </si>
  <si>
    <t>COD-008574</t>
  </si>
  <si>
    <t>10.6. Conseil juridique</t>
  </si>
  <si>
    <t>51041</t>
  </si>
  <si>
    <t>2852341_ Honoraire Avocat Conseil DRC</t>
  </si>
  <si>
    <t>COD-00859083</t>
  </si>
  <si>
    <t>2852333_ Matériels Internet Fataki</t>
  </si>
  <si>
    <t>COD-00859205</t>
  </si>
  <si>
    <t>COD-008577</t>
  </si>
  <si>
    <t>10.9. Gestion de la sécurité (travaux, équipments télécoms, sat)</t>
  </si>
  <si>
    <t>52021</t>
  </si>
  <si>
    <t>2852336_ Transport Extincteurs à Bunia</t>
  </si>
  <si>
    <t>COD-00859208</t>
  </si>
  <si>
    <t>2852339_ Impression des affiches</t>
  </si>
  <si>
    <t>COD-00859222</t>
  </si>
  <si>
    <t>Frs resto partic.form.staffs sur le CHS</t>
  </si>
  <si>
    <t>COD-00880185</t>
  </si>
  <si>
    <t>Loc.salle pr form.code de bonne conduite</t>
  </si>
  <si>
    <t>COD-00880186</t>
  </si>
  <si>
    <t>COD-008681</t>
  </si>
  <si>
    <t>4.1.1.3. Fournitures de bureau et impression (stilo, bloc note, dossiers)</t>
  </si>
  <si>
    <t>Achat materiels pr formation sur le CHS</t>
  </si>
  <si>
    <t>COD-00880788</t>
  </si>
  <si>
    <t>Perd.1jr Bunia 14-15/12-M.Paul-Charge Secu</t>
  </si>
  <si>
    <t>COD-00880794</t>
  </si>
  <si>
    <t>Remb.Perd.3jrs Bunia 14-17/12-B.Patient-Admin-Fin</t>
  </si>
  <si>
    <t>COD-00880799</t>
  </si>
  <si>
    <t>Test Covid-19-Jalali F_RedevabilitéCoC&amp;CHS _10jrs</t>
  </si>
  <si>
    <t>COD-00859147</t>
  </si>
  <si>
    <t>M.O_ Hilaire Manwani_ Consultant DRC Kinshasa</t>
  </si>
  <si>
    <t>COD-00859246</t>
  </si>
  <si>
    <t>Perd.mission 3jrs Bunia8-11/12-K.Thierry-ACA&amp;achat</t>
  </si>
  <si>
    <t>COD-00880514</t>
  </si>
  <si>
    <t>Declarations IPR M.O ISSSS mois de Decembre 2020</t>
  </si>
  <si>
    <t>COD-00859899</t>
  </si>
  <si>
    <t>Cotisations ONEM M.O ISSSS mois de Decembre 2020</t>
  </si>
  <si>
    <t>COD-00880187</t>
  </si>
  <si>
    <t>Cotisations CNSS M.O ISSSS mois de Decembre 2020</t>
  </si>
  <si>
    <t>COD-00880188</t>
  </si>
  <si>
    <t>Cotisations INPP M.O ISSSS mois de Decembre 2020</t>
  </si>
  <si>
    <t>COD-00880189</t>
  </si>
  <si>
    <t>TVA Collectée sur paiement IPR December 2020</t>
  </si>
  <si>
    <t>COD-00859235</t>
  </si>
  <si>
    <t>Contr. Bank Charges 12_2020</t>
  </si>
  <si>
    <t>COD-00859645</t>
  </si>
  <si>
    <t>2852210_IRL DRC Goma Guest Roméo_  Déc 2020</t>
  </si>
  <si>
    <t>COD-00859833</t>
  </si>
  <si>
    <t>COD-00859926</t>
  </si>
  <si>
    <t>2852192_Rent DRC Goma Office_ 12-2020</t>
  </si>
  <si>
    <t>COD-00859929</t>
  </si>
  <si>
    <t>2852210_Rent DRC Goma Guest Roméo_ 12-2020</t>
  </si>
  <si>
    <t>COD-00859934</t>
  </si>
  <si>
    <t>OP 2852226_ DRC Goma Office_ IRL- 12/2020</t>
  </si>
  <si>
    <t>COD-00859939</t>
  </si>
  <si>
    <t>COD-00859944</t>
  </si>
  <si>
    <t>Prest. 21jrs M.Aime-journ.agent entr.Guest Bunia</t>
  </si>
  <si>
    <t>COD-00879882</t>
  </si>
  <si>
    <t>50026</t>
  </si>
  <si>
    <t>Impression documents kick-off prjet ISSSS</t>
  </si>
  <si>
    <t>COD-00880536</t>
  </si>
  <si>
    <t>COD-009563</t>
  </si>
  <si>
    <t>COD-009564</t>
  </si>
  <si>
    <t>COD-009565</t>
  </si>
  <si>
    <t>COD-009566</t>
  </si>
  <si>
    <t>COD-009567</t>
  </si>
  <si>
    <t>COD-009568</t>
  </si>
  <si>
    <t>COD-009569</t>
  </si>
  <si>
    <t>COD-009570</t>
  </si>
  <si>
    <t>COD-009571</t>
  </si>
  <si>
    <t>COD-009572</t>
  </si>
  <si>
    <t>COD-009573</t>
  </si>
  <si>
    <t>COD-009579</t>
  </si>
  <si>
    <t>COD-009580</t>
  </si>
  <si>
    <t>COD-009581</t>
  </si>
  <si>
    <t>COD-009582</t>
  </si>
  <si>
    <t>COD-008607</t>
  </si>
  <si>
    <t>COD-008608</t>
  </si>
  <si>
    <t>COD-008609</t>
  </si>
  <si>
    <t>COD-008616</t>
  </si>
  <si>
    <t>COD-008940</t>
  </si>
  <si>
    <t>COD-008941</t>
  </si>
  <si>
    <t>COD-008942</t>
  </si>
  <si>
    <t>COD-008943</t>
  </si>
  <si>
    <t>COD-008944</t>
  </si>
  <si>
    <t>COD-008945</t>
  </si>
  <si>
    <t>COD-008946</t>
  </si>
  <si>
    <t>COD-008947</t>
  </si>
  <si>
    <t>COD-008948</t>
  </si>
  <si>
    <t>COD-008949</t>
  </si>
  <si>
    <t>COD-008950</t>
  </si>
  <si>
    <t>COD-008951</t>
  </si>
  <si>
    <t>COD-008952</t>
  </si>
  <si>
    <t>COD-008953</t>
  </si>
  <si>
    <t>COD-008954</t>
  </si>
  <si>
    <t>COD-008955</t>
  </si>
  <si>
    <t>COD-008956</t>
  </si>
  <si>
    <t>COD-008957</t>
  </si>
  <si>
    <t>COD-008958</t>
  </si>
  <si>
    <t>COD-008959</t>
  </si>
  <si>
    <t>COD-008960</t>
  </si>
  <si>
    <t>COD-008961</t>
  </si>
  <si>
    <t>COD-008639</t>
  </si>
  <si>
    <t>COD-008640</t>
  </si>
  <si>
    <t>COD-008641</t>
  </si>
  <si>
    <t>COD-008642</t>
  </si>
  <si>
    <t>COD-008643</t>
  </si>
  <si>
    <t>COD-008644</t>
  </si>
  <si>
    <t>COD-008645</t>
  </si>
  <si>
    <t>COD-008646</t>
  </si>
  <si>
    <t>COD-008647</t>
  </si>
  <si>
    <t>COD-008648</t>
  </si>
  <si>
    <t>COD-009295</t>
  </si>
  <si>
    <t>COD-009296</t>
  </si>
  <si>
    <t>COD-009297</t>
  </si>
  <si>
    <t>COD-009298</t>
  </si>
  <si>
    <t>COD-009299</t>
  </si>
  <si>
    <t>COD-009300</t>
  </si>
  <si>
    <t>COD-009301</t>
  </si>
  <si>
    <t>COD-009302</t>
  </si>
  <si>
    <t>COD-009303</t>
  </si>
  <si>
    <t>COD-009304</t>
  </si>
  <si>
    <t>COD-009305</t>
  </si>
  <si>
    <t>COD-009306</t>
  </si>
  <si>
    <t>COD-008662</t>
  </si>
  <si>
    <t>COD-008664</t>
  </si>
  <si>
    <t>COD-008665</t>
  </si>
  <si>
    <t>COD-008666</t>
  </si>
  <si>
    <t>COD-008668</t>
  </si>
  <si>
    <t>COD-008669</t>
  </si>
  <si>
    <t>COD-008670</t>
  </si>
  <si>
    <t>COD-008682</t>
  </si>
  <si>
    <t>COD-008684</t>
  </si>
  <si>
    <t>COD-008685</t>
  </si>
  <si>
    <t>COD-008686</t>
  </si>
  <si>
    <t>COD-008690</t>
  </si>
  <si>
    <t>COD-008691</t>
  </si>
  <si>
    <t>COD-008692</t>
  </si>
  <si>
    <t>COD-008693</t>
  </si>
  <si>
    <t>COD-008694</t>
  </si>
  <si>
    <t>COD-008695</t>
  </si>
  <si>
    <t>COD-008696</t>
  </si>
  <si>
    <t>COD-008697</t>
  </si>
  <si>
    <t>COD-008698</t>
  </si>
  <si>
    <t>COD-008699</t>
  </si>
  <si>
    <t>COD-008700</t>
  </si>
  <si>
    <t>COD-008701</t>
  </si>
  <si>
    <t>COD-008702</t>
  </si>
  <si>
    <t>COD-008703</t>
  </si>
  <si>
    <t>COD-008704</t>
  </si>
  <si>
    <t>COD-008706</t>
  </si>
  <si>
    <t>COD-008707</t>
  </si>
  <si>
    <t>COD-008708</t>
  </si>
  <si>
    <t>COD-008709</t>
  </si>
  <si>
    <t>COD-008710</t>
  </si>
  <si>
    <t>COD-008711</t>
  </si>
  <si>
    <t>COD-008712</t>
  </si>
  <si>
    <t>COD-008713</t>
  </si>
  <si>
    <t>COD-008714</t>
  </si>
  <si>
    <t>COD-008716</t>
  </si>
  <si>
    <t>COD-008717</t>
  </si>
  <si>
    <t>COD-008718</t>
  </si>
  <si>
    <t>COD-008721</t>
  </si>
  <si>
    <t>COD-008722</t>
  </si>
  <si>
    <t>COD-008723</t>
  </si>
  <si>
    <t>COD-008724</t>
  </si>
  <si>
    <t>COD-008725</t>
  </si>
  <si>
    <t>COD-008726</t>
  </si>
  <si>
    <t>COD-008728</t>
  </si>
  <si>
    <t>COD-008444</t>
  </si>
  <si>
    <t>COD-008446</t>
  </si>
  <si>
    <t>COD-008456</t>
  </si>
  <si>
    <t>COD-008468</t>
  </si>
  <si>
    <t>COD-009438</t>
  </si>
  <si>
    <t>COD-009439</t>
  </si>
  <si>
    <t>COD-009440</t>
  </si>
  <si>
    <t>COD-009441</t>
  </si>
  <si>
    <t>COD-009442</t>
  </si>
  <si>
    <t>COD-009443</t>
  </si>
  <si>
    <t>COD-009444</t>
  </si>
  <si>
    <t>COD-009445</t>
  </si>
  <si>
    <t>COD-009446</t>
  </si>
  <si>
    <t>COD-009447</t>
  </si>
  <si>
    <t>COD-008802</t>
  </si>
  <si>
    <t>COD-008803</t>
  </si>
  <si>
    <t>COD-008804</t>
  </si>
  <si>
    <t>COD-008805</t>
  </si>
  <si>
    <t>COD-008806</t>
  </si>
  <si>
    <t>COD-008807</t>
  </si>
  <si>
    <t>COD-008808</t>
  </si>
  <si>
    <t>COD-008809</t>
  </si>
  <si>
    <t>COD-008810</t>
  </si>
  <si>
    <t>COD-008811</t>
  </si>
  <si>
    <t>COD-008812</t>
  </si>
  <si>
    <t>COD-008813</t>
  </si>
  <si>
    <t>COD-008814</t>
  </si>
  <si>
    <t>COD-008815</t>
  </si>
  <si>
    <t>COD-009139</t>
  </si>
  <si>
    <t>COD-009140</t>
  </si>
  <si>
    <t>COD-009141</t>
  </si>
  <si>
    <t>COD-009142</t>
  </si>
  <si>
    <t>COD-009143</t>
  </si>
  <si>
    <t>COD-009470</t>
  </si>
  <si>
    <t>COD-008825</t>
  </si>
  <si>
    <t>COD-008826</t>
  </si>
  <si>
    <t>COD-008827</t>
  </si>
  <si>
    <t>COD-008828</t>
  </si>
  <si>
    <t>COD-008829</t>
  </si>
  <si>
    <t>COD-008830</t>
  </si>
  <si>
    <t>COD-008831</t>
  </si>
  <si>
    <t>COD-008832</t>
  </si>
  <si>
    <t>COD-008833</t>
  </si>
  <si>
    <t>COD-008834</t>
  </si>
  <si>
    <t>COD-008835</t>
  </si>
  <si>
    <t>COD-008836</t>
  </si>
  <si>
    <t>COD-008837</t>
  </si>
  <si>
    <t>COD-008838</t>
  </si>
  <si>
    <t>COD-008839</t>
  </si>
  <si>
    <t>COD-008840</t>
  </si>
  <si>
    <t>COD-009164</t>
  </si>
  <si>
    <t>COD-008519</t>
  </si>
  <si>
    <t>COD-009489</t>
  </si>
  <si>
    <t>COD-009490</t>
  </si>
  <si>
    <t>COD-009491</t>
  </si>
  <si>
    <t>COD-009492</t>
  </si>
  <si>
    <t>COD-009493</t>
  </si>
  <si>
    <t>COD-009494</t>
  </si>
  <si>
    <t>COD-009495</t>
  </si>
  <si>
    <t>COD-009496</t>
  </si>
  <si>
    <t>COD-008851</t>
  </si>
  <si>
    <t>COD-008852</t>
  </si>
  <si>
    <t>COD-008853</t>
  </si>
  <si>
    <t>COD-008854</t>
  </si>
  <si>
    <t>COD-008855</t>
  </si>
  <si>
    <t>COD-008856</t>
  </si>
  <si>
    <t>COD-008857</t>
  </si>
  <si>
    <t>COD-008858</t>
  </si>
  <si>
    <t>COD-008859</t>
  </si>
  <si>
    <t>COD-009183</t>
  </si>
  <si>
    <t>COD-009184</t>
  </si>
  <si>
    <t>COD-008541</t>
  </si>
  <si>
    <t>COD-008543</t>
  </si>
  <si>
    <t>COD-009515</t>
  </si>
  <si>
    <t>COD-009516</t>
  </si>
  <si>
    <t>COD-008871</t>
  </si>
  <si>
    <t>COD-009195</t>
  </si>
  <si>
    <t>COD-009196</t>
  </si>
  <si>
    <t>COD-009197</t>
  </si>
  <si>
    <t>COD-008552</t>
  </si>
  <si>
    <t>COD-008556</t>
  </si>
  <si>
    <t>COD-008557</t>
  </si>
  <si>
    <t>COD-008558</t>
  </si>
  <si>
    <t>COD-009530</t>
  </si>
  <si>
    <t>COD-009531</t>
  </si>
  <si>
    <t>COD-009532</t>
  </si>
  <si>
    <t>COD-008887</t>
  </si>
  <si>
    <t>COD-008888</t>
  </si>
  <si>
    <t>COD-008889</t>
  </si>
  <si>
    <t>COD-008890</t>
  </si>
  <si>
    <t>COD-008569</t>
  </si>
  <si>
    <t>COD-008570</t>
  </si>
  <si>
    <t>COD-008571</t>
  </si>
  <si>
    <t>COD-008572</t>
  </si>
  <si>
    <t>COD-008573</t>
  </si>
  <si>
    <t>COD-008576</t>
  </si>
  <si>
    <t>COD-008578</t>
  </si>
  <si>
    <t>COD-009548</t>
  </si>
  <si>
    <t>COD-009549</t>
  </si>
  <si>
    <t>COD-009550</t>
  </si>
  <si>
    <t>COD-008905</t>
  </si>
  <si>
    <t>COD-008906</t>
  </si>
  <si>
    <t>COD-008907</t>
  </si>
  <si>
    <t>COD-008908</t>
  </si>
  <si>
    <t>COD-008909</t>
  </si>
  <si>
    <t>COD-009233</t>
  </si>
  <si>
    <t>COD-009234</t>
  </si>
  <si>
    <t>COD-009235</t>
  </si>
  <si>
    <t>COD-009236</t>
  </si>
  <si>
    <t>COD-009237</t>
  </si>
  <si>
    <t>COD-009214</t>
  </si>
  <si>
    <t>COD-008592</t>
  </si>
  <si>
    <t>Directeur Pays a.i</t>
  </si>
  <si>
    <t>COD-000170</t>
  </si>
  <si>
    <t>Booked in Dynamics TDL/BFU project number  COD-000170</t>
  </si>
  <si>
    <t>RO01-030772</t>
  </si>
  <si>
    <t>Expact forsikringer december 2020</t>
  </si>
  <si>
    <t>Salary Dec. 2020</t>
  </si>
  <si>
    <t>Budget Total</t>
  </si>
  <si>
    <t>Booked in Dynamics TDL/BFU project number RO01-000416</t>
  </si>
  <si>
    <t>Basis of HQJ calculation:</t>
  </si>
  <si>
    <t>Posted</t>
  </si>
  <si>
    <t>Total amount HQJ is calculated upon</t>
  </si>
  <si>
    <t xml:space="preserve">HQJ percentage 7% </t>
  </si>
  <si>
    <t>Not booked HQJ in Dynamics (to be booked)</t>
  </si>
  <si>
    <t>01/09/20-31/12/20</t>
  </si>
  <si>
    <t>Gr00002313</t>
  </si>
  <si>
    <t>COD-000170-04</t>
  </si>
  <si>
    <t>ISSSS-Pour un Djugu Pacifique / JUSTICE PLUS</t>
  </si>
  <si>
    <t>10.12. Internet et Communications (forfait)</t>
  </si>
  <si>
    <t>52061</t>
  </si>
  <si>
    <t>Frais pour la formation des staffs du projet au début du projet</t>
  </si>
  <si>
    <t>COD-00880445</t>
  </si>
  <si>
    <t>COD-000170-02</t>
  </si>
  <si>
    <t>ISSSS- Pour un Djugu Pacifique / AJEDEC</t>
  </si>
  <si>
    <t>8.10. Location Bureau terrain à Kpandroma</t>
  </si>
  <si>
    <t>Paiement Loyer Sous base Kpandroma Nov- Janvier 2021</t>
  </si>
  <si>
    <t>COD-00904180</t>
  </si>
  <si>
    <t>COD-000170-03</t>
  </si>
  <si>
    <t>ISSSS- Pour un Djugu Pacifique / ASSOCITURI</t>
  </si>
  <si>
    <t>5.58. Coordonntrice ( 50%)</t>
  </si>
  <si>
    <t>SALAIRE 09/2020 COORDONNATRICE ASSOCITURI</t>
  </si>
  <si>
    <t>COD-00899725</t>
  </si>
  <si>
    <t>5.59. Chef de Projet</t>
  </si>
  <si>
    <t>SALAIRE 09/2020 CHEF DE PROJET ISSS</t>
  </si>
  <si>
    <t>COD-00903711</t>
  </si>
  <si>
    <t>5.61. Chargé d'Administration  et Finance</t>
  </si>
  <si>
    <t>SALAIRE 09/2020 ADMNISTRATRICE</t>
  </si>
  <si>
    <t>COD-00903712</t>
  </si>
  <si>
    <t>5.60. Animateurs des terrains</t>
  </si>
  <si>
    <t>SALAIRE 09/2020 ANIMATEUR DES TERRAINS</t>
  </si>
  <si>
    <t>COD-00903713</t>
  </si>
  <si>
    <t>10.23. Internet</t>
  </si>
  <si>
    <t>50 GB POUR INTERNET BUREAU</t>
  </si>
  <si>
    <t>COD-00903714</t>
  </si>
  <si>
    <t>10.22. Communication  ( achat credit) dans le cadre de la mise en oeuvre  du projet</t>
  </si>
  <si>
    <t>5000  UNITES POUR COMMUNICATION  POUR BUREAU ASSOCITURI</t>
  </si>
  <si>
    <t>COD-00903715</t>
  </si>
  <si>
    <t>7.19. Dotation Moto ( HAOJUE  )</t>
  </si>
  <si>
    <t>1 MOTO MARQUE HAUJUE 125 CHASSIS LC6PCJ5M2L0029538</t>
  </si>
  <si>
    <t>COD-00903716</t>
  </si>
  <si>
    <t>ASSURANCE MOTO 12 MOIS DU 06/11/20 AU 05/11/20 CHASSIS LC6PCJ5M2L0029538</t>
  </si>
  <si>
    <t>COD-00903717</t>
  </si>
  <si>
    <t>PLAQUE IMMATRICUMATION MOTO</t>
  </si>
  <si>
    <t>COD-00903718</t>
  </si>
  <si>
    <t>10.21. Entretien et maintenance de moto</t>
  </si>
  <si>
    <t>ENTRETIEN  VIDAGE ET GRAISSAGE MOTO CHASSIS LC6PCJ5M2L0029538</t>
  </si>
  <si>
    <t>COD-00903719</t>
  </si>
  <si>
    <t>7.20. Dispositif de lavage des mains</t>
  </si>
  <si>
    <t>1 LAVE MAINS</t>
  </si>
  <si>
    <t>COD-00903720</t>
  </si>
  <si>
    <t>6.21. Fourniture  de Bureau</t>
  </si>
  <si>
    <t>20 PQT FARDE CHEMISE, 2 STYLOSA CORRECTEUR, PQT ENVELOPPE</t>
  </si>
  <si>
    <t>COD-00903721</t>
  </si>
  <si>
    <t>1 RALLONGE 5m &amp; 1 RALLONGE 3m</t>
  </si>
  <si>
    <t>COD-00903722</t>
  </si>
  <si>
    <t>15 CLASSEURS, 5 SURLIGNEURS, 1 ETAEGERE ET 2 POUBELLES / BUREAU ASSOCITURI BUNIA</t>
  </si>
  <si>
    <t>COD-00903723</t>
  </si>
  <si>
    <t>SALAIRE 10/2020 COORDONNATRICE ASSOCITURI</t>
  </si>
  <si>
    <t>COD-00903724</t>
  </si>
  <si>
    <t>SALAIRE 10/2020 CHEF DE PROJET ISSS</t>
  </si>
  <si>
    <t>COD-00903725</t>
  </si>
  <si>
    <t>SALAIRE 10/2020 ADMNISTRATRICE</t>
  </si>
  <si>
    <t>COD-00903726</t>
  </si>
  <si>
    <t>SALAIRE 10/2020 ANIMATEUR DES TERRAINS</t>
  </si>
  <si>
    <t>COD-00903727</t>
  </si>
  <si>
    <t>Frais de communication et forfait internet septembre a octobre 2020</t>
  </si>
  <si>
    <t>COD-00880164</t>
  </si>
  <si>
    <t>5.62. Impot et cotisation 37% de salaire ( IPR, CNSS, INPP,ONEM )</t>
  </si>
  <si>
    <t>FRAIS AFFILIATION A L'ONEM</t>
  </si>
  <si>
    <t>COD-00903728</t>
  </si>
  <si>
    <t>8.12. Location vehicule pour mission de suivi par la coordonatrice ou chef de projet ou Administrateur du projet pour descente sur terrain</t>
  </si>
  <si>
    <t>LOCATION VEHICULE MISSION SUIVI A DJUGU PAR COORDONNATRICE</t>
  </si>
  <si>
    <t>COD-00903729</t>
  </si>
  <si>
    <t>5.43. Impôts et cotisations 36,2% de salaire (IPR, CNSS, INPP, ONEM)</t>
  </si>
  <si>
    <t>Frais visa des contrats des employés du projet Pour un Djugu Pacifique</t>
  </si>
  <si>
    <t>COD-00880165</t>
  </si>
  <si>
    <t>6.4. Justice-Plus/Fournitures de bureau (forfait)</t>
  </si>
  <si>
    <t>Frais des fournitures de bureau pour les activites de projet</t>
  </si>
  <si>
    <t>COD-00880166</t>
  </si>
  <si>
    <t>10.16. Entretien et maintenance des motos</t>
  </si>
  <si>
    <t>Entretien et maintenance motos</t>
  </si>
  <si>
    <t>COD-00904134</t>
  </si>
  <si>
    <t>FRAIS AFFILIATION A L'INPP</t>
  </si>
  <si>
    <t>COD-00903730</t>
  </si>
  <si>
    <t>8.13. Chauffeur vehicule de location</t>
  </si>
  <si>
    <t>COLLATION CHAUFFEUR LOC VEHICULE MISSION SUIVI A DJUGU PAR COORDONNATRICE</t>
  </si>
  <si>
    <t>COD-00903731</t>
  </si>
  <si>
    <t>10.17. Présentation officielle du projet, Evaluation à mis-parcours (revue annuelle) et évaluation finale du projet</t>
  </si>
  <si>
    <t>Repas aux participant à l,atelier de presentation officielle de projet à Tchomia</t>
  </si>
  <si>
    <t>COD-00904120</t>
  </si>
  <si>
    <t>Repas aux participant à l,atelier de presentation officielle de projet à Pimbo</t>
  </si>
  <si>
    <t>COD-00904138</t>
  </si>
  <si>
    <t>Repas aux participant à l,atelier de presentation officielle de projet à Kpandoma</t>
  </si>
  <si>
    <t>COD-00904139</t>
  </si>
  <si>
    <t>8.11. Contribution Location bureau</t>
  </si>
  <si>
    <t>LOYER BUREAU ASSOCIURI  SEPT A DEC 2020</t>
  </si>
  <si>
    <t>COD-00903732</t>
  </si>
  <si>
    <t>1 PQT ETUI, 10 CLASSEURS</t>
  </si>
  <si>
    <t>COD-00903733</t>
  </si>
  <si>
    <t>COD-00903734</t>
  </si>
  <si>
    <t>10.20. Presentation du projet,Evaluation à mi parcours et evaluation finale du projet</t>
  </si>
  <si>
    <t>PRESENTATION DU PROJET POUR UN DJUGU PACIFIQUE A NIZI</t>
  </si>
  <si>
    <t>COD-00903735</t>
  </si>
  <si>
    <t>PRESENTATION PROJET POUR UN DJUGU PACIFIQUE A TCHOMIA</t>
  </si>
  <si>
    <t>COD-00903736</t>
  </si>
  <si>
    <t>Paiement facture forfait internet, mois de novembre 2020</t>
  </si>
  <si>
    <t>COD-00880167</t>
  </si>
  <si>
    <t>9.17. Carburant</t>
  </si>
  <si>
    <t>105 LT ESSENCE BUREAU</t>
  </si>
  <si>
    <t>COD-00903737</t>
  </si>
  <si>
    <t>9.10. Frais de voyage (perdiem de mission)</t>
  </si>
  <si>
    <t>Frais de mission pour la présentation du projet à Nizi</t>
  </si>
  <si>
    <t>COD-00880168</t>
  </si>
  <si>
    <t>COD-00880169</t>
  </si>
  <si>
    <t>Activité 1.1.1 : Identification et enregistrement des jeunes en risques (hommes et femmes), chefs des ménages pour les activités manuelles rémunérées (activités à haute intensité en mains d’œuvres) juridiques et des structures de dialogues et de pa</t>
  </si>
  <si>
    <t>Frais pour activités de présentation du projet à Nizi</t>
  </si>
  <si>
    <t>COD-00880170</t>
  </si>
  <si>
    <t>COD-00903611</t>
  </si>
  <si>
    <t>7.6. Table bureau</t>
  </si>
  <si>
    <t>Paiement facture table de bureau antenne Justice Plus Mungwalu pour le projet</t>
  </si>
  <si>
    <t>COD-00903612</t>
  </si>
  <si>
    <t>7.7. Chaise tambours</t>
  </si>
  <si>
    <t>Paiemen facture chaises tambours de bureau antenne Justice Plus Mungwalu</t>
  </si>
  <si>
    <t>COD-00903613</t>
  </si>
  <si>
    <t>7.8. Etagiere</t>
  </si>
  <si>
    <t>Paiement facture étagière du bureau antenne Mungwalu</t>
  </si>
  <si>
    <t>COD-00903614</t>
  </si>
  <si>
    <t>7.9. Dispositif de lave main</t>
  </si>
  <si>
    <t>Paiement kit lavage main antenne Mungwalu</t>
  </si>
  <si>
    <t>COD-00903615</t>
  </si>
  <si>
    <t>7.5. Dotation des engins roulants (moto Yamaha 125 AG)</t>
  </si>
  <si>
    <t>Paiement facture de la moto sport achetée marque Jaguar Yamaha 100</t>
  </si>
  <si>
    <t>COD-00903616</t>
  </si>
  <si>
    <t>7.2. Dotation d'un kit informatique (laptop,…)</t>
  </si>
  <si>
    <t>Paiement facture achat ordinateur et imprimante</t>
  </si>
  <si>
    <t>COD-00903617</t>
  </si>
  <si>
    <t>10.15. Crédits  de communication dans le cadre de la mise en œuvre du projet (Unités et mégas pour la connexion internet)</t>
  </si>
  <si>
    <t>Achat forfait Internet pour le bureau AJEDEC</t>
  </si>
  <si>
    <t>COD-00904131</t>
  </si>
  <si>
    <t>28,57 LT ESSENCE BUREAU</t>
  </si>
  <si>
    <t>COD-00903738</t>
  </si>
  <si>
    <t>Paiement frais de mission au chargé du projet pour l'activité préntation projet à Tchomia</t>
  </si>
  <si>
    <t>COD-00903618</t>
  </si>
  <si>
    <t>Paiement frais de mission au superviseur pour l'activité préntation projet à Tchomia</t>
  </si>
  <si>
    <t>COD-00903619</t>
  </si>
  <si>
    <t>Paiement frais de présentation projet et identification des bénéficiaires à Tchomia</t>
  </si>
  <si>
    <t>COD-00903620</t>
  </si>
  <si>
    <t>CONTRIBUTION IPR 09/2020</t>
  </si>
  <si>
    <t>COD-00903739</t>
  </si>
  <si>
    <t>FRAIS BANCAIRES S/CONTRIBUTION IPR  09/2020</t>
  </si>
  <si>
    <t>COD-00903740</t>
  </si>
  <si>
    <t>CONTRIBUTION IPR 10/2020</t>
  </si>
  <si>
    <t>COD-00903741</t>
  </si>
  <si>
    <t>FRAIS BANCAIRES S/CONTRIBUTION IPR  10/2020</t>
  </si>
  <si>
    <t>COD-00903742</t>
  </si>
  <si>
    <t>COTISATIONS INPP 09/2020</t>
  </si>
  <si>
    <t>COD-00903743</t>
  </si>
  <si>
    <t>COTISATIONS INPP 10/2020</t>
  </si>
  <si>
    <t>COD-00903744</t>
  </si>
  <si>
    <t>3.1.1. Identification des associations féminines existantes dans la zone</t>
  </si>
  <si>
    <t>IDENTIFICATION ASSOCIATION FEMININES A PIMBO, FATAKI, ZABU, BULE,MASUMBUKO ET BLUKWA</t>
  </si>
  <si>
    <t>COD-00903745</t>
  </si>
  <si>
    <t>Paiement frais fournitures des participants pour l'identification des beneficiaires</t>
  </si>
  <si>
    <t>COD-00903621</t>
  </si>
  <si>
    <t>Paiement frais pour activités de présentation projet et identification des bénéficiaires à Pimbo, Fataki, Bule, Kpandroma, Blukwa et Masumbuko</t>
  </si>
  <si>
    <t>COD-00903622</t>
  </si>
  <si>
    <t>8.8. Contribution du projet au loyer bureau coordination</t>
  </si>
  <si>
    <t>Paiement facture loyer pour le bureau Justice Plus Coordination (septembre, octobre, novembre et décembre 2020)</t>
  </si>
  <si>
    <t>COD-00903623</t>
  </si>
  <si>
    <t>Paiement facture loyer bureau Clinique juridique Justice Plus mungwalu (décembre 2020, janvier et février 2012)</t>
  </si>
  <si>
    <t>COD-00903624</t>
  </si>
  <si>
    <t>6.16. Enveloppe A4</t>
  </si>
  <si>
    <t>Achat de Papier Carbonne</t>
  </si>
  <si>
    <t>COD-00904112</t>
  </si>
  <si>
    <t>6.14. Agrafe</t>
  </si>
  <si>
    <t>Achat de cartouche en couleur</t>
  </si>
  <si>
    <t>COD-00904113</t>
  </si>
  <si>
    <t>6.13. Flipshirts</t>
  </si>
  <si>
    <t>Achat de Papier duplicateur</t>
  </si>
  <si>
    <t>COD-00904114</t>
  </si>
  <si>
    <t>Achat de Bic Marker</t>
  </si>
  <si>
    <t>COD-00904115</t>
  </si>
  <si>
    <t>COTISATION CNSS 09-10/2020</t>
  </si>
  <si>
    <t>COD-00903746</t>
  </si>
  <si>
    <t>Paiement frais de mission supervieur du projet</t>
  </si>
  <si>
    <t>COD-00903625</t>
  </si>
  <si>
    <t>Paiement frais de mission du chauffeur du projet</t>
  </si>
  <si>
    <t>COD-00903626</t>
  </si>
  <si>
    <t>7.4. Dotation de générateur pour le bureau</t>
  </si>
  <si>
    <t>Paiement facture générateur du bureau</t>
  </si>
  <si>
    <t>COD-00903627</t>
  </si>
  <si>
    <t>Paiement cotisation INPP des staffs duprojet en octobre 2020</t>
  </si>
  <si>
    <t>COD-00903628</t>
  </si>
  <si>
    <t>Paiement cotisation CNSS pour les staffs du projet, en octobre 2020</t>
  </si>
  <si>
    <t>COD-00903629</t>
  </si>
  <si>
    <t>Paiement taxe d'IPR, salaire des staffs du projet, mois d'octobre 2020</t>
  </si>
  <si>
    <t>COD-00903630</t>
  </si>
  <si>
    <t>Paiement cotisation ONEM, salaire des staffs, mois d'octobre 2020</t>
  </si>
  <si>
    <t>COD-00903631</t>
  </si>
  <si>
    <t>5.35. Chef de projet</t>
  </si>
  <si>
    <t>Salaire de Coordonnateur du projet, Bienvenu UKEC, pour le mois de septembre et novembre 2020</t>
  </si>
  <si>
    <t>COD-00903632</t>
  </si>
  <si>
    <t>5.36. Superviseur du projet</t>
  </si>
  <si>
    <t>Salaire de Superviseur du projet, Guillain Mburugu, mois d'octobre 2020</t>
  </si>
  <si>
    <t>COD-00903633</t>
  </si>
  <si>
    <t>5.38. Chargé d'Administration et Finances</t>
  </si>
  <si>
    <t>Salaire de chargé de l'administration et finance du projet, Jules Babingwa, pour le mois de sept. Et octobre 2020</t>
  </si>
  <si>
    <t>COD-00903634</t>
  </si>
  <si>
    <t>5.37. Animateurs des terrains</t>
  </si>
  <si>
    <t>Salaire de l'animateur du projet, Julien Zigashane Kashemwa, pour le mois d'octobre 2020</t>
  </si>
  <si>
    <t>COD-00903635</t>
  </si>
  <si>
    <t>Salaire de l'animateur du projet, Aimé Safari Sinduku, pour le mois d'octobre 2020</t>
  </si>
  <si>
    <t>COD-00903636</t>
  </si>
  <si>
    <t>Salaire de l'animateur du projet, Pascal Tinkamanyire, pour le mois d'octobre 2020</t>
  </si>
  <si>
    <t>COD-00903637</t>
  </si>
  <si>
    <t>Salaire de l'animateur du projet, Trésor Balitebya Abaingi, pour le mois d'octobre 2020</t>
  </si>
  <si>
    <t>COD-00903638</t>
  </si>
  <si>
    <t>Salaire de l'animatrice du projet, Merveille Dridharayo, pour le mois d'octobre 2020</t>
  </si>
  <si>
    <t>COD-00903639</t>
  </si>
  <si>
    <t>Salaire de l'animatrice du projet, Niclatte Enia Ombalia, pour le mois d'octobre 2020</t>
  </si>
  <si>
    <t>COD-00903640</t>
  </si>
  <si>
    <t>5.40. Logisticien</t>
  </si>
  <si>
    <t>Salaire de logisticien du projet, Papy Unyay Tchombe, pour le mois d'octobre 2020</t>
  </si>
  <si>
    <t>COD-00903641</t>
  </si>
  <si>
    <t>5.39. Caissière</t>
  </si>
  <si>
    <t>Salaire de la caissière du projet, Grace Tibakanya, pour le mois d'Octobre 2020</t>
  </si>
  <si>
    <t>COD-00903642</t>
  </si>
  <si>
    <t>5.41. Chauffeur</t>
  </si>
  <si>
    <t>Salaire de Chauffeur Jean Paul Bandealingio, pour le mois d'octobre 2020</t>
  </si>
  <si>
    <t>COD-00903643</t>
  </si>
  <si>
    <t>5.34. Coordonnateur (40% du chargé de projet)</t>
  </si>
  <si>
    <t>Salaire de Directeur Exécutif de Justice Plus, Xavier Macky, pour le mois d'octobre 2020</t>
  </si>
  <si>
    <t>COD-00903644</t>
  </si>
  <si>
    <t>9.13. Frais des différentes missions pour la mise en œuvre des activités du projet</t>
  </si>
  <si>
    <t>Missio de visite des activites à de stabilisation de DJUGU à FATAKI à Kpandroma</t>
  </si>
  <si>
    <t>COD-00904145</t>
  </si>
  <si>
    <t>7.12. Ordinateurs</t>
  </si>
  <si>
    <t>Achat CD complet d, Antivirus</t>
  </si>
  <si>
    <t>COD-00904148</t>
  </si>
  <si>
    <t>Mission de visite des activites des projets de stabilisation à Fataki-Bule-Pimbo</t>
  </si>
  <si>
    <t>COD-00904149</t>
  </si>
  <si>
    <t>Paiement facture des ordinateurs</t>
  </si>
  <si>
    <t>COD-00904181</t>
  </si>
  <si>
    <t>COTISATIONS ONEM 09-10/2020</t>
  </si>
  <si>
    <t>COD-00903747</t>
  </si>
  <si>
    <t>COD-00904155</t>
  </si>
  <si>
    <t>3.1.3. Doter les Associations feminines des outils</t>
  </si>
  <si>
    <t>160 FLASH DISCK / ASSOCIATIONS FEMININES</t>
  </si>
  <si>
    <t>COD-00903748</t>
  </si>
  <si>
    <t>CANEVAS DE SENSIBILISATION</t>
  </si>
  <si>
    <t>COD-00903749</t>
  </si>
  <si>
    <t>96 TELEPHONES PORTABLES TECHNO</t>
  </si>
  <si>
    <t>COD-00903750</t>
  </si>
  <si>
    <t>Achat de credit de communication</t>
  </si>
  <si>
    <t>COD-00904153</t>
  </si>
  <si>
    <t>80 MEGAPHONES</t>
  </si>
  <si>
    <t>COD-00903751</t>
  </si>
  <si>
    <t>15 BANDEROLES ET 160 T-SHIRT</t>
  </si>
  <si>
    <t>COD-00903752</t>
  </si>
  <si>
    <t>52 CARTABLES - LOGO</t>
  </si>
  <si>
    <t>COD-00903753</t>
  </si>
  <si>
    <t>SALAIRE 11/2020 COORDONNATRICE ASSOCITURI</t>
  </si>
  <si>
    <t>COD-00903756</t>
  </si>
  <si>
    <t>5.48. Logisticien</t>
  </si>
  <si>
    <t>Paie salaire de Log, mois de Novembre 20</t>
  </si>
  <si>
    <t>COD-00904080</t>
  </si>
  <si>
    <t>5.47. Chargée de suivi et Evaluation</t>
  </si>
  <si>
    <t>Paie salaire de Charge de suivi et evaluation, mois de Novembre 20</t>
  </si>
  <si>
    <t>COD-00904074</t>
  </si>
  <si>
    <t>5.52. Secrétaires de Direction</t>
  </si>
  <si>
    <t>Paie salaire de Secretaires de Direction, mois de Novembre 20</t>
  </si>
  <si>
    <t>COD-00904075</t>
  </si>
  <si>
    <t>5.46. Directeur Financier</t>
  </si>
  <si>
    <t>Autres retenus sur salaire de DF, mois de Nov 20</t>
  </si>
  <si>
    <t>COD-00904166</t>
  </si>
  <si>
    <t>5.49. Comptable</t>
  </si>
  <si>
    <t>Autres retenus sur salaire de Comptable, mois de Nov 20</t>
  </si>
  <si>
    <t>COD-00904167</t>
  </si>
  <si>
    <t>5.44. Directeur Exécutif</t>
  </si>
  <si>
    <t>Autres retenus sur salaire de DE, mois de Nov 20</t>
  </si>
  <si>
    <t>COD-00904168</t>
  </si>
  <si>
    <t>5.45. Directeur des Programmes</t>
  </si>
  <si>
    <t>Autres retenus sur salaire de DP, mois de Nov 20</t>
  </si>
  <si>
    <t>COD-00904169</t>
  </si>
  <si>
    <t>5.50. Caissière</t>
  </si>
  <si>
    <t>Autres retenus sur salaire de Caissier, mois de Nov 20</t>
  </si>
  <si>
    <t>COD-00904170</t>
  </si>
  <si>
    <t>5.51. Gestionnaires des ressources humaines</t>
  </si>
  <si>
    <t>Autres retenus sur salaire de SGRH, mois de Nov 20</t>
  </si>
  <si>
    <t>COD-00904171</t>
  </si>
  <si>
    <t>5.53. Chef de Projet</t>
  </si>
  <si>
    <t>Autres retenus sur salaire de Chef de projet, mois de Nov 20</t>
  </si>
  <si>
    <t>COD-00904172</t>
  </si>
  <si>
    <t>5.54. Chauffeurs</t>
  </si>
  <si>
    <t>Autres retenus sur salaire de 2 Chauffeurs, mois de Nov 20</t>
  </si>
  <si>
    <t>COD-00904173</t>
  </si>
  <si>
    <t>5.55. Gardiens des Bureaux terrain</t>
  </si>
  <si>
    <t>Autres retenus sur salaire de 2 Gardiens, mois de Nov 20</t>
  </si>
  <si>
    <t>COD-00904176</t>
  </si>
  <si>
    <t>5.56. Ménagères des bureaux terrain</t>
  </si>
  <si>
    <t>Autres retenus sur salaire de 2 Menagères, mois de Nov 20</t>
  </si>
  <si>
    <t>COD-00904177</t>
  </si>
  <si>
    <t>Paie salaire de Caissier, mois de Nov 20</t>
  </si>
  <si>
    <t>COD-00904187</t>
  </si>
  <si>
    <t>SALAIRE 11/2020 CHEF DE PROJET ISSSS</t>
  </si>
  <si>
    <t>COD-00903757</t>
  </si>
  <si>
    <t>SALAIRE 11/2020 ADMNISTRATRICE</t>
  </si>
  <si>
    <t>COD-00903758</t>
  </si>
  <si>
    <t>SALAIRE 11/2020 ANIMATEUR DES TERRAINS</t>
  </si>
  <si>
    <t>COD-00903759</t>
  </si>
  <si>
    <t>COD-00903760</t>
  </si>
  <si>
    <t>SALAIRE 11/2020 ANIMATRICE DES TERRAINS</t>
  </si>
  <si>
    <t>COD-00903761</t>
  </si>
  <si>
    <t>COD-00904119</t>
  </si>
  <si>
    <t>9.14. Location véhicule pour des missions de suivi et évaluation des activités par le Chef de projet, la chargée de suivi et évaluation et/ou par la direction des programmes</t>
  </si>
  <si>
    <t>Location vehicule</t>
  </si>
  <si>
    <t>COD-00904133</t>
  </si>
  <si>
    <t>9.12. Maintenance engins (vehicules, motos, generateurs,…)</t>
  </si>
  <si>
    <t>Paiement facture de l'entretien véhicule du projet en novembre 2020</t>
  </si>
  <si>
    <t>COD-00903645</t>
  </si>
  <si>
    <t>9.11. Carburant  (véhicules, motos, générateurs,…)</t>
  </si>
  <si>
    <t>Paiement facture de carburant pour le véhicule et générateur du bureau pour le mois de novembre 2020</t>
  </si>
  <si>
    <t>COD-00903646</t>
  </si>
  <si>
    <t>Paiement frais de mission à Fataki par le chargé de projet</t>
  </si>
  <si>
    <t>COD-00903647</t>
  </si>
  <si>
    <t>Paiement frais de mission à Fataki par le superviseur</t>
  </si>
  <si>
    <t>COD-00903648</t>
  </si>
  <si>
    <t>Paiement cotisation INPP, salaire des staffs, mois de novembre 2020</t>
  </si>
  <si>
    <t>COD-00903649</t>
  </si>
  <si>
    <t>Paiement cotisation CNSS pour les staffs du projet, en novembre 2020</t>
  </si>
  <si>
    <t>COD-00903650</t>
  </si>
  <si>
    <t>Paiement frais d'IPR sur le salaire de staffs de projet, mois de novembre 2020</t>
  </si>
  <si>
    <t>COD-00903651</t>
  </si>
  <si>
    <t>Paiement cotisation ONEM sur le salaire des staffs du projet, mois de novembre 2020</t>
  </si>
  <si>
    <t>COD-00903652</t>
  </si>
  <si>
    <t>Salaire du Directeur Exécutif, Xavier Macky Kisembo, pour le mois de novembre 2020</t>
  </si>
  <si>
    <t>COD-00903653</t>
  </si>
  <si>
    <t>Salaire du Directeur Administratif et Financier, Jules Babingwa, pour le mois de novembre 2020</t>
  </si>
  <si>
    <t>COD-00903654</t>
  </si>
  <si>
    <t>Salaire de Coordonnateur du projet, Bienvenu Ukec, pour le mois de novembre 2020</t>
  </si>
  <si>
    <t>COD-00903655</t>
  </si>
  <si>
    <t>COD-00903656</t>
  </si>
  <si>
    <t>Salaire de l'animateur du projet, Aimé Safari Sinduku, pour le mois de novembre 2020</t>
  </si>
  <si>
    <t>COD-00903657</t>
  </si>
  <si>
    <t>Salaire de l'animateur du projet, Pascal Tinkamanyire, pour le mois de novembre 2020</t>
  </si>
  <si>
    <t>COD-00903658</t>
  </si>
  <si>
    <t>Salaire de la caissière du projet, Grace Tibakanya, pour le mois de novembre 2020</t>
  </si>
  <si>
    <t>COD-00903659</t>
  </si>
  <si>
    <t>Salaire de Chauffeur Jean Paul Bandelingio, pour le mois de novembre 2020</t>
  </si>
  <si>
    <t>COD-00903660</t>
  </si>
  <si>
    <t>COD-00903661</t>
  </si>
  <si>
    <t>Salaire de l'animatrice du projet, Niclette Enia Ombalia, pour le mois d'octobre 2020</t>
  </si>
  <si>
    <t>COD-00903662</t>
  </si>
  <si>
    <t>Salaire de l'animateur du projet, Trésor Balitebya Abaingi, pour le mois de novembre 2020</t>
  </si>
  <si>
    <t>COD-00903663</t>
  </si>
  <si>
    <t>Salaire de l'animateur du projet, Julien Zigashane Kashemwa, pour le mois de novembre 2020</t>
  </si>
  <si>
    <t>COD-00903664</t>
  </si>
  <si>
    <t>Paiement factures communication staffs du projet et modem et forfait internet</t>
  </si>
  <si>
    <t>COD-00903665</t>
  </si>
  <si>
    <t>Paie salaire de DF, mois de Nov 20</t>
  </si>
  <si>
    <t>COD-00904182</t>
  </si>
  <si>
    <t>Paie salaire de Comptable, mois de Nov 20</t>
  </si>
  <si>
    <t>COD-00904183</t>
  </si>
  <si>
    <t>Paie salaire de DP, mois de Nov 20</t>
  </si>
  <si>
    <t>COD-00904185</t>
  </si>
  <si>
    <t>2.1.8. Superviseurs techniques</t>
  </si>
  <si>
    <t>Paie salaire de 3 Superviseurs, mois de Nov 20</t>
  </si>
  <si>
    <t>COD-00904186</t>
  </si>
  <si>
    <t>Paie salaire de SGRH, mois de Nov 20</t>
  </si>
  <si>
    <t>COD-00904188</t>
  </si>
  <si>
    <t>Paie salaire de Chef de projet, mois de Nov 20</t>
  </si>
  <si>
    <t>COD-00904189</t>
  </si>
  <si>
    <t>Paie salaire de 2 Chauffeurs, mois de Nov 20</t>
  </si>
  <si>
    <t>COD-00904190</t>
  </si>
  <si>
    <t>Paie salaire de 2 Gardiens, mois de Nov 20</t>
  </si>
  <si>
    <t>COD-00904191</t>
  </si>
  <si>
    <t>Paie salaire de 2 Menagères, mois de Nov 20</t>
  </si>
  <si>
    <t>COD-00904192</t>
  </si>
  <si>
    <t>10.14. Formation des staffs AJEDEC en charge de mise en œuvre du projet</t>
  </si>
  <si>
    <t>Fourniture de formation</t>
  </si>
  <si>
    <t>COD-00904175</t>
  </si>
  <si>
    <t>Activité 1.2.4 : Mettre en place des mécanismes communautaires de surveillance, analyse et communication des messages de violences et activités de mitigation</t>
  </si>
  <si>
    <t>Paiement facture équipement du projet:  téléphones</t>
  </si>
  <si>
    <t>COD-00903666</t>
  </si>
  <si>
    <t>Paiement facture équipement du projet: mégaphones</t>
  </si>
  <si>
    <t>COD-00903667</t>
  </si>
  <si>
    <t>Paiement frais pour le mecanisme de surveillance à TCHOMIA</t>
  </si>
  <si>
    <t>COD-00903669</t>
  </si>
  <si>
    <t>Transport aux animateurs de formation</t>
  </si>
  <si>
    <t>COD-00904135</t>
  </si>
  <si>
    <t>7.11. Motos Boxeurs pour les agents terrains</t>
  </si>
  <si>
    <t>Achat 2Motos  BOXER</t>
  </si>
  <si>
    <t>COD-00904193</t>
  </si>
  <si>
    <t>ESSENCE BUREAU ASSOCITURI 137,98 LITRES</t>
  </si>
  <si>
    <t>COD-00899726</t>
  </si>
  <si>
    <t>COD-00903771</t>
  </si>
  <si>
    <t>COD-00903772</t>
  </si>
  <si>
    <t>Paiement facture des fournitures pour appuyer les structures des jeunes</t>
  </si>
  <si>
    <t>COD-00903668</t>
  </si>
  <si>
    <t>Activité 1.2.1 : L’identification, mise en place ou redynamisation des associations des jeunes</t>
  </si>
  <si>
    <t>Paiement facture fournitures de bureau pour la mission a Djugu 6 chefferies</t>
  </si>
  <si>
    <t>COD-00903670</t>
  </si>
  <si>
    <t>Mission de la supervision des activites dans l,Axe CHOMIA</t>
  </si>
  <si>
    <t>COD-00904147</t>
  </si>
  <si>
    <t>Paiement frais de mission à Guillain Superviseur du projet dans les 6 chefferies et secteurs à Djugu</t>
  </si>
  <si>
    <t>COD-00903671</t>
  </si>
  <si>
    <t>Paiement frais de mission au Chauffeur du projet dans les 6 chefferies et secteurs à Djugu</t>
  </si>
  <si>
    <t>COD-00903672</t>
  </si>
  <si>
    <t>Paiement frais pour le mecanisme de surveillance dans les 6 chefferies et secteurs de Djugu</t>
  </si>
  <si>
    <t>COD-00903673</t>
  </si>
  <si>
    <t>Paiement frais divers pour l'activité de rédynamisation des structures des jeunes à Nizi</t>
  </si>
  <si>
    <t>COD-00903674</t>
  </si>
  <si>
    <t>Paiement frais de vérification physique des bénéficiaires dans les 6 chefferies de Djugu</t>
  </si>
  <si>
    <t>COD-00903675</t>
  </si>
  <si>
    <t>Paiement frais de rédynamisation des structures des jeunes dans les 6 chefferies de Djugu</t>
  </si>
  <si>
    <t>COD-00903676</t>
  </si>
  <si>
    <t>Paiement frais de rédynamisation des structures des jeunes à Tchomia</t>
  </si>
  <si>
    <t>COD-00903677</t>
  </si>
  <si>
    <t>Paiement frais de mission à NIZI pour le mécanisme de surveillance</t>
  </si>
  <si>
    <t>COD-00903679</t>
  </si>
  <si>
    <t>Organisation de formation de staff pendants 4jours</t>
  </si>
  <si>
    <t>COD-00904132</t>
  </si>
  <si>
    <t>COD-00904136</t>
  </si>
  <si>
    <t>2.1.1. Etudes de marché sur la chaîne de valeur</t>
  </si>
  <si>
    <t>Achat fourniture pour etude marché sur la chaîne de valeur par Ministère de l'Agriculture, Pêche et Elevage</t>
  </si>
  <si>
    <t>COD-00904140</t>
  </si>
  <si>
    <t>5.57. Taxes, impôts et contribution (IPR, CNSS, ONEM, INPP) = 36,2% de salaire mensuel brute de 7610 $</t>
  </si>
  <si>
    <t>Taxe, Impôts et contribution, mois de Novembre 20</t>
  </si>
  <si>
    <t>COD-00904156</t>
  </si>
  <si>
    <t>CONTRIBUTION IPR 11/2020</t>
  </si>
  <si>
    <t>COD-00903773</t>
  </si>
  <si>
    <t>FRAIS BANCAIRES S/CONTRIBUTION IPR  11/2020</t>
  </si>
  <si>
    <t>COD-00903774</t>
  </si>
  <si>
    <t>3.1.2. Formation des association feminines identifiées</t>
  </si>
  <si>
    <t>FORMATION DES FORMATEURS DU 15/12 AU 18/12/20</t>
  </si>
  <si>
    <t>COD-00903775</t>
  </si>
  <si>
    <t>Paiement frais de mission à NIZI pour l'identification des bénéficiaires</t>
  </si>
  <si>
    <t>COD-00903678</t>
  </si>
  <si>
    <t>Paiement frais pour la vérification physique des bénéficiaires à NIZI</t>
  </si>
  <si>
    <t>COD-00903680</t>
  </si>
  <si>
    <t>Paiement frais de mission pour le staff du projet à Tchomia, mission de vérification des bénéficiaires</t>
  </si>
  <si>
    <t>COD-00903681</t>
  </si>
  <si>
    <t>Paiement frais pour la réunion de vérification physique des bénéficiaires à TCHOMIA</t>
  </si>
  <si>
    <t>COD-00903682</t>
  </si>
  <si>
    <t>COTISATION CNSS 11/2020</t>
  </si>
  <si>
    <t>COD-00903776</t>
  </si>
  <si>
    <t>9.16. Carburant pour véhicule de location, les motos et le générateur</t>
  </si>
  <si>
    <t>Carburant pour les engins</t>
  </si>
  <si>
    <t>COD-00904146</t>
  </si>
  <si>
    <t>2.3.1. Étude de marché dans le territoire sur les AGR porteuses</t>
  </si>
  <si>
    <t>Avance de frais d‘etude marché mene par FADEM sur les AGR en territoire de DJUGU</t>
  </si>
  <si>
    <t>COD-00904194</t>
  </si>
  <si>
    <t>COTISATIONS ONEM 11/2020</t>
  </si>
  <si>
    <t>COD-00903777</t>
  </si>
  <si>
    <t>COTISATIONS INPP 11/2020</t>
  </si>
  <si>
    <t>COD-00903778</t>
  </si>
  <si>
    <t>2.2.1. Étude de marché dans le territoire sur les filières porteuses</t>
  </si>
  <si>
    <t>Frais de transport aux participants à la reunion prepapratoire de l Etude de marche sur terrain</t>
  </si>
  <si>
    <t>COD-00904141</t>
  </si>
  <si>
    <t>7.18. Dispositifs de Lave-main</t>
  </si>
  <si>
    <t>Acht Sceau lave-mains</t>
  </si>
  <si>
    <t>COD-00903763</t>
  </si>
  <si>
    <t>Acht Sceau de receuillement d,eau</t>
  </si>
  <si>
    <t>COD-00903764</t>
  </si>
  <si>
    <t>6.5. Papiers duplicateurs</t>
  </si>
  <si>
    <t>Achat de Papiers duplicateurs</t>
  </si>
  <si>
    <t>COD-00903765</t>
  </si>
  <si>
    <t>6.6. Etuits</t>
  </si>
  <si>
    <t>Achat de Etuits</t>
  </si>
  <si>
    <t>COD-00903766</t>
  </si>
  <si>
    <t>6.7. Classeurs étagières</t>
  </si>
  <si>
    <t>Achat de Classeurs étagières</t>
  </si>
  <si>
    <t>COD-00903767</t>
  </si>
  <si>
    <t>6.8. Classeurs Bureau</t>
  </si>
  <si>
    <t>Achat de Classeurs Bureau</t>
  </si>
  <si>
    <t>COD-00903768</t>
  </si>
  <si>
    <t>6.9. Machine à calculer</t>
  </si>
  <si>
    <t>Achat de Machine à calculer</t>
  </si>
  <si>
    <t>COD-00903769</t>
  </si>
  <si>
    <t>6.10. Stylos</t>
  </si>
  <si>
    <t>Achat de Styllos</t>
  </si>
  <si>
    <t>COD-00903770</t>
  </si>
  <si>
    <t>6.11. Blocs notes</t>
  </si>
  <si>
    <t>Achat de Blocs notes</t>
  </si>
  <si>
    <t>COD-00904081</t>
  </si>
  <si>
    <t>6.12. Cahiers registres</t>
  </si>
  <si>
    <t>Achat de Cahiers registres</t>
  </si>
  <si>
    <t>COD-00904082</t>
  </si>
  <si>
    <t>Achat de Flipshirts</t>
  </si>
  <si>
    <t>COD-00904083</t>
  </si>
  <si>
    <t>Achat de Agrafe</t>
  </si>
  <si>
    <t>COD-00904084</t>
  </si>
  <si>
    <t>6.15. Agrafeuse</t>
  </si>
  <si>
    <t>Achat de Agrafeuse</t>
  </si>
  <si>
    <t>COD-00904085</t>
  </si>
  <si>
    <t>Achat de Enveloppe A4</t>
  </si>
  <si>
    <t>COD-00904086</t>
  </si>
  <si>
    <t>6.17. Post-it</t>
  </si>
  <si>
    <t>Achat de Post-it</t>
  </si>
  <si>
    <t>COD-00904087</t>
  </si>
  <si>
    <t>6.18. Enveloppe A8</t>
  </si>
  <si>
    <t>Achat de Enveloppe A8</t>
  </si>
  <si>
    <t>COD-00904088</t>
  </si>
  <si>
    <t>6.19. Ralonge électrique</t>
  </si>
  <si>
    <t>Achat deRalonge électrique</t>
  </si>
  <si>
    <t>COD-00904089</t>
  </si>
  <si>
    <t>6.20. Poubelles</t>
  </si>
  <si>
    <t>Achat de Poubelles</t>
  </si>
  <si>
    <t>COD-00904090</t>
  </si>
  <si>
    <t>2.1.6. Appui des producteurs avec des intrants agro-pastoraux (semences et géniteurs de races améliorées)</t>
  </si>
  <si>
    <t>Achat outils oratoires pour appui des produteurs</t>
  </si>
  <si>
    <t>COD-00904101</t>
  </si>
  <si>
    <t>COD-00904195</t>
  </si>
  <si>
    <t>7.10. Motos YAMAHA pour les superviseurs des activités</t>
  </si>
  <si>
    <t>Achat motos AG YAMAHA 100</t>
  </si>
  <si>
    <t>COD-00904196</t>
  </si>
  <si>
    <t>7.13. Imprimante-Photocopieuse</t>
  </si>
  <si>
    <t>Achat imprimante  Photocopieuse</t>
  </si>
  <si>
    <t>COD-00904197</t>
  </si>
  <si>
    <t>7.17. Générateur électrique (KING MAX)</t>
  </si>
  <si>
    <t>Achat de generateur KING MAW</t>
  </si>
  <si>
    <t>COD-00904198</t>
  </si>
  <si>
    <t>MODULES FORMATION  ASSOCIATIONS FEMININES</t>
  </si>
  <si>
    <t>COD-00903779</t>
  </si>
  <si>
    <t>Achat des documents de bord pour motos AG YAMAYA 100</t>
  </si>
  <si>
    <t>COD-00904150</t>
  </si>
  <si>
    <t>Achat des documents de bord pour motos Boxer</t>
  </si>
  <si>
    <t>COD-00904151</t>
  </si>
  <si>
    <t>2.1.2. Identification et sélection participative des bénéficiaires</t>
  </si>
  <si>
    <t>Identification des beneficiaires</t>
  </si>
  <si>
    <t>COD-00904152</t>
  </si>
  <si>
    <t>Paiement Comptable, mois de Decembre 2020</t>
  </si>
  <si>
    <t>COD-00904104</t>
  </si>
  <si>
    <t>Paie salaire de Chef de Projet, mois de Dec 20</t>
  </si>
  <si>
    <t>COD-00880759</t>
  </si>
  <si>
    <t>Paie salaire de 2 Superviseurs, mois de Dec 20</t>
  </si>
  <si>
    <t>COD-00880760</t>
  </si>
  <si>
    <t>Paie salaire de DE, mois de Dec 20</t>
  </si>
  <si>
    <t>COD-00899728</t>
  </si>
  <si>
    <t>Paie salaire de DP, mois de Dec 20</t>
  </si>
  <si>
    <t>COD-00899729</t>
  </si>
  <si>
    <t>Paie salaire de Caissier, mois de Dec 20</t>
  </si>
  <si>
    <t>COD-00904071</t>
  </si>
  <si>
    <t>Paie salaire de SGRH, mois de Dec 20</t>
  </si>
  <si>
    <t>COD-00904073</t>
  </si>
  <si>
    <t>Paie salaire de 2 CHauffeurs, mois de Dec 20</t>
  </si>
  <si>
    <t>COD-00904076</t>
  </si>
  <si>
    <t>Paie salaire de 2 Gardiens, mois de Dec 20</t>
  </si>
  <si>
    <t>COD-00904077</t>
  </si>
  <si>
    <t>Paie salaire de 2 Menagères, mois de Dec 20</t>
  </si>
  <si>
    <t>COD-00904078</t>
  </si>
  <si>
    <t>2.3.6. Animation et accompagnement technique des activités génératrices des revenus et des groupes solidaires mis à place</t>
  </si>
  <si>
    <t>Paie salaire de 4 Animateurs, mois de Dec 20</t>
  </si>
  <si>
    <t>COD-00904079</t>
  </si>
  <si>
    <t>Paie salaire de Log, mois de Decembre 20</t>
  </si>
  <si>
    <t>COD-00904091</t>
  </si>
  <si>
    <t>Paie salaire de Charge de suivi et evaluation, mois de Decembre 20</t>
  </si>
  <si>
    <t>COD-00904092</t>
  </si>
  <si>
    <t>Paie salaire de Sec. de Direction, mois de Decembre 20</t>
  </si>
  <si>
    <t>COD-00904093</t>
  </si>
  <si>
    <t>Paiement salaire DF mois de Décembre 20</t>
  </si>
  <si>
    <t>COD-00904102</t>
  </si>
  <si>
    <t>Paiement 1 Superviseur, mois de Decembre 2019</t>
  </si>
  <si>
    <t>COD-00904103</t>
  </si>
  <si>
    <t>Identification et sélection des beneficiaires des metiers profesionnels</t>
  </si>
  <si>
    <t>COD-00904144</t>
  </si>
  <si>
    <t>Autres retenus sur salaire de DE, mois de Dec 20</t>
  </si>
  <si>
    <t>COD-00904158</t>
  </si>
  <si>
    <t>Autres retenus sur salaire de DP, mois de Dec 20</t>
  </si>
  <si>
    <t>COD-00904159</t>
  </si>
  <si>
    <t>Autres retenus sur salaire de Chef de Projet, mois de Dec 20</t>
  </si>
  <si>
    <t>COD-00904160</t>
  </si>
  <si>
    <t>Autres retenus sur salaire de Caissier, mois de Dec 20</t>
  </si>
  <si>
    <t>COD-00904161</t>
  </si>
  <si>
    <t>Autres retenus sur salaire de SGRH, mois de Dec 20</t>
  </si>
  <si>
    <t>COD-00904162</t>
  </si>
  <si>
    <t>Autres retenus sur salaire de 2 CHauffeurs, mois de Dec 20</t>
  </si>
  <si>
    <t>COD-00904163</t>
  </si>
  <si>
    <t>Autres retenus sur salaire de 2 Gardiens, mois de Dec 20</t>
  </si>
  <si>
    <t>COD-00904164</t>
  </si>
  <si>
    <t>Autres retenus sur salaire de 2 Menagères, mois de Dec 20</t>
  </si>
  <si>
    <t>COD-00904165</t>
  </si>
  <si>
    <t>Autres retenus des superviseurs, decembre 2020</t>
  </si>
  <si>
    <t>COD-00904174</t>
  </si>
  <si>
    <t>Autres retenus sur salaire de DF mois de Décembre 20</t>
  </si>
  <si>
    <t>COD-00904178</t>
  </si>
  <si>
    <t>Autres retenus sur salaire de Comptable, mois de Decembre 2020</t>
  </si>
  <si>
    <t>COD-00904179</t>
  </si>
  <si>
    <t>Paie salaire de DE, mois de Nov 20</t>
  </si>
  <si>
    <t>COD-00904184</t>
  </si>
  <si>
    <t>10.19. Formation des Staff Associturi en charge de mise en oeuvre du projet</t>
  </si>
  <si>
    <t>FORMATION STAFF ASSOCITURI S/MISE EN ŒUVRE DU PROJET DJUGU PACIFIQUE</t>
  </si>
  <si>
    <t>COD-00903780</t>
  </si>
  <si>
    <t>Paiement frais des activités de présentationd de projet à Mangala/Ndo-Okebho</t>
  </si>
  <si>
    <t>COD-00903683</t>
  </si>
  <si>
    <t>Paiement frais des activités de rédynamisation des structures des jeunes Mangala/Ndo-Okebho</t>
  </si>
  <si>
    <t>COD-00903684</t>
  </si>
  <si>
    <t>Paiement frais pour l'activité de mise en place des mécanisme de surveillance à Ndo-Okebho</t>
  </si>
  <si>
    <t>COD-00903685</t>
  </si>
  <si>
    <t>Paiement frais de mission de  chargé de projet à Ndo-Okebho</t>
  </si>
  <si>
    <t>COD-00903686</t>
  </si>
  <si>
    <t>Paiement frais de mission de superviseur  de projet à Ndo-Okebho</t>
  </si>
  <si>
    <t>COD-00903687</t>
  </si>
  <si>
    <t>Paiement frais pour la mise en place des mécanismes de surveillance à Ndo-okebho</t>
  </si>
  <si>
    <t>COD-00903688</t>
  </si>
  <si>
    <t>Taxe, Impôts et contribution, mois de Decembre 20</t>
  </si>
  <si>
    <t>COD-00904157</t>
  </si>
  <si>
    <t>SALAIRE 12/2020 COORDONNATRICE ASSOCITURI</t>
  </si>
  <si>
    <t>COD-00903781</t>
  </si>
  <si>
    <t>SALAIRE 12/2020 CHEF DE PROJET ISSS</t>
  </si>
  <si>
    <t>COD-00903782</t>
  </si>
  <si>
    <t>SALAIRE 12/2020 ADMNISTRATRICE</t>
  </si>
  <si>
    <t>COD-00903783</t>
  </si>
  <si>
    <t>SALAIRE 12/2020 ANIMATEUR DES TERRAINS</t>
  </si>
  <si>
    <t>COD-00903784</t>
  </si>
  <si>
    <t>COD-00903785</t>
  </si>
  <si>
    <t>SALAIRE 12/2020 ANIMATRICE DES TERRAINS</t>
  </si>
  <si>
    <t>COD-00903786</t>
  </si>
  <si>
    <t>COTISATIONS INPP 12/2020</t>
  </si>
  <si>
    <t>COD-00903787</t>
  </si>
  <si>
    <t>COTISATION CNSS 12/2020</t>
  </si>
  <si>
    <t>COD-00903788</t>
  </si>
  <si>
    <t>COD-00903789</t>
  </si>
  <si>
    <t>CONTRIBUTION IPR 12/2020</t>
  </si>
  <si>
    <t>COD-00903790</t>
  </si>
  <si>
    <t>COD-00903792</t>
  </si>
  <si>
    <t>FRAIS BANCAIRES S/CONTRIBUTION IPR  12/2020</t>
  </si>
  <si>
    <t>COD-00903793</t>
  </si>
  <si>
    <t>2.1.3. Identification des pâturages collectifs</t>
  </si>
  <si>
    <t>Achat de champs/paturage Village NYAMUSASI 1/CHOMIA</t>
  </si>
  <si>
    <t>COD-00904094</t>
  </si>
  <si>
    <t>Achat de champs/paturage Village NYAMUSASI 2/CHOMIA</t>
  </si>
  <si>
    <t>COD-00904095</t>
  </si>
  <si>
    <t>Achat de champs/paturage Village BOA/KPANDRMA</t>
  </si>
  <si>
    <t>COD-00904096</t>
  </si>
  <si>
    <t>Achat de champs/paturage Village MOLA/KPANDRMA</t>
  </si>
  <si>
    <t>COD-00904097</t>
  </si>
  <si>
    <t>Achat de champs/paturage Village GOLO 2 A/PIMBO</t>
  </si>
  <si>
    <t>COD-00904098</t>
  </si>
  <si>
    <t>Achat de champs/paturage Village GOLO 2 B/PIMBO</t>
  </si>
  <si>
    <t>COD-00904099</t>
  </si>
  <si>
    <t>Achat de champs/paturage Village ARI/FATAKI</t>
  </si>
  <si>
    <t>COD-00904100</t>
  </si>
  <si>
    <t>COD-00904105</t>
  </si>
  <si>
    <t>Achat de champs/paturage Village DZATSI/FATAKI</t>
  </si>
  <si>
    <t>COD-00904111</t>
  </si>
  <si>
    <t>Achat de champs/paturage Village LIKIDHA 1/FATAKI</t>
  </si>
  <si>
    <t>COD-00904116</t>
  </si>
  <si>
    <t>Achat de champs/paturage Village LIKIDHA 2/FATAKI</t>
  </si>
  <si>
    <t>COD-00904117</t>
  </si>
  <si>
    <t>Emolument pour comité de gestion des plaintes</t>
  </si>
  <si>
    <t>COD-00904118</t>
  </si>
  <si>
    <t>2.2.2. Identification et sélection participatives des bénéficiaires</t>
  </si>
  <si>
    <t>Emolument de comite de selection</t>
  </si>
  <si>
    <t>COD-00904142</t>
  </si>
  <si>
    <t>Emolument de comite de gestion des plaintes</t>
  </si>
  <si>
    <t>COD-00904143</t>
  </si>
  <si>
    <t>Etude du Marche menee par Division de Plan dans les territoitres sur les filières porteuse</t>
  </si>
  <si>
    <t>COD-00904106</t>
  </si>
  <si>
    <t>Etude du Marche menee par FADEM les territoitres sur les filières porteuse</t>
  </si>
  <si>
    <t>COD-00904107</t>
  </si>
  <si>
    <t>Complement de frais d‘etude marché sur les AGR porteuse dans le territoire de Djugu</t>
  </si>
  <si>
    <t>COD-00904108</t>
  </si>
  <si>
    <t>COD-00904137</t>
  </si>
  <si>
    <t>Achat huile moteur</t>
  </si>
  <si>
    <t>COD-00904154</t>
  </si>
  <si>
    <t>COD-00902465</t>
  </si>
  <si>
    <t>COD-00902472</t>
  </si>
  <si>
    <t>COD-00902479</t>
  </si>
  <si>
    <t>COD-00902486</t>
  </si>
  <si>
    <t>COD-00902493</t>
  </si>
  <si>
    <t>COD-00902500</t>
  </si>
  <si>
    <t>COD-00902508</t>
  </si>
  <si>
    <t>COD-00902516</t>
  </si>
  <si>
    <t>Expat  insurance children december 2020</t>
  </si>
  <si>
    <t>COD-00902520</t>
  </si>
  <si>
    <t>COD-00902527</t>
  </si>
  <si>
    <t>COD-00902534</t>
  </si>
  <si>
    <t>COD-00902542</t>
  </si>
  <si>
    <t>COD-00902551</t>
  </si>
  <si>
    <t>COD-00902559</t>
  </si>
  <si>
    <t>COD-00902563</t>
  </si>
  <si>
    <t>COD-00902573</t>
  </si>
  <si>
    <t>COD-00902581</t>
  </si>
  <si>
    <t>COD-00902590</t>
  </si>
  <si>
    <t>COD-00902599</t>
  </si>
  <si>
    <t>COD-00902607</t>
  </si>
  <si>
    <t>22051</t>
  </si>
  <si>
    <t>Accrued 13th month</t>
  </si>
  <si>
    <t>COD-00902614</t>
  </si>
  <si>
    <t>COD-00902623</t>
  </si>
  <si>
    <t>COD-00902628</t>
  </si>
  <si>
    <t>COD-00902635</t>
  </si>
  <si>
    <t>COD-00902640</t>
  </si>
  <si>
    <t>COD-00902647</t>
  </si>
  <si>
    <t>COD-00902655</t>
  </si>
  <si>
    <t>COD-00902660</t>
  </si>
  <si>
    <t>CNSS employer INPP ONEM 12/20</t>
  </si>
  <si>
    <t>COD-00902669</t>
  </si>
  <si>
    <t>COD-00902679</t>
  </si>
  <si>
    <t>COD-00902684</t>
  </si>
  <si>
    <t>COD-00902691</t>
  </si>
  <si>
    <t>COD-00902696</t>
  </si>
  <si>
    <t>COD-00902703</t>
  </si>
  <si>
    <t>COD-00902711</t>
  </si>
  <si>
    <t>COD-00902716</t>
  </si>
  <si>
    <t>Salary 12/20</t>
  </si>
  <si>
    <t>COD-00902731</t>
  </si>
  <si>
    <t>COD-00902741</t>
  </si>
  <si>
    <t>COD-00902746</t>
  </si>
  <si>
    <t>COD-00902753</t>
  </si>
  <si>
    <t>COD-00902758</t>
  </si>
  <si>
    <t>COD-00902765</t>
  </si>
  <si>
    <t>COD-00902773</t>
  </si>
  <si>
    <t>COD-00902778</t>
  </si>
  <si>
    <t>COD-00902792</t>
  </si>
  <si>
    <t>COD-00902799</t>
  </si>
  <si>
    <t>COD-00902806</t>
  </si>
  <si>
    <t>COD-00902814</t>
  </si>
  <si>
    <t>COD-00902821</t>
  </si>
  <si>
    <t>COD-00902828</t>
  </si>
  <si>
    <t>COD-00902835</t>
  </si>
  <si>
    <t>COD-00902843</t>
  </si>
  <si>
    <t>COD-00902850</t>
  </si>
  <si>
    <t>COD-00902857</t>
  </si>
  <si>
    <t>COD-00902864</t>
  </si>
  <si>
    <t>COD-00902872</t>
  </si>
  <si>
    <t>COD-00902897</t>
  </si>
  <si>
    <t>COD-00902905</t>
  </si>
  <si>
    <t>COD-00902913</t>
  </si>
  <si>
    <t>COD-00902921</t>
  </si>
  <si>
    <t>COD-00902929</t>
  </si>
  <si>
    <t>COD-00902937</t>
  </si>
  <si>
    <t>COD-00902945</t>
  </si>
  <si>
    <t>COD-00902953</t>
  </si>
  <si>
    <t>COD-00902961</t>
  </si>
  <si>
    <t>COD-00902968</t>
  </si>
  <si>
    <t>COD-00902971</t>
  </si>
  <si>
    <t>COD-00902974</t>
  </si>
  <si>
    <t>COD-00902977</t>
  </si>
  <si>
    <t>COD-00902979</t>
  </si>
  <si>
    <t>COD-00902982</t>
  </si>
  <si>
    <t>COD-00902985</t>
  </si>
  <si>
    <t>COD-00902988</t>
  </si>
  <si>
    <t>COD-00902991</t>
  </si>
  <si>
    <t>COD-00902993</t>
  </si>
  <si>
    <t>COD-00902996</t>
  </si>
  <si>
    <t>COD-00902998</t>
  </si>
  <si>
    <t>127790</t>
  </si>
  <si>
    <t>COD-00903002</t>
  </si>
  <si>
    <t>COD-00903005</t>
  </si>
  <si>
    <t>COD-00903008</t>
  </si>
  <si>
    <t>COD-00903011</t>
  </si>
  <si>
    <t>COD-00903014</t>
  </si>
  <si>
    <t>COD-00903016</t>
  </si>
  <si>
    <t>COD-00903019</t>
  </si>
  <si>
    <t>COD-00903021</t>
  </si>
  <si>
    <t>Expat  insurance spouse december 2020</t>
  </si>
  <si>
    <t>COD-00903026</t>
  </si>
  <si>
    <t>COD-00903141</t>
  </si>
  <si>
    <t>COD-00903148</t>
  </si>
  <si>
    <t>COD-00903155</t>
  </si>
  <si>
    <t>COD-00903162</t>
  </si>
  <si>
    <t>COD-00903169</t>
  </si>
  <si>
    <t>COD-00903176</t>
  </si>
  <si>
    <t>COD-00903231</t>
  </si>
  <si>
    <t>COD-00903238</t>
  </si>
  <si>
    <t>COD-00903245</t>
  </si>
  <si>
    <t>COD-00903252</t>
  </si>
  <si>
    <t>COD-00903260</t>
  </si>
  <si>
    <t>COD-00903268</t>
  </si>
  <si>
    <t>COD-00903276</t>
  </si>
  <si>
    <t>106787</t>
  </si>
  <si>
    <t>COD-00903284</t>
  </si>
  <si>
    <t>COD-00903292</t>
  </si>
  <si>
    <t>COD-00903300</t>
  </si>
  <si>
    <t>COD-00903308</t>
  </si>
  <si>
    <t>COD-00903316</t>
  </si>
  <si>
    <t>COD-00903324</t>
  </si>
  <si>
    <t>COD-00903332</t>
  </si>
  <si>
    <t>COD-00903340</t>
  </si>
  <si>
    <t>COD-00903348</t>
  </si>
  <si>
    <t>COD-00903356</t>
  </si>
  <si>
    <t>COD-00903364</t>
  </si>
  <si>
    <t>COD-00903372</t>
  </si>
  <si>
    <t>COD-00903380</t>
  </si>
  <si>
    <t>COD-00903388</t>
  </si>
  <si>
    <t>2.5.1. Chef(fe) de Projet (Expatriate) - Fataki / Bunia</t>
  </si>
  <si>
    <t>COD-00903393</t>
  </si>
  <si>
    <t>115357</t>
  </si>
  <si>
    <t>COD-00903394</t>
  </si>
  <si>
    <t>COD-00903398</t>
  </si>
  <si>
    <t>2.1.9. Production des visibilités du projet</t>
  </si>
  <si>
    <t>Production visibilite</t>
  </si>
  <si>
    <t>COD-00904072</t>
  </si>
  <si>
    <t>Frais d‘etude marché sur la chaîne de valeur par Ministère de l'Agriculture, Pêche et Elevage</t>
  </si>
  <si>
    <t>COD-00904109</t>
  </si>
  <si>
    <t>COD-00904110</t>
  </si>
  <si>
    <t>Achat de credit de communication mois de Novembre 2020</t>
  </si>
  <si>
    <t>COD-00904121</t>
  </si>
  <si>
    <t>Activites de defrichages et labours de champs a Nyamusasi/Tchomia</t>
  </si>
  <si>
    <t>COD-00904122</t>
  </si>
  <si>
    <t>Activites de defrichages et labours de champs a Dzati/Fataki</t>
  </si>
  <si>
    <t>COD-00904123</t>
  </si>
  <si>
    <t>Activites de defrichages et labours de champs a Butshama/Fataki</t>
  </si>
  <si>
    <t>COD-00904124</t>
  </si>
  <si>
    <t>Activites de defrichages et labours de champs a Gola/Pimbo</t>
  </si>
  <si>
    <t>COD-00904125</t>
  </si>
  <si>
    <t>Activites de defrichages et labours de champs a Bwa/Kpandroma</t>
  </si>
  <si>
    <t>COD-00904126</t>
  </si>
  <si>
    <t>Activites de defrichages et labours de champs a Mola/Kpandroma</t>
  </si>
  <si>
    <t>COD-00904127</t>
  </si>
  <si>
    <t>Activites de defrichages et labours de champs a Likidha/Nizi</t>
  </si>
  <si>
    <t>COD-00904128</t>
  </si>
  <si>
    <t>IDENTIFICATION ASSOCIATION FEMININES  DE MANGALA</t>
  </si>
  <si>
    <t>COD-00903791</t>
  </si>
  <si>
    <t>Paiement cotisation INPP, salaire des staffs, mois de décembre 2020</t>
  </si>
  <si>
    <t>COD-00880754</t>
  </si>
  <si>
    <t>Paiement cotisation ONEM, salaire des staffs, mois de décembre 2020</t>
  </si>
  <si>
    <t>COD-00880755</t>
  </si>
  <si>
    <t>Paiement facture carburant pour le générateur et véhicule mois de décembre 2020</t>
  </si>
  <si>
    <t>COD-00880756</t>
  </si>
  <si>
    <t>Paiement facture entretien vehicule et générateur et véhicule mois de décembre 2020</t>
  </si>
  <si>
    <t>COD-00880757</t>
  </si>
  <si>
    <t>10.13. Frais bancaires</t>
  </si>
  <si>
    <t>Frais bancaire novembre et decembre 2020</t>
  </si>
  <si>
    <t>COD-00880758</t>
  </si>
  <si>
    <t>Salaire de Directeur Exécutif de Justice Plus, Xavier Macky, pour le mois de décembre 2020</t>
  </si>
  <si>
    <t>COD-00903689</t>
  </si>
  <si>
    <t>Salaire de Coordonnateur du projet, Bienvenu UKEC, pour le mois de Decembre 2020</t>
  </si>
  <si>
    <t>COD-00903690</t>
  </si>
  <si>
    <t>Salaire de Superviseur du projet, Guillain Mburugu, mois de decembre 2020</t>
  </si>
  <si>
    <t>COD-00903691</t>
  </si>
  <si>
    <t>Salaire de chargé de l'administration et finance du projet, Jules Babingwa, pour le mois de décembre 2020</t>
  </si>
  <si>
    <t>COD-00903692</t>
  </si>
  <si>
    <t>Salaire de l'animateur du projet, Julien Zigashane Kashemwa, pour le mois de décembre 2020</t>
  </si>
  <si>
    <t>COD-00903693</t>
  </si>
  <si>
    <t>Salaire de l'animateur du projet, Aimé Safari Sinduku, pour le mois de décembre 2020</t>
  </si>
  <si>
    <t>COD-00903694</t>
  </si>
  <si>
    <t>Salaire de l'animateur du projet, Pascal Tinkamanyire, pour le mois de décembre 2020</t>
  </si>
  <si>
    <t>COD-00903695</t>
  </si>
  <si>
    <t>Salaire de l'animateur du projet, Trésor Balitebya Abaingi, pour le mois de décembre 2020</t>
  </si>
  <si>
    <t>COD-00903696</t>
  </si>
  <si>
    <t>Salaire de l'animatrice du projet, Merveille Dridharayo, pour le mois de décembre 2020</t>
  </si>
  <si>
    <t>COD-00903697</t>
  </si>
  <si>
    <t>Salaire de l'animatrice du projet, Niclatte Enia Ombalia, pour le mois de décembre 2020</t>
  </si>
  <si>
    <t>COD-00903698</t>
  </si>
  <si>
    <t>Salaire de logisticien du projet, Papy Unyay Tchombe, pour le mois de décembre 2020</t>
  </si>
  <si>
    <t>COD-00903699</t>
  </si>
  <si>
    <t>Salaire de la caissière du projet, Grace Tibakanya, pour le mois de décembre 2020</t>
  </si>
  <si>
    <t>COD-00903700</t>
  </si>
  <si>
    <t>Salaire de Chauffeur Jean Paul Bandealingio, pour le mois de décembre 2020</t>
  </si>
  <si>
    <t>COD-00903701</t>
  </si>
  <si>
    <t>Paiement taxe d'IPR, salaire des staffs du projet, mois de septembre et novembre 2020</t>
  </si>
  <si>
    <t>COD-00903702</t>
  </si>
  <si>
    <t>Paiement cotisation CNSS, salaire des staffs, mois de décembre 2020</t>
  </si>
  <si>
    <t>COD-00903703</t>
  </si>
  <si>
    <t>CNSS 09/20 KABULA Joseph, Driver</t>
  </si>
  <si>
    <t>COD-00906181</t>
  </si>
  <si>
    <t>Sal 09/20 KABULA Joseph, Driver</t>
  </si>
  <si>
    <t>COD-00906190</t>
  </si>
  <si>
    <t>Expat  insurance children september 2020</t>
  </si>
  <si>
    <t>COD-00906201</t>
  </si>
  <si>
    <t>10.8. Dynamics Software</t>
  </si>
  <si>
    <t>51023</t>
  </si>
  <si>
    <t>Paiement Dynamics Licence Octobre 2020</t>
  </si>
  <si>
    <t>COD-00904205</t>
  </si>
  <si>
    <t>Expat  insurance children october 2020</t>
  </si>
  <si>
    <t>COD-00906208</t>
  </si>
  <si>
    <t>9.7. Peage Route Vehicules</t>
  </si>
  <si>
    <t>Paiement Vehicle insurance Novembre 2020</t>
  </si>
  <si>
    <t>COD-00903705</t>
  </si>
  <si>
    <t>Paiement Dynamics Licence Novembre 2020</t>
  </si>
  <si>
    <t>COD-00904208</t>
  </si>
  <si>
    <t>COD-00910924</t>
  </si>
  <si>
    <t>COD-00910931</t>
  </si>
  <si>
    <t>COD-00910938</t>
  </si>
  <si>
    <t>COD-00910945</t>
  </si>
  <si>
    <t>COD-00910957</t>
  </si>
  <si>
    <t>COD-00910965</t>
  </si>
  <si>
    <t>COD-00910970</t>
  </si>
  <si>
    <t>COD-00910973</t>
  </si>
  <si>
    <t>Expat  insurance children november 2020</t>
  </si>
  <si>
    <t>COD-00910981</t>
  </si>
  <si>
    <t>Expat  insurance spouse november 2020</t>
  </si>
  <si>
    <t>COD-00910988</t>
  </si>
  <si>
    <t>COD-00910996</t>
  </si>
  <si>
    <t>COD-00911002</t>
  </si>
  <si>
    <t>COD-00911012</t>
  </si>
  <si>
    <t>COD-00911019</t>
  </si>
  <si>
    <t>COD-00911025</t>
  </si>
  <si>
    <t>COD-00911032</t>
  </si>
  <si>
    <t>Paiement Vehicle insurance Décembre 2020</t>
  </si>
  <si>
    <t>COD-00903708</t>
  </si>
  <si>
    <t>Paiement Dynamics Licence Decembre 2020</t>
  </si>
  <si>
    <t>COD-00904231</t>
  </si>
  <si>
    <t>COD-00911164</t>
  </si>
  <si>
    <t>COD-00911178</t>
  </si>
  <si>
    <t>COD-00911185</t>
  </si>
  <si>
    <t>COD-00911192</t>
  </si>
  <si>
    <t>Commentaires</t>
  </si>
  <si>
    <t>Les frais du loyer du Bureau Pays sont aussi partagés entre différents projets en cours de mise en œuvre</t>
  </si>
  <si>
    <t>Pas encore recruté</t>
  </si>
  <si>
    <t>Le gardiennage d'Ituri est payé proportionnement aux projets mise en œuvre en Ituri</t>
  </si>
  <si>
    <t>Les frais juridiques ont été répartis entre les projets car ils sont trimestriels. ISSSS a supporté 1 mois</t>
  </si>
  <si>
    <t>Il s'agit du paiement des extincteurs pour le bureau de Bunia</t>
  </si>
  <si>
    <t>L'activité n'a pas encore commencé. On chargera sur cette ligne une fois que l'activité sera exécutée</t>
  </si>
  <si>
    <t>L'activité est en cours</t>
  </si>
  <si>
    <t>Pase encore recruté</t>
  </si>
  <si>
    <t>En cours</t>
  </si>
  <si>
    <t xml:space="preserve">L'activité a été sous-estimée dans la planification. </t>
  </si>
  <si>
    <t>En cours, le salaire a été chargé sur une autre ligne</t>
  </si>
  <si>
    <t>Pas  encore recriuté</t>
  </si>
  <si>
    <t xml:space="preserve">Pas encore recruté </t>
  </si>
  <si>
    <t>Aucun dépense effectuée sur cette ligne, on chargera sur cette ligne une fois que l'activité sera exécutée</t>
  </si>
  <si>
    <t xml:space="preserve">L'activité est en cours, il nous reste à exécuter dans le secteur de Banyali Kilo- l'activité a été retardée dans ce secteur à cause de l'insécurité. </t>
  </si>
  <si>
    <t xml:space="preserve">L'activité n'a pas encore commencé. </t>
  </si>
  <si>
    <t>L'activité est en cours.</t>
  </si>
  <si>
    <t>L'activité n'a pas encore commencé.</t>
  </si>
  <si>
    <t xml:space="preserve">Déjà recruté, mais le salaire a été chargé sur les autres lignes, comme c'est désagrégé au niveau des activités.
</t>
  </si>
  <si>
    <t>Déjà fini. Le rapport sera partagé prochainement.</t>
  </si>
  <si>
    <t>L'activité est en cours. Suite à l'insecurité, certaines zones n'ont pour le moment pas pu être atteintes.</t>
  </si>
  <si>
    <t>L'activité est en cours. Suite à l'insecurité, on n'a pas atteint certaines zones. On le planifie en 2021.</t>
  </si>
  <si>
    <t>Cette activité est en cours</t>
  </si>
  <si>
    <t>Déjà produit. Leur distribution est en cours.</t>
  </si>
  <si>
    <t>L'activité est en cours. Suite à l'insecurité, certaines zones n'ont pu être atteintes.</t>
  </si>
  <si>
    <t>La dépense n'a pas encore été effectuée, on chargera sur cette ligne une fois  l'activité  exécutée.</t>
  </si>
  <si>
    <t>La dépense pas été encore effectuée, on chargera sur cette ligne une fois que l'activité sera exécutée</t>
  </si>
  <si>
    <t>RAS.</t>
  </si>
  <si>
    <t>Pas encore recruté.</t>
  </si>
  <si>
    <t>La dépense n'est pas encore effectuée, on chargera sur cette ligne une fois que l'activité sera exécutée.</t>
  </si>
  <si>
    <t>La dépense n'est pas encore effectuée, on chargera sur cette ligne une fois que l'activité sera exécutée</t>
  </si>
  <si>
    <t>En cours.</t>
  </si>
  <si>
    <t>Activité 4.1.1 : Réunion lancement du projet officiel (1 jours) + ateliers planification stratégiques / harmonisation des outils (2 jours) + analyse participative du conflit - debut (2 jours) - 5 jours en totale</t>
  </si>
  <si>
    <t>RAS</t>
  </si>
  <si>
    <t xml:space="preserve">Fournitures de bureau et impression (stylo, bloc note, dossiers) </t>
  </si>
  <si>
    <t xml:space="preserve">Les coûts engagés apparaitront au prochain rapportage. </t>
  </si>
  <si>
    <t>Aucun dépense effectuée sur cette ligne à ce stade du projet.</t>
  </si>
  <si>
    <t>Aucun dépense effectuée sur cette ligne.</t>
  </si>
  <si>
    <t>Ceci est une erreur de booking interne - ceci sera corrigé au prochain rapportage.</t>
  </si>
  <si>
    <t>Pas encore consommé.</t>
  </si>
  <si>
    <t>Les salaires des staffs d'appui sont chargés sous forme de contributions et ce depuis le mois de septembre 2020.</t>
  </si>
  <si>
    <t>Les laptops ont été achetés pour ce projet et les dépenses seront visibles dans le prochain rapport.</t>
  </si>
  <si>
    <t>Les frais du loyer d'Ituri sont aussi partagés entre les différents projets mis en œuvre en Ituri</t>
  </si>
  <si>
    <t>L'internet d'Ituri est payé proportionnellement aux projets mis en œuvre en Ituri</t>
  </si>
  <si>
    <t xml:space="preserve">Le gardiennage du Bureau Pays est payé proportionnellement aux projets mis en œuvre au Pays </t>
  </si>
  <si>
    <t>Il s'agit des vols pour les staffs dans le cadre de leur mission.</t>
  </si>
  <si>
    <t>Cette ligne prend en charge les différentes dépenses du véhicule du BP.</t>
  </si>
  <si>
    <t>Coût partagé entre les projets.</t>
  </si>
  <si>
    <t>Il s'agit du paiement de la licence du logiciel comptable qui est imputé sur tous les projets.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</si>
</sst>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 _€_-;\-* #,##0\ _€_-;_-* &quot;-&quot;\ _€_-;_-@_-"/>
    <numFmt numFmtId="164" formatCode="_(* #,##0.00_);_(* \(#,##0.00\);_(* &quot;-&quot;??_);_(@_)"/>
    <numFmt numFmtId="165" formatCode="_-&quot;£&quot;* #,##0.00_-;\-&quot;£&quot;* #,##0.00_-;_-&quot;£&quot;* &quot;-&quot;??_-;_-@_-"/>
    <numFmt numFmtId="166" formatCode="_ * #,##0.00_ ;_ * \-#,##0.00_ ;_ * &quot;-&quot;??_ ;_ @_ "/>
    <numFmt numFmtId="167" formatCode="_ * #,##0_ ;_ * \-#,##0_ ;_ * &quot;-&quot;??_ ;_ @_ "/>
    <numFmt numFmtId="168" formatCode="_ * #,##0.0_ ;_ * \-#,##0.0_ ;_ * &quot;-&quot;??_ ;_ @_ "/>
    <numFmt numFmtId="169" formatCode="_-[$$-409]* #,##0.00_ ;_-[$$-409]* \-#,##0.00\ ;_-[$$-409]* &quot;-&quot;??_ ;_-@_ "/>
    <numFmt numFmtId="170" formatCode="#,##0.000000000000_ ;\-#,##0.000000000000\ "/>
  </numFmts>
  <fonts count="54">
    <font>
      <sz val="10"/>
      <name val="Arial"/>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10"/>
      <name val="Calibri"/>
      <family val="2"/>
      <scheme val="minor"/>
    </font>
    <font>
      <b/>
      <sz val="10"/>
      <name val="Calibri"/>
      <family val="2"/>
      <scheme val="minor"/>
    </font>
    <font>
      <sz val="10"/>
      <color theme="1"/>
      <name val="Calibri"/>
      <family val="2"/>
      <scheme val="minor"/>
    </font>
    <font>
      <b/>
      <i/>
      <sz val="10"/>
      <name val="Calibri"/>
      <family val="2"/>
      <scheme val="minor"/>
    </font>
    <font>
      <sz val="10"/>
      <name val="Arial"/>
      <family val="2"/>
    </font>
    <font>
      <b/>
      <sz val="10"/>
      <color rgb="FFFF0000"/>
      <name val="Calibri"/>
      <family val="2"/>
      <scheme val="minor"/>
    </font>
    <font>
      <b/>
      <u/>
      <sz val="10"/>
      <name val="Calibri"/>
      <family val="2"/>
      <scheme val="minor"/>
    </font>
    <font>
      <b/>
      <sz val="12"/>
      <name val="Times New Roman"/>
      <family val="1"/>
    </font>
    <font>
      <b/>
      <sz val="11"/>
      <color theme="1"/>
      <name val="Times New Roman"/>
      <family val="1"/>
    </font>
    <font>
      <i/>
      <sz val="10"/>
      <color rgb="FF00B0F0"/>
      <name val="Calibri"/>
      <family val="2"/>
      <scheme val="minor"/>
    </font>
    <font>
      <b/>
      <i/>
      <sz val="10"/>
      <color rgb="FF00B0F0"/>
      <name val="Calibri"/>
      <family val="2"/>
      <scheme val="minor"/>
    </font>
    <font>
      <sz val="10"/>
      <color rgb="FFFF0000"/>
      <name val="Calibri"/>
      <family val="2"/>
      <scheme val="minor"/>
    </font>
    <font>
      <b/>
      <sz val="10"/>
      <color theme="0"/>
      <name val="Calibri"/>
      <family val="2"/>
      <scheme val="minor"/>
    </font>
    <font>
      <u/>
      <sz val="10"/>
      <name val="Calibri"/>
      <family val="2"/>
      <scheme val="minor"/>
    </font>
    <font>
      <b/>
      <sz val="10"/>
      <color theme="1"/>
      <name val="Calibri"/>
      <family val="2"/>
      <scheme val="minor"/>
    </font>
    <font>
      <sz val="10"/>
      <name val="Arial"/>
      <family val="2"/>
    </font>
    <font>
      <b/>
      <sz val="14"/>
      <name val="Calibri"/>
      <family val="2"/>
      <scheme val="minor"/>
    </font>
    <font>
      <b/>
      <i/>
      <sz val="12"/>
      <name val="Calibri"/>
      <family val="2"/>
      <scheme val="minor"/>
    </font>
    <font>
      <sz val="12"/>
      <name val="Osaka"/>
      <family val="3"/>
      <charset val="128"/>
    </font>
    <font>
      <b/>
      <sz val="12"/>
      <name val="Arial Narrow"/>
      <family val="2"/>
    </font>
    <font>
      <sz val="12"/>
      <name val="Arial Narrow"/>
      <family val="2"/>
    </font>
    <font>
      <b/>
      <u/>
      <sz val="12"/>
      <name val="Arial Narrow"/>
      <family val="2"/>
    </font>
    <font>
      <sz val="10"/>
      <name val="Arial Narrow"/>
      <family val="2"/>
    </font>
    <font>
      <sz val="11"/>
      <name val="Arial Narrow"/>
      <family val="2"/>
    </font>
    <font>
      <u/>
      <sz val="10"/>
      <name val="Arial Narrow"/>
      <family val="2"/>
    </font>
    <font>
      <b/>
      <sz val="10"/>
      <name val="Arial Narrow"/>
      <family val="2"/>
    </font>
    <font>
      <b/>
      <u/>
      <sz val="10"/>
      <name val="Arial Narrow"/>
      <family val="2"/>
    </font>
    <font>
      <b/>
      <sz val="14"/>
      <name val="Arial Narrow"/>
      <family val="2"/>
    </font>
    <font>
      <u/>
      <sz val="8"/>
      <name val="Arial Narrow"/>
      <family val="2"/>
    </font>
    <font>
      <sz val="9"/>
      <name val="Arial Narrow"/>
      <family val="2"/>
    </font>
    <font>
      <u/>
      <sz val="9"/>
      <name val="Arial Narrow"/>
      <family val="2"/>
    </font>
    <font>
      <b/>
      <sz val="9"/>
      <name val="Arial Narrow"/>
      <family val="2"/>
    </font>
    <font>
      <sz val="12"/>
      <name val="ＭＳ Ｐゴシック"/>
      <family val="3"/>
      <charset val="128"/>
    </font>
    <font>
      <b/>
      <sz val="11"/>
      <name val="Arial Narrow"/>
      <family val="2"/>
    </font>
    <font>
      <sz val="20"/>
      <name val="Arial Narrow"/>
      <family val="2"/>
    </font>
    <font>
      <b/>
      <sz val="8"/>
      <name val="Arial Narrow"/>
      <family val="2"/>
    </font>
    <font>
      <sz val="8"/>
      <name val="Arial Narrow"/>
      <family val="2"/>
    </font>
    <font>
      <b/>
      <sz val="11"/>
      <color theme="0"/>
      <name val="Calibri"/>
      <family val="2"/>
      <scheme val="minor"/>
    </font>
    <font>
      <b/>
      <sz val="11"/>
      <color theme="1"/>
      <name val="Calibri"/>
      <family val="2"/>
      <scheme val="minor"/>
    </font>
    <font>
      <b/>
      <sz val="11"/>
      <color rgb="FFFF0000"/>
      <name val="Calibri"/>
      <family val="2"/>
      <scheme val="minor"/>
    </font>
    <font>
      <sz val="11"/>
      <name val="Calibri"/>
      <family val="2"/>
      <scheme val="minor"/>
    </font>
    <font>
      <b/>
      <sz val="11"/>
      <name val="Calibri"/>
      <family val="2"/>
      <scheme val="minor"/>
    </font>
    <font>
      <sz val="11"/>
      <name val="Times New Roman"/>
      <family val="1"/>
    </font>
    <font>
      <sz val="11"/>
      <color theme="1"/>
      <name val="Times New Roman"/>
      <family val="1"/>
    </font>
    <font>
      <sz val="11"/>
      <color rgb="FFFF0000"/>
      <name val="Times New Roman"/>
      <family val="1"/>
    </font>
    <font>
      <b/>
      <sz val="11"/>
      <name val="Times New Roman"/>
      <family val="1"/>
    </font>
    <font>
      <b/>
      <sz val="10"/>
      <color rgb="FF00B0F0"/>
      <name val="Calibri"/>
      <family val="2"/>
      <scheme val="minor"/>
    </font>
    <font>
      <sz val="10"/>
      <color rgb="FF00B0F0"/>
      <name val="Calibri"/>
      <family val="2"/>
      <scheme val="minor"/>
    </font>
    <font>
      <b/>
      <sz val="10"/>
      <name val="Arial"/>
      <family val="2"/>
    </font>
  </fonts>
  <fills count="21">
    <fill>
      <patternFill patternType="none"/>
    </fill>
    <fill>
      <patternFill patternType="gray125"/>
    </fill>
    <fill>
      <patternFill patternType="solid">
        <fgColor rgb="FFD8D8D8"/>
        <bgColor indexed="64"/>
      </patternFill>
    </fill>
    <fill>
      <patternFill patternType="solid">
        <fgColor theme="9"/>
        <bgColor indexed="64"/>
      </patternFill>
    </fill>
    <fill>
      <patternFill patternType="solid">
        <fgColor theme="0" tint="-0.34998626667073579"/>
        <bgColor indexed="64"/>
      </patternFill>
    </fill>
    <fill>
      <patternFill patternType="solid">
        <fgColor rgb="FF92D050"/>
        <bgColor indexed="64"/>
      </patternFill>
    </fill>
    <fill>
      <patternFill patternType="solid">
        <fgColor theme="3" tint="0.39997558519241921"/>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7" tint="0.39997558519241921"/>
        <bgColor indexed="64"/>
      </patternFill>
    </fill>
    <fill>
      <patternFill patternType="solid">
        <fgColor rgb="FFFFC000"/>
        <bgColor indexed="64"/>
      </patternFill>
    </fill>
    <fill>
      <patternFill patternType="solid">
        <fgColor theme="0"/>
        <bgColor indexed="64"/>
      </patternFill>
    </fill>
    <fill>
      <patternFill patternType="solid">
        <fgColor theme="4" tint="0.79998168889431442"/>
        <bgColor indexed="64"/>
      </patternFill>
    </fill>
    <fill>
      <patternFill patternType="solid">
        <fgColor indexed="13"/>
        <bgColor indexed="64"/>
      </patternFill>
    </fill>
    <fill>
      <patternFill patternType="solid">
        <fgColor rgb="FFFFFF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rgb="FFC00000"/>
        <bgColor indexed="64"/>
      </patternFill>
    </fill>
    <fill>
      <patternFill patternType="solid">
        <fgColor rgb="FFFF0000"/>
        <bgColor indexed="64"/>
      </patternFill>
    </fill>
    <fill>
      <patternFill patternType="solid">
        <fgColor theme="0" tint="-0.1499984740745262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ck">
        <color indexed="64"/>
      </bottom>
      <diagonal/>
    </border>
    <border>
      <left/>
      <right style="medium">
        <color indexed="64"/>
      </right>
      <top/>
      <bottom style="thin">
        <color indexed="64"/>
      </bottom>
      <diagonal/>
    </border>
    <border>
      <left/>
      <right style="medium">
        <color indexed="64"/>
      </right>
      <top/>
      <bottom style="double">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thin">
        <color theme="4" tint="0.39997558519241921"/>
      </top>
      <bottom style="thin">
        <color theme="4" tint="0.39997558519241921"/>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s>
  <cellStyleXfs count="11">
    <xf numFmtId="0" fontId="0" fillId="0" borderId="0"/>
    <xf numFmtId="166" fontId="3" fillId="0" borderId="0" applyFont="0" applyFill="0" applyBorder="0" applyAlignment="0" applyProtection="0"/>
    <xf numFmtId="0" fontId="4" fillId="0" borderId="0"/>
    <xf numFmtId="9" fontId="3" fillId="0" borderId="0" applyFont="0" applyFill="0" applyBorder="0" applyAlignment="0" applyProtection="0"/>
    <xf numFmtId="164" fontId="9" fillId="0" borderId="0" applyFont="0" applyFill="0" applyBorder="0" applyAlignment="0" applyProtection="0"/>
    <xf numFmtId="165" fontId="20" fillId="0" borderId="0" applyFont="0" applyFill="0" applyBorder="0" applyAlignment="0" applyProtection="0"/>
    <xf numFmtId="0" fontId="23" fillId="0" borderId="0"/>
    <xf numFmtId="0" fontId="3" fillId="0" borderId="0"/>
    <xf numFmtId="164" fontId="3" fillId="0" borderId="0" applyFont="0" applyFill="0" applyBorder="0" applyAlignment="0" applyProtection="0"/>
    <xf numFmtId="40" fontId="37" fillId="0" borderId="0" applyFont="0" applyFill="0" applyBorder="0" applyAlignment="0" applyProtection="0"/>
    <xf numFmtId="0" fontId="2" fillId="0" borderId="0"/>
  </cellStyleXfs>
  <cellXfs count="667">
    <xf numFmtId="0" fontId="0" fillId="0" borderId="0" xfId="0"/>
    <xf numFmtId="0" fontId="6" fillId="4" borderId="1" xfId="0" applyFont="1" applyFill="1" applyBorder="1" applyAlignment="1">
      <alignment vertical="center" wrapText="1"/>
    </xf>
    <xf numFmtId="0" fontId="6" fillId="4" borderId="1" xfId="0" applyFont="1" applyFill="1" applyBorder="1" applyAlignment="1">
      <alignment horizontal="left" vertical="center"/>
    </xf>
    <xf numFmtId="0" fontId="6" fillId="0" borderId="6" xfId="0" applyFont="1" applyFill="1" applyBorder="1" applyAlignment="1">
      <alignment horizontal="right" vertical="center"/>
    </xf>
    <xf numFmtId="0" fontId="6" fillId="0" borderId="2" xfId="0" applyFont="1" applyFill="1" applyBorder="1" applyAlignment="1">
      <alignment horizontal="right" vertical="center"/>
    </xf>
    <xf numFmtId="0" fontId="6" fillId="0" borderId="4" xfId="0" applyFont="1" applyFill="1" applyBorder="1" applyAlignment="1">
      <alignment vertical="center" wrapText="1"/>
    </xf>
    <xf numFmtId="0" fontId="6" fillId="10" borderId="3" xfId="0" applyFont="1" applyFill="1" applyBorder="1" applyAlignment="1">
      <alignment vertical="center" wrapText="1"/>
    </xf>
    <xf numFmtId="0" fontId="6" fillId="0" borderId="0" xfId="0" applyFont="1" applyFill="1" applyBorder="1" applyAlignment="1">
      <alignment vertical="center" wrapText="1"/>
    </xf>
    <xf numFmtId="0" fontId="6" fillId="10" borderId="3" xfId="0" applyFont="1" applyFill="1" applyBorder="1" applyAlignment="1">
      <alignment horizontal="left" vertical="center"/>
    </xf>
    <xf numFmtId="0" fontId="6" fillId="8" borderId="3" xfId="0" applyFont="1" applyFill="1" applyBorder="1" applyAlignment="1">
      <alignment horizontal="left" vertical="center"/>
    </xf>
    <xf numFmtId="0" fontId="6" fillId="8" borderId="2" xfId="0" applyFont="1" applyFill="1" applyBorder="1" applyAlignment="1">
      <alignment horizontal="left" vertical="center"/>
    </xf>
    <xf numFmtId="0" fontId="6" fillId="8" borderId="2" xfId="0" applyFont="1" applyFill="1" applyBorder="1" applyAlignment="1">
      <alignment horizontal="center" vertical="center"/>
    </xf>
    <xf numFmtId="0" fontId="6" fillId="5" borderId="3" xfId="0" applyFont="1" applyFill="1" applyBorder="1" applyAlignment="1">
      <alignment vertical="center"/>
    </xf>
    <xf numFmtId="0" fontId="6" fillId="4" borderId="5" xfId="0" applyFont="1" applyFill="1" applyBorder="1" applyAlignment="1">
      <alignment vertical="center"/>
    </xf>
    <xf numFmtId="0" fontId="6" fillId="4" borderId="8" xfId="0" applyFont="1" applyFill="1" applyBorder="1" applyAlignment="1">
      <alignment vertical="center"/>
    </xf>
    <xf numFmtId="0" fontId="6" fillId="4" borderId="10" xfId="0" applyFont="1" applyFill="1" applyBorder="1" applyAlignment="1">
      <alignment vertical="center"/>
    </xf>
    <xf numFmtId="0" fontId="6" fillId="4" borderId="9" xfId="0" applyFont="1" applyFill="1" applyBorder="1" applyAlignment="1">
      <alignment vertical="center"/>
    </xf>
    <xf numFmtId="0" fontId="5" fillId="0" borderId="1" xfId="0" applyFont="1" applyFill="1" applyBorder="1" applyAlignment="1">
      <alignment vertical="center"/>
    </xf>
    <xf numFmtId="0" fontId="5" fillId="0" borderId="6" xfId="0" applyFont="1" applyFill="1" applyBorder="1" applyAlignment="1">
      <alignment horizontal="right" vertical="center"/>
    </xf>
    <xf numFmtId="0" fontId="5" fillId="10" borderId="3" xfId="0" applyFont="1" applyFill="1" applyBorder="1" applyAlignment="1">
      <alignment horizontal="left" vertical="center"/>
    </xf>
    <xf numFmtId="0" fontId="5" fillId="0" borderId="2" xfId="0" applyFont="1" applyFill="1" applyBorder="1" applyAlignment="1">
      <alignment horizontal="right" vertical="center"/>
    </xf>
    <xf numFmtId="166" fontId="5" fillId="0" borderId="6" xfId="1" applyFont="1" applyFill="1" applyBorder="1" applyAlignment="1">
      <alignment horizontal="right" vertical="center"/>
    </xf>
    <xf numFmtId="166" fontId="5" fillId="0" borderId="2" xfId="1" applyFont="1" applyFill="1" applyBorder="1" applyAlignment="1">
      <alignment horizontal="right" vertical="center"/>
    </xf>
    <xf numFmtId="166" fontId="5" fillId="10" borderId="3" xfId="1" applyFont="1" applyFill="1" applyBorder="1" applyAlignment="1">
      <alignment horizontal="left" vertical="center"/>
    </xf>
    <xf numFmtId="166" fontId="6" fillId="0" borderId="6" xfId="1" applyFont="1" applyFill="1" applyBorder="1" applyAlignment="1">
      <alignment horizontal="right" vertical="center"/>
    </xf>
    <xf numFmtId="166" fontId="6" fillId="10" borderId="3" xfId="1" applyFont="1" applyFill="1" applyBorder="1" applyAlignment="1">
      <alignment horizontal="left" vertical="center"/>
    </xf>
    <xf numFmtId="166" fontId="6" fillId="0" borderId="2" xfId="1" applyFont="1" applyFill="1" applyBorder="1" applyAlignment="1">
      <alignment horizontal="right" vertical="center"/>
    </xf>
    <xf numFmtId="37" fontId="5" fillId="0" borderId="1" xfId="1" applyNumberFormat="1" applyFont="1" applyFill="1" applyBorder="1" applyAlignment="1">
      <alignment vertical="center"/>
    </xf>
    <xf numFmtId="39" fontId="5" fillId="0" borderId="1" xfId="1" applyNumberFormat="1" applyFont="1" applyFill="1" applyBorder="1" applyAlignment="1">
      <alignment vertical="center"/>
    </xf>
    <xf numFmtId="0" fontId="10" fillId="0" borderId="0" xfId="0" applyFont="1" applyBorder="1" applyAlignment="1">
      <alignment horizontal="center" vertical="center"/>
    </xf>
    <xf numFmtId="0" fontId="5" fillId="0" borderId="1" xfId="0" applyFont="1" applyBorder="1" applyAlignment="1">
      <alignment vertical="center"/>
    </xf>
    <xf numFmtId="0" fontId="5" fillId="0" borderId="0" xfId="0" applyFont="1" applyAlignment="1">
      <alignment vertical="center"/>
    </xf>
    <xf numFmtId="0" fontId="5" fillId="0" borderId="1" xfId="0" applyFont="1" applyFill="1" applyBorder="1" applyAlignment="1">
      <alignment vertical="center" wrapText="1"/>
    </xf>
    <xf numFmtId="0" fontId="7" fillId="0" borderId="1" xfId="0" applyFont="1" applyBorder="1" applyAlignment="1">
      <alignment vertical="center" wrapText="1"/>
    </xf>
    <xf numFmtId="0" fontId="5" fillId="0" borderId="6" xfId="0" applyFont="1" applyFill="1" applyBorder="1" applyAlignment="1">
      <alignment horizontal="left" vertical="center"/>
    </xf>
    <xf numFmtId="0" fontId="5" fillId="0" borderId="2" xfId="0" applyFont="1" applyFill="1" applyBorder="1" applyAlignment="1">
      <alignment horizontal="left" vertical="center"/>
    </xf>
    <xf numFmtId="0" fontId="6" fillId="0" borderId="3" xfId="0" applyFont="1" applyFill="1" applyBorder="1" applyAlignment="1">
      <alignment horizontal="right" vertical="center"/>
    </xf>
    <xf numFmtId="0" fontId="5" fillId="0" borderId="5" xfId="0" applyFont="1" applyFill="1" applyBorder="1" applyAlignment="1">
      <alignment horizontal="right" vertical="center"/>
    </xf>
    <xf numFmtId="0" fontId="5" fillId="0" borderId="0" xfId="0" applyFont="1" applyFill="1" applyBorder="1" applyAlignment="1">
      <alignment horizontal="right" vertical="center"/>
    </xf>
    <xf numFmtId="0" fontId="5" fillId="0" borderId="6" xfId="0" applyFont="1" applyFill="1" applyBorder="1" applyAlignment="1">
      <alignment horizontal="left" vertical="center" wrapText="1"/>
    </xf>
    <xf numFmtId="0" fontId="6" fillId="0" borderId="6"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right" vertical="center"/>
    </xf>
    <xf numFmtId="166" fontId="5" fillId="0" borderId="1" xfId="1" applyFont="1" applyFill="1" applyBorder="1" applyAlignment="1">
      <alignment vertical="center"/>
    </xf>
    <xf numFmtId="166" fontId="6" fillId="10" borderId="3" xfId="1" applyFont="1" applyFill="1" applyBorder="1" applyAlignment="1">
      <alignment vertical="center" wrapText="1"/>
    </xf>
    <xf numFmtId="166" fontId="6" fillId="4" borderId="1" xfId="1" applyFont="1" applyFill="1" applyBorder="1" applyAlignment="1">
      <alignment horizontal="center" vertical="center" wrapText="1"/>
    </xf>
    <xf numFmtId="166" fontId="6" fillId="4" borderId="1" xfId="1" applyFont="1" applyFill="1" applyBorder="1" applyAlignment="1">
      <alignment vertical="center" wrapText="1"/>
    </xf>
    <xf numFmtId="0" fontId="17" fillId="6" borderId="9" xfId="0" applyFont="1" applyFill="1" applyBorder="1" applyAlignment="1">
      <alignment horizontal="center" vertical="center" wrapText="1"/>
    </xf>
    <xf numFmtId="0" fontId="6" fillId="11" borderId="7" xfId="0" applyFont="1" applyFill="1" applyBorder="1" applyAlignment="1">
      <alignment vertical="center" wrapText="1"/>
    </xf>
    <xf numFmtId="0" fontId="6" fillId="9" borderId="3" xfId="0" applyFont="1" applyFill="1" applyBorder="1" applyAlignment="1">
      <alignment horizontal="left" vertical="center" wrapText="1"/>
    </xf>
    <xf numFmtId="166" fontId="6" fillId="9" borderId="3" xfId="1" applyFont="1" applyFill="1" applyBorder="1" applyAlignment="1">
      <alignment horizontal="left" vertical="center" wrapText="1"/>
    </xf>
    <xf numFmtId="0" fontId="6" fillId="3" borderId="3" xfId="0" applyFont="1" applyFill="1" applyBorder="1" applyAlignment="1">
      <alignment horizontal="left" vertical="center" wrapText="1"/>
    </xf>
    <xf numFmtId="166" fontId="6" fillId="3" borderId="3" xfId="1" applyFont="1" applyFill="1" applyBorder="1" applyAlignment="1">
      <alignment horizontal="left" vertical="center" wrapText="1"/>
    </xf>
    <xf numFmtId="0" fontId="17" fillId="9" borderId="0" xfId="0" applyFont="1" applyFill="1" applyBorder="1" applyAlignment="1">
      <alignment vertical="center" wrapText="1"/>
    </xf>
    <xf numFmtId="166" fontId="17" fillId="9" borderId="0" xfId="1" applyFont="1" applyFill="1" applyBorder="1" applyAlignment="1">
      <alignment vertical="center" wrapText="1"/>
    </xf>
    <xf numFmtId="0" fontId="5" fillId="0" borderId="0" xfId="0" applyFont="1" applyBorder="1" applyAlignment="1">
      <alignment horizontal="left" vertical="center"/>
    </xf>
    <xf numFmtId="0" fontId="6" fillId="3" borderId="1" xfId="0" applyFont="1" applyFill="1" applyBorder="1" applyAlignment="1">
      <alignment horizontal="left" vertical="center"/>
    </xf>
    <xf numFmtId="166" fontId="6" fillId="3" borderId="1" xfId="1" applyFont="1" applyFill="1" applyBorder="1" applyAlignment="1">
      <alignment horizontal="left" vertical="center"/>
    </xf>
    <xf numFmtId="0" fontId="6" fillId="3" borderId="0" xfId="0" applyFont="1" applyFill="1" applyBorder="1" applyAlignment="1">
      <alignment horizontal="left" vertical="center"/>
    </xf>
    <xf numFmtId="0" fontId="11" fillId="0" borderId="1" xfId="0" applyFont="1" applyFill="1" applyBorder="1" applyAlignment="1">
      <alignment horizontal="left" vertical="center"/>
    </xf>
    <xf numFmtId="166" fontId="11" fillId="0" borderId="1" xfId="1" applyFont="1" applyFill="1" applyBorder="1" applyAlignment="1">
      <alignment horizontal="left" vertical="center"/>
    </xf>
    <xf numFmtId="0" fontId="11" fillId="0" borderId="0" xfId="0" applyFont="1" applyFill="1" applyBorder="1" applyAlignment="1">
      <alignment horizontal="left" vertical="center"/>
    </xf>
    <xf numFmtId="0" fontId="5" fillId="0" borderId="1" xfId="0" applyFont="1" applyBorder="1" applyAlignment="1">
      <alignment horizontal="left" vertical="center" wrapText="1"/>
    </xf>
    <xf numFmtId="166" fontId="6" fillId="0" borderId="1" xfId="1" applyFont="1" applyFill="1" applyBorder="1" applyAlignment="1">
      <alignment horizontal="left" vertical="center"/>
    </xf>
    <xf numFmtId="0" fontId="6" fillId="0" borderId="0" xfId="0" applyFont="1" applyBorder="1" applyAlignment="1">
      <alignment horizontal="left" vertical="center"/>
    </xf>
    <xf numFmtId="169" fontId="5" fillId="0" borderId="1" xfId="1" applyNumberFormat="1" applyFont="1" applyFill="1" applyBorder="1" applyAlignment="1">
      <alignment horizontal="left" vertical="center"/>
    </xf>
    <xf numFmtId="39" fontId="5" fillId="0" borderId="1" xfId="1" applyNumberFormat="1" applyFont="1" applyFill="1" applyBorder="1" applyAlignment="1">
      <alignment horizontal="left" vertical="center"/>
    </xf>
    <xf numFmtId="169" fontId="5" fillId="0" borderId="1" xfId="0" applyNumberFormat="1" applyFont="1" applyBorder="1" applyAlignment="1">
      <alignment horizontal="left" vertical="center" wrapText="1"/>
    </xf>
    <xf numFmtId="166" fontId="10" fillId="0" borderId="1" xfId="1" applyFont="1" applyFill="1" applyBorder="1" applyAlignment="1">
      <alignment horizontal="left" vertical="center"/>
    </xf>
    <xf numFmtId="0" fontId="6" fillId="0" borderId="0" xfId="0" applyFont="1" applyFill="1" applyBorder="1" applyAlignment="1">
      <alignment horizontal="left" vertical="center"/>
    </xf>
    <xf numFmtId="166" fontId="5" fillId="0" borderId="1" xfId="1" applyFont="1" applyFill="1" applyBorder="1" applyAlignment="1">
      <alignment horizontal="left" vertical="center"/>
    </xf>
    <xf numFmtId="0" fontId="6" fillId="0" borderId="1" xfId="0" applyFont="1" applyFill="1" applyBorder="1" applyAlignment="1">
      <alignment horizontal="left" vertical="center" wrapText="1"/>
    </xf>
    <xf numFmtId="169" fontId="5" fillId="0" borderId="1" xfId="0" applyNumberFormat="1"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0" xfId="0" applyFont="1" applyFill="1" applyBorder="1" applyAlignment="1">
      <alignment horizontal="left" vertical="center" wrapText="1"/>
    </xf>
    <xf numFmtId="0" fontId="6" fillId="8" borderId="1" xfId="0" applyFont="1" applyFill="1" applyBorder="1" applyAlignment="1">
      <alignment horizontal="left" vertical="center" wrapText="1"/>
    </xf>
    <xf numFmtId="0" fontId="6" fillId="8" borderId="1" xfId="0" applyFont="1" applyFill="1" applyBorder="1" applyAlignment="1">
      <alignment horizontal="left" vertical="center"/>
    </xf>
    <xf numFmtId="0" fontId="8" fillId="8" borderId="1" xfId="0" applyFont="1" applyFill="1" applyBorder="1" applyAlignment="1">
      <alignment horizontal="left" vertical="center" wrapText="1"/>
    </xf>
    <xf numFmtId="1" fontId="7" fillId="0" borderId="1" xfId="2" applyNumberFormat="1" applyFont="1" applyFill="1" applyBorder="1" applyAlignment="1">
      <alignment horizontal="right" vertical="center" wrapText="1"/>
    </xf>
    <xf numFmtId="1" fontId="7" fillId="0" borderId="1" xfId="2" applyNumberFormat="1" applyFont="1" applyFill="1" applyBorder="1" applyAlignment="1">
      <alignment horizontal="center"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vertical="center" wrapText="1"/>
    </xf>
    <xf numFmtId="166" fontId="5" fillId="0" borderId="1" xfId="1" applyFont="1" applyFill="1" applyBorder="1" applyAlignment="1">
      <alignment horizontal="left" vertical="center" wrapText="1"/>
    </xf>
    <xf numFmtId="166" fontId="6" fillId="4" borderId="1" xfId="1" applyFont="1" applyFill="1" applyBorder="1" applyAlignment="1">
      <alignment horizontal="left" vertical="center"/>
    </xf>
    <xf numFmtId="0" fontId="6" fillId="0" borderId="1" xfId="0" applyFont="1" applyFill="1" applyBorder="1" applyAlignment="1">
      <alignment horizontal="right" vertical="center" wrapText="1"/>
    </xf>
    <xf numFmtId="0" fontId="6" fillId="0" borderId="1" xfId="0" applyFont="1" applyBorder="1" applyAlignment="1">
      <alignment horizontal="right" vertical="center" wrapText="1"/>
    </xf>
    <xf numFmtId="0" fontId="11" fillId="0" borderId="1" xfId="0" applyFont="1" applyFill="1" applyBorder="1" applyAlignment="1">
      <alignment horizontal="right" vertical="center"/>
    </xf>
    <xf numFmtId="166" fontId="16" fillId="0" borderId="1" xfId="1" applyFont="1" applyFill="1" applyBorder="1" applyAlignment="1">
      <alignment horizontal="left" vertical="center"/>
    </xf>
    <xf numFmtId="166" fontId="18" fillId="0" borderId="1" xfId="1" applyFont="1" applyFill="1" applyBorder="1" applyAlignment="1">
      <alignment horizontal="left" vertical="center"/>
    </xf>
    <xf numFmtId="166" fontId="5" fillId="3" borderId="3" xfId="1" applyFont="1" applyFill="1" applyBorder="1" applyAlignment="1">
      <alignment horizontal="left" vertical="center" wrapText="1"/>
    </xf>
    <xf numFmtId="166" fontId="6" fillId="0" borderId="1" xfId="1" applyFont="1" applyFill="1" applyBorder="1" applyAlignment="1">
      <alignment vertical="center"/>
    </xf>
    <xf numFmtId="166" fontId="5" fillId="0" borderId="1" xfId="1" applyFont="1" applyBorder="1" applyAlignment="1">
      <alignment horizontal="left" vertical="center" wrapText="1"/>
    </xf>
    <xf numFmtId="39" fontId="5" fillId="11" borderId="1" xfId="1" applyNumberFormat="1" applyFont="1" applyFill="1" applyBorder="1" applyAlignment="1">
      <alignment vertical="center"/>
    </xf>
    <xf numFmtId="0" fontId="7" fillId="11" borderId="1" xfId="0" applyFont="1" applyFill="1" applyBorder="1" applyAlignment="1">
      <alignment vertical="center" wrapText="1"/>
    </xf>
    <xf numFmtId="2" fontId="5" fillId="0" borderId="6" xfId="0" applyNumberFormat="1" applyFont="1" applyFill="1" applyBorder="1" applyAlignment="1">
      <alignment horizontal="right" vertical="center"/>
    </xf>
    <xf numFmtId="0" fontId="17" fillId="9" borderId="7" xfId="0" applyFont="1" applyFill="1" applyBorder="1" applyAlignment="1">
      <alignment vertical="center" wrapText="1"/>
    </xf>
    <xf numFmtId="0" fontId="5" fillId="0" borderId="1" xfId="0" applyFont="1" applyFill="1" applyBorder="1" applyAlignment="1">
      <alignment horizontal="center" vertical="center" wrapText="1"/>
    </xf>
    <xf numFmtId="41" fontId="5" fillId="0" borderId="1" xfId="1" applyNumberFormat="1" applyFont="1" applyFill="1" applyBorder="1" applyAlignment="1">
      <alignment horizontal="center" vertical="center"/>
    </xf>
    <xf numFmtId="1" fontId="5" fillId="0" borderId="1" xfId="1" applyNumberFormat="1" applyFont="1" applyFill="1" applyBorder="1" applyAlignment="1">
      <alignment horizontal="center" vertical="center"/>
    </xf>
    <xf numFmtId="169" fontId="5" fillId="0" borderId="1" xfId="5" applyNumberFormat="1" applyFont="1" applyFill="1" applyBorder="1" applyAlignment="1">
      <alignment horizontal="left" vertical="center"/>
    </xf>
    <xf numFmtId="1" fontId="5" fillId="0" borderId="1" xfId="0" applyNumberFormat="1" applyFont="1" applyBorder="1" applyAlignment="1">
      <alignment horizontal="center" vertical="center" wrapText="1"/>
    </xf>
    <xf numFmtId="41"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41" fontId="5" fillId="0" borderId="1" xfId="3" applyNumberFormat="1" applyFont="1" applyBorder="1" applyAlignment="1">
      <alignment horizontal="center" vertical="center" wrapText="1"/>
    </xf>
    <xf numFmtId="0" fontId="5" fillId="0" borderId="6" xfId="0" applyFont="1" applyFill="1" applyBorder="1" applyAlignment="1">
      <alignment horizontal="center" vertical="center" wrapText="1"/>
    </xf>
    <xf numFmtId="169" fontId="5" fillId="0" borderId="6" xfId="0" applyNumberFormat="1" applyFont="1" applyFill="1" applyBorder="1" applyAlignment="1">
      <alignment horizontal="left" vertical="center" wrapText="1"/>
    </xf>
    <xf numFmtId="0" fontId="5" fillId="0" borderId="6" xfId="0" applyFont="1" applyFill="1" applyBorder="1" applyAlignment="1">
      <alignment horizontal="center" vertical="center"/>
    </xf>
    <xf numFmtId="169" fontId="5" fillId="0" borderId="6" xfId="0" applyNumberFormat="1" applyFont="1" applyFill="1" applyBorder="1" applyAlignment="1">
      <alignment horizontal="left" vertical="center"/>
    </xf>
    <xf numFmtId="0" fontId="5" fillId="0" borderId="1" xfId="0" applyFont="1" applyFill="1" applyBorder="1" applyAlignment="1">
      <alignment horizontal="center" vertical="center"/>
    </xf>
    <xf numFmtId="169" fontId="5" fillId="0" borderId="1" xfId="0" applyNumberFormat="1" applyFont="1" applyFill="1" applyBorder="1" applyAlignment="1">
      <alignment horizontal="left" vertical="center"/>
    </xf>
    <xf numFmtId="169" fontId="5" fillId="0" borderId="1" xfId="1" applyNumberFormat="1" applyFont="1" applyFill="1" applyBorder="1" applyAlignment="1">
      <alignment horizontal="left" vertical="center" wrapText="1"/>
    </xf>
    <xf numFmtId="0" fontId="6" fillId="11" borderId="0" xfId="0" applyFont="1" applyFill="1" applyBorder="1" applyAlignment="1">
      <alignment horizontal="left" vertical="center"/>
    </xf>
    <xf numFmtId="166" fontId="6" fillId="0" borderId="0" xfId="1" applyFont="1" applyFill="1" applyBorder="1" applyAlignment="1">
      <alignment vertical="center"/>
    </xf>
    <xf numFmtId="0" fontId="5" fillId="0" borderId="1" xfId="0" applyFont="1" applyFill="1" applyBorder="1" applyAlignment="1">
      <alignment horizontal="right" vertical="center" wrapText="1"/>
    </xf>
    <xf numFmtId="0" fontId="13" fillId="0" borderId="0" xfId="0" applyFont="1" applyFill="1" applyBorder="1" applyAlignment="1">
      <alignment wrapText="1"/>
    </xf>
    <xf numFmtId="167" fontId="13" fillId="0" borderId="0" xfId="0" applyNumberFormat="1" applyFont="1" applyFill="1" applyBorder="1" applyAlignment="1">
      <alignment wrapText="1"/>
    </xf>
    <xf numFmtId="9" fontId="13" fillId="0" borderId="0" xfId="3" applyFont="1" applyFill="1" applyBorder="1" applyAlignment="1">
      <alignment wrapText="1"/>
    </xf>
    <xf numFmtId="9" fontId="13" fillId="0" borderId="0" xfId="0" applyNumberFormat="1" applyFont="1" applyFill="1" applyBorder="1" applyAlignment="1">
      <alignment wrapText="1"/>
    </xf>
    <xf numFmtId="168" fontId="13" fillId="0" borderId="0" xfId="1" applyNumberFormat="1" applyFont="1" applyFill="1" applyBorder="1" applyAlignment="1">
      <alignment wrapText="1"/>
    </xf>
    <xf numFmtId="167" fontId="13" fillId="0" borderId="0" xfId="1" applyNumberFormat="1" applyFont="1" applyFill="1" applyBorder="1" applyAlignment="1">
      <alignment wrapText="1"/>
    </xf>
    <xf numFmtId="0" fontId="16" fillId="0" borderId="0" xfId="0" applyFont="1" applyFill="1" applyBorder="1" applyAlignment="1">
      <alignment horizontal="left" vertical="center" wrapText="1"/>
    </xf>
    <xf numFmtId="0" fontId="6" fillId="0" borderId="5" xfId="0" applyFont="1" applyFill="1" applyBorder="1" applyAlignment="1">
      <alignment horizontal="right" vertical="center"/>
    </xf>
    <xf numFmtId="0" fontId="5" fillId="0" borderId="5" xfId="0" applyFont="1" applyFill="1" applyBorder="1" applyAlignment="1">
      <alignment horizontal="left" vertical="center" wrapText="1"/>
    </xf>
    <xf numFmtId="0" fontId="5" fillId="0" borderId="30" xfId="0" applyFont="1" applyFill="1" applyBorder="1" applyAlignment="1">
      <alignment horizontal="left" vertical="center"/>
    </xf>
    <xf numFmtId="0" fontId="5" fillId="0" borderId="30" xfId="0" applyFont="1" applyFill="1" applyBorder="1" applyAlignment="1">
      <alignment horizontal="left" vertical="center" wrapText="1"/>
    </xf>
    <xf numFmtId="0" fontId="6" fillId="0" borderId="30" xfId="0" applyFont="1" applyFill="1" applyBorder="1" applyAlignment="1">
      <alignment horizontal="left" vertical="center" wrapText="1"/>
    </xf>
    <xf numFmtId="0" fontId="5" fillId="0" borderId="0" xfId="0" applyFont="1" applyFill="1" applyBorder="1" applyAlignment="1">
      <alignment vertical="center"/>
    </xf>
    <xf numFmtId="0" fontId="17" fillId="0" borderId="0" xfId="0" applyFont="1" applyFill="1" applyBorder="1" applyAlignment="1">
      <alignment vertical="center" wrapText="1"/>
    </xf>
    <xf numFmtId="0" fontId="24" fillId="0" borderId="0" xfId="6" applyFont="1"/>
    <xf numFmtId="0" fontId="25" fillId="0" borderId="0" xfId="7" applyFont="1"/>
    <xf numFmtId="0" fontId="24" fillId="0" borderId="0" xfId="6" applyFont="1" applyAlignment="1">
      <alignment horizontal="right"/>
    </xf>
    <xf numFmtId="0" fontId="26" fillId="0" borderId="0" xfId="6" applyFont="1" applyAlignment="1">
      <alignment horizontal="left"/>
    </xf>
    <xf numFmtId="15" fontId="26" fillId="0" borderId="0" xfId="7" applyNumberFormat="1" applyFont="1" applyAlignment="1">
      <alignment horizontal="left"/>
    </xf>
    <xf numFmtId="0" fontId="24" fillId="0" borderId="0" xfId="7" applyFont="1"/>
    <xf numFmtId="0" fontId="27" fillId="0" borderId="0" xfId="6" applyFont="1"/>
    <xf numFmtId="0" fontId="27" fillId="0" borderId="0" xfId="7" applyFont="1"/>
    <xf numFmtId="3" fontId="27" fillId="0" borderId="0" xfId="6" applyNumberFormat="1" applyFont="1" applyAlignment="1">
      <alignment horizontal="center"/>
    </xf>
    <xf numFmtId="0" fontId="28" fillId="0" borderId="0" xfId="7" applyFont="1"/>
    <xf numFmtId="0" fontId="29" fillId="0" borderId="0" xfId="6" applyFont="1"/>
    <xf numFmtId="0" fontId="30" fillId="0" borderId="0" xfId="7" applyFont="1"/>
    <xf numFmtId="0" fontId="31" fillId="0" borderId="0" xfId="6" applyFont="1" applyAlignment="1">
      <alignment horizontal="left"/>
    </xf>
    <xf numFmtId="0" fontId="29" fillId="0" borderId="0" xfId="6" applyFont="1" applyAlignment="1">
      <alignment horizontal="left"/>
    </xf>
    <xf numFmtId="0" fontId="27" fillId="0" borderId="0" xfId="6" applyFont="1" applyAlignment="1">
      <alignment horizontal="left"/>
    </xf>
    <xf numFmtId="3" fontId="29" fillId="0" borderId="0" xfId="6" applyNumberFormat="1" applyFont="1" applyAlignment="1">
      <alignment horizontal="left"/>
    </xf>
    <xf numFmtId="0" fontId="29" fillId="0" borderId="0" xfId="6" quotePrefix="1" applyFont="1"/>
    <xf numFmtId="0" fontId="31" fillId="0" borderId="0" xfId="6" applyFont="1" applyAlignment="1">
      <alignment horizontal="centerContinuous"/>
    </xf>
    <xf numFmtId="0" fontId="30" fillId="0" borderId="0" xfId="6" applyFont="1" applyAlignment="1">
      <alignment horizontal="centerContinuous"/>
    </xf>
    <xf numFmtId="0" fontId="30" fillId="0" borderId="0" xfId="7" applyFont="1" applyAlignment="1">
      <alignment horizontal="right"/>
    </xf>
    <xf numFmtId="0" fontId="27" fillId="0" borderId="0" xfId="6" applyFont="1" applyAlignment="1">
      <alignment horizontal="left" vertical="center"/>
    </xf>
    <xf numFmtId="0" fontId="27" fillId="0" borderId="0" xfId="6" applyFont="1" applyAlignment="1">
      <alignment vertical="center"/>
    </xf>
    <xf numFmtId="0" fontId="27" fillId="0" borderId="40" xfId="6" applyFont="1" applyBorder="1" applyAlignment="1">
      <alignment vertical="center"/>
    </xf>
    <xf numFmtId="0" fontId="27" fillId="0" borderId="0" xfId="7" applyFont="1" applyAlignment="1">
      <alignment vertical="center"/>
    </xf>
    <xf numFmtId="0" fontId="28" fillId="0" borderId="0" xfId="7" applyFont="1" applyAlignment="1">
      <alignment vertical="center"/>
    </xf>
    <xf numFmtId="0" fontId="27" fillId="0" borderId="0" xfId="6" applyFont="1" applyAlignment="1">
      <alignment horizontal="center" vertical="center"/>
    </xf>
    <xf numFmtId="0" fontId="27" fillId="0" borderId="42" xfId="6" applyFont="1" applyBorder="1" applyAlignment="1">
      <alignment horizontal="center" vertical="center" wrapText="1"/>
    </xf>
    <xf numFmtId="0" fontId="27" fillId="0" borderId="18" xfId="6" applyFont="1" applyBorder="1" applyAlignment="1">
      <alignment horizontal="center" vertical="center" wrapText="1"/>
    </xf>
    <xf numFmtId="3" fontId="27" fillId="13" borderId="19" xfId="6" applyNumberFormat="1" applyFont="1" applyFill="1" applyBorder="1" applyAlignment="1">
      <alignment horizontal="center" vertical="center" wrapText="1"/>
    </xf>
    <xf numFmtId="0" fontId="27" fillId="13" borderId="12" xfId="6" applyFont="1" applyFill="1" applyBorder="1" applyAlignment="1">
      <alignment horizontal="center" vertical="center" wrapText="1"/>
    </xf>
    <xf numFmtId="0" fontId="27" fillId="0" borderId="0" xfId="7" applyFont="1" applyAlignment="1">
      <alignment horizontal="center" vertical="center"/>
    </xf>
    <xf numFmtId="0" fontId="28" fillId="0" borderId="0" xfId="7" applyFont="1" applyAlignment="1">
      <alignment horizontal="center" vertical="center"/>
    </xf>
    <xf numFmtId="0" fontId="33" fillId="0" borderId="44" xfId="6" applyFont="1" applyBorder="1" applyAlignment="1">
      <alignment horizontal="center" vertical="center" wrapText="1"/>
    </xf>
    <xf numFmtId="0" fontId="34" fillId="13" borderId="46" xfId="6" applyFont="1" applyFill="1" applyBorder="1" applyAlignment="1">
      <alignment horizontal="center" vertical="center" wrapText="1"/>
    </xf>
    <xf numFmtId="0" fontId="34" fillId="0" borderId="0" xfId="6" applyFont="1" applyAlignment="1">
      <alignment horizontal="center" vertical="center"/>
    </xf>
    <xf numFmtId="0" fontId="35" fillId="13" borderId="0" xfId="6" applyFont="1" applyFill="1" applyAlignment="1">
      <alignment horizontal="center" vertical="center" wrapText="1"/>
    </xf>
    <xf numFmtId="3" fontId="34" fillId="13" borderId="46" xfId="6" applyNumberFormat="1" applyFont="1" applyFill="1" applyBorder="1" applyAlignment="1">
      <alignment horizontal="center" vertical="center" wrapText="1"/>
    </xf>
    <xf numFmtId="0" fontId="30" fillId="0" borderId="0" xfId="6" applyFont="1" applyAlignment="1">
      <alignment vertical="center"/>
    </xf>
    <xf numFmtId="0" fontId="36" fillId="0" borderId="45" xfId="6" applyFont="1" applyBorder="1" applyAlignment="1">
      <alignment horizontal="center" vertical="center" wrapText="1"/>
    </xf>
    <xf numFmtId="0" fontId="36" fillId="13" borderId="45" xfId="6" applyFont="1" applyFill="1" applyBorder="1" applyAlignment="1">
      <alignment horizontal="center" vertical="center"/>
    </xf>
    <xf numFmtId="0" fontId="36" fillId="13" borderId="46" xfId="6" applyFont="1" applyFill="1" applyBorder="1" applyAlignment="1">
      <alignment horizontal="center" vertical="center" wrapText="1"/>
    </xf>
    <xf numFmtId="0" fontId="36" fillId="0" borderId="0" xfId="6" applyFont="1" applyAlignment="1">
      <alignment vertical="center"/>
    </xf>
    <xf numFmtId="3" fontId="36" fillId="0" borderId="25" xfId="6" applyNumberFormat="1" applyFont="1" applyBorder="1" applyAlignment="1">
      <alignment horizontal="center" vertical="center"/>
    </xf>
    <xf numFmtId="3" fontId="36" fillId="13" borderId="15" xfId="6" applyNumberFormat="1" applyFont="1" applyFill="1" applyBorder="1" applyAlignment="1">
      <alignment horizontal="center" vertical="center"/>
    </xf>
    <xf numFmtId="3" fontId="36" fillId="13" borderId="21" xfId="6" applyNumberFormat="1" applyFont="1" applyFill="1" applyBorder="1" applyAlignment="1">
      <alignment horizontal="center" vertical="center"/>
    </xf>
    <xf numFmtId="0" fontId="27" fillId="0" borderId="0" xfId="6" applyFont="1" applyAlignment="1">
      <alignment horizontal="right" vertical="center"/>
    </xf>
    <xf numFmtId="49" fontId="27" fillId="13" borderId="51" xfId="6" applyNumberFormat="1" applyFont="1" applyFill="1" applyBorder="1" applyAlignment="1">
      <alignment horizontal="center" vertical="center" wrapText="1"/>
    </xf>
    <xf numFmtId="39" fontId="27" fillId="0" borderId="24" xfId="8" applyNumberFormat="1" applyFont="1" applyFill="1" applyBorder="1" applyAlignment="1">
      <alignment horizontal="right" vertical="center"/>
    </xf>
    <xf numFmtId="37" fontId="27" fillId="13" borderId="22" xfId="8" applyNumberFormat="1" applyFont="1" applyFill="1" applyBorder="1" applyAlignment="1">
      <alignment horizontal="right" vertical="center"/>
    </xf>
    <xf numFmtId="37" fontId="27" fillId="0" borderId="52" xfId="6" applyNumberFormat="1" applyFont="1" applyBorder="1" applyAlignment="1">
      <alignment horizontal="right" vertical="center" wrapText="1"/>
    </xf>
    <xf numFmtId="37" fontId="27" fillId="13" borderId="8" xfId="6" applyNumberFormat="1" applyFont="1" applyFill="1" applyBorder="1" applyAlignment="1">
      <alignment horizontal="right" vertical="center" wrapText="1"/>
    </xf>
    <xf numFmtId="37" fontId="27" fillId="13" borderId="27" xfId="6" applyNumberFormat="1" applyFont="1" applyFill="1" applyBorder="1" applyAlignment="1">
      <alignment horizontal="right" vertical="center"/>
    </xf>
    <xf numFmtId="0" fontId="27" fillId="0" borderId="0" xfId="7" applyFont="1" applyAlignment="1">
      <alignment horizontal="right" vertical="center"/>
    </xf>
    <xf numFmtId="0" fontId="28" fillId="0" borderId="0" xfId="7" applyFont="1" applyAlignment="1">
      <alignment horizontal="right" vertical="center"/>
    </xf>
    <xf numFmtId="39" fontId="27" fillId="0" borderId="30" xfId="8" applyNumberFormat="1" applyFont="1" applyFill="1" applyBorder="1" applyAlignment="1">
      <alignment horizontal="right" vertical="center"/>
    </xf>
    <xf numFmtId="37" fontId="27" fillId="13" borderId="31" xfId="8" applyNumberFormat="1" applyFont="1" applyFill="1" applyBorder="1" applyAlignment="1">
      <alignment horizontal="right" vertical="center"/>
    </xf>
    <xf numFmtId="49" fontId="27" fillId="13" borderId="55" xfId="9" applyNumberFormat="1" applyFont="1" applyFill="1" applyBorder="1" applyAlignment="1">
      <alignment horizontal="center" vertical="center"/>
    </xf>
    <xf numFmtId="38" fontId="27" fillId="0" borderId="0" xfId="9" applyNumberFormat="1" applyFont="1" applyFill="1" applyAlignment="1">
      <alignment horizontal="right" vertical="center"/>
    </xf>
    <xf numFmtId="37" fontId="27" fillId="0" borderId="30" xfId="9" applyNumberFormat="1" applyFont="1" applyFill="1" applyBorder="1" applyAlignment="1">
      <alignment horizontal="right" vertical="center"/>
    </xf>
    <xf numFmtId="37" fontId="27" fillId="13" borderId="3" xfId="9" applyNumberFormat="1" applyFont="1" applyFill="1" applyBorder="1" applyAlignment="1">
      <alignment horizontal="right" vertical="center"/>
    </xf>
    <xf numFmtId="37" fontId="27" fillId="13" borderId="31" xfId="6" applyNumberFormat="1" applyFont="1" applyFill="1" applyBorder="1" applyAlignment="1">
      <alignment horizontal="right" vertical="center"/>
    </xf>
    <xf numFmtId="0" fontId="30" fillId="0" borderId="0" xfId="6" applyFont="1" applyAlignment="1">
      <alignment horizontal="right" vertical="center"/>
    </xf>
    <xf numFmtId="49" fontId="27" fillId="13" borderId="56" xfId="9" applyNumberFormat="1" applyFont="1" applyFill="1" applyBorder="1" applyAlignment="1">
      <alignment horizontal="center" vertical="center"/>
    </xf>
    <xf numFmtId="39" fontId="27" fillId="0" borderId="57" xfId="8" applyNumberFormat="1" applyFont="1" applyFill="1" applyBorder="1" applyAlignment="1">
      <alignment horizontal="right" vertical="center"/>
    </xf>
    <xf numFmtId="37" fontId="27" fillId="13" borderId="59" xfId="8" applyNumberFormat="1" applyFont="1" applyFill="1" applyBorder="1" applyAlignment="1">
      <alignment horizontal="right" vertical="center"/>
    </xf>
    <xf numFmtId="38" fontId="27" fillId="0" borderId="0" xfId="9" applyNumberFormat="1" applyFont="1" applyAlignment="1">
      <alignment horizontal="right" vertical="center"/>
    </xf>
    <xf numFmtId="37" fontId="27" fillId="0" borderId="57" xfId="9" applyNumberFormat="1" applyFont="1" applyFill="1" applyBorder="1" applyAlignment="1">
      <alignment horizontal="right" vertical="center"/>
    </xf>
    <xf numFmtId="37" fontId="27" fillId="13" borderId="60" xfId="9" applyNumberFormat="1" applyFont="1" applyFill="1" applyBorder="1" applyAlignment="1">
      <alignment horizontal="right" vertical="center"/>
    </xf>
    <xf numFmtId="37" fontId="27" fillId="13" borderId="59" xfId="6" applyNumberFormat="1" applyFont="1" applyFill="1" applyBorder="1" applyAlignment="1">
      <alignment horizontal="right" vertical="center"/>
    </xf>
    <xf numFmtId="0" fontId="30" fillId="0" borderId="34" xfId="6" applyFont="1" applyBorder="1" applyAlignment="1">
      <alignment horizontal="right" vertical="center"/>
    </xf>
    <xf numFmtId="0" fontId="30" fillId="0" borderId="35" xfId="6" applyFont="1" applyBorder="1" applyAlignment="1">
      <alignment horizontal="right" vertical="center"/>
    </xf>
    <xf numFmtId="0" fontId="30" fillId="0" borderId="36" xfId="6" applyFont="1" applyBorder="1" applyAlignment="1">
      <alignment horizontal="right" vertical="center"/>
    </xf>
    <xf numFmtId="49" fontId="30" fillId="13" borderId="61" xfId="9" applyNumberFormat="1" applyFont="1" applyFill="1" applyBorder="1" applyAlignment="1">
      <alignment horizontal="center" vertical="center"/>
    </xf>
    <xf numFmtId="37" fontId="30" fillId="13" borderId="21" xfId="8" applyNumberFormat="1" applyFont="1" applyFill="1" applyBorder="1" applyAlignment="1">
      <alignment horizontal="right" vertical="center"/>
    </xf>
    <xf numFmtId="38" fontId="30" fillId="0" borderId="0" xfId="9" applyNumberFormat="1" applyFont="1" applyAlignment="1">
      <alignment horizontal="right" vertical="center"/>
    </xf>
    <xf numFmtId="37" fontId="30" fillId="0" borderId="32" xfId="9" applyNumberFormat="1" applyFont="1" applyFill="1" applyBorder="1" applyAlignment="1">
      <alignment horizontal="right" vertical="center"/>
    </xf>
    <xf numFmtId="37" fontId="30" fillId="13" borderId="33" xfId="9" applyNumberFormat="1" applyFont="1" applyFill="1" applyBorder="1" applyAlignment="1">
      <alignment horizontal="right" vertical="center"/>
    </xf>
    <xf numFmtId="37" fontId="30" fillId="13" borderId="17" xfId="6" applyNumberFormat="1" applyFont="1" applyFill="1" applyBorder="1" applyAlignment="1">
      <alignment horizontal="right" vertical="center"/>
    </xf>
    <xf numFmtId="0" fontId="30" fillId="0" borderId="0" xfId="7" applyFont="1" applyAlignment="1">
      <alignment horizontal="right" vertical="center"/>
    </xf>
    <xf numFmtId="0" fontId="38" fillId="0" borderId="0" xfId="7" applyFont="1" applyAlignment="1">
      <alignment horizontal="right" vertical="center"/>
    </xf>
    <xf numFmtId="3" fontId="27" fillId="0" borderId="0" xfId="6" applyNumberFormat="1" applyFont="1" applyAlignment="1">
      <alignment horizontal="right" vertical="center"/>
    </xf>
    <xf numFmtId="0" fontId="31" fillId="0" borderId="0" xfId="6" applyFont="1"/>
    <xf numFmtId="37" fontId="27" fillId="0" borderId="0" xfId="6" applyNumberFormat="1" applyFont="1"/>
    <xf numFmtId="0" fontId="27" fillId="0" borderId="8" xfId="6" applyFont="1" applyBorder="1"/>
    <xf numFmtId="15" fontId="27" fillId="0" borderId="0" xfId="6" applyNumberFormat="1" applyFont="1" applyAlignment="1">
      <alignment horizontal="right"/>
    </xf>
    <xf numFmtId="0" fontId="27" fillId="0" borderId="0" xfId="6" applyFont="1" applyAlignment="1">
      <alignment horizontal="right"/>
    </xf>
    <xf numFmtId="0" fontId="27" fillId="0" borderId="8" xfId="6" applyFont="1" applyBorder="1" applyAlignment="1">
      <alignment horizontal="left"/>
    </xf>
    <xf numFmtId="15" fontId="27" fillId="0" borderId="0" xfId="6" applyNumberFormat="1" applyFont="1" applyAlignment="1">
      <alignment horizontal="center"/>
    </xf>
    <xf numFmtId="3" fontId="27" fillId="0" borderId="0" xfId="7" applyNumberFormat="1" applyFont="1" applyAlignment="1">
      <alignment horizontal="center"/>
    </xf>
    <xf numFmtId="0" fontId="40" fillId="0" borderId="0" xfId="6" applyFont="1" applyAlignment="1">
      <alignment horizontal="right" vertical="center"/>
    </xf>
    <xf numFmtId="0" fontId="41" fillId="0" borderId="0" xfId="6" applyFont="1" applyAlignment="1">
      <alignment horizontal="right" vertical="center"/>
    </xf>
    <xf numFmtId="0" fontId="41" fillId="0" borderId="0" xfId="6" applyFont="1" applyAlignment="1">
      <alignment vertical="center"/>
    </xf>
    <xf numFmtId="0" fontId="41" fillId="0" borderId="0" xfId="6" applyFont="1"/>
    <xf numFmtId="0" fontId="41" fillId="0" borderId="0" xfId="6" applyFont="1" applyAlignment="1">
      <alignment horizontal="center"/>
    </xf>
    <xf numFmtId="0" fontId="41" fillId="0" borderId="0" xfId="6" applyFont="1" applyAlignment="1">
      <alignment horizontal="left"/>
    </xf>
    <xf numFmtId="0" fontId="41" fillId="0" borderId="0" xfId="7" applyFont="1"/>
    <xf numFmtId="3" fontId="41" fillId="0" borderId="0" xfId="7" applyNumberFormat="1" applyFont="1" applyAlignment="1">
      <alignment horizontal="center"/>
    </xf>
    <xf numFmtId="0" fontId="36" fillId="0" borderId="62" xfId="6" applyFont="1" applyBorder="1" applyAlignment="1">
      <alignment vertical="center"/>
    </xf>
    <xf numFmtId="0" fontId="41" fillId="0" borderId="62" xfId="6" applyFont="1" applyBorder="1" applyAlignment="1">
      <alignment horizontal="right" vertical="center"/>
    </xf>
    <xf numFmtId="0" fontId="41" fillId="0" borderId="62" xfId="6" applyFont="1" applyBorder="1" applyAlignment="1">
      <alignment horizontal="left" vertical="center" wrapText="1"/>
    </xf>
    <xf numFmtId="0" fontId="34" fillId="0" borderId="0" xfId="7" applyFont="1"/>
    <xf numFmtId="0" fontId="27" fillId="0" borderId="0" xfId="6" applyFont="1" applyAlignment="1">
      <alignment horizontal="center"/>
    </xf>
    <xf numFmtId="0" fontId="27" fillId="0" borderId="34" xfId="6" applyFont="1" applyBorder="1" applyAlignment="1">
      <alignment vertical="center"/>
    </xf>
    <xf numFmtId="0" fontId="27" fillId="0" borderId="35" xfId="7" applyFont="1" applyBorder="1"/>
    <xf numFmtId="0" fontId="27" fillId="0" borderId="36" xfId="7" applyFont="1" applyBorder="1"/>
    <xf numFmtId="0" fontId="27" fillId="0" borderId="35" xfId="6" applyFont="1" applyBorder="1" applyAlignment="1">
      <alignment vertical="center"/>
    </xf>
    <xf numFmtId="0" fontId="27" fillId="0" borderId="36" xfId="6" applyFont="1" applyBorder="1" applyAlignment="1">
      <alignment vertical="center"/>
    </xf>
    <xf numFmtId="0" fontId="27" fillId="0" borderId="11" xfId="6" applyFont="1" applyBorder="1" applyAlignment="1">
      <alignment vertical="center"/>
    </xf>
    <xf numFmtId="0" fontId="27" fillId="0" borderId="13" xfId="6" applyFont="1" applyBorder="1" applyAlignment="1">
      <alignment vertical="center"/>
    </xf>
    <xf numFmtId="0" fontId="27" fillId="0" borderId="11" xfId="7" applyFont="1" applyBorder="1"/>
    <xf numFmtId="0" fontId="27" fillId="0" borderId="12" xfId="7" applyFont="1" applyBorder="1"/>
    <xf numFmtId="0" fontId="27" fillId="0" borderId="13" xfId="7" applyFont="1" applyBorder="1"/>
    <xf numFmtId="0" fontId="34" fillId="0" borderId="48" xfId="6" applyFont="1" applyBorder="1" applyAlignment="1">
      <alignment vertical="top" wrapText="1"/>
    </xf>
    <xf numFmtId="0" fontId="34" fillId="0" borderId="50" xfId="6" applyFont="1" applyBorder="1" applyAlignment="1">
      <alignment vertical="top" wrapText="1"/>
    </xf>
    <xf numFmtId="0" fontId="34" fillId="0" borderId="11" xfId="6" applyFont="1" applyBorder="1" applyAlignment="1">
      <alignment vertical="top" wrapText="1"/>
    </xf>
    <xf numFmtId="0" fontId="34" fillId="0" borderId="13" xfId="6" applyFont="1" applyBorder="1" applyAlignment="1">
      <alignment vertical="top" wrapText="1"/>
    </xf>
    <xf numFmtId="0" fontId="34" fillId="0" borderId="0" xfId="6" applyFont="1" applyAlignment="1">
      <alignment vertical="top" wrapText="1"/>
    </xf>
    <xf numFmtId="0" fontId="34" fillId="0" borderId="28" xfId="6" applyFont="1" applyBorder="1"/>
    <xf numFmtId="0" fontId="34" fillId="0" borderId="0" xfId="6" applyFont="1"/>
    <xf numFmtId="0" fontId="34" fillId="0" borderId="29" xfId="6" applyFont="1" applyBorder="1" applyAlignment="1">
      <alignment horizontal="center"/>
    </xf>
    <xf numFmtId="0" fontId="41" fillId="0" borderId="28" xfId="6" applyFont="1" applyBorder="1"/>
    <xf numFmtId="3" fontId="41" fillId="0" borderId="0" xfId="6" applyNumberFormat="1" applyFont="1" applyAlignment="1">
      <alignment horizontal="center"/>
    </xf>
    <xf numFmtId="3" fontId="41" fillId="0" borderId="29" xfId="6" applyNumberFormat="1" applyFont="1" applyBorder="1" applyAlignment="1">
      <alignment horizontal="center"/>
    </xf>
    <xf numFmtId="0" fontId="41" fillId="0" borderId="29" xfId="6" applyFont="1" applyBorder="1"/>
    <xf numFmtId="0" fontId="34" fillId="0" borderId="28" xfId="6" applyFont="1" applyBorder="1" applyAlignment="1">
      <alignment vertical="center"/>
    </xf>
    <xf numFmtId="0" fontId="34" fillId="0" borderId="0" xfId="6" applyFont="1" applyAlignment="1">
      <alignment vertical="center"/>
    </xf>
    <xf numFmtId="0" fontId="34" fillId="0" borderId="29" xfId="6" applyFont="1" applyBorder="1" applyAlignment="1">
      <alignment vertical="center"/>
    </xf>
    <xf numFmtId="0" fontId="41" fillId="0" borderId="28" xfId="6" applyFont="1" applyBorder="1" applyAlignment="1">
      <alignment vertical="center"/>
    </xf>
    <xf numFmtId="3" fontId="41" fillId="0" borderId="0" xfId="6" applyNumberFormat="1" applyFont="1" applyAlignment="1">
      <alignment horizontal="center" vertical="center"/>
    </xf>
    <xf numFmtId="3" fontId="41" fillId="0" borderId="29" xfId="6" applyNumberFormat="1" applyFont="1" applyBorder="1" applyAlignment="1">
      <alignment horizontal="center" vertical="center"/>
    </xf>
    <xf numFmtId="0" fontId="41" fillId="0" borderId="28" xfId="6" applyFont="1" applyBorder="1" applyAlignment="1">
      <alignment horizontal="left" vertical="center"/>
    </xf>
    <xf numFmtId="0" fontId="41" fillId="0" borderId="0" xfId="6" applyFont="1" applyAlignment="1">
      <alignment horizontal="left" vertical="center"/>
    </xf>
    <xf numFmtId="37" fontId="41" fillId="0" borderId="29" xfId="6" applyNumberFormat="1" applyFont="1" applyBorder="1" applyAlignment="1">
      <alignment horizontal="center" vertical="center"/>
    </xf>
    <xf numFmtId="37" fontId="41" fillId="0" borderId="0" xfId="6" applyNumberFormat="1" applyFont="1" applyAlignment="1">
      <alignment horizontal="center" vertical="center"/>
    </xf>
    <xf numFmtId="3" fontId="41" fillId="0" borderId="63" xfId="6" applyNumberFormat="1" applyFont="1" applyBorder="1" applyAlignment="1">
      <alignment horizontal="center" vertical="center"/>
    </xf>
    <xf numFmtId="3" fontId="41" fillId="0" borderId="64" xfId="6" applyNumberFormat="1" applyFont="1" applyBorder="1" applyAlignment="1">
      <alignment horizontal="center" vertical="center"/>
    </xf>
    <xf numFmtId="0" fontId="34" fillId="0" borderId="14" xfId="6" applyFont="1" applyBorder="1" applyAlignment="1">
      <alignment vertical="center"/>
    </xf>
    <xf numFmtId="0" fontId="34" fillId="0" borderId="15" xfId="6" applyFont="1" applyBorder="1" applyAlignment="1">
      <alignment vertical="center"/>
    </xf>
    <xf numFmtId="0" fontId="34" fillId="0" borderId="16" xfId="6" applyFont="1" applyBorder="1" applyAlignment="1">
      <alignment vertical="center"/>
    </xf>
    <xf numFmtId="0" fontId="27" fillId="0" borderId="14" xfId="6" applyFont="1" applyBorder="1" applyAlignment="1">
      <alignment vertical="center"/>
    </xf>
    <xf numFmtId="3" fontId="27" fillId="0" borderId="15" xfId="6" applyNumberFormat="1" applyFont="1" applyBorder="1" applyAlignment="1">
      <alignment horizontal="center" vertical="center"/>
    </xf>
    <xf numFmtId="3" fontId="27" fillId="0" borderId="16" xfId="6" applyNumberFormat="1" applyFont="1" applyBorder="1" applyAlignment="1">
      <alignment horizontal="center" vertical="center"/>
    </xf>
    <xf numFmtId="0" fontId="27" fillId="0" borderId="16" xfId="6" applyFont="1" applyBorder="1" applyAlignment="1">
      <alignment vertical="center"/>
    </xf>
    <xf numFmtId="3" fontId="27" fillId="0" borderId="0" xfId="6" applyNumberFormat="1" applyFont="1" applyAlignment="1">
      <alignment horizontal="center" vertical="center"/>
    </xf>
    <xf numFmtId="0" fontId="39" fillId="0" borderId="0" xfId="6" applyFont="1" applyAlignment="1">
      <alignment horizontal="right"/>
    </xf>
    <xf numFmtId="0" fontId="30" fillId="0" borderId="8" xfId="6" applyFont="1" applyBorder="1"/>
    <xf numFmtId="0" fontId="39" fillId="14" borderId="0" xfId="6" applyFont="1" applyFill="1" applyAlignment="1">
      <alignment horizontal="right"/>
    </xf>
    <xf numFmtId="0" fontId="27" fillId="0" borderId="0" xfId="6" applyFont="1" applyAlignment="1">
      <alignment horizontal="center" vertical="center"/>
    </xf>
    <xf numFmtId="0" fontId="2" fillId="0" borderId="11" xfId="10" applyBorder="1"/>
    <xf numFmtId="0" fontId="43" fillId="0" borderId="12" xfId="10" applyFont="1" applyBorder="1" applyAlignment="1">
      <alignment horizontal="center"/>
    </xf>
    <xf numFmtId="0" fontId="2" fillId="0" borderId="13" xfId="10" applyBorder="1"/>
    <xf numFmtId="0" fontId="2" fillId="0" borderId="0" xfId="10"/>
    <xf numFmtId="0" fontId="43" fillId="15" borderId="28" xfId="10" applyFont="1" applyFill="1" applyBorder="1"/>
    <xf numFmtId="0" fontId="2" fillId="15" borderId="29" xfId="10" applyFill="1" applyBorder="1"/>
    <xf numFmtId="0" fontId="43" fillId="15" borderId="14" xfId="10" applyFont="1" applyFill="1" applyBorder="1"/>
    <xf numFmtId="0" fontId="2" fillId="15" borderId="16" xfId="10" applyFill="1" applyBorder="1"/>
    <xf numFmtId="0" fontId="2" fillId="0" borderId="0" xfId="10" applyAlignment="1">
      <alignment horizontal="center"/>
    </xf>
    <xf numFmtId="0" fontId="43" fillId="16" borderId="11" xfId="10" applyFont="1" applyFill="1" applyBorder="1"/>
    <xf numFmtId="0" fontId="43" fillId="16" borderId="12" xfId="10" applyFont="1" applyFill="1" applyBorder="1" applyAlignment="1">
      <alignment horizontal="center" wrapText="1"/>
    </xf>
    <xf numFmtId="0" fontId="43" fillId="16" borderId="13" xfId="10" applyFont="1" applyFill="1" applyBorder="1"/>
    <xf numFmtId="0" fontId="2" fillId="17" borderId="28" xfId="10" applyFill="1" applyBorder="1"/>
    <xf numFmtId="4" fontId="2" fillId="17" borderId="0" xfId="10" applyNumberFormat="1" applyFill="1" applyBorder="1" applyAlignment="1">
      <alignment horizontal="right"/>
    </xf>
    <xf numFmtId="0" fontId="2" fillId="17" borderId="29" xfId="10" applyFill="1" applyBorder="1"/>
    <xf numFmtId="0" fontId="2" fillId="17" borderId="28" xfId="10" applyFont="1" applyFill="1" applyBorder="1"/>
    <xf numFmtId="0" fontId="43" fillId="17" borderId="28" xfId="10" applyFont="1" applyFill="1" applyBorder="1"/>
    <xf numFmtId="4" fontId="43" fillId="17" borderId="0" xfId="10" applyNumberFormat="1" applyFont="1" applyFill="1" applyBorder="1" applyAlignment="1">
      <alignment horizontal="right"/>
    </xf>
    <xf numFmtId="4" fontId="2" fillId="17" borderId="0" xfId="10" applyNumberFormat="1" applyFont="1" applyFill="1" applyBorder="1" applyAlignment="1">
      <alignment horizontal="right"/>
    </xf>
    <xf numFmtId="0" fontId="43" fillId="17" borderId="14" xfId="10" applyFont="1" applyFill="1" applyBorder="1"/>
    <xf numFmtId="4" fontId="43" fillId="17" borderId="15" xfId="10" applyNumberFormat="1" applyFont="1" applyFill="1" applyBorder="1" applyAlignment="1">
      <alignment horizontal="right"/>
    </xf>
    <xf numFmtId="0" fontId="43" fillId="0" borderId="0" xfId="10" applyFont="1"/>
    <xf numFmtId="4" fontId="43" fillId="0" borderId="0" xfId="10" applyNumberFormat="1" applyFont="1" applyAlignment="1">
      <alignment horizontal="center"/>
    </xf>
    <xf numFmtId="0" fontId="44" fillId="16" borderId="11" xfId="10" applyFont="1" applyFill="1" applyBorder="1"/>
    <xf numFmtId="0" fontId="43" fillId="16" borderId="12" xfId="10" applyFont="1" applyFill="1" applyBorder="1" applyAlignment="1">
      <alignment horizontal="center"/>
    </xf>
    <xf numFmtId="0" fontId="45" fillId="17" borderId="28" xfId="10" applyFont="1" applyFill="1" applyBorder="1"/>
    <xf numFmtId="0" fontId="2" fillId="17" borderId="0" xfId="10" applyFill="1" applyBorder="1" applyAlignment="1">
      <alignment horizontal="center"/>
    </xf>
    <xf numFmtId="0" fontId="45" fillId="17" borderId="14" xfId="10" applyFont="1" applyFill="1" applyBorder="1"/>
    <xf numFmtId="0" fontId="2" fillId="17" borderId="15" xfId="10" applyFill="1" applyBorder="1" applyAlignment="1">
      <alignment horizontal="center"/>
    </xf>
    <xf numFmtId="0" fontId="2" fillId="17" borderId="16" xfId="10" applyFill="1" applyBorder="1"/>
    <xf numFmtId="0" fontId="46" fillId="0" borderId="0" xfId="10" applyFont="1" applyFill="1" applyBorder="1"/>
    <xf numFmtId="166" fontId="13" fillId="0" borderId="0" xfId="1" applyFont="1" applyFill="1" applyBorder="1" applyAlignment="1">
      <alignment wrapText="1"/>
    </xf>
    <xf numFmtId="0" fontId="47" fillId="0" borderId="0" xfId="0" applyFont="1"/>
    <xf numFmtId="166" fontId="47" fillId="0" borderId="0" xfId="1" applyFont="1"/>
    <xf numFmtId="0" fontId="13" fillId="2" borderId="1" xfId="0" applyFont="1" applyFill="1" applyBorder="1" applyAlignment="1">
      <alignment horizontal="center" wrapText="1"/>
    </xf>
    <xf numFmtId="166" fontId="13" fillId="2" borderId="1" xfId="1" applyFont="1" applyFill="1" applyBorder="1" applyAlignment="1">
      <alignment horizontal="center" wrapText="1"/>
    </xf>
    <xf numFmtId="0" fontId="13" fillId="2" borderId="10" xfId="0" applyFont="1" applyFill="1" applyBorder="1" applyAlignment="1">
      <alignment horizontal="center" wrapText="1"/>
    </xf>
    <xf numFmtId="10" fontId="13" fillId="2" borderId="10" xfId="3" applyNumberFormat="1" applyFont="1" applyFill="1" applyBorder="1" applyAlignment="1">
      <alignment horizontal="center" wrapText="1"/>
    </xf>
    <xf numFmtId="0" fontId="48" fillId="0" borderId="1" xfId="0" applyFont="1" applyFill="1" applyBorder="1" applyAlignment="1">
      <alignment horizontal="left" vertical="top" wrapText="1"/>
    </xf>
    <xf numFmtId="166" fontId="13" fillId="0" borderId="1" xfId="1" applyFont="1" applyBorder="1" applyAlignment="1">
      <alignment horizontal="right"/>
    </xf>
    <xf numFmtId="39" fontId="47" fillId="0" borderId="1" xfId="0" applyNumberFormat="1" applyFont="1" applyBorder="1" applyAlignment="1">
      <alignment horizontal="right"/>
    </xf>
    <xf numFmtId="0" fontId="48" fillId="0" borderId="1" xfId="0" applyFont="1" applyBorder="1" applyAlignment="1">
      <alignment vertical="top" wrapText="1"/>
    </xf>
    <xf numFmtId="0" fontId="47" fillId="0" borderId="1" xfId="0" applyFont="1" applyBorder="1" applyAlignment="1">
      <alignment wrapText="1"/>
    </xf>
    <xf numFmtId="0" fontId="13" fillId="0" borderId="1" xfId="0" applyFont="1" applyBorder="1" applyAlignment="1">
      <alignment wrapText="1"/>
    </xf>
    <xf numFmtId="166" fontId="47" fillId="0" borderId="0" xfId="0" applyNumberFormat="1" applyFont="1"/>
    <xf numFmtId="0" fontId="49" fillId="0" borderId="1" xfId="0" applyFont="1" applyBorder="1" applyAlignment="1">
      <alignment wrapText="1"/>
    </xf>
    <xf numFmtId="166" fontId="47" fillId="0" borderId="1" xfId="1" applyFont="1" applyBorder="1" applyAlignment="1">
      <alignment horizontal="right"/>
    </xf>
    <xf numFmtId="170" fontId="47" fillId="0" borderId="0" xfId="0" applyNumberFormat="1" applyFont="1"/>
    <xf numFmtId="0" fontId="13" fillId="7" borderId="1" xfId="0" applyFont="1" applyFill="1" applyBorder="1" applyAlignment="1">
      <alignment wrapText="1"/>
    </xf>
    <xf numFmtId="166" fontId="13" fillId="7" borderId="1" xfId="1" applyFont="1" applyFill="1" applyBorder="1" applyAlignment="1">
      <alignment wrapText="1"/>
    </xf>
    <xf numFmtId="10" fontId="13" fillId="7" borderId="1" xfId="3" applyNumberFormat="1" applyFont="1" applyFill="1" applyBorder="1" applyAlignment="1">
      <alignment wrapText="1"/>
    </xf>
    <xf numFmtId="0" fontId="47" fillId="0" borderId="1" xfId="0" applyFont="1" applyFill="1" applyBorder="1"/>
    <xf numFmtId="166" fontId="47" fillId="0" borderId="1" xfId="1" applyFont="1" applyFill="1" applyBorder="1"/>
    <xf numFmtId="10" fontId="47" fillId="0" borderId="1" xfId="3" applyNumberFormat="1" applyFont="1" applyFill="1" applyBorder="1"/>
    <xf numFmtId="0" fontId="50" fillId="0" borderId="1" xfId="0" applyFont="1" applyFill="1" applyBorder="1" applyAlignment="1">
      <alignment wrapText="1"/>
    </xf>
    <xf numFmtId="166" fontId="50" fillId="0" borderId="1" xfId="1" applyFont="1" applyFill="1" applyBorder="1" applyAlignment="1">
      <alignment horizontal="right"/>
    </xf>
    <xf numFmtId="10" fontId="50" fillId="0" borderId="1" xfId="3" applyNumberFormat="1" applyFont="1" applyFill="1" applyBorder="1" applyAlignment="1">
      <alignment horizontal="right"/>
    </xf>
    <xf numFmtId="0" fontId="47" fillId="0" borderId="0" xfId="0" applyFont="1" applyFill="1" applyBorder="1"/>
    <xf numFmtId="9" fontId="47" fillId="0" borderId="0" xfId="3" applyFont="1" applyFill="1" applyBorder="1" applyAlignment="1">
      <alignment wrapText="1"/>
    </xf>
    <xf numFmtId="166" fontId="47" fillId="0" borderId="0" xfId="1" applyFont="1" applyFill="1" applyBorder="1"/>
    <xf numFmtId="166" fontId="45" fillId="0" borderId="0" xfId="1" applyFont="1" applyFill="1" applyBorder="1" applyAlignment="1">
      <alignment horizontal="left"/>
    </xf>
    <xf numFmtId="166" fontId="45" fillId="0" borderId="0" xfId="1" applyFont="1" applyFill="1" applyBorder="1" applyAlignment="1">
      <alignment horizontal="left" wrapText="1"/>
    </xf>
    <xf numFmtId="166" fontId="45" fillId="0" borderId="0" xfId="1" applyFont="1" applyFill="1" applyBorder="1"/>
    <xf numFmtId="10" fontId="47" fillId="0" borderId="1" xfId="3" applyNumberFormat="1" applyFont="1" applyBorder="1" applyAlignment="1">
      <alignment horizontal="right"/>
    </xf>
    <xf numFmtId="10" fontId="13" fillId="0" borderId="1" xfId="3" applyNumberFormat="1" applyFont="1" applyBorder="1" applyAlignment="1">
      <alignment horizontal="right"/>
    </xf>
    <xf numFmtId="0" fontId="6" fillId="0" borderId="5" xfId="0" applyFont="1" applyFill="1" applyBorder="1" applyAlignment="1">
      <alignment horizontal="left" vertical="center" wrapText="1"/>
    </xf>
    <xf numFmtId="0" fontId="5" fillId="0" borderId="5" xfId="0" applyFont="1" applyFill="1" applyBorder="1" applyAlignment="1">
      <alignment horizontal="left" vertical="center"/>
    </xf>
    <xf numFmtId="166" fontId="11" fillId="0" borderId="24" xfId="1" applyFont="1" applyFill="1" applyBorder="1" applyAlignment="1">
      <alignment horizontal="left" vertical="center"/>
    </xf>
    <xf numFmtId="166" fontId="11" fillId="0" borderId="23" xfId="1" applyFont="1" applyFill="1" applyBorder="1" applyAlignment="1">
      <alignment horizontal="left" vertical="center"/>
    </xf>
    <xf numFmtId="169" fontId="5" fillId="0" borderId="30" xfId="1" applyNumberFormat="1" applyFont="1" applyFill="1" applyBorder="1" applyAlignment="1">
      <alignment horizontal="left" vertical="center"/>
    </xf>
    <xf numFmtId="169" fontId="5" fillId="0" borderId="31" xfId="1" applyNumberFormat="1" applyFont="1" applyFill="1" applyBorder="1" applyAlignment="1">
      <alignment horizontal="left" vertical="center"/>
    </xf>
    <xf numFmtId="166" fontId="10" fillId="0" borderId="30" xfId="1" applyFont="1" applyFill="1" applyBorder="1" applyAlignment="1">
      <alignment horizontal="left" vertical="center"/>
    </xf>
    <xf numFmtId="166" fontId="10" fillId="0" borderId="31" xfId="1" applyFont="1" applyFill="1" applyBorder="1" applyAlignment="1">
      <alignment horizontal="left" vertical="center"/>
    </xf>
    <xf numFmtId="166" fontId="11" fillId="0" borderId="30" xfId="1" applyFont="1" applyFill="1" applyBorder="1" applyAlignment="1">
      <alignment horizontal="left" vertical="center"/>
    </xf>
    <xf numFmtId="166" fontId="11" fillId="0" borderId="31" xfId="1" applyFont="1" applyFill="1" applyBorder="1" applyAlignment="1">
      <alignment horizontal="left" vertical="center"/>
    </xf>
    <xf numFmtId="166" fontId="5" fillId="0" borderId="30" xfId="1" applyFont="1" applyFill="1" applyBorder="1" applyAlignment="1">
      <alignment horizontal="left" vertical="center"/>
    </xf>
    <xf numFmtId="166" fontId="5" fillId="0" borderId="31" xfId="1" applyFont="1" applyFill="1" applyBorder="1" applyAlignment="1">
      <alignment horizontal="left" vertical="center"/>
    </xf>
    <xf numFmtId="166" fontId="16" fillId="0" borderId="30" xfId="1" applyFont="1" applyFill="1" applyBorder="1" applyAlignment="1">
      <alignment horizontal="left" vertical="center"/>
    </xf>
    <xf numFmtId="166" fontId="16" fillId="0" borderId="31" xfId="1" applyFont="1" applyFill="1" applyBorder="1" applyAlignment="1">
      <alignment horizontal="left" vertical="center"/>
    </xf>
    <xf numFmtId="166" fontId="5" fillId="0" borderId="31" xfId="1" applyFont="1" applyFill="1" applyBorder="1" applyAlignment="1">
      <alignment vertical="center"/>
    </xf>
    <xf numFmtId="166" fontId="6" fillId="3" borderId="54" xfId="1" applyFont="1" applyFill="1" applyBorder="1" applyAlignment="1">
      <alignment horizontal="left" vertical="center" wrapText="1"/>
    </xf>
    <xf numFmtId="166" fontId="6" fillId="0" borderId="30" xfId="1" applyFont="1" applyFill="1" applyBorder="1" applyAlignment="1">
      <alignment horizontal="left" vertical="center"/>
    </xf>
    <xf numFmtId="166" fontId="6" fillId="0" borderId="31" xfId="1" applyFont="1" applyFill="1" applyBorder="1" applyAlignment="1">
      <alignment horizontal="left" vertical="center"/>
    </xf>
    <xf numFmtId="39" fontId="5" fillId="0" borderId="31" xfId="1" applyNumberFormat="1" applyFont="1" applyFill="1" applyBorder="1" applyAlignment="1">
      <alignment vertical="center"/>
    </xf>
    <xf numFmtId="166" fontId="6" fillId="0" borderId="30" xfId="1" applyFont="1" applyFill="1" applyBorder="1" applyAlignment="1">
      <alignment vertical="center"/>
    </xf>
    <xf numFmtId="166" fontId="6" fillId="0" borderId="29" xfId="1" applyFont="1" applyFill="1" applyBorder="1" applyAlignment="1">
      <alignment vertical="center"/>
    </xf>
    <xf numFmtId="166" fontId="17" fillId="9" borderId="29" xfId="1" applyFont="1" applyFill="1" applyBorder="1" applyAlignment="1">
      <alignment vertical="center" wrapText="1"/>
    </xf>
    <xf numFmtId="166" fontId="6" fillId="10" borderId="54" xfId="1" applyFont="1" applyFill="1" applyBorder="1" applyAlignment="1">
      <alignment vertical="center" wrapText="1"/>
    </xf>
    <xf numFmtId="166" fontId="5" fillId="0" borderId="66" xfId="1" applyFont="1" applyFill="1" applyBorder="1" applyAlignment="1">
      <alignment horizontal="right" vertical="center"/>
    </xf>
    <xf numFmtId="0" fontId="5" fillId="0" borderId="66" xfId="0" applyFont="1" applyFill="1" applyBorder="1" applyAlignment="1">
      <alignment horizontal="right" vertical="center"/>
    </xf>
    <xf numFmtId="166" fontId="6" fillId="0" borderId="66" xfId="1" applyFont="1" applyFill="1" applyBorder="1" applyAlignment="1">
      <alignment horizontal="right" vertical="center"/>
    </xf>
    <xf numFmtId="166" fontId="6" fillId="10" borderId="54" xfId="1" applyFont="1" applyFill="1" applyBorder="1" applyAlignment="1">
      <alignment horizontal="left" vertical="center"/>
    </xf>
    <xf numFmtId="166" fontId="6" fillId="0" borderId="30" xfId="1" applyFont="1" applyFill="1" applyBorder="1" applyAlignment="1">
      <alignment horizontal="right" vertical="center"/>
    </xf>
    <xf numFmtId="166" fontId="6" fillId="0" borderId="54" xfId="1" applyFont="1" applyFill="1" applyBorder="1" applyAlignment="1">
      <alignment horizontal="right" vertical="center"/>
    </xf>
    <xf numFmtId="166" fontId="6" fillId="4" borderId="30" xfId="1" applyFont="1" applyFill="1" applyBorder="1" applyAlignment="1">
      <alignment horizontal="center" vertical="center" wrapText="1"/>
    </xf>
    <xf numFmtId="166" fontId="6" fillId="4" borderId="31" xfId="1" applyFont="1" applyFill="1" applyBorder="1" applyAlignment="1">
      <alignment horizontal="center" vertical="center" wrapText="1"/>
    </xf>
    <xf numFmtId="166" fontId="6" fillId="4" borderId="30" xfId="1" applyFont="1" applyFill="1" applyBorder="1" applyAlignment="1">
      <alignment vertical="center" wrapText="1"/>
    </xf>
    <xf numFmtId="166" fontId="6" fillId="4" borderId="31" xfId="1" applyFont="1" applyFill="1" applyBorder="1" applyAlignment="1">
      <alignment vertical="center" wrapText="1"/>
    </xf>
    <xf numFmtId="37" fontId="27" fillId="13" borderId="67" xfId="8" applyNumberFormat="1" applyFont="1" applyFill="1" applyBorder="1" applyAlignment="1">
      <alignment horizontal="right" vertical="center"/>
    </xf>
    <xf numFmtId="37" fontId="27" fillId="13" borderId="2" xfId="8" applyNumberFormat="1" applyFont="1" applyFill="1" applyBorder="1" applyAlignment="1">
      <alignment horizontal="right" vertical="center"/>
    </xf>
    <xf numFmtId="37" fontId="27" fillId="13" borderId="68" xfId="8" applyNumberFormat="1" applyFont="1" applyFill="1" applyBorder="1" applyAlignment="1">
      <alignment horizontal="right" vertical="center"/>
    </xf>
    <xf numFmtId="39" fontId="27" fillId="0" borderId="69" xfId="6" applyNumberFormat="1" applyFont="1" applyBorder="1" applyAlignment="1">
      <alignment horizontal="right" vertical="center" wrapText="1"/>
    </xf>
    <xf numFmtId="39" fontId="27" fillId="0" borderId="51" xfId="6" applyNumberFormat="1" applyFont="1" applyBorder="1" applyAlignment="1">
      <alignment horizontal="right" vertical="center" wrapText="1"/>
    </xf>
    <xf numFmtId="39" fontId="27" fillId="0" borderId="55" xfId="9" applyNumberFormat="1" applyFont="1" applyFill="1" applyBorder="1" applyAlignment="1">
      <alignment horizontal="right" vertical="center"/>
    </xf>
    <xf numFmtId="39" fontId="27" fillId="0" borderId="56" xfId="9" applyNumberFormat="1" applyFont="1" applyFill="1" applyBorder="1" applyAlignment="1">
      <alignment horizontal="right" vertical="center"/>
    </xf>
    <xf numFmtId="14" fontId="0" fillId="0" borderId="0" xfId="0" applyNumberFormat="1" applyAlignment="1">
      <alignment horizontal="left"/>
    </xf>
    <xf numFmtId="0" fontId="2" fillId="0" borderId="0" xfId="10"/>
    <xf numFmtId="49" fontId="0" fillId="0" borderId="0" xfId="0" applyNumberFormat="1" applyAlignment="1">
      <alignment horizontal="left"/>
    </xf>
    <xf numFmtId="4" fontId="0" fillId="0" borderId="0" xfId="0" applyNumberFormat="1" applyAlignment="1">
      <alignment horizontal="left"/>
    </xf>
    <xf numFmtId="166" fontId="6" fillId="8" borderId="30" xfId="1" applyFont="1" applyFill="1" applyBorder="1" applyAlignment="1">
      <alignment horizontal="left" vertical="center"/>
    </xf>
    <xf numFmtId="166" fontId="6" fillId="8" borderId="1" xfId="1" applyFont="1" applyFill="1" applyBorder="1" applyAlignment="1">
      <alignment horizontal="left" vertical="center"/>
    </xf>
    <xf numFmtId="166" fontId="6" fillId="8" borderId="1" xfId="1" applyFont="1" applyFill="1" applyBorder="1" applyAlignment="1">
      <alignment horizontal="left" vertical="center" wrapText="1"/>
    </xf>
    <xf numFmtId="166" fontId="5" fillId="8" borderId="1" xfId="1" applyFont="1" applyFill="1" applyBorder="1" applyAlignment="1">
      <alignment horizontal="left" vertical="center"/>
    </xf>
    <xf numFmtId="39" fontId="6" fillId="8" borderId="1" xfId="1" applyNumberFormat="1" applyFont="1" applyFill="1" applyBorder="1" applyAlignment="1">
      <alignment horizontal="left" vertical="center"/>
    </xf>
    <xf numFmtId="0" fontId="17" fillId="6" borderId="52" xfId="0" applyFont="1" applyFill="1" applyBorder="1" applyAlignment="1">
      <alignment horizontal="center" vertical="center" wrapText="1"/>
    </xf>
    <xf numFmtId="166" fontId="17" fillId="6" borderId="27" xfId="1" applyFont="1" applyFill="1" applyBorder="1" applyAlignment="1">
      <alignment horizontal="center" vertical="center" wrapText="1"/>
    </xf>
    <xf numFmtId="0" fontId="6" fillId="9" borderId="53" xfId="0" applyFont="1" applyFill="1" applyBorder="1" applyAlignment="1">
      <alignment horizontal="left" vertical="center" wrapText="1"/>
    </xf>
    <xf numFmtId="166" fontId="6" fillId="9" borderId="54" xfId="1" applyFont="1" applyFill="1" applyBorder="1" applyAlignment="1">
      <alignment horizontal="left" vertical="center" wrapText="1"/>
    </xf>
    <xf numFmtId="0" fontId="6" fillId="3" borderId="30" xfId="0" applyFont="1" applyFill="1" applyBorder="1" applyAlignment="1">
      <alignment horizontal="left" vertical="center"/>
    </xf>
    <xf numFmtId="166" fontId="6" fillId="3" borderId="31" xfId="1" applyFont="1" applyFill="1" applyBorder="1" applyAlignment="1">
      <alignment horizontal="left" vertical="center"/>
    </xf>
    <xf numFmtId="0" fontId="11" fillId="0" borderId="30" xfId="0" applyFont="1" applyFill="1" applyBorder="1" applyAlignment="1">
      <alignment horizontal="left" vertical="center"/>
    </xf>
    <xf numFmtId="0" fontId="6" fillId="0" borderId="28" xfId="0" applyFont="1" applyFill="1" applyBorder="1" applyAlignment="1">
      <alignment horizontal="left" vertical="center" wrapText="1"/>
    </xf>
    <xf numFmtId="0" fontId="6" fillId="0" borderId="28" xfId="0" applyFont="1" applyBorder="1" applyAlignment="1">
      <alignment horizontal="left" vertical="center"/>
    </xf>
    <xf numFmtId="0" fontId="6" fillId="0" borderId="30" xfId="0" applyFont="1" applyBorder="1" applyAlignment="1">
      <alignment horizontal="left" vertical="center" wrapText="1"/>
    </xf>
    <xf numFmtId="169" fontId="5" fillId="0" borderId="30" xfId="0" applyNumberFormat="1" applyFont="1" applyFill="1" applyBorder="1" applyAlignment="1">
      <alignment horizontal="left" vertical="center" wrapText="1"/>
    </xf>
    <xf numFmtId="0" fontId="6" fillId="8" borderId="30" xfId="0" applyFont="1" applyFill="1" applyBorder="1" applyAlignment="1">
      <alignment horizontal="left" vertical="center" wrapText="1"/>
    </xf>
    <xf numFmtId="166" fontId="6" fillId="8" borderId="31" xfId="1" applyFont="1" applyFill="1" applyBorder="1" applyAlignment="1">
      <alignment horizontal="left" vertical="center"/>
    </xf>
    <xf numFmtId="0" fontId="6" fillId="3" borderId="53" xfId="0" applyFont="1" applyFill="1" applyBorder="1" applyAlignment="1">
      <alignment horizontal="left" vertical="center" wrapText="1"/>
    </xf>
    <xf numFmtId="0" fontId="6" fillId="8" borderId="53" xfId="0" applyFont="1" applyFill="1" applyBorder="1" applyAlignment="1">
      <alignment horizontal="left" vertical="center"/>
    </xf>
    <xf numFmtId="0" fontId="5" fillId="0" borderId="30" xfId="2" applyFont="1" applyFill="1" applyBorder="1" applyAlignment="1" applyProtection="1">
      <alignment horizontal="left" vertical="center" wrapText="1"/>
      <protection locked="0"/>
    </xf>
    <xf numFmtId="0" fontId="5" fillId="0" borderId="30" xfId="0" applyFont="1" applyFill="1" applyBorder="1" applyAlignment="1">
      <alignment vertical="center" wrapText="1"/>
    </xf>
    <xf numFmtId="37" fontId="5" fillId="0" borderId="31" xfId="1" applyNumberFormat="1" applyFont="1" applyFill="1" applyBorder="1" applyAlignment="1">
      <alignment vertical="center"/>
    </xf>
    <xf numFmtId="0" fontId="6" fillId="3" borderId="53" xfId="0" applyFont="1" applyFill="1" applyBorder="1" applyAlignment="1">
      <alignment horizontal="left" vertical="center"/>
    </xf>
    <xf numFmtId="0" fontId="6" fillId="8" borderId="53" xfId="0" applyFont="1" applyFill="1" applyBorder="1" applyAlignment="1">
      <alignment horizontal="center" vertical="center" wrapText="1"/>
    </xf>
    <xf numFmtId="0" fontId="17" fillId="9" borderId="53" xfId="0" applyFont="1" applyFill="1" applyBorder="1" applyAlignment="1">
      <alignment vertical="center" wrapText="1"/>
    </xf>
    <xf numFmtId="0" fontId="6" fillId="10" borderId="53" xfId="0" applyFont="1" applyFill="1" applyBorder="1" applyAlignment="1">
      <alignment vertical="center" wrapText="1"/>
    </xf>
    <xf numFmtId="0" fontId="5" fillId="0" borderId="65" xfId="0" applyFont="1" applyFill="1" applyBorder="1" applyAlignment="1">
      <alignment vertical="center"/>
    </xf>
    <xf numFmtId="0" fontId="6" fillId="0" borderId="65" xfId="0" applyFont="1" applyFill="1" applyBorder="1" applyAlignment="1">
      <alignment horizontal="right" vertical="center"/>
    </xf>
    <xf numFmtId="0" fontId="6" fillId="10" borderId="30" xfId="0" applyFont="1" applyFill="1" applyBorder="1" applyAlignment="1">
      <alignment horizontal="left" vertical="center"/>
    </xf>
    <xf numFmtId="0" fontId="5" fillId="0" borderId="65" xfId="0" applyFont="1" applyFill="1" applyBorder="1" applyAlignment="1">
      <alignment horizontal="left" vertical="center"/>
    </xf>
    <xf numFmtId="0" fontId="5" fillId="0" borderId="65" xfId="0" applyFont="1" applyFill="1" applyBorder="1" applyAlignment="1">
      <alignment horizontal="left" vertical="center" wrapText="1"/>
    </xf>
    <xf numFmtId="0" fontId="5" fillId="0" borderId="53" xfId="0" applyFont="1" applyFill="1" applyBorder="1" applyAlignment="1">
      <alignment horizontal="left" vertical="center"/>
    </xf>
    <xf numFmtId="0" fontId="5" fillId="0" borderId="30" xfId="0" applyFont="1" applyFill="1" applyBorder="1" applyAlignment="1">
      <alignment vertical="center"/>
    </xf>
    <xf numFmtId="0" fontId="6" fillId="10" borderId="53" xfId="0" applyFont="1" applyFill="1" applyBorder="1" applyAlignment="1">
      <alignment horizontal="left" vertical="center"/>
    </xf>
    <xf numFmtId="0" fontId="6" fillId="0" borderId="30" xfId="0" applyFont="1" applyFill="1" applyBorder="1" applyAlignment="1">
      <alignment horizontal="right" vertical="center"/>
    </xf>
    <xf numFmtId="0" fontId="5" fillId="0" borderId="53" xfId="0" applyFont="1" applyFill="1" applyBorder="1" applyAlignment="1">
      <alignment horizontal="left" vertical="center" wrapText="1"/>
    </xf>
    <xf numFmtId="0" fontId="6" fillId="4" borderId="72" xfId="0" applyFont="1" applyFill="1" applyBorder="1" applyAlignment="1">
      <alignment vertical="center"/>
    </xf>
    <xf numFmtId="0" fontId="6" fillId="4" borderId="26" xfId="0" applyFont="1" applyFill="1" applyBorder="1" applyAlignment="1">
      <alignment vertical="center"/>
    </xf>
    <xf numFmtId="0" fontId="5" fillId="0" borderId="0" xfId="0" applyFont="1" applyFill="1" applyAlignment="1">
      <alignment horizontal="right" vertical="center"/>
    </xf>
    <xf numFmtId="0" fontId="14" fillId="0" borderId="0" xfId="0" applyFont="1" applyFill="1" applyAlignment="1">
      <alignment horizontal="right" vertical="center"/>
    </xf>
    <xf numFmtId="0" fontId="5" fillId="19" borderId="0" xfId="0" applyFont="1" applyFill="1" applyAlignment="1">
      <alignment horizontal="right" vertical="center"/>
    </xf>
    <xf numFmtId="0" fontId="5" fillId="0" borderId="7" xfId="0" applyFont="1" applyFill="1" applyBorder="1" applyAlignment="1">
      <alignment horizontal="right" vertical="center" wrapText="1"/>
    </xf>
    <xf numFmtId="49" fontId="3" fillId="0" borderId="70" xfId="0" applyNumberFormat="1" applyFont="1" applyFill="1" applyBorder="1" applyAlignment="1">
      <alignment horizontal="right" vertical="center"/>
    </xf>
    <xf numFmtId="49" fontId="3" fillId="0" borderId="70" xfId="0" applyNumberFormat="1" applyFont="1" applyFill="1" applyBorder="1" applyAlignment="1">
      <alignment horizontal="left" vertical="center"/>
    </xf>
    <xf numFmtId="0" fontId="5" fillId="11" borderId="0" xfId="0" applyFont="1" applyFill="1" applyAlignment="1">
      <alignment vertical="center"/>
    </xf>
    <xf numFmtId="0" fontId="6" fillId="11" borderId="0" xfId="0" applyFont="1" applyFill="1" applyAlignment="1">
      <alignment vertical="center"/>
    </xf>
    <xf numFmtId="0" fontId="6" fillId="11" borderId="0" xfId="0" applyFont="1" applyFill="1" applyBorder="1" applyAlignment="1">
      <alignment vertical="center"/>
    </xf>
    <xf numFmtId="166" fontId="6" fillId="11" borderId="0" xfId="1" applyFont="1" applyFill="1" applyBorder="1" applyAlignment="1">
      <alignment vertical="center"/>
    </xf>
    <xf numFmtId="166" fontId="5" fillId="11" borderId="0" xfId="1" applyFont="1" applyFill="1" applyBorder="1" applyAlignment="1">
      <alignment vertical="center"/>
    </xf>
    <xf numFmtId="0" fontId="5" fillId="11" borderId="0" xfId="0" applyFont="1" applyFill="1" applyBorder="1" applyAlignment="1">
      <alignment vertical="center"/>
    </xf>
    <xf numFmtId="0" fontId="10" fillId="11" borderId="0" xfId="0" applyFont="1" applyFill="1" applyBorder="1" applyAlignment="1">
      <alignment horizontal="center" vertical="center"/>
    </xf>
    <xf numFmtId="10" fontId="6" fillId="11" borderId="0" xfId="3" applyNumberFormat="1" applyFont="1" applyFill="1" applyBorder="1" applyAlignment="1">
      <alignment horizontal="center" vertical="center"/>
    </xf>
    <xf numFmtId="0" fontId="5" fillId="11" borderId="0" xfId="0" applyFont="1" applyFill="1" applyBorder="1" applyAlignment="1">
      <alignment horizontal="center" vertical="center" wrapText="1"/>
    </xf>
    <xf numFmtId="166" fontId="6" fillId="11" borderId="0" xfId="1" applyFont="1" applyFill="1" applyAlignment="1">
      <alignment vertical="center"/>
    </xf>
    <xf numFmtId="10" fontId="6" fillId="11" borderId="0" xfId="3" applyNumberFormat="1" applyFont="1" applyFill="1" applyAlignment="1">
      <alignment horizontal="center" vertical="center"/>
    </xf>
    <xf numFmtId="0" fontId="21" fillId="11" borderId="0" xfId="0" applyFont="1" applyFill="1" applyBorder="1" applyAlignment="1">
      <alignment vertical="center"/>
    </xf>
    <xf numFmtId="169" fontId="5" fillId="11" borderId="0" xfId="5" applyNumberFormat="1" applyFont="1" applyFill="1" applyBorder="1" applyAlignment="1">
      <alignment vertical="center"/>
    </xf>
    <xf numFmtId="166" fontId="10" fillId="11" borderId="0" xfId="1" applyFont="1" applyFill="1" applyBorder="1" applyAlignment="1">
      <alignment horizontal="center" vertical="center"/>
    </xf>
    <xf numFmtId="10" fontId="10" fillId="11" borderId="0" xfId="3" applyNumberFormat="1" applyFont="1" applyFill="1" applyBorder="1" applyAlignment="1">
      <alignment horizontal="center" vertical="center"/>
    </xf>
    <xf numFmtId="0" fontId="22" fillId="11" borderId="0" xfId="0" applyFont="1" applyFill="1" applyBorder="1" applyAlignment="1">
      <alignment vertical="center"/>
    </xf>
    <xf numFmtId="169" fontId="5" fillId="11" borderId="0" xfId="0" applyNumberFormat="1" applyFont="1" applyFill="1" applyAlignment="1">
      <alignment vertical="center"/>
    </xf>
    <xf numFmtId="0" fontId="22" fillId="11" borderId="0" xfId="0" applyFont="1" applyFill="1" applyBorder="1" applyAlignment="1">
      <alignment horizontal="left" vertical="center"/>
    </xf>
    <xf numFmtId="0" fontId="7" fillId="0" borderId="1" xfId="0" applyFont="1" applyBorder="1" applyAlignment="1">
      <alignment horizontal="right" vertical="center" wrapText="1"/>
    </xf>
    <xf numFmtId="166" fontId="7" fillId="0" borderId="1" xfId="1" applyFont="1" applyBorder="1" applyAlignment="1">
      <alignment vertical="center" wrapText="1"/>
    </xf>
    <xf numFmtId="0" fontId="16" fillId="0" borderId="0" xfId="0" applyFont="1" applyBorder="1" applyAlignment="1">
      <alignment horizontal="center" vertical="center"/>
    </xf>
    <xf numFmtId="167" fontId="7" fillId="0" borderId="1" xfId="1" applyNumberFormat="1" applyFont="1" applyBorder="1" applyAlignment="1">
      <alignment vertical="center" wrapText="1"/>
    </xf>
    <xf numFmtId="0" fontId="6" fillId="0" borderId="28" xfId="0" applyFont="1" applyFill="1" applyBorder="1" applyAlignment="1">
      <alignment vertical="center"/>
    </xf>
    <xf numFmtId="0" fontId="6" fillId="0" borderId="0" xfId="0" applyFont="1" applyFill="1" applyBorder="1" applyAlignment="1">
      <alignment vertical="center"/>
    </xf>
    <xf numFmtId="166" fontId="5" fillId="0" borderId="0" xfId="1" applyFont="1" applyFill="1" applyBorder="1" applyAlignment="1">
      <alignment vertical="center"/>
    </xf>
    <xf numFmtId="0" fontId="6" fillId="0" borderId="0" xfId="0" applyFont="1" applyFill="1" applyAlignment="1">
      <alignment vertical="center"/>
    </xf>
    <xf numFmtId="0" fontId="11" fillId="0" borderId="28"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Fill="1" applyBorder="1" applyAlignment="1">
      <alignment horizontal="right" vertical="center" wrapText="1"/>
    </xf>
    <xf numFmtId="166" fontId="11" fillId="0" borderId="0" xfId="1" applyFont="1" applyFill="1" applyBorder="1" applyAlignment="1">
      <alignment vertical="center" wrapText="1"/>
    </xf>
    <xf numFmtId="166" fontId="18" fillId="0" borderId="0" xfId="1" applyFont="1" applyFill="1" applyBorder="1" applyAlignment="1">
      <alignment vertical="center" wrapText="1"/>
    </xf>
    <xf numFmtId="166" fontId="11" fillId="0" borderId="29" xfId="1" applyFont="1" applyFill="1" applyBorder="1" applyAlignment="1">
      <alignment vertical="center" wrapText="1"/>
    </xf>
    <xf numFmtId="0" fontId="5" fillId="0" borderId="1" xfId="0" applyFont="1" applyBorder="1" applyAlignment="1">
      <alignment vertical="center" wrapText="1"/>
    </xf>
    <xf numFmtId="0" fontId="6" fillId="0" borderId="0" xfId="0" applyFont="1" applyBorder="1" applyAlignment="1">
      <alignment horizontal="center" vertical="center"/>
    </xf>
    <xf numFmtId="0" fontId="15" fillId="12" borderId="30" xfId="0" applyFont="1" applyFill="1" applyBorder="1" applyAlignment="1">
      <alignment vertical="center" wrapText="1"/>
    </xf>
    <xf numFmtId="0" fontId="15" fillId="12" borderId="1" xfId="0" applyFont="1" applyFill="1" applyBorder="1" applyAlignment="1">
      <alignment vertical="center" wrapText="1"/>
    </xf>
    <xf numFmtId="0" fontId="15" fillId="12" borderId="1" xfId="0" applyFont="1" applyFill="1" applyBorder="1" applyAlignment="1">
      <alignment horizontal="right" vertical="center" wrapText="1"/>
    </xf>
    <xf numFmtId="0" fontId="51" fillId="12" borderId="1" xfId="0" applyFont="1" applyFill="1" applyBorder="1" applyAlignment="1">
      <alignment vertical="center" wrapText="1"/>
    </xf>
    <xf numFmtId="166" fontId="51" fillId="12" borderId="1" xfId="1" applyFont="1" applyFill="1" applyBorder="1" applyAlignment="1">
      <alignment vertical="center" wrapText="1"/>
    </xf>
    <xf numFmtId="166" fontId="52" fillId="12" borderId="1" xfId="1" applyFont="1" applyFill="1" applyBorder="1" applyAlignment="1">
      <alignment vertical="center"/>
    </xf>
    <xf numFmtId="0" fontId="51" fillId="12" borderId="0" xfId="0" applyFont="1" applyFill="1" applyBorder="1" applyAlignment="1">
      <alignment horizontal="center" vertical="center"/>
    </xf>
    <xf numFmtId="39" fontId="51" fillId="12" borderId="1" xfId="1" applyNumberFormat="1" applyFont="1" applyFill="1" applyBorder="1" applyAlignment="1">
      <alignment vertical="center"/>
    </xf>
    <xf numFmtId="166" fontId="51" fillId="12" borderId="1" xfId="1" applyFont="1" applyFill="1" applyBorder="1" applyAlignment="1">
      <alignment vertical="center"/>
    </xf>
    <xf numFmtId="166" fontId="51" fillId="12" borderId="31" xfId="1" applyFont="1" applyFill="1" applyBorder="1" applyAlignment="1">
      <alignment vertical="center"/>
    </xf>
    <xf numFmtId="0" fontId="15" fillId="12" borderId="0" xfId="0" applyFont="1" applyFill="1" applyBorder="1" applyAlignment="1">
      <alignment horizontal="center" vertical="center"/>
    </xf>
    <xf numFmtId="166" fontId="51" fillId="12" borderId="30" xfId="1" applyFont="1" applyFill="1" applyBorder="1" applyAlignment="1">
      <alignment vertical="center"/>
    </xf>
    <xf numFmtId="0" fontId="14" fillId="0" borderId="0" xfId="0" applyFont="1" applyFill="1" applyBorder="1" applyAlignment="1">
      <alignment vertical="center"/>
    </xf>
    <xf numFmtId="0" fontId="14" fillId="0" borderId="0" xfId="0" applyFont="1" applyAlignment="1">
      <alignment vertical="center"/>
    </xf>
    <xf numFmtId="0" fontId="14" fillId="12" borderId="1" xfId="0" applyFont="1" applyFill="1" applyBorder="1" applyAlignment="1">
      <alignment horizontal="right" vertical="center" wrapText="1"/>
    </xf>
    <xf numFmtId="166" fontId="6" fillId="8" borderId="1" xfId="1" applyFont="1" applyFill="1" applyBorder="1" applyAlignment="1">
      <alignment vertical="center"/>
    </xf>
    <xf numFmtId="166" fontId="6" fillId="8" borderId="31" xfId="1" applyFont="1" applyFill="1" applyBorder="1" applyAlignment="1">
      <alignment vertical="center"/>
    </xf>
    <xf numFmtId="166" fontId="6" fillId="8" borderId="30" xfId="1" applyFont="1" applyFill="1" applyBorder="1" applyAlignment="1">
      <alignment vertical="center"/>
    </xf>
    <xf numFmtId="0" fontId="11" fillId="0" borderId="28" xfId="0" applyFont="1" applyFill="1" applyBorder="1" applyAlignment="1">
      <alignment vertical="center"/>
    </xf>
    <xf numFmtId="0" fontId="11" fillId="0" borderId="29" xfId="0" applyFont="1" applyFill="1" applyBorder="1" applyAlignment="1">
      <alignment vertical="center" wrapText="1"/>
    </xf>
    <xf numFmtId="39" fontId="15" fillId="12" borderId="3" xfId="1" applyNumberFormat="1" applyFont="1" applyFill="1" applyBorder="1" applyAlignment="1">
      <alignment vertical="center"/>
    </xf>
    <xf numFmtId="0" fontId="18" fillId="0" borderId="0" xfId="0" applyFont="1" applyFill="1" applyBorder="1" applyAlignment="1">
      <alignment horizontal="right" vertical="center" wrapText="1"/>
    </xf>
    <xf numFmtId="0" fontId="6" fillId="0" borderId="30" xfId="0" applyFont="1" applyFill="1" applyBorder="1" applyAlignment="1">
      <alignment vertical="center"/>
    </xf>
    <xf numFmtId="0" fontId="19" fillId="0" borderId="1" xfId="0" applyFont="1" applyBorder="1" applyAlignment="1">
      <alignment horizontal="right" vertical="center" wrapText="1"/>
    </xf>
    <xf numFmtId="39" fontId="6" fillId="0" borderId="28" xfId="1" applyNumberFormat="1" applyFont="1" applyFill="1" applyBorder="1" applyAlignment="1">
      <alignment vertical="center"/>
    </xf>
    <xf numFmtId="39" fontId="11" fillId="0" borderId="0" xfId="1" applyNumberFormat="1" applyFont="1" applyFill="1" applyBorder="1" applyAlignment="1">
      <alignment vertical="center"/>
    </xf>
    <xf numFmtId="39" fontId="11" fillId="0" borderId="0" xfId="1" applyNumberFormat="1" applyFont="1" applyFill="1" applyBorder="1" applyAlignment="1">
      <alignment horizontal="right" vertical="center"/>
    </xf>
    <xf numFmtId="166" fontId="11" fillId="0" borderId="0" xfId="1" applyFont="1" applyFill="1" applyBorder="1" applyAlignment="1">
      <alignment vertical="center"/>
    </xf>
    <xf numFmtId="166" fontId="11" fillId="0" borderId="29" xfId="1" applyFont="1" applyFill="1" applyBorder="1" applyAlignment="1">
      <alignment vertical="center"/>
    </xf>
    <xf numFmtId="166" fontId="18" fillId="0" borderId="29" xfId="1" applyFont="1" applyFill="1" applyBorder="1" applyAlignment="1">
      <alignment vertical="center" wrapText="1"/>
    </xf>
    <xf numFmtId="0" fontId="18" fillId="0" borderId="0" xfId="0" applyFont="1" applyFill="1" applyBorder="1" applyAlignment="1">
      <alignment vertical="center" wrapText="1"/>
    </xf>
    <xf numFmtId="0" fontId="19" fillId="0" borderId="0" xfId="0" applyFont="1" applyBorder="1" applyAlignment="1">
      <alignment horizontal="right" vertical="center" wrapText="1"/>
    </xf>
    <xf numFmtId="0" fontId="7" fillId="0" borderId="0" xfId="0" applyFont="1" applyBorder="1" applyAlignment="1">
      <alignment vertical="center" wrapText="1"/>
    </xf>
    <xf numFmtId="166" fontId="7" fillId="0" borderId="0" xfId="1" applyFont="1" applyBorder="1" applyAlignment="1">
      <alignment vertical="center" wrapText="1"/>
    </xf>
    <xf numFmtId="166" fontId="5" fillId="0" borderId="29" xfId="1" applyFont="1" applyFill="1" applyBorder="1" applyAlignment="1">
      <alignment vertical="center"/>
    </xf>
    <xf numFmtId="0" fontId="6" fillId="0" borderId="28" xfId="0" applyFont="1" applyFill="1" applyBorder="1" applyAlignment="1">
      <alignment vertical="center" wrapText="1"/>
    </xf>
    <xf numFmtId="0" fontId="7" fillId="0" borderId="1" xfId="0" applyFont="1" applyFill="1" applyBorder="1" applyAlignment="1">
      <alignment horizontal="right" vertical="center" wrapText="1"/>
    </xf>
    <xf numFmtId="0" fontId="7" fillId="0" borderId="1" xfId="0" applyFont="1" applyFill="1" applyBorder="1" applyAlignment="1">
      <alignment vertical="center" wrapText="1"/>
    </xf>
    <xf numFmtId="166" fontId="7" fillId="0" borderId="1" xfId="1" applyFont="1" applyFill="1" applyBorder="1" applyAlignment="1">
      <alignment vertical="center" wrapText="1"/>
    </xf>
    <xf numFmtId="0" fontId="10" fillId="0" borderId="0" xfId="0" applyFont="1" applyFill="1" applyBorder="1" applyAlignment="1">
      <alignment horizontal="center" vertical="center"/>
    </xf>
    <xf numFmtId="0" fontId="16" fillId="0" borderId="0" xfId="0" applyFont="1" applyFill="1" applyBorder="1" applyAlignment="1">
      <alignment horizontal="center" vertical="center"/>
    </xf>
    <xf numFmtId="39" fontId="5" fillId="0" borderId="0" xfId="1" applyNumberFormat="1" applyFont="1" applyFill="1" applyBorder="1" applyAlignment="1">
      <alignment vertical="center"/>
    </xf>
    <xf numFmtId="0" fontId="6" fillId="11" borderId="28" xfId="0" applyFont="1" applyFill="1" applyBorder="1" applyAlignment="1">
      <alignment vertical="center"/>
    </xf>
    <xf numFmtId="166" fontId="6" fillId="11" borderId="29" xfId="1" applyFont="1" applyFill="1" applyBorder="1" applyAlignment="1">
      <alignment vertical="center"/>
    </xf>
    <xf numFmtId="0" fontId="8" fillId="8" borderId="1" xfId="0" applyFont="1" applyFill="1" applyBorder="1" applyAlignment="1">
      <alignment vertical="center" wrapText="1"/>
    </xf>
    <xf numFmtId="0" fontId="6" fillId="8" borderId="1" xfId="0" applyFont="1" applyFill="1" applyBorder="1" applyAlignment="1">
      <alignment vertical="center" wrapText="1"/>
    </xf>
    <xf numFmtId="166" fontId="6" fillId="8" borderId="1" xfId="1" applyFont="1" applyFill="1" applyBorder="1" applyAlignment="1">
      <alignment vertical="center" wrapText="1"/>
    </xf>
    <xf numFmtId="39" fontId="6" fillId="8" borderId="1" xfId="1" applyNumberFormat="1" applyFont="1" applyFill="1" applyBorder="1" applyAlignment="1">
      <alignment vertical="center"/>
    </xf>
    <xf numFmtId="0" fontId="5" fillId="0" borderId="0" xfId="0" applyFont="1" applyFill="1" applyAlignment="1">
      <alignment vertical="center"/>
    </xf>
    <xf numFmtId="0" fontId="5" fillId="11" borderId="30" xfId="0" applyFont="1" applyFill="1" applyBorder="1" applyAlignment="1">
      <alignment horizontal="left" vertical="center" wrapText="1"/>
    </xf>
    <xf numFmtId="0" fontId="5" fillId="11" borderId="1" xfId="0" applyFont="1" applyFill="1" applyBorder="1" applyAlignment="1">
      <alignment horizontal="right" vertical="center" wrapText="1"/>
    </xf>
    <xf numFmtId="0" fontId="5" fillId="0" borderId="31" xfId="0" applyFont="1" applyFill="1" applyBorder="1" applyAlignment="1">
      <alignment vertical="center"/>
    </xf>
    <xf numFmtId="166" fontId="6" fillId="8" borderId="1" xfId="1" applyFont="1" applyFill="1" applyBorder="1" applyAlignment="1">
      <alignment horizontal="right" vertical="center"/>
    </xf>
    <xf numFmtId="166" fontId="6" fillId="8" borderId="31" xfId="1" applyFont="1" applyFill="1" applyBorder="1" applyAlignment="1">
      <alignment horizontal="right" vertical="center"/>
    </xf>
    <xf numFmtId="166" fontId="6" fillId="8" borderId="30" xfId="1" applyFont="1" applyFill="1" applyBorder="1" applyAlignment="1">
      <alignment horizontal="right" vertical="center"/>
    </xf>
    <xf numFmtId="0" fontId="6" fillId="11" borderId="0" xfId="0" applyFont="1" applyFill="1" applyAlignment="1">
      <alignment horizontal="left" vertical="center"/>
    </xf>
    <xf numFmtId="0" fontId="6" fillId="5" borderId="53" xfId="0" applyFont="1" applyFill="1" applyBorder="1" applyAlignment="1">
      <alignment vertical="center"/>
    </xf>
    <xf numFmtId="0" fontId="6" fillId="5" borderId="1" xfId="0" applyFont="1" applyFill="1" applyBorder="1" applyAlignment="1">
      <alignment vertical="center" wrapText="1"/>
    </xf>
    <xf numFmtId="0" fontId="5" fillId="5" borderId="1" xfId="0" applyFont="1" applyFill="1" applyBorder="1" applyAlignment="1">
      <alignment vertical="center" wrapText="1"/>
    </xf>
    <xf numFmtId="166" fontId="5" fillId="5" borderId="1" xfId="1" applyFont="1" applyFill="1" applyBorder="1" applyAlignment="1">
      <alignment vertical="center" wrapText="1"/>
    </xf>
    <xf numFmtId="166" fontId="6" fillId="5" borderId="1" xfId="1" applyFont="1" applyFill="1" applyBorder="1" applyAlignment="1">
      <alignment vertical="center"/>
    </xf>
    <xf numFmtId="39" fontId="6" fillId="5" borderId="1" xfId="0" applyNumberFormat="1" applyFont="1" applyFill="1" applyBorder="1" applyAlignment="1">
      <alignment vertical="center"/>
    </xf>
    <xf numFmtId="166" fontId="6" fillId="5" borderId="31" xfId="1" applyFont="1" applyFill="1" applyBorder="1" applyAlignment="1">
      <alignment vertical="center"/>
    </xf>
    <xf numFmtId="39" fontId="6" fillId="5" borderId="3" xfId="0" applyNumberFormat="1" applyFont="1" applyFill="1" applyBorder="1" applyAlignment="1">
      <alignment vertical="center"/>
    </xf>
    <xf numFmtId="0" fontId="6" fillId="4" borderId="73" xfId="0" applyFont="1" applyFill="1" applyBorder="1" applyAlignment="1">
      <alignment vertical="center"/>
    </xf>
    <xf numFmtId="0" fontId="6" fillId="4" borderId="60" xfId="0" applyFont="1" applyFill="1" applyBorder="1" applyAlignment="1">
      <alignment vertical="center"/>
    </xf>
    <xf numFmtId="0" fontId="6" fillId="4" borderId="68" xfId="0" applyFont="1" applyFill="1" applyBorder="1" applyAlignment="1">
      <alignment vertical="center" wrapText="1"/>
    </xf>
    <xf numFmtId="0" fontId="5" fillId="4" borderId="58" xfId="0" applyFont="1" applyFill="1" applyBorder="1" applyAlignment="1">
      <alignment vertical="center" wrapText="1"/>
    </xf>
    <xf numFmtId="166" fontId="5" fillId="4" borderId="58" xfId="1" applyFont="1" applyFill="1" applyBorder="1" applyAlignment="1">
      <alignment vertical="center" wrapText="1"/>
    </xf>
    <xf numFmtId="166" fontId="6" fillId="4" borderId="58" xfId="1" applyFont="1" applyFill="1" applyBorder="1" applyAlignment="1">
      <alignment vertical="center"/>
    </xf>
    <xf numFmtId="0" fontId="10" fillId="4" borderId="15" xfId="0" applyFont="1" applyFill="1" applyBorder="1" applyAlignment="1">
      <alignment horizontal="center" vertical="center"/>
    </xf>
    <xf numFmtId="39" fontId="6" fillId="4" borderId="58" xfId="0" applyNumberFormat="1" applyFont="1" applyFill="1" applyBorder="1" applyAlignment="1">
      <alignment vertical="center"/>
    </xf>
    <xf numFmtId="166" fontId="6" fillId="4" borderId="59" xfId="1" applyFont="1" applyFill="1" applyBorder="1" applyAlignment="1">
      <alignment vertical="center"/>
    </xf>
    <xf numFmtId="39" fontId="6" fillId="4" borderId="3" xfId="0" applyNumberFormat="1" applyFont="1" applyFill="1" applyBorder="1" applyAlignment="1">
      <alignment vertical="center"/>
    </xf>
    <xf numFmtId="166" fontId="6" fillId="4" borderId="57" xfId="1" applyFont="1" applyFill="1" applyBorder="1" applyAlignment="1">
      <alignment vertical="center"/>
    </xf>
    <xf numFmtId="0" fontId="6" fillId="0" borderId="0" xfId="0" applyFont="1" applyAlignment="1">
      <alignment vertical="center"/>
    </xf>
    <xf numFmtId="166" fontId="5" fillId="0" borderId="0" xfId="1" applyFont="1" applyAlignment="1">
      <alignment vertical="center"/>
    </xf>
    <xf numFmtId="10" fontId="5" fillId="0" borderId="0" xfId="3" applyNumberFormat="1" applyFont="1" applyAlignment="1">
      <alignment horizontal="center" vertical="center"/>
    </xf>
    <xf numFmtId="166" fontId="5" fillId="0" borderId="0" xfId="1" applyFont="1" applyFill="1" applyAlignment="1">
      <alignment vertical="center"/>
    </xf>
    <xf numFmtId="166" fontId="6" fillId="0" borderId="0" xfId="1" applyFont="1" applyFill="1" applyAlignment="1">
      <alignment vertical="center"/>
    </xf>
    <xf numFmtId="10" fontId="6" fillId="0" borderId="0" xfId="3" applyNumberFormat="1" applyFont="1" applyFill="1" applyAlignment="1">
      <alignment horizontal="center" vertical="center"/>
    </xf>
    <xf numFmtId="166" fontId="0" fillId="0" borderId="0" xfId="1" applyFont="1"/>
    <xf numFmtId="166" fontId="0" fillId="0" borderId="0" xfId="1" applyFont="1" applyAlignment="1">
      <alignment horizontal="left"/>
    </xf>
    <xf numFmtId="39" fontId="30" fillId="0" borderId="14" xfId="8" applyNumberFormat="1" applyFont="1" applyFill="1" applyBorder="1" applyAlignment="1">
      <alignment horizontal="right" vertical="center"/>
    </xf>
    <xf numFmtId="37" fontId="30" fillId="13" borderId="74" xfId="8" applyNumberFormat="1" applyFont="1" applyFill="1" applyBorder="1" applyAlignment="1">
      <alignment horizontal="right" vertical="center"/>
    </xf>
    <xf numFmtId="39" fontId="30" fillId="0" borderId="61" xfId="8" applyNumberFormat="1" applyFont="1" applyBorder="1" applyAlignment="1">
      <alignment horizontal="right" vertical="center"/>
    </xf>
    <xf numFmtId="15" fontId="27" fillId="0" borderId="8" xfId="6" applyNumberFormat="1" applyFont="1" applyBorder="1"/>
    <xf numFmtId="166" fontId="6" fillId="3" borderId="1" xfId="1" applyFont="1" applyFill="1" applyBorder="1" applyAlignment="1">
      <alignment horizontal="left" vertical="center" wrapText="1"/>
    </xf>
    <xf numFmtId="166" fontId="11" fillId="0" borderId="1" xfId="1" applyFont="1" applyFill="1" applyBorder="1" applyAlignment="1">
      <alignment vertical="center" wrapText="1"/>
    </xf>
    <xf numFmtId="0" fontId="11" fillId="0" borderId="1" xfId="0" applyFont="1" applyFill="1" applyBorder="1" applyAlignment="1">
      <alignment vertical="center" wrapText="1"/>
    </xf>
    <xf numFmtId="166" fontId="11" fillId="0" borderId="1" xfId="1" applyFont="1" applyFill="1" applyBorder="1" applyAlignment="1">
      <alignment vertical="center"/>
    </xf>
    <xf numFmtId="166" fontId="6" fillId="11" borderId="1" xfId="1" applyFont="1" applyFill="1" applyBorder="1" applyAlignment="1">
      <alignment vertical="center"/>
    </xf>
    <xf numFmtId="166" fontId="17" fillId="9" borderId="1" xfId="1" applyFont="1" applyFill="1" applyBorder="1" applyAlignment="1">
      <alignment vertical="center" wrapText="1"/>
    </xf>
    <xf numFmtId="166" fontId="6" fillId="10" borderId="1" xfId="1" applyFont="1" applyFill="1" applyBorder="1" applyAlignment="1">
      <alignment vertical="center" wrapText="1"/>
    </xf>
    <xf numFmtId="166" fontId="6" fillId="0" borderId="1" xfId="1" applyFont="1" applyFill="1" applyBorder="1" applyAlignment="1">
      <alignment horizontal="right" vertical="center"/>
    </xf>
    <xf numFmtId="166" fontId="6" fillId="10" borderId="1" xfId="1" applyFont="1" applyFill="1" applyBorder="1" applyAlignment="1">
      <alignment horizontal="left" vertical="center"/>
    </xf>
    <xf numFmtId="166" fontId="6" fillId="3" borderId="30" xfId="1" applyFont="1" applyFill="1" applyBorder="1" applyAlignment="1">
      <alignment horizontal="left" vertical="center" wrapText="1"/>
    </xf>
    <xf numFmtId="166" fontId="11" fillId="0" borderId="30" xfId="1" applyFont="1" applyFill="1" applyBorder="1" applyAlignment="1">
      <alignment vertical="center" wrapText="1"/>
    </xf>
    <xf numFmtId="0" fontId="11" fillId="0" borderId="30" xfId="0" applyFont="1" applyFill="1" applyBorder="1" applyAlignment="1">
      <alignment vertical="center" wrapText="1"/>
    </xf>
    <xf numFmtId="166" fontId="11" fillId="0" borderId="30" xfId="1" applyFont="1" applyFill="1" applyBorder="1" applyAlignment="1">
      <alignment vertical="center"/>
    </xf>
    <xf numFmtId="166" fontId="6" fillId="11" borderId="30" xfId="1" applyFont="1" applyFill="1" applyBorder="1" applyAlignment="1">
      <alignment vertical="center"/>
    </xf>
    <xf numFmtId="166" fontId="17" fillId="9" borderId="30" xfId="1" applyFont="1" applyFill="1" applyBorder="1" applyAlignment="1">
      <alignment vertical="center" wrapText="1"/>
    </xf>
    <xf numFmtId="166" fontId="6" fillId="10" borderId="30" xfId="1" applyFont="1" applyFill="1" applyBorder="1" applyAlignment="1">
      <alignment vertical="center" wrapText="1"/>
    </xf>
    <xf numFmtId="166" fontId="6" fillId="10" borderId="30" xfId="1" applyFont="1" applyFill="1" applyBorder="1" applyAlignment="1">
      <alignment horizontal="left" vertical="center"/>
    </xf>
    <xf numFmtId="166" fontId="6" fillId="3" borderId="25" xfId="1" applyFont="1" applyFill="1" applyBorder="1" applyAlignment="1">
      <alignment horizontal="left" vertical="center"/>
    </xf>
    <xf numFmtId="166" fontId="6" fillId="3" borderId="20" xfId="1" applyFont="1" applyFill="1" applyBorder="1" applyAlignment="1">
      <alignment horizontal="left" vertical="center"/>
    </xf>
    <xf numFmtId="166" fontId="6" fillId="9" borderId="0" xfId="1" applyFont="1" applyFill="1" applyBorder="1" applyAlignment="1">
      <alignment horizontal="left" vertical="center" wrapText="1"/>
    </xf>
    <xf numFmtId="166" fontId="6" fillId="9" borderId="28" xfId="1" applyFont="1" applyFill="1" applyBorder="1" applyAlignment="1">
      <alignment horizontal="left" vertical="center" wrapText="1"/>
    </xf>
    <xf numFmtId="0" fontId="0" fillId="0" borderId="0" xfId="0" applyAlignment="1">
      <alignment vertical="center"/>
    </xf>
    <xf numFmtId="0" fontId="43" fillId="20" borderId="0" xfId="0" applyFont="1" applyFill="1" applyAlignment="1">
      <alignment vertical="center"/>
    </xf>
    <xf numFmtId="166" fontId="0" fillId="20" borderId="0" xfId="1" applyFont="1" applyFill="1"/>
    <xf numFmtId="0" fontId="3" fillId="20" borderId="0" xfId="0" applyFont="1" applyFill="1" applyAlignment="1">
      <alignment vertical="center"/>
    </xf>
    <xf numFmtId="166" fontId="53" fillId="20" borderId="0" xfId="1" applyFont="1" applyFill="1"/>
    <xf numFmtId="0" fontId="53" fillId="20" borderId="0" xfId="0" applyFont="1" applyFill="1" applyAlignment="1">
      <alignment vertical="center"/>
    </xf>
    <xf numFmtId="166" fontId="53" fillId="20" borderId="15" xfId="1" applyFont="1" applyFill="1" applyBorder="1"/>
    <xf numFmtId="166" fontId="43" fillId="20" borderId="15" xfId="1" applyFont="1" applyFill="1" applyBorder="1"/>
    <xf numFmtId="0" fontId="43" fillId="0" borderId="15" xfId="0" applyFont="1" applyFill="1" applyBorder="1" applyAlignment="1">
      <alignment vertical="center"/>
    </xf>
    <xf numFmtId="166" fontId="0" fillId="0" borderId="15" xfId="1" applyFont="1" applyFill="1" applyBorder="1"/>
    <xf numFmtId="0" fontId="3" fillId="0" borderId="0" xfId="0" applyFont="1" applyAlignment="1">
      <alignment vertical="center"/>
    </xf>
    <xf numFmtId="0" fontId="0" fillId="0" borderId="0" xfId="0" applyAlignment="1">
      <alignment horizontal="center"/>
    </xf>
    <xf numFmtId="49" fontId="0" fillId="0" borderId="0" xfId="0" applyNumberFormat="1" applyAlignment="1">
      <alignment horizontal="center"/>
    </xf>
    <xf numFmtId="0" fontId="1" fillId="15" borderId="0" xfId="10" applyFont="1" applyFill="1" applyBorder="1" applyAlignment="1">
      <alignment horizontal="center"/>
    </xf>
    <xf numFmtId="0" fontId="1" fillId="15" borderId="15" xfId="10" applyFont="1" applyFill="1" applyBorder="1" applyAlignment="1">
      <alignment horizontal="center"/>
    </xf>
    <xf numFmtId="0" fontId="27" fillId="0" borderId="11" xfId="6" applyFont="1" applyBorder="1" applyAlignment="1">
      <alignment horizontal="center" vertical="center" wrapText="1"/>
    </xf>
    <xf numFmtId="0" fontId="33" fillId="0" borderId="28" xfId="6" applyFont="1" applyBorder="1" applyAlignment="1">
      <alignment horizontal="center" vertical="center" wrapText="1"/>
    </xf>
    <xf numFmtId="0" fontId="36" fillId="0" borderId="28" xfId="6" quotePrefix="1" applyFont="1" applyBorder="1" applyAlignment="1">
      <alignment horizontal="center" vertical="center"/>
    </xf>
    <xf numFmtId="0" fontId="33" fillId="0" borderId="45" xfId="6" applyFont="1" applyBorder="1" applyAlignment="1">
      <alignment horizontal="center" vertical="center" wrapText="1"/>
    </xf>
    <xf numFmtId="10" fontId="6" fillId="9" borderId="0" xfId="3" applyNumberFormat="1" applyFont="1" applyFill="1" applyBorder="1" applyAlignment="1">
      <alignment horizontal="center" vertical="center" wrapText="1"/>
    </xf>
    <xf numFmtId="10" fontId="6" fillId="3" borderId="14" xfId="3" applyNumberFormat="1" applyFont="1" applyFill="1" applyBorder="1" applyAlignment="1">
      <alignment horizontal="center" vertical="center"/>
    </xf>
    <xf numFmtId="10" fontId="11" fillId="0" borderId="71" xfId="3" applyNumberFormat="1" applyFont="1" applyFill="1" applyBorder="1" applyAlignment="1">
      <alignment horizontal="center" vertical="center"/>
    </xf>
    <xf numFmtId="10" fontId="5" fillId="0" borderId="76" xfId="3" applyNumberFormat="1" applyFont="1" applyFill="1" applyBorder="1" applyAlignment="1">
      <alignment horizontal="center" vertical="center"/>
    </xf>
    <xf numFmtId="10" fontId="10" fillId="0" borderId="76" xfId="3" applyNumberFormat="1" applyFont="1" applyFill="1" applyBorder="1" applyAlignment="1">
      <alignment horizontal="center" vertical="center"/>
    </xf>
    <xf numFmtId="10" fontId="11" fillId="0" borderId="76" xfId="3" applyNumberFormat="1" applyFont="1" applyFill="1" applyBorder="1" applyAlignment="1">
      <alignment horizontal="center" vertical="center"/>
    </xf>
    <xf numFmtId="10" fontId="16" fillId="0" borderId="76" xfId="3" applyNumberFormat="1" applyFont="1" applyFill="1" applyBorder="1" applyAlignment="1">
      <alignment horizontal="center" vertical="center"/>
    </xf>
    <xf numFmtId="10" fontId="6" fillId="8" borderId="76" xfId="3" applyNumberFormat="1" applyFont="1" applyFill="1" applyBorder="1" applyAlignment="1">
      <alignment horizontal="center" vertical="center"/>
    </xf>
    <xf numFmtId="10" fontId="6" fillId="0" borderId="76" xfId="3" applyNumberFormat="1" applyFont="1" applyFill="1" applyBorder="1" applyAlignment="1">
      <alignment horizontal="center" vertical="center"/>
    </xf>
    <xf numFmtId="10" fontId="6" fillId="3" borderId="76" xfId="3" applyNumberFormat="1" applyFont="1" applyFill="1" applyBorder="1" applyAlignment="1">
      <alignment horizontal="center" vertical="center" wrapText="1"/>
    </xf>
    <xf numFmtId="10" fontId="11" fillId="0" borderId="76" xfId="3" applyNumberFormat="1" applyFont="1" applyFill="1" applyBorder="1" applyAlignment="1">
      <alignment horizontal="center" vertical="center" wrapText="1"/>
    </xf>
    <xf numFmtId="10" fontId="51" fillId="12" borderId="76" xfId="3" applyNumberFormat="1" applyFont="1" applyFill="1" applyBorder="1" applyAlignment="1">
      <alignment horizontal="center" vertical="center"/>
    </xf>
    <xf numFmtId="10" fontId="6" fillId="11" borderId="76" xfId="3" applyNumberFormat="1" applyFont="1" applyFill="1" applyBorder="1" applyAlignment="1">
      <alignment horizontal="center" vertical="center"/>
    </xf>
    <xf numFmtId="10" fontId="17" fillId="9" borderId="76" xfId="3" applyNumberFormat="1" applyFont="1" applyFill="1" applyBorder="1" applyAlignment="1">
      <alignment horizontal="center" vertical="center" wrapText="1"/>
    </xf>
    <xf numFmtId="10" fontId="6" fillId="10" borderId="76" xfId="3" applyNumberFormat="1" applyFont="1" applyFill="1" applyBorder="1" applyAlignment="1">
      <alignment horizontal="center" vertical="center" wrapText="1"/>
    </xf>
    <xf numFmtId="10" fontId="6" fillId="10" borderId="76" xfId="3" applyNumberFormat="1" applyFont="1" applyFill="1" applyBorder="1" applyAlignment="1">
      <alignment horizontal="center" vertical="center"/>
    </xf>
    <xf numFmtId="10" fontId="6" fillId="4" borderId="76" xfId="3" applyNumberFormat="1" applyFont="1" applyFill="1" applyBorder="1" applyAlignment="1">
      <alignment horizontal="center" vertical="center" wrapText="1"/>
    </xf>
    <xf numFmtId="10" fontId="6" fillId="4" borderId="75" xfId="3"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1" xfId="0" applyFont="1" applyFill="1" applyBorder="1" applyAlignment="1">
      <alignment horizontal="left" vertical="center"/>
    </xf>
    <xf numFmtId="0" fontId="6" fillId="0" borderId="1" xfId="0" applyFont="1" applyFill="1" applyBorder="1" applyAlignment="1">
      <alignment vertical="center"/>
    </xf>
    <xf numFmtId="0" fontId="14" fillId="0" borderId="1" xfId="0" applyFont="1" applyFill="1" applyBorder="1" applyAlignment="1">
      <alignment vertical="center"/>
    </xf>
    <xf numFmtId="0" fontId="17" fillId="0" borderId="1" xfId="0" applyFont="1" applyFill="1" applyBorder="1" applyAlignment="1">
      <alignment vertical="center" wrapText="1"/>
    </xf>
    <xf numFmtId="0" fontId="6" fillId="11" borderId="1" xfId="0" applyFont="1" applyFill="1" applyBorder="1" applyAlignment="1">
      <alignment horizontal="left" vertical="center"/>
    </xf>
    <xf numFmtId="0" fontId="24" fillId="0" borderId="0" xfId="6" applyFont="1" applyAlignment="1">
      <alignment horizontal="center"/>
    </xf>
    <xf numFmtId="0" fontId="32" fillId="0" borderId="37" xfId="6" applyFont="1" applyBorder="1" applyAlignment="1">
      <alignment horizontal="center" vertical="center"/>
    </xf>
    <xf numFmtId="0" fontId="32" fillId="0" borderId="38" xfId="6" applyFont="1" applyBorder="1" applyAlignment="1">
      <alignment horizontal="center" vertical="center"/>
    </xf>
    <xf numFmtId="0" fontId="32" fillId="0" borderId="39" xfId="6" applyFont="1" applyBorder="1" applyAlignment="1">
      <alignment horizontal="center" vertical="center"/>
    </xf>
    <xf numFmtId="0" fontId="27" fillId="0" borderId="11" xfId="6" applyFont="1" applyBorder="1" applyAlignment="1">
      <alignment horizontal="center" vertical="center"/>
    </xf>
    <xf numFmtId="0" fontId="27" fillId="0" borderId="12" xfId="6" applyFont="1" applyBorder="1" applyAlignment="1">
      <alignment horizontal="center" vertical="center"/>
    </xf>
    <xf numFmtId="0" fontId="27" fillId="0" borderId="13" xfId="6" applyFont="1" applyBorder="1" applyAlignment="1">
      <alignment horizontal="center" vertical="center"/>
    </xf>
    <xf numFmtId="0" fontId="27" fillId="0" borderId="28" xfId="6" applyFont="1" applyBorder="1" applyAlignment="1">
      <alignment horizontal="center" vertical="center"/>
    </xf>
    <xf numFmtId="0" fontId="27" fillId="0" borderId="0" xfId="6" applyFont="1" applyAlignment="1">
      <alignment horizontal="center" vertical="center"/>
    </xf>
    <xf numFmtId="0" fontId="27" fillId="0" borderId="29" xfId="6" applyFont="1" applyBorder="1" applyAlignment="1">
      <alignment horizontal="center" vertical="center"/>
    </xf>
    <xf numFmtId="0" fontId="27" fillId="0" borderId="14" xfId="6" applyFont="1" applyBorder="1" applyAlignment="1">
      <alignment horizontal="center" vertical="center"/>
    </xf>
    <xf numFmtId="0" fontId="27" fillId="0" borderId="15" xfId="6" applyFont="1" applyBorder="1" applyAlignment="1">
      <alignment horizontal="center" vertical="center"/>
    </xf>
    <xf numFmtId="0" fontId="27" fillId="0" borderId="16" xfId="6" applyFont="1" applyBorder="1" applyAlignment="1">
      <alignment horizontal="center" vertical="center"/>
    </xf>
    <xf numFmtId="0" fontId="27" fillId="13" borderId="41" xfId="6" applyFont="1" applyFill="1" applyBorder="1" applyAlignment="1">
      <alignment horizontal="center" vertical="center" wrapText="1"/>
    </xf>
    <xf numFmtId="0" fontId="27" fillId="13" borderId="43" xfId="6" applyFont="1" applyFill="1" applyBorder="1" applyAlignment="1">
      <alignment horizontal="center" vertical="center" wrapText="1"/>
    </xf>
    <xf numFmtId="0" fontId="27" fillId="13" borderId="47" xfId="6" applyFont="1" applyFill="1" applyBorder="1" applyAlignment="1">
      <alignment horizontal="center" vertical="center" wrapText="1"/>
    </xf>
    <xf numFmtId="0" fontId="34" fillId="0" borderId="48" xfId="6" applyFont="1" applyBorder="1" applyAlignment="1">
      <alignment horizontal="left" vertical="top" wrapText="1"/>
    </xf>
    <xf numFmtId="0" fontId="34" fillId="0" borderId="49" xfId="6" applyFont="1" applyBorder="1" applyAlignment="1">
      <alignment horizontal="left" vertical="top" wrapText="1"/>
    </xf>
    <xf numFmtId="0" fontId="34" fillId="0" borderId="50" xfId="6" applyFont="1" applyBorder="1" applyAlignment="1">
      <alignment horizontal="left" vertical="top" wrapText="1"/>
    </xf>
    <xf numFmtId="0" fontId="27" fillId="13" borderId="18" xfId="6" applyFont="1" applyFill="1" applyBorder="1" applyAlignment="1">
      <alignment horizontal="center" vertical="center" wrapText="1"/>
    </xf>
    <xf numFmtId="0" fontId="27" fillId="13" borderId="45" xfId="6" applyFont="1" applyFill="1" applyBorder="1" applyAlignment="1">
      <alignment horizontal="center" vertical="center" wrapText="1"/>
    </xf>
    <xf numFmtId="0" fontId="27" fillId="0" borderId="53" xfId="6" applyFont="1" applyBorder="1" applyAlignment="1">
      <alignment vertical="center" wrapText="1"/>
    </xf>
    <xf numFmtId="0" fontId="27" fillId="0" borderId="3" xfId="6" applyFont="1" applyBorder="1" applyAlignment="1">
      <alignment vertical="center" wrapText="1"/>
    </xf>
    <xf numFmtId="0" fontId="27" fillId="0" borderId="54" xfId="6" applyFont="1" applyBorder="1" applyAlignment="1">
      <alignment vertical="center" wrapText="1"/>
    </xf>
    <xf numFmtId="0" fontId="27" fillId="0" borderId="53" xfId="6" applyFont="1" applyBorder="1" applyAlignment="1">
      <alignment horizontal="left" vertical="center" wrapText="1"/>
    </xf>
    <xf numFmtId="0" fontId="27" fillId="0" borderId="3" xfId="6" applyFont="1" applyBorder="1" applyAlignment="1">
      <alignment horizontal="left" vertical="center" wrapText="1"/>
    </xf>
    <xf numFmtId="0" fontId="27" fillId="0" borderId="54" xfId="6" applyFont="1" applyBorder="1" applyAlignment="1">
      <alignment horizontal="left" vertical="center" wrapText="1"/>
    </xf>
    <xf numFmtId="0" fontId="27" fillId="0" borderId="0" xfId="6" applyFont="1" applyAlignment="1">
      <alignment horizontal="left" vertical="center" wrapText="1"/>
    </xf>
    <xf numFmtId="0" fontId="27" fillId="0" borderId="34" xfId="6" applyFont="1" applyBorder="1" applyAlignment="1">
      <alignment horizontal="center" vertical="center"/>
    </xf>
    <xf numFmtId="0" fontId="27" fillId="0" borderId="35" xfId="6" applyFont="1" applyBorder="1" applyAlignment="1">
      <alignment horizontal="center" vertical="center"/>
    </xf>
    <xf numFmtId="0" fontId="27" fillId="0" borderId="36" xfId="6" applyFont="1" applyBorder="1" applyAlignment="1">
      <alignment horizontal="center" vertical="center"/>
    </xf>
    <xf numFmtId="0" fontId="27" fillId="0" borderId="48" xfId="6" applyFont="1" applyBorder="1" applyAlignment="1">
      <alignment vertical="center" wrapText="1"/>
    </xf>
    <xf numFmtId="0" fontId="27" fillId="0" borderId="49" xfId="6" applyFont="1" applyBorder="1" applyAlignment="1">
      <alignment vertical="center" wrapText="1"/>
    </xf>
    <xf numFmtId="0" fontId="27" fillId="0" borderId="50" xfId="6" applyFont="1" applyBorder="1" applyAlignment="1">
      <alignment vertical="center" wrapText="1"/>
    </xf>
    <xf numFmtId="0" fontId="11" fillId="0" borderId="2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29" xfId="0" applyFont="1" applyFill="1" applyBorder="1" applyAlignment="1">
      <alignment horizontal="left" vertical="center" wrapText="1"/>
    </xf>
    <xf numFmtId="0" fontId="12" fillId="14" borderId="8" xfId="0" applyFont="1" applyFill="1" applyBorder="1" applyAlignment="1">
      <alignment horizontal="center"/>
    </xf>
    <xf numFmtId="9" fontId="5" fillId="0" borderId="1" xfId="3" applyFont="1" applyFill="1" applyBorder="1" applyAlignment="1">
      <alignment horizontal="center" vertical="center"/>
    </xf>
    <xf numFmtId="0" fontId="5" fillId="0" borderId="0" xfId="0" applyFont="1" applyBorder="1" applyAlignment="1">
      <alignment vertical="center"/>
    </xf>
    <xf numFmtId="166" fontId="42" fillId="18" borderId="25" xfId="1" applyFont="1" applyFill="1" applyBorder="1" applyAlignment="1">
      <alignment horizontal="center" vertical="center" wrapText="1"/>
    </xf>
    <xf numFmtId="166" fontId="42" fillId="18" borderId="20" xfId="1" applyFont="1" applyFill="1" applyBorder="1" applyAlignment="1">
      <alignment horizontal="center" vertical="center" wrapText="1"/>
    </xf>
    <xf numFmtId="10" fontId="42" fillId="18" borderId="77" xfId="3" applyNumberFormat="1" applyFont="1" applyFill="1" applyBorder="1" applyAlignment="1">
      <alignment horizontal="center" vertical="center" wrapText="1"/>
    </xf>
    <xf numFmtId="166" fontId="46" fillId="11" borderId="0" xfId="1" applyFont="1" applyFill="1" applyBorder="1" applyAlignment="1">
      <alignment vertical="center"/>
    </xf>
    <xf numFmtId="10" fontId="46" fillId="11" borderId="0" xfId="3" applyNumberFormat="1" applyFont="1" applyFill="1" applyBorder="1" applyAlignment="1">
      <alignment horizontal="center" vertical="center"/>
    </xf>
    <xf numFmtId="0" fontId="6" fillId="0" borderId="0" xfId="0" applyFont="1" applyBorder="1" applyAlignment="1">
      <alignment vertical="center"/>
    </xf>
    <xf numFmtId="0" fontId="17" fillId="6" borderId="0" xfId="0" applyFont="1" applyFill="1" applyBorder="1" applyAlignment="1">
      <alignment horizontal="center" vertical="center"/>
    </xf>
    <xf numFmtId="166" fontId="17" fillId="6" borderId="0" xfId="1" applyFont="1" applyFill="1" applyBorder="1" applyAlignment="1">
      <alignment horizontal="center" vertical="center"/>
    </xf>
    <xf numFmtId="0" fontId="17" fillId="6" borderId="1" xfId="0" applyFont="1" applyFill="1" applyBorder="1" applyAlignment="1">
      <alignment horizontal="center" vertical="center" wrapText="1"/>
    </xf>
    <xf numFmtId="166" fontId="17" fillId="6" borderId="1" xfId="1" applyFont="1" applyFill="1" applyBorder="1" applyAlignment="1">
      <alignment horizontal="center" vertical="center" wrapText="1"/>
    </xf>
    <xf numFmtId="166" fontId="17" fillId="6" borderId="31" xfId="1" applyFont="1" applyFill="1" applyBorder="1" applyAlignment="1">
      <alignment horizontal="center" vertical="center" wrapText="1"/>
    </xf>
  </cellXfs>
  <cellStyles count="11">
    <cellStyle name="Comma 3" xfId="4" xr:uid="{00000000-0005-0000-0000-000000000000}"/>
    <cellStyle name="Comma_Sheet1" xfId="9" xr:uid="{706D3D94-15CB-4CE1-B418-E6EE79785006}"/>
    <cellStyle name="Milliers" xfId="1" builtinId="3"/>
    <cellStyle name="Milliers 2" xfId="8" xr:uid="{4E822BF5-741C-422F-9EAF-F371A7B5AF63}"/>
    <cellStyle name="Monétaire" xfId="5" builtinId="4"/>
    <cellStyle name="Normal" xfId="0" builtinId="0"/>
    <cellStyle name="Normal 2" xfId="2" xr:uid="{00000000-0005-0000-0000-000004000000}"/>
    <cellStyle name="Normal 2 2" xfId="7" xr:uid="{4E68BC17-EBA2-40B5-8693-E2CBA6E15807}"/>
    <cellStyle name="Normal 3" xfId="10" xr:uid="{3DDCA7E0-B1F4-45AF-82B0-32D128512518}"/>
    <cellStyle name="Normal_Sheet1" xfId="6" xr:uid="{69DEEAB8-2588-4C6D-A6B3-E10D901DD591}"/>
    <cellStyle name="Pourcentage" xfId="3" builtinId="5"/>
  </cellStyles>
  <dxfs count="25">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4" formatCode="#,##0.00"/>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4" formatCode="#,##0.00"/>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4" formatCode="#,##0.00"/>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30" formatCode="@"/>
      <alignment horizontal="left" vertical="bottom" textRotation="0" wrapText="0" indent="0" justifyLastLine="0" shrinkToFit="0" readingOrder="0"/>
    </dxf>
    <dxf>
      <numFmt numFmtId="171" formatCode="m/d/yyyy"/>
      <alignment horizontal="left" vertical="bottom" textRotation="0" wrapText="0" indent="0" justifyLastLine="0" shrinkToFit="0" readingOrder="0"/>
    </dxf>
    <dxf>
      <alignment horizontal="left" vertical="bottom" textRotation="0" wrapText="0" indent="0" justifyLastLine="0" shrinkToFit="0" readingOrder="0"/>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theme" Target="theme/theme1.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customXml" Target="../customXml/item3.xml"/><Relationship Id="rId10" Type="http://schemas.openxmlformats.org/officeDocument/2006/relationships/externalLink" Target="externalLinks/externalLink4.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3212728</xdr:colOff>
      <xdr:row>0</xdr:row>
      <xdr:rowOff>5912</xdr:rowOff>
    </xdr:from>
    <xdr:to>
      <xdr:col>3</xdr:col>
      <xdr:colOff>317500</xdr:colOff>
      <xdr:row>2</xdr:row>
      <xdr:rowOff>52560</xdr:rowOff>
    </xdr:to>
    <xdr:pic>
      <xdr:nvPicPr>
        <xdr:cNvPr id="2" name="Picture 1" descr="msotw9_temp0">
          <a:extLst>
            <a:ext uri="{FF2B5EF4-FFF2-40B4-BE49-F238E27FC236}">
              <a16:creationId xmlns:a16="http://schemas.microsoft.com/office/drawing/2014/main" id="{864B253C-010F-44BE-A085-931C9DB54975}"/>
            </a:ext>
          </a:extLst>
        </xdr:cNvPr>
        <xdr:cNvPicPr>
          <a:picLocks noChangeAspect="1"/>
        </xdr:cNvPicPr>
      </xdr:nvPicPr>
      <xdr:blipFill>
        <a:blip xmlns:r="http://schemas.openxmlformats.org/officeDocument/2006/relationships" r:embed="rId1" cstate="print">
          <a:lum bright="12000" contrast="72000"/>
          <a:extLst>
            <a:ext uri="{28A0092B-C50C-407E-A947-70E740481C1C}">
              <a14:useLocalDpi xmlns:a14="http://schemas.microsoft.com/office/drawing/2010/main" val="0"/>
            </a:ext>
          </a:extLst>
        </a:blip>
        <a:srcRect r="76955" b="82602"/>
        <a:stretch>
          <a:fillRect/>
        </a:stretch>
      </xdr:blipFill>
      <xdr:spPr bwMode="auto">
        <a:xfrm>
          <a:off x="4011952" y="5912"/>
          <a:ext cx="816238" cy="910059"/>
        </a:xfrm>
        <a:prstGeom prst="rect">
          <a:avLst/>
        </a:prstGeom>
        <a:noFill/>
        <a:ln>
          <a:noFill/>
        </a:ln>
      </xdr:spPr>
    </xdr:pic>
    <xdr:clientData/>
  </xdr:twoCellAnchor>
  <xdr:twoCellAnchor editAs="oneCell">
    <xdr:from>
      <xdr:col>1</xdr:col>
      <xdr:colOff>1370832</xdr:colOff>
      <xdr:row>0</xdr:row>
      <xdr:rowOff>65689</xdr:rowOff>
    </xdr:from>
    <xdr:to>
      <xdr:col>1</xdr:col>
      <xdr:colOff>2251471</xdr:colOff>
      <xdr:row>2</xdr:row>
      <xdr:rowOff>67192</xdr:rowOff>
    </xdr:to>
    <xdr:pic>
      <xdr:nvPicPr>
        <xdr:cNvPr id="3" name="Picture 2">
          <a:extLst>
            <a:ext uri="{FF2B5EF4-FFF2-40B4-BE49-F238E27FC236}">
              <a16:creationId xmlns:a16="http://schemas.microsoft.com/office/drawing/2014/main" id="{E66DE82E-8619-4D6A-814A-F137E8ADC2B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70056" y="65689"/>
          <a:ext cx="880639" cy="864914"/>
        </a:xfrm>
        <a:prstGeom prst="rect">
          <a:avLst/>
        </a:prstGeom>
        <a:noFill/>
      </xdr:spPr>
    </xdr:pic>
    <xdr:clientData/>
  </xdr:twoCellAnchor>
  <xdr:twoCellAnchor editAs="oneCell">
    <xdr:from>
      <xdr:col>1</xdr:col>
      <xdr:colOff>2348602</xdr:colOff>
      <xdr:row>0</xdr:row>
      <xdr:rowOff>60653</xdr:rowOff>
    </xdr:from>
    <xdr:to>
      <xdr:col>1</xdr:col>
      <xdr:colOff>3017892</xdr:colOff>
      <xdr:row>2</xdr:row>
      <xdr:rowOff>59572</xdr:rowOff>
    </xdr:to>
    <xdr:pic>
      <xdr:nvPicPr>
        <xdr:cNvPr id="4" name="Picture 3">
          <a:extLst>
            <a:ext uri="{FF2B5EF4-FFF2-40B4-BE49-F238E27FC236}">
              <a16:creationId xmlns:a16="http://schemas.microsoft.com/office/drawing/2014/main" id="{8A991AC4-3E67-4F27-8FE2-9E5ECC75F4C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47826" y="60653"/>
          <a:ext cx="669290" cy="862330"/>
        </a:xfrm>
        <a:prstGeom prst="rect">
          <a:avLst/>
        </a:prstGeom>
        <a:noFill/>
      </xdr:spPr>
    </xdr:pic>
    <xdr:clientData/>
  </xdr:twoCellAnchor>
  <xdr:twoCellAnchor editAs="oneCell">
    <xdr:from>
      <xdr:col>1</xdr:col>
      <xdr:colOff>109484</xdr:colOff>
      <xdr:row>0</xdr:row>
      <xdr:rowOff>217586</xdr:rowOff>
    </xdr:from>
    <xdr:to>
      <xdr:col>1</xdr:col>
      <xdr:colOff>1324742</xdr:colOff>
      <xdr:row>1</xdr:row>
      <xdr:rowOff>363011</xdr:rowOff>
    </xdr:to>
    <xdr:pic>
      <xdr:nvPicPr>
        <xdr:cNvPr id="5" name="Picture 4">
          <a:extLst>
            <a:ext uri="{FF2B5EF4-FFF2-40B4-BE49-F238E27FC236}">
              <a16:creationId xmlns:a16="http://schemas.microsoft.com/office/drawing/2014/main" id="{E4687EE0-F4CA-47EC-B8D0-81BF5F0E3A2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08708" y="217586"/>
          <a:ext cx="1215258" cy="57069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Oxfam\Somalia%20Programme\2.FINANCE\SOUTH%20SOMALIA%202010\Donor%20Reports\ECHO%20R02728_SOMALILAND\Interim%20Report\R02728_Eth-Som_RDD_-_Som_Budget_Draft.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FORM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Oxfam\Documents%20and%20Settings\lsalim\Local%20Settings\Temp\Humanitarian\AWD%20ETHB18\HEC_ETH_G18%20Trans_Ethiopia_2009-08-3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rcngo-my.sharepoint.com/Users/DRC%20User/OneDrive%20-%20Danish%20Refugee%20Council/Programme_Dev_Quality/ISSSS%20-%20Djugu/Preparation%20de%20la%20soumission/Annexes/Dossier%20Financier/BUDGET%20OS1%20JUSTICE-PLUS%20revis&#23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Oxfam\Documents%20and%20Settings\fali\Local%20Settings\Temp\Oxfam%20budget%20format%20for%20ECHO%20grants_rev%20Nov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Oxfam\International\International%20Finance%20&amp;%20Information%20Systems\FINANCE%20OPERATIONS%20TEAM\Year-Period%20End\07_08\Regional%20Returns\CAM\BBD%20Year%20End%20Return%202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Oxfam\Documents%20and%20Settings\lsalim\Local%20Settings\Temp\BALANCE%20SHEET%20CHECK%20LIST%20JULY%20%202009F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U:\Restricted%20Fund%20Management\ECHO%20budget%20&amp;%20Reporting%20formats\Book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U:\Restricted%20Fund%20Management\ECHO%20budget%20&amp;%20Reporting%20formats\Cambodia-%20Office%200708%20v4-%2019%20Dec%20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J:\Documents\flash\AED%20FINANCIAL%20REPORTS\Finance%20Attachments\Attach%20E%203%20Financial%20Reporting%20forms%20(Jan%2020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Instructions"/>
      <sheetName val="1.Detailed budget - internal"/>
      <sheetName val="2. Summary budget - internal"/>
      <sheetName val="3. Financial overview - Sect 11"/>
      <sheetName val="Look-ups - internal"/>
    </sheetNames>
    <sheetDataSet>
      <sheetData sheetId="0" refreshError="1"/>
      <sheetData sheetId="1" refreshError="1"/>
      <sheetData sheetId="2" refreshError="1"/>
      <sheetData sheetId="3" refreshError="1"/>
      <sheetData sheetId="4" refreshError="1"/>
      <sheetData sheetId="5" refreshError="1">
        <row r="30">
          <cell r="C30" t="str">
            <v>Nat Staff-Accountant</v>
          </cell>
        </row>
        <row r="31">
          <cell r="C31" t="str">
            <v>Nat Staff-Agronomist</v>
          </cell>
        </row>
        <row r="32">
          <cell r="C32" t="str">
            <v>Nat Staff-Casual Labour</v>
          </cell>
        </row>
        <row r="33">
          <cell r="C33" t="str">
            <v>Nat Staff-Cleaner</v>
          </cell>
        </row>
        <row r="34">
          <cell r="C34" t="str">
            <v>Nat Staff-Comm Hlth Mobiliser</v>
          </cell>
        </row>
        <row r="35">
          <cell r="C35" t="str">
            <v>Nat Staff-Construction Supvsr</v>
          </cell>
        </row>
        <row r="36">
          <cell r="C36" t="str">
            <v>Nat Staff-Cook</v>
          </cell>
        </row>
        <row r="37">
          <cell r="C37" t="str">
            <v>Nat Staff-Distn Co-ordinator</v>
          </cell>
        </row>
        <row r="38">
          <cell r="C38" t="str">
            <v>Nat Staff-Drilling Supervisor</v>
          </cell>
        </row>
        <row r="39">
          <cell r="C39" t="str">
            <v>Nat Staff-Drilling Team</v>
          </cell>
        </row>
        <row r="40">
          <cell r="C40" t="str">
            <v>Nat Staff-Driver</v>
          </cell>
        </row>
        <row r="41">
          <cell r="C41" t="str">
            <v>Nat Staff-Feed Centre Manager</v>
          </cell>
        </row>
        <row r="42">
          <cell r="C42" t="str">
            <v>Nat Staff-FinanceOfficer/Asst</v>
          </cell>
        </row>
        <row r="43">
          <cell r="C43" t="str">
            <v>Nat Staff-Food Mixers</v>
          </cell>
        </row>
        <row r="44">
          <cell r="C44" t="str">
            <v>Nat Staff-Food Security Advsr</v>
          </cell>
        </row>
        <row r="45">
          <cell r="C45" t="str">
            <v>Nat Staff-General Dist. Asst</v>
          </cell>
        </row>
        <row r="46">
          <cell r="C46" t="str">
            <v>Nat Staff-General Dist. Mgr</v>
          </cell>
        </row>
        <row r="47">
          <cell r="C47" t="str">
            <v>Nat Staff-Gratuities-EOC</v>
          </cell>
        </row>
        <row r="48">
          <cell r="C48" t="str">
            <v>Nat Staff-Guard</v>
          </cell>
        </row>
        <row r="49">
          <cell r="C49" t="str">
            <v>Nat Staff-HR Officer</v>
          </cell>
        </row>
        <row r="50">
          <cell r="C50" t="str">
            <v>Nat Staff-Information Officer</v>
          </cell>
        </row>
        <row r="51">
          <cell r="C51" t="str">
            <v>Nat Staff-Livestock Specialist</v>
          </cell>
        </row>
        <row r="52">
          <cell r="C52" t="str">
            <v>Nat Staff-Logistician/Asst</v>
          </cell>
        </row>
        <row r="53">
          <cell r="C53" t="str">
            <v>Nat Staff-Medical</v>
          </cell>
        </row>
        <row r="54">
          <cell r="C54" t="str">
            <v>Nat Staff-Nutritionist</v>
          </cell>
        </row>
        <row r="55">
          <cell r="C55" t="str">
            <v>Nat Staff-Office Mgr/Admintr.</v>
          </cell>
        </row>
        <row r="56">
          <cell r="C56" t="str">
            <v>Nat Staff-Office/Admin Assist</v>
          </cell>
        </row>
        <row r="57">
          <cell r="C57" t="str">
            <v>Nat Staff-Other</v>
          </cell>
        </row>
        <row r="58">
          <cell r="C58" t="str">
            <v>Nat Staff-Programme Assistant</v>
          </cell>
        </row>
        <row r="59">
          <cell r="C59" t="str">
            <v>Nat Staff-Programme Manager</v>
          </cell>
        </row>
        <row r="60">
          <cell r="C60" t="str">
            <v>Nat Staff-Programme Rep.</v>
          </cell>
        </row>
        <row r="61">
          <cell r="C61" t="str">
            <v>Nat Staff-Public Hlth Coordtr</v>
          </cell>
        </row>
        <row r="62">
          <cell r="C62" t="str">
            <v>Nat Staff-Public Hlth Engineer</v>
          </cell>
        </row>
        <row r="63">
          <cell r="C63" t="str">
            <v>Nat Staff-Public Hlth TeamLdr</v>
          </cell>
        </row>
        <row r="64">
          <cell r="C64" t="str">
            <v>Nat Staff-Recruitment Costs</v>
          </cell>
        </row>
        <row r="65">
          <cell r="C65" t="str">
            <v>Nat Staff-Sanitation Techcn</v>
          </cell>
        </row>
        <row r="66">
          <cell r="C66" t="str">
            <v>Nat Staff-Site Supervisor</v>
          </cell>
        </row>
        <row r="67">
          <cell r="C67" t="str">
            <v>Nat Staff-Skilled Labour</v>
          </cell>
        </row>
        <row r="68">
          <cell r="C68" t="str">
            <v>Nat Staff-Storekeeper/Asst</v>
          </cell>
        </row>
        <row r="69">
          <cell r="C69" t="str">
            <v>Nat Staff-Translator</v>
          </cell>
        </row>
        <row r="70">
          <cell r="C70" t="str">
            <v>Nat Staff-Unskilled Labour</v>
          </cell>
        </row>
        <row r="71">
          <cell r="C71" t="str">
            <v>Nat Staff-Water Technicians</v>
          </cell>
        </row>
        <row r="72">
          <cell r="C72" t="str">
            <v>Nat Staff-Well Digging Supvsr</v>
          </cell>
        </row>
        <row r="73">
          <cell r="C73" t="str">
            <v>Nat Staff-Well Digging Team</v>
          </cell>
        </row>
        <row r="74">
          <cell r="C74" t="str">
            <v>Nat-Feed Ctr Asst/Outreach Wkr</v>
          </cell>
        </row>
        <row r="151">
          <cell r="K151" t="str">
            <v>Photocopier - Purchase</v>
          </cell>
        </row>
        <row r="152">
          <cell r="K152" t="str">
            <v>Photocopier - Rental</v>
          </cell>
        </row>
        <row r="153">
          <cell r="K153" t="str">
            <v>Photocopier - Maintenance</v>
          </cell>
        </row>
        <row r="154">
          <cell r="K154" t="str">
            <v>Print - Paper</v>
          </cell>
        </row>
        <row r="155">
          <cell r="K155" t="str">
            <v>Print - Ink</v>
          </cell>
        </row>
        <row r="156">
          <cell r="K156" t="str">
            <v>Print - Cleaning Materials</v>
          </cell>
        </row>
        <row r="157">
          <cell r="K157" t="str">
            <v>Print &amp; Photocopy - General</v>
          </cell>
        </row>
        <row r="158">
          <cell r="K158" t="str">
            <v>Print &amp; Photocopy - Special</v>
          </cell>
        </row>
        <row r="159">
          <cell r="K159" t="str">
            <v>Print - Finishing</v>
          </cell>
        </row>
        <row r="160">
          <cell r="K160" t="str">
            <v>Design - Litho Materials</v>
          </cell>
        </row>
        <row r="161">
          <cell r="K161" t="str">
            <v>Design</v>
          </cell>
        </row>
        <row r="162">
          <cell r="K162" t="str">
            <v>Photographic Supplies</v>
          </cell>
        </row>
        <row r="163">
          <cell r="K163" t="str">
            <v>Photographers Fees</v>
          </cell>
        </row>
        <row r="164">
          <cell r="K164" t="str">
            <v>Editorial costs book /journals</v>
          </cell>
        </row>
        <row r="165">
          <cell r="K165" t="str">
            <v>Illustrators Fees</v>
          </cell>
        </row>
        <row r="166">
          <cell r="K166" t="str">
            <v>Ventures - External Publishers</v>
          </cell>
        </row>
        <row r="167">
          <cell r="K167" t="str">
            <v>Oxfam Education Publications</v>
          </cell>
        </row>
        <row r="168">
          <cell r="K168" t="str">
            <v>Other Oxfam Publications</v>
          </cell>
        </row>
        <row r="169">
          <cell r="K169" t="str">
            <v>Non-Oxfam Publications</v>
          </cell>
        </row>
        <row r="170">
          <cell r="K170" t="str">
            <v>Statutory Audit Fees</v>
          </cell>
        </row>
        <row r="171">
          <cell r="K171" t="str">
            <v>Other Accounting Services</v>
          </cell>
        </row>
        <row r="172">
          <cell r="K172" t="str">
            <v>Legal Fees</v>
          </cell>
        </row>
        <row r="173">
          <cell r="K173" t="str">
            <v>Business Licence Fees</v>
          </cell>
        </row>
        <row r="174">
          <cell r="K174" t="str">
            <v>Meetings/Exhibitions - Rooms</v>
          </cell>
        </row>
        <row r="175">
          <cell r="K175" t="str">
            <v>Meetings/Exhibitions - Food</v>
          </cell>
        </row>
        <row r="176">
          <cell r="K176" t="str">
            <v>Meetings/Exhibitions - Other</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S"/>
      <sheetName val="Bank &amp; cash"/>
      <sheetName val="69000 form"/>
      <sheetName val="Account code lookups- internal"/>
      <sheetName val="1.Detailed budget-internal"/>
      <sheetName val="WAB-office"/>
      <sheetName val="Budget Line Item"/>
      <sheetName val="Back end"/>
      <sheetName val="D - Admin Budget-GBP"/>
      <sheetName val="E - Admin Budget-local"/>
      <sheetName val="F - Staff Costs UK &amp; National"/>
      <sheetName val="Bank_&amp;_cash"/>
      <sheetName val="69000_form"/>
      <sheetName val="Account_code_lookups-_internal"/>
      <sheetName val="1_Detailed_budget-internal"/>
      <sheetName val="Bank_&amp;_cash1"/>
      <sheetName val="69000_form1"/>
      <sheetName val="Account_code_lookups-_internal1"/>
      <sheetName val="1_Detailed_budget-internal1"/>
      <sheetName val="Bank_&amp;_cash3"/>
      <sheetName val="69000_form3"/>
      <sheetName val="Account_code_lookups-_internal3"/>
      <sheetName val="1_Detailed_budget-internal3"/>
      <sheetName val="Bank_&amp;_cash2"/>
      <sheetName val="69000_form2"/>
      <sheetName val="Account_code_lookups-_internal2"/>
      <sheetName val="1_Detailed_budget-internal2"/>
      <sheetName val="Bank_&amp;_cash6"/>
      <sheetName val="69000_form6"/>
      <sheetName val="Account_code_lookups-_internal6"/>
      <sheetName val="1_Detailed_budget-internal6"/>
      <sheetName val="Bank_&amp;_cash4"/>
      <sheetName val="69000_form4"/>
      <sheetName val="Account_code_lookups-_internal4"/>
      <sheetName val="1_Detailed_budget-internal4"/>
      <sheetName val="Bank_&amp;_cash5"/>
      <sheetName val="69000_form5"/>
      <sheetName val="Account_code_lookups-_internal5"/>
      <sheetName val="1_Detailed_budget-internal5"/>
      <sheetName val="Bank_&amp;_cash7"/>
      <sheetName val="69000_form7"/>
      <sheetName val="Account_code_lookups-_internal7"/>
      <sheetName val="1_Detailed_budget-internal7"/>
      <sheetName val="Bank_&amp;_cash8"/>
      <sheetName val="69000_form8"/>
      <sheetName val="Account_code_lookups-_internal8"/>
      <sheetName val="1_Detailed_budget-internal8"/>
      <sheetName val="Bank_&amp;_cash9"/>
      <sheetName val="69000_form9"/>
      <sheetName val="Account_code_lookups-_internal9"/>
      <sheetName val="1_Detailed_budget-internal9"/>
      <sheetName val="Bank_&amp;_cash10"/>
      <sheetName val="69000_form10"/>
      <sheetName val="Account_code_lookups-_interna10"/>
      <sheetName val="1_Detailed_budget-internal10"/>
      <sheetName val="Bank_&amp;_cash11"/>
      <sheetName val="69000_form11"/>
      <sheetName val="Account_code_lookups-_interna11"/>
      <sheetName val="1_Detailed_budget-internal11"/>
      <sheetName val="Bank_&amp;_cash12"/>
      <sheetName val="69000_form12"/>
      <sheetName val="Account_code_lookups-_interna12"/>
      <sheetName val="1_Detailed_budget-internal12"/>
      <sheetName val="Bank_&amp;_cash13"/>
      <sheetName val="69000_form13"/>
      <sheetName val="Account_code_lookups-_interna13"/>
      <sheetName val="1_Detailed_budget-internal13"/>
      <sheetName val="Bank_&amp;_cash14"/>
      <sheetName val="69000_form14"/>
      <sheetName val="Account_code_lookups-_interna14"/>
      <sheetName val="1_Detailed_budget-internal14"/>
      <sheetName val="Bank_&amp;_cash15"/>
      <sheetName val="69000_form15"/>
      <sheetName val="Account_code_lookups-_interna15"/>
      <sheetName val="1_Detailed_budget-internal15"/>
      <sheetName val="Bank_&amp;_cash16"/>
      <sheetName val="69000_form16"/>
      <sheetName val="Account_code_lookups-_interna16"/>
      <sheetName val="1_Detailed_budget-internal16"/>
      <sheetName val="Bank_&amp;_cash18"/>
      <sheetName val="69000_form18"/>
      <sheetName val="Account_code_lookups-_interna18"/>
      <sheetName val="1_Detailed_budget-internal18"/>
      <sheetName val="Bank_&amp;_cash17"/>
      <sheetName val="69000_form17"/>
      <sheetName val="Account_code_lookups-_interna17"/>
      <sheetName val="1_Detailed_budget-internal17"/>
      <sheetName val="Barêmes"/>
      <sheetName val="Sheet2"/>
      <sheetName val="ModInCmp"/>
    </sheetNames>
    <sheetDataSet>
      <sheetData sheetId="0" refreshError="1"/>
      <sheetData sheetId="1"/>
      <sheetData sheetId="2"/>
      <sheetData sheetId="3"/>
      <sheetData sheetId="4"/>
      <sheetData sheetId="5" refreshError="1"/>
      <sheetData sheetId="6"/>
      <sheetData sheetId="7" refreshError="1"/>
      <sheetData sheetId="8" refreshError="1"/>
      <sheetData sheetId="9"/>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refreshError="1"/>
      <sheetData sheetId="88" refreshError="1"/>
      <sheetData sheetId="8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G18 Data"/>
      <sheetName val="Produce Report"/>
    </sheetNames>
    <sheetDataSet>
      <sheetData sheetId="0"/>
      <sheetData sheetId="1"/>
      <sheetData sheetId="2">
        <row r="3">
          <cell r="B3" t="str">
            <v>Ethiopia</v>
          </cell>
        </row>
        <row r="4">
          <cell r="B4" t="str">
            <v>2009-08-31</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_Detaille_Justice Plus"/>
      <sheetName val="Budget_Recapitulatif_AAP"/>
      <sheetName val="Sheet1"/>
    </sheetNames>
    <sheetDataSet>
      <sheetData sheetId="0"/>
      <sheetData sheetId="1"/>
      <sheetData sheetId="2">
        <row r="3">
          <cell r="B3" t="str">
            <v>Personnel et autres employés</v>
          </cell>
        </row>
        <row r="4">
          <cell r="B4" t="str">
            <v>Fournitures, produits de base, materiels</v>
          </cell>
        </row>
        <row r="5">
          <cell r="B5" t="str">
            <v>Equipements et mobilier</v>
          </cell>
        </row>
        <row r="6">
          <cell r="B6" t="str">
            <v>Services Contractuels</v>
          </cell>
        </row>
        <row r="7">
          <cell r="B7" t="str">
            <v>Frais de deplacement</v>
          </cell>
        </row>
        <row r="8">
          <cell r="B8" t="str">
            <v>Transferts et subventions</v>
          </cell>
        </row>
        <row r="9">
          <cell r="B9" t="str">
            <v>Frais generaux de fonctionnement et autres couts directs</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Instructions"/>
      <sheetName val="3. Financial overview - Sect 11"/>
      <sheetName val="2. Summary budget - internal"/>
      <sheetName val="1.Detailed budget - internal"/>
      <sheetName val="Look-ups - internal"/>
    </sheetNames>
    <sheetDataSet>
      <sheetData sheetId="0" refreshError="1"/>
      <sheetData sheetId="1" refreshError="1"/>
      <sheetData sheetId="2" refreshError="1"/>
      <sheetData sheetId="3" refreshError="1"/>
      <sheetData sheetId="4" refreshError="1"/>
      <sheetData sheetId="5" refreshError="1">
        <row r="3">
          <cell r="C3" t="str">
            <v>GLBL/Nat+Agronomist</v>
          </cell>
          <cell r="G3" t="str">
            <v>Employers Tax/SS &amp; NI</v>
          </cell>
          <cell r="O3" t="str">
            <v>Public Health Promotion Matls</v>
          </cell>
        </row>
        <row r="4">
          <cell r="C4" t="str">
            <v>GLBL/Nat+Finance Manager/Acct</v>
          </cell>
          <cell r="G4" t="str">
            <v>Employers Pension Contribution</v>
          </cell>
          <cell r="O4" t="str">
            <v>Hygiene Kits</v>
          </cell>
        </row>
        <row r="5">
          <cell r="C5" t="str">
            <v>GLBL/Nat+Food Security Advsr</v>
          </cell>
          <cell r="G5" t="str">
            <v>Nat Staff-Gratuities-EOC</v>
          </cell>
          <cell r="O5" t="str">
            <v>Soap</v>
          </cell>
        </row>
        <row r="6">
          <cell r="C6" t="str">
            <v>GLBL/Nat+Gender Specialist</v>
          </cell>
          <cell r="G6" t="str">
            <v>End of Contract Settlement</v>
          </cell>
          <cell r="O6" t="str">
            <v>Oral Rehydration Salts</v>
          </cell>
        </row>
        <row r="7">
          <cell r="C7" t="str">
            <v>GLBL/Nat+Health Prog Co-ordr</v>
          </cell>
          <cell r="G7" t="str">
            <v>Nat Staff-Medical</v>
          </cell>
          <cell r="O7" t="str">
            <v>Mosquito Nets &amp; Materials</v>
          </cell>
        </row>
        <row r="8">
          <cell r="C8" t="str">
            <v>GLBL/Nat+Health Prog Manager</v>
          </cell>
          <cell r="G8" t="str">
            <v>Global Staff - Medical Costs</v>
          </cell>
          <cell r="O8" t="str">
            <v>Other Health/Hygiene Materials</v>
          </cell>
        </row>
        <row r="9">
          <cell r="C9" t="str">
            <v>GLBL/Nat+HR Manager</v>
          </cell>
          <cell r="O9" t="str">
            <v>Health/Hygiene Training W/Shop</v>
          </cell>
        </row>
        <row r="10">
          <cell r="C10" t="str">
            <v>GLBL/Nat+Information Officer</v>
          </cell>
          <cell r="O10" t="str">
            <v>Other Health/Hygiene Activity</v>
          </cell>
        </row>
        <row r="11">
          <cell r="C11" t="str">
            <v>GLBL/Nat+Livestock Specialist</v>
          </cell>
          <cell r="O11" t="str">
            <v>Groundwater Development</v>
          </cell>
        </row>
        <row r="12">
          <cell r="C12" t="str">
            <v>GLBL/Nat+Local Partner Staff</v>
          </cell>
          <cell r="O12" t="str">
            <v>Submersible pumps/generators</v>
          </cell>
        </row>
        <row r="13">
          <cell r="C13" t="str">
            <v>GLBL/Nat+Logistics Mgr/Log</v>
          </cell>
          <cell r="O13" t="str">
            <v>Drilling Rig / Components</v>
          </cell>
        </row>
        <row r="14">
          <cell r="C14" t="str">
            <v>GLBL/Nat+Nutritionist</v>
          </cell>
          <cell r="O14" t="str">
            <v>Drilling Consumables</v>
          </cell>
        </row>
        <row r="15">
          <cell r="C15" t="str">
            <v>GLBL/Nat+Office Manager</v>
          </cell>
          <cell r="O15" t="str">
            <v>Other drilling costs</v>
          </cell>
        </row>
        <row r="16">
          <cell r="C16" t="str">
            <v>GLBL/Nat+Other Int. Staff</v>
          </cell>
          <cell r="G16" t="str">
            <v>Staff - International Travel</v>
          </cell>
          <cell r="O16" t="str">
            <v>Hand pumps OLD (use 48170)</v>
          </cell>
        </row>
        <row r="17">
          <cell r="C17" t="str">
            <v>GLBL/Nat+Oxford Support Staff</v>
          </cell>
          <cell r="G17" t="str">
            <v>Staff - Local Travel</v>
          </cell>
          <cell r="O17" t="str">
            <v>Other Ground Water OLD</v>
          </cell>
        </row>
        <row r="18">
          <cell r="C18" t="str">
            <v>GLBL/Nat+Prog Services Manager</v>
          </cell>
          <cell r="G18" t="str">
            <v>Staff - Visa Fees</v>
          </cell>
          <cell r="O18" t="str">
            <v>Pipes OLD</v>
          </cell>
        </row>
        <row r="19">
          <cell r="C19" t="str">
            <v>GLBL/Nat+Programme Coordinatr</v>
          </cell>
          <cell r="G19" t="str">
            <v>Staff Bicycles</v>
          </cell>
          <cell r="O19" t="str">
            <v>Distribution fittings/taps</v>
          </cell>
        </row>
        <row r="20">
          <cell r="C20" t="str">
            <v>GLBL/Nat+Programme Manager</v>
          </cell>
          <cell r="G20" t="str">
            <v>Staff Motorcycle</v>
          </cell>
          <cell r="O20" t="str">
            <v>Water tanks</v>
          </cell>
        </row>
        <row r="21">
          <cell r="C21" t="str">
            <v>GLBL/Nat+Programme Rep</v>
          </cell>
          <cell r="G21" t="str">
            <v>Staff Vehicle - Hardtop</v>
          </cell>
          <cell r="O21" t="str">
            <v>Tools</v>
          </cell>
        </row>
        <row r="22">
          <cell r="C22" t="str">
            <v>GLBL/Nat+Public Health Advsr</v>
          </cell>
          <cell r="G22" t="str">
            <v>Staff Vehicle - Pickup</v>
          </cell>
          <cell r="O22" t="str">
            <v>Water Containers</v>
          </cell>
        </row>
        <row r="23">
          <cell r="C23" t="str">
            <v>GLBL/Nat+Public Hlth Engineer</v>
          </cell>
          <cell r="G23" t="str">
            <v>Staff Vehicle Maintenance</v>
          </cell>
          <cell r="O23" t="str">
            <v>Rehab/Cons of Perm Systems</v>
          </cell>
        </row>
        <row r="24">
          <cell r="C24" t="str">
            <v>GLBL/Nat+Public Hlth Promoter</v>
          </cell>
          <cell r="G24" t="str">
            <v>Staff Vehicle Running Costs</v>
          </cell>
          <cell r="O24" t="str">
            <v>Other distribution costs</v>
          </cell>
        </row>
        <row r="25">
          <cell r="C25" t="str">
            <v>GLBL/Nat+Reg. Support Staff</v>
          </cell>
          <cell r="G25" t="str">
            <v>Staff Vehicle Insurance/Regstn</v>
          </cell>
          <cell r="O25" t="str">
            <v>Delagua kit/consumables</v>
          </cell>
        </row>
        <row r="26">
          <cell r="C26" t="str">
            <v>GLBL/Nat+Security Officer</v>
          </cell>
          <cell r="G26" t="str">
            <v>Staff Vehicle Hire</v>
          </cell>
          <cell r="O26" t="str">
            <v>Water Treatment equipment</v>
          </cell>
        </row>
        <row r="27">
          <cell r="C27" t="str">
            <v>GLBL/Nat+Technical Team Leader</v>
          </cell>
          <cell r="G27" t="str">
            <v>Other staff Vehicle Costs</v>
          </cell>
          <cell r="O27" t="str">
            <v>Treatment Chemicals/Consumable</v>
          </cell>
        </row>
        <row r="28">
          <cell r="C28" t="str">
            <v>GB Contract-Salary-Fixed Term</v>
          </cell>
          <cell r="O28" t="str">
            <v>Testing kit/consumables</v>
          </cell>
        </row>
        <row r="29">
          <cell r="C29" t="str">
            <v>GB Contract-Salary-Open Ended</v>
          </cell>
          <cell r="O29" t="str">
            <v>Rehab/Cons of perm systems</v>
          </cell>
        </row>
        <row r="30">
          <cell r="C30" t="str">
            <v>Nat Staff-Accountant</v>
          </cell>
          <cell r="O30" t="str">
            <v>Other water treatment/testing</v>
          </cell>
        </row>
        <row r="31">
          <cell r="C31" t="str">
            <v>Nat Staff-Agronomist</v>
          </cell>
          <cell r="O31" t="str">
            <v>Other Dist &amp; Fittings OLD</v>
          </cell>
        </row>
        <row r="32">
          <cell r="C32" t="str">
            <v>Nat Staff-Casual Labour</v>
          </cell>
          <cell r="O32" t="str">
            <v>Slow sand filtration kit OLD</v>
          </cell>
        </row>
        <row r="33">
          <cell r="C33" t="str">
            <v>Nat Staff-Cleaner</v>
          </cell>
          <cell r="O33" t="str">
            <v>Delagua kit OLD use 48142</v>
          </cell>
        </row>
        <row r="34">
          <cell r="C34" t="str">
            <v>Nat Staff-Comm Hlth Mobiliser</v>
          </cell>
          <cell r="O34" t="str">
            <v>Treatment Chems/Consumable OLD</v>
          </cell>
        </row>
        <row r="35">
          <cell r="C35" t="str">
            <v>Nat Staff-Construction Supvsr</v>
          </cell>
          <cell r="O35" t="str">
            <v>Treatment &amp; Testing Kits OLD</v>
          </cell>
        </row>
        <row r="36">
          <cell r="C36" t="str">
            <v>Nat Staff-Cook</v>
          </cell>
          <cell r="O36" t="str">
            <v>Other Water Treat/Testing OLD</v>
          </cell>
        </row>
        <row r="37">
          <cell r="C37" t="str">
            <v>Nat Staff-Distn Co-ordinator</v>
          </cell>
          <cell r="O37" t="str">
            <v>Digging Tools</v>
          </cell>
        </row>
        <row r="38">
          <cell r="C38" t="str">
            <v>Nat Staff-Drilling Supervisor</v>
          </cell>
          <cell r="O38" t="str">
            <v>Squatting Slabs</v>
          </cell>
        </row>
        <row r="39">
          <cell r="C39" t="str">
            <v>Nat Staff-Drilling Team</v>
          </cell>
          <cell r="O39" t="str">
            <v>Latrine Construction Materials</v>
          </cell>
        </row>
        <row r="40">
          <cell r="C40" t="str">
            <v>Nat Staff-Driver</v>
          </cell>
          <cell r="O40" t="str">
            <v>Solid waste material/construct</v>
          </cell>
        </row>
        <row r="41">
          <cell r="C41" t="str">
            <v>Nat Staff-Feed Centre Manager</v>
          </cell>
          <cell r="O41" t="str">
            <v>Latr Const Mats OLD use 48162</v>
          </cell>
        </row>
        <row r="42">
          <cell r="C42" t="str">
            <v>Nat Staff-FinanceOfficer/Asst</v>
          </cell>
          <cell r="O42" t="str">
            <v>Slab Mould  OLD</v>
          </cell>
        </row>
        <row r="43">
          <cell r="C43" t="str">
            <v>Nat Staff-Food Mixers</v>
          </cell>
          <cell r="O43" t="str">
            <v>Water pumps</v>
          </cell>
        </row>
        <row r="44">
          <cell r="C44" t="str">
            <v>Nat Staff-Food Security Advsr</v>
          </cell>
          <cell r="O44" t="str">
            <v>Pump Fuel/Oil</v>
          </cell>
        </row>
        <row r="45">
          <cell r="C45" t="str">
            <v>Nat Staff-General Dist. Asst</v>
          </cell>
          <cell r="O45" t="str">
            <v>Pump spares and maintenance</v>
          </cell>
        </row>
        <row r="46">
          <cell r="C46" t="str">
            <v>Nat Staff-General Dist. Mgr</v>
          </cell>
          <cell r="O46" t="str">
            <v>Other pumping costs</v>
          </cell>
        </row>
        <row r="47">
          <cell r="C47" t="str">
            <v>Nat Staff-Gratuities-EOC</v>
          </cell>
          <cell r="O47" t="str">
            <v>Other latrine/sanitation OLD</v>
          </cell>
        </row>
        <row r="48">
          <cell r="C48" t="str">
            <v>Nat Staff-Guard</v>
          </cell>
          <cell r="O48" t="str">
            <v>Hand Auger</v>
          </cell>
        </row>
        <row r="49">
          <cell r="C49" t="str">
            <v>Nat Staff-HR Officer</v>
          </cell>
          <cell r="O49" t="str">
            <v>Digging Equiment/Tools</v>
          </cell>
        </row>
        <row r="50">
          <cell r="C50" t="str">
            <v>Nat Staff-Information Officer</v>
          </cell>
          <cell r="O50" t="str">
            <v>Well lining equipment/material</v>
          </cell>
        </row>
        <row r="51">
          <cell r="C51" t="str">
            <v>Nat Staff-Livestock Specialist</v>
          </cell>
          <cell r="O51" t="str">
            <v>Dewatering Equipment</v>
          </cell>
        </row>
        <row r="52">
          <cell r="C52" t="str">
            <v>Nat Staff-Logistician/Asst</v>
          </cell>
          <cell r="O52" t="str">
            <v>Hand Pumps</v>
          </cell>
        </row>
        <row r="53">
          <cell r="C53" t="str">
            <v>Nat Staff-Medical</v>
          </cell>
          <cell r="O53" t="str">
            <v>Well Construction Materials</v>
          </cell>
        </row>
        <row r="54">
          <cell r="C54" t="str">
            <v>Nat Staff-Nutritionist</v>
          </cell>
          <cell r="O54" t="str">
            <v>Other well construction costs</v>
          </cell>
        </row>
        <row r="55">
          <cell r="C55" t="str">
            <v>Nat Staff-Office Mgr/Admintr.</v>
          </cell>
          <cell r="O55" t="str">
            <v>Other specified tools OLD</v>
          </cell>
        </row>
        <row r="56">
          <cell r="C56" t="str">
            <v>Nat Staff-Office/Admin Assist</v>
          </cell>
          <cell r="O56" t="str">
            <v>Pump Fuel/Oil OLD use 47171</v>
          </cell>
        </row>
        <row r="57">
          <cell r="C57" t="str">
            <v>Nat Staff-Other</v>
          </cell>
          <cell r="O57" t="str">
            <v>Pump spares OLD (use 48172)</v>
          </cell>
        </row>
        <row r="58">
          <cell r="C58" t="str">
            <v>Nat Staff-Programme Assistant</v>
          </cell>
          <cell r="O58" t="str">
            <v>Other pumping OLD use 47173</v>
          </cell>
        </row>
        <row r="59">
          <cell r="C59" t="str">
            <v>Nat Staff-Programme Manager</v>
          </cell>
          <cell r="O59" t="str">
            <v>Water tanks OLD use 48122</v>
          </cell>
        </row>
        <row r="60">
          <cell r="C60" t="str">
            <v>Nat Staff-Programme Rep.</v>
          </cell>
          <cell r="O60" t="str">
            <v>Buckets OLD</v>
          </cell>
        </row>
        <row r="61">
          <cell r="C61" t="str">
            <v>Nat Staff-Public Hlth Coordtr</v>
          </cell>
          <cell r="O61" t="str">
            <v>Other water storage costs OLD</v>
          </cell>
        </row>
        <row r="62">
          <cell r="C62" t="str">
            <v>Nat Staff-Public Hlth Engineer</v>
          </cell>
          <cell r="O62" t="str">
            <v>Tool kit OLD</v>
          </cell>
        </row>
        <row r="63">
          <cell r="C63" t="str">
            <v>Nat Staff-Public Hlth TeamLdr</v>
          </cell>
          <cell r="O63" t="str">
            <v>Well liner OLD use 48182</v>
          </cell>
        </row>
        <row r="64">
          <cell r="C64" t="str">
            <v>Nat Staff-Recruitment Costs</v>
          </cell>
          <cell r="O64" t="str">
            <v>Well mould OLD</v>
          </cell>
        </row>
        <row r="65">
          <cell r="C65" t="str">
            <v>Nat Staff-Sanitation Techcn</v>
          </cell>
          <cell r="O65" t="str">
            <v>dewatering pump OLD use 48183</v>
          </cell>
        </row>
        <row r="66">
          <cell r="C66" t="str">
            <v>Nat Staff-Site Supervisor</v>
          </cell>
          <cell r="O66" t="str">
            <v>Dp well hd pumps OLD use 48184</v>
          </cell>
        </row>
        <row r="67">
          <cell r="C67" t="str">
            <v>Nat Staff-Skilled Labour</v>
          </cell>
          <cell r="O67" t="str">
            <v>Sh well hd pumps OLD use 48184</v>
          </cell>
        </row>
        <row r="68">
          <cell r="C68" t="str">
            <v>Nat Staff-Storekeeper/Asst</v>
          </cell>
          <cell r="O68" t="str">
            <v>Well maintenance &amp; repair OLD</v>
          </cell>
        </row>
        <row r="69">
          <cell r="C69" t="str">
            <v>Nat Staff-Translator</v>
          </cell>
          <cell r="O69" t="str">
            <v>Other well costs OLD use 48186</v>
          </cell>
        </row>
        <row r="70">
          <cell r="C70" t="str">
            <v>Nat Staff-Unskilled Labour</v>
          </cell>
          <cell r="O70" t="str">
            <v>Other water/sanitation  OLD</v>
          </cell>
        </row>
        <row r="71">
          <cell r="C71" t="str">
            <v>Nat Staff-Water Technicians</v>
          </cell>
          <cell r="K71" t="str">
            <v>Commercial Vehicle Hire</v>
          </cell>
          <cell r="O71" t="str">
            <v>Cement</v>
          </cell>
        </row>
        <row r="72">
          <cell r="C72" t="str">
            <v>Nat Staff-Well Digging Supvsr</v>
          </cell>
          <cell r="K72" t="str">
            <v>Motorcycles Hire</v>
          </cell>
        </row>
        <row r="73">
          <cell r="C73" t="str">
            <v>Nat Staff-Well Digging Team</v>
          </cell>
          <cell r="K73" t="str">
            <v>Pickups Hire</v>
          </cell>
        </row>
        <row r="74">
          <cell r="C74" t="str">
            <v>Nat-Feed Ctr Asst/Outreach Wkr</v>
          </cell>
          <cell r="K74" t="str">
            <v>Hardtops Hire</v>
          </cell>
        </row>
        <row r="75">
          <cell r="K75" t="str">
            <v>Truck Hire</v>
          </cell>
        </row>
        <row r="76">
          <cell r="K76" t="str">
            <v>Other Vehicle Hire</v>
          </cell>
        </row>
        <row r="77">
          <cell r="K77" t="str">
            <v>UK Trucking to airport</v>
          </cell>
        </row>
        <row r="78">
          <cell r="K78" t="str">
            <v>Airfreight</v>
          </cell>
        </row>
        <row r="79">
          <cell r="K79" t="str">
            <v>Seafreight</v>
          </cell>
        </row>
        <row r="80">
          <cell r="K80" t="str">
            <v>Freight by road</v>
          </cell>
        </row>
        <row r="81">
          <cell r="K81" t="str">
            <v>Water Trucking</v>
          </cell>
        </row>
        <row r="82">
          <cell r="K82" t="str">
            <v>Local Trucking Contract</v>
          </cell>
        </row>
        <row r="83">
          <cell r="K83" t="str">
            <v>Loading/Unloading</v>
          </cell>
        </row>
        <row r="84">
          <cell r="K84" t="str">
            <v>Insurance/Customs/Handling</v>
          </cell>
        </row>
        <row r="85">
          <cell r="K85" t="str">
            <v>Hardware - Purchase</v>
          </cell>
        </row>
        <row r="86">
          <cell r="K86" t="str">
            <v>Software - Purchase</v>
          </cell>
        </row>
        <row r="87">
          <cell r="K87" t="str">
            <v>Desktop Computer</v>
          </cell>
        </row>
        <row r="88">
          <cell r="K88" t="str">
            <v>Laptop Computer</v>
          </cell>
        </row>
        <row r="89">
          <cell r="K89" t="str">
            <v>Printer</v>
          </cell>
        </row>
        <row r="90">
          <cell r="K90" t="str">
            <v>Modem Kit</v>
          </cell>
        </row>
        <row r="91">
          <cell r="K91" t="str">
            <v>Other IT Purchase</v>
          </cell>
        </row>
        <row r="92">
          <cell r="K92" t="str">
            <v>Hardware - Rental</v>
          </cell>
        </row>
        <row r="93">
          <cell r="K93" t="str">
            <v>Software - Rental</v>
          </cell>
        </row>
        <row r="94">
          <cell r="K94" t="str">
            <v>Computers - Maintenance</v>
          </cell>
        </row>
        <row r="95">
          <cell r="K95" t="str">
            <v>Computer Supplies</v>
          </cell>
        </row>
        <row r="96">
          <cell r="K96" t="str">
            <v>Software Development</v>
          </cell>
        </row>
        <row r="97">
          <cell r="K97" t="str">
            <v>Desktop Software Support</v>
          </cell>
        </row>
        <row r="98">
          <cell r="K98" t="str">
            <v>Data Processing Fees</v>
          </cell>
        </row>
        <row r="99">
          <cell r="K99" t="str">
            <v>Disaster/Business Cont Servs</v>
          </cell>
        </row>
        <row r="100">
          <cell r="K100" t="str">
            <v>Audio-Visual Equip Purchase</v>
          </cell>
        </row>
        <row r="101">
          <cell r="K101" t="str">
            <v>Audio-Visual Equipment Hire</v>
          </cell>
        </row>
        <row r="102">
          <cell r="K102" t="str">
            <v>Audio-Visual Supplies</v>
          </cell>
        </row>
        <row r="103">
          <cell r="K103" t="str">
            <v>Film/Video Production</v>
          </cell>
        </row>
        <row r="104">
          <cell r="K104" t="str">
            <v>Database Management CRL</v>
          </cell>
        </row>
        <row r="105">
          <cell r="K105" t="str">
            <v>Database data work CRL</v>
          </cell>
        </row>
        <row r="106">
          <cell r="K106" t="str">
            <v>Database developments CRL</v>
          </cell>
        </row>
        <row r="107">
          <cell r="K107" t="str">
            <v>Telephone - Purchase</v>
          </cell>
        </row>
        <row r="108">
          <cell r="K108" t="str">
            <v>Satellite Phone - Purchase</v>
          </cell>
        </row>
        <row r="109">
          <cell r="K109" t="str">
            <v>Radio - Purchase</v>
          </cell>
        </row>
        <row r="110">
          <cell r="K110" t="str">
            <v>Mobile Phone - Purchase</v>
          </cell>
        </row>
        <row r="111">
          <cell r="K111" t="str">
            <v>Other Comms - Purchase</v>
          </cell>
        </row>
        <row r="112">
          <cell r="K112" t="str">
            <v>Telephones - Rental</v>
          </cell>
        </row>
        <row r="113">
          <cell r="K113" t="str">
            <v>Satellite Phones - Rental</v>
          </cell>
        </row>
        <row r="114">
          <cell r="K114" t="str">
            <v>Radio - Rental</v>
          </cell>
        </row>
        <row r="115">
          <cell r="K115" t="str">
            <v>Comms Equip - Maintenance</v>
          </cell>
        </row>
        <row r="116">
          <cell r="K116" t="str">
            <v>ISDN, ADSL &amp; Dial-Up Lines</v>
          </cell>
        </row>
        <row r="117">
          <cell r="K117" t="str">
            <v>WAN Circuits</v>
          </cell>
        </row>
        <row r="118">
          <cell r="K118" t="str">
            <v>Landline Call Charges</v>
          </cell>
          <cell r="O118" t="str">
            <v>Grants to Partners</v>
          </cell>
        </row>
        <row r="119">
          <cell r="K119" t="str">
            <v>VSAT Communications</v>
          </cell>
          <cell r="O119" t="str">
            <v>Training costs - partners</v>
          </cell>
        </row>
        <row r="120">
          <cell r="K120" t="str">
            <v>Internet Service Provider</v>
          </cell>
          <cell r="O120" t="str">
            <v>Training costs - others</v>
          </cell>
        </row>
        <row r="121">
          <cell r="K121" t="str">
            <v>Mobile Telephone Charges</v>
          </cell>
          <cell r="O121" t="str">
            <v>Partner support costs</v>
          </cell>
        </row>
        <row r="122">
          <cell r="K122" t="str">
            <v>Satellite Phone Charges</v>
          </cell>
          <cell r="O122" t="str">
            <v>Tech adviser support visits</v>
          </cell>
        </row>
        <row r="123">
          <cell r="K123" t="str">
            <v>Video Conference Call Charges</v>
          </cell>
          <cell r="O123" t="str">
            <v>Project Assessment</v>
          </cell>
        </row>
        <row r="124">
          <cell r="K124" t="str">
            <v>Communication tool kit</v>
          </cell>
          <cell r="O124" t="str">
            <v>Project Evaluation</v>
          </cell>
        </row>
        <row r="125">
          <cell r="K125" t="str">
            <v>VHF Radio Base Station</v>
          </cell>
          <cell r="O125" t="str">
            <v>Project Audit</v>
          </cell>
        </row>
        <row r="126">
          <cell r="K126" t="str">
            <v>VHF Hand Portable Kit</v>
          </cell>
          <cell r="O126" t="str">
            <v>Project Printing/Publications</v>
          </cell>
        </row>
        <row r="127">
          <cell r="K127" t="str">
            <v>HF Base station</v>
          </cell>
          <cell r="O127" t="str">
            <v>Project Visibility</v>
          </cell>
        </row>
        <row r="128">
          <cell r="K128" t="str">
            <v>HF Mobile</v>
          </cell>
        </row>
        <row r="129">
          <cell r="K129" t="str">
            <v>Inverter (12V to 240 V) ACDC</v>
          </cell>
        </row>
        <row r="130">
          <cell r="K130" t="str">
            <v>HF - Mast kit</v>
          </cell>
        </row>
        <row r="131">
          <cell r="K131" t="str">
            <v>HF - Power kit</v>
          </cell>
        </row>
        <row r="132">
          <cell r="K132" t="str">
            <v>Translation/Interpretation</v>
          </cell>
        </row>
        <row r="134">
          <cell r="K134" t="str">
            <v>Postage - Special Projects</v>
          </cell>
        </row>
        <row r="135">
          <cell r="K135" t="str">
            <v>Courier/Carriage</v>
          </cell>
        </row>
        <row r="136">
          <cell r="K136" t="str">
            <v>Freepost</v>
          </cell>
        </row>
        <row r="137">
          <cell r="K137" t="str">
            <v>Postage Overheads</v>
          </cell>
        </row>
        <row r="138">
          <cell r="K138" t="str">
            <v>Office Supplies</v>
          </cell>
        </row>
        <row r="139">
          <cell r="K139" t="str">
            <v>First Aid Kits</v>
          </cell>
        </row>
        <row r="140">
          <cell r="K140" t="str">
            <v>Oxfam Logo Items</v>
          </cell>
        </row>
        <row r="141">
          <cell r="K141" t="str">
            <v>Drinking Water</v>
          </cell>
        </row>
        <row r="142">
          <cell r="K142" t="str">
            <v>Stationery - General</v>
          </cell>
        </row>
        <row r="143">
          <cell r="K143" t="str">
            <v>Small Furniture Fittings Equip</v>
          </cell>
        </row>
        <row r="144">
          <cell r="K144" t="str">
            <v>Equipment Hire</v>
          </cell>
        </row>
        <row r="145">
          <cell r="K145" t="str">
            <v>Equipment Maintenance</v>
          </cell>
        </row>
        <row r="146">
          <cell r="K146" t="str">
            <v>Subs - Newspapers/Periodicals</v>
          </cell>
        </row>
        <row r="147">
          <cell r="K147" t="str">
            <v>Subs - UK Agencies</v>
          </cell>
        </row>
        <row r="148">
          <cell r="K148" t="str">
            <v>Subs - Intl Agencies</v>
          </cell>
        </row>
        <row r="149">
          <cell r="K149" t="str">
            <v>Subs - Personnel Services</v>
          </cell>
        </row>
        <row r="150">
          <cell r="K150" t="str">
            <v>Newspapers &amp; Magazines</v>
          </cell>
        </row>
        <row r="197">
          <cell r="K197" t="str">
            <v>Bank Charges</v>
          </cell>
        </row>
        <row r="198">
          <cell r="K198" t="str">
            <v>Finance Lease: Interest Charge</v>
          </cell>
        </row>
        <row r="199">
          <cell r="K199" t="str">
            <v>Insurance - General</v>
          </cell>
        </row>
        <row r="200">
          <cell r="K200" t="str">
            <v>Other Project Costs</v>
          </cell>
        </row>
        <row r="201">
          <cell r="K201" t="str">
            <v>Expenses - Miscellaneous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ummary"/>
      <sheetName val="2. Fixed Assets"/>
      <sheetName val="3. Floats 14800"/>
      <sheetName val="4. Salary Advs 14200"/>
      <sheetName val="5. Welfare 14201"/>
      <sheetName val="6. Housing 14202"/>
      <sheetName val="7. Debtors 14899"/>
      <sheetName val="8. Prepayment 14999"/>
      <sheetName val="9. Creditors 21899"/>
      <sheetName val="10. Accruals 21999"/>
      <sheetName val="11. EOC 23031 Gross"/>
      <sheetName val="12. EOC 23031 Net"/>
      <sheetName val="13a. Partner Commitments"/>
      <sheetName val="13b. Adjusted Partner Payments"/>
      <sheetName val="14. Restricted Contract Balance"/>
      <sheetName val="15. Goods in Kind"/>
      <sheetName val="16. Fixed Asset Commitments"/>
      <sheetName val="17. PwC Services"/>
      <sheetName val="18. Contingent Liabilities"/>
      <sheetName val="19. Donated Services"/>
      <sheetName val="20. Deferred Income"/>
      <sheetName val="21. Overseas Organisations"/>
      <sheetName val="22. Programme Security Check"/>
      <sheetName val="23. Staff Numbers"/>
      <sheetName val="24. RC Staff Details"/>
      <sheetName val="Additional account1"/>
      <sheetName val="Additional account2"/>
      <sheetName val="Additional account3"/>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Bank and Cash"/>
      <sheetName val="1. Salary Advs 14200"/>
      <sheetName val="2. Welfare 14201"/>
      <sheetName val="3. Car loan 14203"/>
      <sheetName val="4. Floats 14800"/>
      <sheetName val="5. Debtors 14899"/>
      <sheetName val="6. Prepayment 14999"/>
      <sheetName val="7. Creditors 21899"/>
      <sheetName val="8. Accruals 21999"/>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2)"/>
      <sheetName val="Budget"/>
      <sheetName val="Sheet6"/>
      <sheetName val="Sheet1"/>
      <sheetName val="Look-ups"/>
      <sheetName val="Sheet1 (3)"/>
      <sheetName val="Sheet2"/>
      <sheetName val="Sheet3"/>
    </sheetNames>
    <sheetDataSet>
      <sheetData sheetId="0"/>
      <sheetData sheetId="1">
        <row r="23">
          <cell r="G23">
            <v>0</v>
          </cell>
        </row>
        <row r="34">
          <cell r="G34">
            <v>0</v>
          </cell>
        </row>
        <row r="43">
          <cell r="G43">
            <v>0</v>
          </cell>
        </row>
        <row r="52">
          <cell r="G52">
            <v>0</v>
          </cell>
        </row>
      </sheetData>
      <sheetData sheetId="2"/>
      <sheetData sheetId="3"/>
      <sheetData sheetId="4"/>
      <sheetData sheetId="5"/>
      <sheetData sheetId="6"/>
      <sheetData sheetId="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 BUDGET SUMMARY "/>
      <sheetName val="B - Phase 1 PIPs"/>
      <sheetName val="C - Phase 2 PRJs"/>
      <sheetName val="D - Admin Budget-GBP"/>
      <sheetName val="E - Admin Budget-local"/>
      <sheetName val="F - Staff Costs UK &amp; National"/>
      <sheetName val="G - Staff Costs Glbl &amp; Natnl+"/>
      <sheetName val="H - Capital &amp; Depn workings"/>
      <sheetName val="I - Look-ups"/>
    </sheetNames>
    <sheetDataSet>
      <sheetData sheetId="0" refreshError="1"/>
      <sheetData sheetId="1" refreshError="1"/>
      <sheetData sheetId="2" refreshError="1"/>
      <sheetData sheetId="3">
        <row r="2">
          <cell r="D2" t="str">
            <v/>
          </cell>
          <cell r="Q2" t="str">
            <v/>
          </cell>
          <cell r="AI2" t="str">
            <v/>
          </cell>
          <cell r="BA2" t="str">
            <v/>
          </cell>
          <cell r="BS2" t="str">
            <v/>
          </cell>
          <cell r="CK2" t="str">
            <v/>
          </cell>
          <cell r="DC2" t="str">
            <v/>
          </cell>
        </row>
      </sheetData>
      <sheetData sheetId="4">
        <row r="2">
          <cell r="D2" t="str">
            <v/>
          </cell>
          <cell r="Q2" t="str">
            <v/>
          </cell>
          <cell r="AI2" t="str">
            <v/>
          </cell>
          <cell r="BA2" t="str">
            <v/>
          </cell>
          <cell r="BS2" t="str">
            <v/>
          </cell>
          <cell r="CK2" t="str">
            <v/>
          </cell>
          <cell r="DC2" t="str">
            <v/>
          </cell>
        </row>
      </sheetData>
      <sheetData sheetId="5">
        <row r="2">
          <cell r="E2" t="str">
            <v/>
          </cell>
        </row>
        <row r="3">
          <cell r="E3" t="str">
            <v/>
          </cell>
        </row>
        <row r="4">
          <cell r="E4" t="str">
            <v/>
          </cell>
        </row>
        <row r="12">
          <cell r="Z12" t="str">
            <v>Sum</v>
          </cell>
          <cell r="AA12" t="str">
            <v>Gratuity 45202</v>
          </cell>
          <cell r="AB12" t="str">
            <v>Loyalty 45202</v>
          </cell>
          <cell r="AC12" t="str">
            <v>Both</v>
          </cell>
          <cell r="AD12" t="str">
            <v>Pension 45002</v>
          </cell>
          <cell r="AE12" t="str">
            <v>Contract</v>
          </cell>
          <cell r="AF12" t="str">
            <v>FTE</v>
          </cell>
          <cell r="AG12" t="str">
            <v>Salary</v>
          </cell>
          <cell r="AH12" t="str">
            <v>Currency</v>
          </cell>
          <cell r="AI12" t="str">
            <v>Pension Type</v>
          </cell>
          <cell r="AJ12" t="str">
            <v>Category</v>
          </cell>
          <cell r="AK12" t="str">
            <v>Post Title</v>
          </cell>
        </row>
        <row r="13">
          <cell r="Z13">
            <v>9400.2782887700541</v>
          </cell>
          <cell r="AA13">
            <v>0</v>
          </cell>
          <cell r="AB13">
            <v>0</v>
          </cell>
          <cell r="AC13">
            <v>0</v>
          </cell>
          <cell r="AD13">
            <v>0</v>
          </cell>
          <cell r="AE13">
            <v>0</v>
          </cell>
          <cell r="AF13">
            <v>0</v>
          </cell>
          <cell r="AG13">
            <v>0</v>
          </cell>
          <cell r="AH13">
            <v>0</v>
          </cell>
          <cell r="AI13">
            <v>0</v>
          </cell>
          <cell r="AJ13">
            <v>0</v>
          </cell>
          <cell r="AK13">
            <v>0</v>
          </cell>
        </row>
        <row r="14">
          <cell r="Z14">
            <v>10073.440588235293</v>
          </cell>
          <cell r="AA14">
            <v>0</v>
          </cell>
          <cell r="AB14">
            <v>0</v>
          </cell>
          <cell r="AC14">
            <v>0</v>
          </cell>
          <cell r="AD14">
            <v>0</v>
          </cell>
          <cell r="AE14">
            <v>0</v>
          </cell>
          <cell r="AF14">
            <v>0</v>
          </cell>
          <cell r="AG14">
            <v>0</v>
          </cell>
          <cell r="AH14">
            <v>0</v>
          </cell>
          <cell r="AI14">
            <v>0</v>
          </cell>
          <cell r="AJ14">
            <v>0</v>
          </cell>
          <cell r="AK14">
            <v>0</v>
          </cell>
        </row>
        <row r="15">
          <cell r="Z15">
            <v>9669.5432085561515</v>
          </cell>
          <cell r="AA15">
            <v>0</v>
          </cell>
          <cell r="AB15">
            <v>0</v>
          </cell>
          <cell r="AC15">
            <v>0</v>
          </cell>
          <cell r="AD15">
            <v>0</v>
          </cell>
          <cell r="AE15">
            <v>0</v>
          </cell>
          <cell r="AF15">
            <v>0</v>
          </cell>
          <cell r="AG15">
            <v>0</v>
          </cell>
          <cell r="AH15">
            <v>0</v>
          </cell>
          <cell r="AI15">
            <v>0</v>
          </cell>
          <cell r="AJ15">
            <v>0</v>
          </cell>
          <cell r="AK15">
            <v>0</v>
          </cell>
        </row>
        <row r="16">
          <cell r="Z16">
            <v>7195.5051336898396</v>
          </cell>
          <cell r="AA16">
            <v>0</v>
          </cell>
          <cell r="AB16">
            <v>0</v>
          </cell>
          <cell r="AC16">
            <v>0</v>
          </cell>
          <cell r="AD16">
            <v>0</v>
          </cell>
          <cell r="AE16">
            <v>0</v>
          </cell>
          <cell r="AF16">
            <v>0</v>
          </cell>
          <cell r="AG16">
            <v>0</v>
          </cell>
          <cell r="AH16">
            <v>0</v>
          </cell>
          <cell r="AI16">
            <v>0</v>
          </cell>
          <cell r="AJ16">
            <v>0</v>
          </cell>
          <cell r="AK16">
            <v>0</v>
          </cell>
        </row>
        <row r="17">
          <cell r="Z17">
            <v>6132.441898395723</v>
          </cell>
          <cell r="AA17">
            <v>0</v>
          </cell>
          <cell r="AB17">
            <v>0</v>
          </cell>
          <cell r="AC17">
            <v>0</v>
          </cell>
          <cell r="AD17">
            <v>0</v>
          </cell>
          <cell r="AE17">
            <v>0</v>
          </cell>
          <cell r="AF17">
            <v>0</v>
          </cell>
          <cell r="AG17">
            <v>0</v>
          </cell>
          <cell r="AH17">
            <v>0</v>
          </cell>
          <cell r="AI17">
            <v>0</v>
          </cell>
          <cell r="AJ17">
            <v>0</v>
          </cell>
          <cell r="AK17">
            <v>0</v>
          </cell>
        </row>
        <row r="18">
          <cell r="Z18">
            <v>6132.441898395723</v>
          </cell>
          <cell r="AA18">
            <v>0</v>
          </cell>
          <cell r="AB18">
            <v>0</v>
          </cell>
          <cell r="AC18">
            <v>0</v>
          </cell>
          <cell r="AD18">
            <v>0</v>
          </cell>
          <cell r="AE18">
            <v>0</v>
          </cell>
          <cell r="AF18">
            <v>0</v>
          </cell>
          <cell r="AG18">
            <v>0</v>
          </cell>
          <cell r="AH18">
            <v>0</v>
          </cell>
          <cell r="AI18">
            <v>0</v>
          </cell>
          <cell r="AJ18">
            <v>0</v>
          </cell>
          <cell r="AK18">
            <v>0</v>
          </cell>
        </row>
        <row r="19">
          <cell r="Z19">
            <v>6682.9686898395721</v>
          </cell>
          <cell r="AA19">
            <v>0</v>
          </cell>
          <cell r="AB19">
            <v>0</v>
          </cell>
          <cell r="AC19">
            <v>0</v>
          </cell>
          <cell r="AD19">
            <v>0</v>
          </cell>
          <cell r="AE19">
            <v>0</v>
          </cell>
          <cell r="AF19">
            <v>0</v>
          </cell>
          <cell r="AG19">
            <v>0</v>
          </cell>
          <cell r="AH19">
            <v>0</v>
          </cell>
          <cell r="AI19">
            <v>0</v>
          </cell>
          <cell r="AJ19">
            <v>0</v>
          </cell>
          <cell r="AK19">
            <v>0</v>
          </cell>
        </row>
        <row r="20">
          <cell r="Z20">
            <v>5941.8236631016034</v>
          </cell>
          <cell r="AA20">
            <v>0</v>
          </cell>
          <cell r="AB20">
            <v>0</v>
          </cell>
          <cell r="AC20">
            <v>0</v>
          </cell>
          <cell r="AD20">
            <v>0</v>
          </cell>
          <cell r="AE20">
            <v>0</v>
          </cell>
          <cell r="AF20">
            <v>0</v>
          </cell>
          <cell r="AG20">
            <v>0</v>
          </cell>
          <cell r="AH20">
            <v>0</v>
          </cell>
          <cell r="AI20">
            <v>0</v>
          </cell>
          <cell r="AJ20">
            <v>0</v>
          </cell>
          <cell r="AK20">
            <v>0</v>
          </cell>
        </row>
        <row r="21">
          <cell r="Z21">
            <v>5843.1820588235296</v>
          </cell>
          <cell r="AA21">
            <v>0</v>
          </cell>
          <cell r="AB21">
            <v>0</v>
          </cell>
          <cell r="AC21">
            <v>0</v>
          </cell>
          <cell r="AD21">
            <v>0</v>
          </cell>
          <cell r="AE21">
            <v>0</v>
          </cell>
          <cell r="AF21">
            <v>0</v>
          </cell>
          <cell r="AG21">
            <v>0</v>
          </cell>
          <cell r="AH21">
            <v>0</v>
          </cell>
          <cell r="AI21">
            <v>0</v>
          </cell>
          <cell r="AJ21">
            <v>0</v>
          </cell>
          <cell r="AK21">
            <v>0</v>
          </cell>
        </row>
        <row r="22">
          <cell r="Z22">
            <v>4528.8493315508022</v>
          </cell>
          <cell r="AA22">
            <v>0</v>
          </cell>
          <cell r="AB22">
            <v>0</v>
          </cell>
          <cell r="AC22">
            <v>0</v>
          </cell>
          <cell r="AD22">
            <v>0</v>
          </cell>
          <cell r="AE22">
            <v>0</v>
          </cell>
          <cell r="AF22">
            <v>0</v>
          </cell>
          <cell r="AG22">
            <v>0</v>
          </cell>
          <cell r="AH22">
            <v>0</v>
          </cell>
          <cell r="AI22">
            <v>0</v>
          </cell>
          <cell r="AJ22">
            <v>0</v>
          </cell>
          <cell r="AK22">
            <v>0</v>
          </cell>
        </row>
        <row r="23">
          <cell r="Z23">
            <v>5931.8262032085559</v>
          </cell>
          <cell r="AA23">
            <v>0</v>
          </cell>
          <cell r="AB23">
            <v>0</v>
          </cell>
          <cell r="AC23">
            <v>0</v>
          </cell>
          <cell r="AD23">
            <v>0</v>
          </cell>
          <cell r="AE23">
            <v>0</v>
          </cell>
          <cell r="AF23">
            <v>0</v>
          </cell>
          <cell r="AG23">
            <v>0</v>
          </cell>
          <cell r="AH23">
            <v>0</v>
          </cell>
          <cell r="AI23">
            <v>0</v>
          </cell>
          <cell r="AJ23">
            <v>0</v>
          </cell>
          <cell r="AK23">
            <v>0</v>
          </cell>
        </row>
        <row r="24">
          <cell r="Z24">
            <v>4271.5813636363637</v>
          </cell>
          <cell r="AA24">
            <v>0</v>
          </cell>
          <cell r="AB24">
            <v>0</v>
          </cell>
          <cell r="AC24">
            <v>0</v>
          </cell>
          <cell r="AD24">
            <v>0</v>
          </cell>
          <cell r="AE24">
            <v>0</v>
          </cell>
          <cell r="AF24">
            <v>0</v>
          </cell>
          <cell r="AG24">
            <v>0</v>
          </cell>
          <cell r="AH24">
            <v>0</v>
          </cell>
          <cell r="AI24">
            <v>0</v>
          </cell>
          <cell r="AJ24">
            <v>0</v>
          </cell>
          <cell r="AK24">
            <v>0</v>
          </cell>
        </row>
        <row r="25">
          <cell r="Z25">
            <v>4298.2412566844923</v>
          </cell>
          <cell r="AA25">
            <v>0</v>
          </cell>
          <cell r="AB25">
            <v>0</v>
          </cell>
          <cell r="AC25">
            <v>0</v>
          </cell>
          <cell r="AD25">
            <v>0</v>
          </cell>
          <cell r="AE25">
            <v>0</v>
          </cell>
          <cell r="AF25">
            <v>0</v>
          </cell>
          <cell r="AG25">
            <v>0</v>
          </cell>
          <cell r="AH25">
            <v>0</v>
          </cell>
          <cell r="AI25">
            <v>0</v>
          </cell>
          <cell r="AJ25">
            <v>0</v>
          </cell>
          <cell r="AK25">
            <v>0</v>
          </cell>
        </row>
        <row r="26">
          <cell r="Z26">
            <v>4480.8615240641711</v>
          </cell>
          <cell r="AA26">
            <v>0</v>
          </cell>
          <cell r="AB26">
            <v>0</v>
          </cell>
          <cell r="AC26">
            <v>0</v>
          </cell>
          <cell r="AD26">
            <v>0</v>
          </cell>
          <cell r="AE26">
            <v>0</v>
          </cell>
          <cell r="AF26">
            <v>0</v>
          </cell>
          <cell r="AG26">
            <v>0</v>
          </cell>
          <cell r="AH26">
            <v>0</v>
          </cell>
          <cell r="AI26">
            <v>0</v>
          </cell>
          <cell r="AJ26">
            <v>0</v>
          </cell>
          <cell r="AK26">
            <v>0</v>
          </cell>
        </row>
        <row r="27">
          <cell r="Z27">
            <v>4770.1213636363636</v>
          </cell>
          <cell r="AA27">
            <v>0</v>
          </cell>
          <cell r="AB27">
            <v>0</v>
          </cell>
          <cell r="AC27">
            <v>0</v>
          </cell>
          <cell r="AD27">
            <v>0</v>
          </cell>
          <cell r="AE27">
            <v>0</v>
          </cell>
          <cell r="AF27">
            <v>0</v>
          </cell>
          <cell r="AG27">
            <v>0</v>
          </cell>
          <cell r="AH27">
            <v>0</v>
          </cell>
          <cell r="AI27">
            <v>0</v>
          </cell>
          <cell r="AJ27">
            <v>0</v>
          </cell>
          <cell r="AK27">
            <v>0</v>
          </cell>
        </row>
        <row r="28">
          <cell r="Z28">
            <v>3751.0469518716577</v>
          </cell>
          <cell r="AA28">
            <v>0</v>
          </cell>
          <cell r="AB28">
            <v>0</v>
          </cell>
          <cell r="AC28">
            <v>0</v>
          </cell>
          <cell r="AD28">
            <v>0</v>
          </cell>
          <cell r="AE28">
            <v>0</v>
          </cell>
          <cell r="AF28">
            <v>0</v>
          </cell>
          <cell r="AG28">
            <v>0</v>
          </cell>
          <cell r="AH28">
            <v>0</v>
          </cell>
          <cell r="AI28">
            <v>0</v>
          </cell>
          <cell r="AJ28">
            <v>0</v>
          </cell>
          <cell r="AK28">
            <v>0</v>
          </cell>
        </row>
        <row r="29">
          <cell r="Z29">
            <v>3787.7043048128344</v>
          </cell>
          <cell r="AA29">
            <v>0</v>
          </cell>
          <cell r="AB29">
            <v>0</v>
          </cell>
          <cell r="AC29">
            <v>0</v>
          </cell>
          <cell r="AD29">
            <v>0</v>
          </cell>
          <cell r="AE29">
            <v>0</v>
          </cell>
          <cell r="AF29">
            <v>0</v>
          </cell>
          <cell r="AG29">
            <v>0</v>
          </cell>
          <cell r="AH29">
            <v>0</v>
          </cell>
          <cell r="AI29">
            <v>0</v>
          </cell>
          <cell r="AJ29">
            <v>0</v>
          </cell>
          <cell r="AK29">
            <v>0</v>
          </cell>
        </row>
        <row r="30">
          <cell r="Z30">
            <v>2377.3959625668449</v>
          </cell>
          <cell r="AA30">
            <v>0</v>
          </cell>
          <cell r="AB30">
            <v>0</v>
          </cell>
          <cell r="AC30">
            <v>0</v>
          </cell>
          <cell r="AD30">
            <v>0</v>
          </cell>
          <cell r="AE30">
            <v>0</v>
          </cell>
          <cell r="AF30">
            <v>0</v>
          </cell>
          <cell r="AG30">
            <v>0</v>
          </cell>
          <cell r="AH30">
            <v>0</v>
          </cell>
          <cell r="AI30">
            <v>0</v>
          </cell>
          <cell r="AJ30">
            <v>0</v>
          </cell>
          <cell r="AK30">
            <v>0</v>
          </cell>
        </row>
        <row r="31">
          <cell r="Z31">
            <v>2377.3959625668449</v>
          </cell>
          <cell r="AA31">
            <v>0</v>
          </cell>
          <cell r="AB31">
            <v>0</v>
          </cell>
          <cell r="AC31">
            <v>0</v>
          </cell>
          <cell r="AD31">
            <v>0</v>
          </cell>
          <cell r="AE31">
            <v>0</v>
          </cell>
          <cell r="AF31">
            <v>0</v>
          </cell>
          <cell r="AG31">
            <v>0</v>
          </cell>
          <cell r="AH31">
            <v>0</v>
          </cell>
          <cell r="AI31">
            <v>0</v>
          </cell>
          <cell r="AJ31">
            <v>0</v>
          </cell>
          <cell r="AK31">
            <v>0</v>
          </cell>
        </row>
        <row r="32">
          <cell r="Z32">
            <v>1956.1696524064171</v>
          </cell>
          <cell r="AA32">
            <v>0</v>
          </cell>
          <cell r="AB32">
            <v>0</v>
          </cell>
          <cell r="AC32">
            <v>0</v>
          </cell>
          <cell r="AD32">
            <v>0</v>
          </cell>
          <cell r="AE32">
            <v>0</v>
          </cell>
          <cell r="AF32">
            <v>0</v>
          </cell>
          <cell r="AG32">
            <v>0</v>
          </cell>
          <cell r="AH32">
            <v>0</v>
          </cell>
          <cell r="AI32">
            <v>0</v>
          </cell>
          <cell r="AJ32">
            <v>0</v>
          </cell>
          <cell r="AK32">
            <v>0</v>
          </cell>
        </row>
        <row r="33">
          <cell r="Z33">
            <v>2783.9593315508023</v>
          </cell>
          <cell r="AA33">
            <v>0</v>
          </cell>
          <cell r="AB33">
            <v>0</v>
          </cell>
          <cell r="AC33">
            <v>0</v>
          </cell>
          <cell r="AD33">
            <v>0</v>
          </cell>
          <cell r="AE33">
            <v>0</v>
          </cell>
          <cell r="AF33">
            <v>0</v>
          </cell>
          <cell r="AG33">
            <v>0</v>
          </cell>
          <cell r="AH33">
            <v>0</v>
          </cell>
          <cell r="AI33">
            <v>0</v>
          </cell>
          <cell r="AJ33">
            <v>0</v>
          </cell>
          <cell r="AK33">
            <v>0</v>
          </cell>
        </row>
        <row r="34">
          <cell r="Z34">
            <v>2807.2867379679146</v>
          </cell>
          <cell r="AA34">
            <v>0</v>
          </cell>
          <cell r="AB34">
            <v>0</v>
          </cell>
          <cell r="AC34">
            <v>0</v>
          </cell>
          <cell r="AD34">
            <v>0</v>
          </cell>
          <cell r="AE34">
            <v>0</v>
          </cell>
          <cell r="AF34">
            <v>0</v>
          </cell>
          <cell r="AG34">
            <v>0</v>
          </cell>
          <cell r="AH34">
            <v>0</v>
          </cell>
          <cell r="AI34">
            <v>0</v>
          </cell>
          <cell r="AJ34">
            <v>0</v>
          </cell>
          <cell r="AK34">
            <v>0</v>
          </cell>
        </row>
        <row r="35">
          <cell r="Z35">
            <v>977.75157754010706</v>
          </cell>
          <cell r="AA35">
            <v>0</v>
          </cell>
          <cell r="AB35">
            <v>0</v>
          </cell>
          <cell r="AC35">
            <v>0</v>
          </cell>
          <cell r="AD35">
            <v>0</v>
          </cell>
          <cell r="AE35">
            <v>0</v>
          </cell>
          <cell r="AF35">
            <v>0</v>
          </cell>
          <cell r="AG35">
            <v>0</v>
          </cell>
          <cell r="AH35">
            <v>0</v>
          </cell>
          <cell r="AI35">
            <v>0</v>
          </cell>
          <cell r="AJ35">
            <v>0</v>
          </cell>
          <cell r="AK35">
            <v>0</v>
          </cell>
        </row>
        <row r="36">
          <cell r="Z36">
            <v>2422.0512834224601</v>
          </cell>
          <cell r="AA36">
            <v>0</v>
          </cell>
          <cell r="AB36">
            <v>0</v>
          </cell>
          <cell r="AC36">
            <v>0</v>
          </cell>
          <cell r="AD36">
            <v>0</v>
          </cell>
          <cell r="AE36">
            <v>0</v>
          </cell>
          <cell r="AF36">
            <v>0</v>
          </cell>
          <cell r="AG36">
            <v>0</v>
          </cell>
          <cell r="AH36">
            <v>0</v>
          </cell>
          <cell r="AI36">
            <v>0</v>
          </cell>
          <cell r="AJ36">
            <v>0</v>
          </cell>
          <cell r="AK36">
            <v>0</v>
          </cell>
        </row>
        <row r="37">
          <cell r="Z37">
            <v>873.11149732620311</v>
          </cell>
          <cell r="AA37">
            <v>0</v>
          </cell>
          <cell r="AB37">
            <v>0</v>
          </cell>
          <cell r="AC37">
            <v>0</v>
          </cell>
          <cell r="AD37">
            <v>0</v>
          </cell>
          <cell r="AE37">
            <v>0</v>
          </cell>
          <cell r="AF37">
            <v>0</v>
          </cell>
          <cell r="AG37">
            <v>0</v>
          </cell>
          <cell r="AH37">
            <v>0</v>
          </cell>
          <cell r="AI37">
            <v>0</v>
          </cell>
          <cell r="AJ37">
            <v>0</v>
          </cell>
          <cell r="AK37">
            <v>0</v>
          </cell>
        </row>
        <row r="38">
          <cell r="Z38">
            <v>823.12419786096257</v>
          </cell>
          <cell r="AA38">
            <v>0</v>
          </cell>
          <cell r="AB38">
            <v>0</v>
          </cell>
          <cell r="AC38">
            <v>0</v>
          </cell>
          <cell r="AD38">
            <v>0</v>
          </cell>
          <cell r="AE38">
            <v>0</v>
          </cell>
          <cell r="AF38">
            <v>0</v>
          </cell>
          <cell r="AG38">
            <v>0</v>
          </cell>
          <cell r="AH38">
            <v>0</v>
          </cell>
          <cell r="AI38">
            <v>0</v>
          </cell>
          <cell r="AJ38">
            <v>0</v>
          </cell>
          <cell r="AK38">
            <v>0</v>
          </cell>
        </row>
        <row r="39">
          <cell r="Z39">
            <v>2242.7635026737967</v>
          </cell>
          <cell r="AA39">
            <v>0</v>
          </cell>
          <cell r="AB39">
            <v>0</v>
          </cell>
          <cell r="AC39">
            <v>0</v>
          </cell>
          <cell r="AD39">
            <v>0</v>
          </cell>
          <cell r="AE39">
            <v>0</v>
          </cell>
          <cell r="AF39">
            <v>0</v>
          </cell>
          <cell r="AG39">
            <v>0</v>
          </cell>
          <cell r="AH39">
            <v>0</v>
          </cell>
          <cell r="AI39">
            <v>0</v>
          </cell>
          <cell r="AJ39">
            <v>0</v>
          </cell>
          <cell r="AK39">
            <v>0</v>
          </cell>
        </row>
        <row r="40">
          <cell r="Z40">
            <v>2136.1239304812834</v>
          </cell>
          <cell r="AA40">
            <v>0</v>
          </cell>
          <cell r="AB40">
            <v>0</v>
          </cell>
          <cell r="AC40">
            <v>0</v>
          </cell>
          <cell r="AD40">
            <v>0</v>
          </cell>
          <cell r="AE40">
            <v>0</v>
          </cell>
          <cell r="AF40">
            <v>0</v>
          </cell>
          <cell r="AG40">
            <v>0</v>
          </cell>
          <cell r="AH40">
            <v>0</v>
          </cell>
          <cell r="AI40">
            <v>0</v>
          </cell>
          <cell r="AJ40">
            <v>0</v>
          </cell>
          <cell r="AK40">
            <v>0</v>
          </cell>
        </row>
        <row r="41">
          <cell r="Z41">
            <v>0</v>
          </cell>
          <cell r="AA41">
            <v>0</v>
          </cell>
          <cell r="AB41">
            <v>0</v>
          </cell>
          <cell r="AC41">
            <v>0</v>
          </cell>
          <cell r="AD41">
            <v>0</v>
          </cell>
          <cell r="AE41">
            <v>0</v>
          </cell>
          <cell r="AF41">
            <v>0</v>
          </cell>
          <cell r="AG41">
            <v>0</v>
          </cell>
          <cell r="AH41">
            <v>0</v>
          </cell>
          <cell r="AI41">
            <v>0</v>
          </cell>
          <cell r="AJ41">
            <v>0</v>
          </cell>
          <cell r="AK41">
            <v>0</v>
          </cell>
        </row>
        <row r="42">
          <cell r="Z42">
            <v>0</v>
          </cell>
          <cell r="AA42">
            <v>0</v>
          </cell>
          <cell r="AB42">
            <v>0</v>
          </cell>
          <cell r="AC42">
            <v>0</v>
          </cell>
          <cell r="AD42">
            <v>0</v>
          </cell>
          <cell r="AE42">
            <v>0</v>
          </cell>
          <cell r="AF42">
            <v>0</v>
          </cell>
          <cell r="AG42">
            <v>0</v>
          </cell>
          <cell r="AH42">
            <v>0</v>
          </cell>
          <cell r="AI42">
            <v>0</v>
          </cell>
          <cell r="AJ42">
            <v>0</v>
          </cell>
          <cell r="AK42">
            <v>0</v>
          </cell>
        </row>
        <row r="43">
          <cell r="Z43">
            <v>0</v>
          </cell>
          <cell r="AA43">
            <v>0</v>
          </cell>
          <cell r="AB43">
            <v>0</v>
          </cell>
          <cell r="AC43">
            <v>0</v>
          </cell>
          <cell r="AD43">
            <v>0</v>
          </cell>
          <cell r="AE43">
            <v>0</v>
          </cell>
          <cell r="AF43">
            <v>0</v>
          </cell>
          <cell r="AG43">
            <v>0</v>
          </cell>
          <cell r="AH43">
            <v>0</v>
          </cell>
          <cell r="AI43">
            <v>0</v>
          </cell>
          <cell r="AJ43">
            <v>0</v>
          </cell>
          <cell r="AK43">
            <v>0</v>
          </cell>
        </row>
        <row r="44">
          <cell r="Z44">
            <v>0</v>
          </cell>
          <cell r="AA44">
            <v>0</v>
          </cell>
          <cell r="AB44">
            <v>0</v>
          </cell>
          <cell r="AC44">
            <v>0</v>
          </cell>
          <cell r="AD44">
            <v>0</v>
          </cell>
          <cell r="AE44">
            <v>0</v>
          </cell>
          <cell r="AF44">
            <v>0</v>
          </cell>
          <cell r="AG44">
            <v>0</v>
          </cell>
          <cell r="AH44">
            <v>0</v>
          </cell>
          <cell r="AI44">
            <v>0</v>
          </cell>
          <cell r="AJ44">
            <v>0</v>
          </cell>
          <cell r="AK44">
            <v>0</v>
          </cell>
        </row>
        <row r="45">
          <cell r="Z45">
            <v>0</v>
          </cell>
          <cell r="AA45">
            <v>0</v>
          </cell>
          <cell r="AB45">
            <v>0</v>
          </cell>
          <cell r="AC45">
            <v>0</v>
          </cell>
          <cell r="AD45">
            <v>0</v>
          </cell>
          <cell r="AE45">
            <v>0</v>
          </cell>
          <cell r="AF45">
            <v>0</v>
          </cell>
          <cell r="AG45">
            <v>0</v>
          </cell>
          <cell r="AH45">
            <v>0</v>
          </cell>
          <cell r="AI45">
            <v>0</v>
          </cell>
          <cell r="AJ45">
            <v>0</v>
          </cell>
          <cell r="AK45">
            <v>0</v>
          </cell>
        </row>
        <row r="46">
          <cell r="Z46">
            <v>0</v>
          </cell>
          <cell r="AA46">
            <v>0</v>
          </cell>
          <cell r="AB46">
            <v>0</v>
          </cell>
          <cell r="AC46">
            <v>0</v>
          </cell>
          <cell r="AD46">
            <v>0</v>
          </cell>
          <cell r="AE46">
            <v>0</v>
          </cell>
          <cell r="AF46">
            <v>0</v>
          </cell>
          <cell r="AG46">
            <v>0</v>
          </cell>
          <cell r="AH46">
            <v>0</v>
          </cell>
          <cell r="AI46">
            <v>0</v>
          </cell>
          <cell r="AJ46">
            <v>0</v>
          </cell>
          <cell r="AK46">
            <v>0</v>
          </cell>
        </row>
        <row r="47">
          <cell r="Z47">
            <v>0</v>
          </cell>
          <cell r="AA47">
            <v>0</v>
          </cell>
          <cell r="AB47">
            <v>0</v>
          </cell>
          <cell r="AC47">
            <v>0</v>
          </cell>
          <cell r="AD47">
            <v>0</v>
          </cell>
          <cell r="AE47">
            <v>0</v>
          </cell>
          <cell r="AF47">
            <v>0</v>
          </cell>
          <cell r="AG47">
            <v>0</v>
          </cell>
          <cell r="AH47">
            <v>0</v>
          </cell>
          <cell r="AI47">
            <v>0</v>
          </cell>
          <cell r="AJ47">
            <v>0</v>
          </cell>
          <cell r="AK47">
            <v>0</v>
          </cell>
        </row>
        <row r="48">
          <cell r="Z48">
            <v>0</v>
          </cell>
          <cell r="AA48">
            <v>0</v>
          </cell>
          <cell r="AB48">
            <v>0</v>
          </cell>
          <cell r="AC48">
            <v>0</v>
          </cell>
          <cell r="AD48">
            <v>0</v>
          </cell>
          <cell r="AE48">
            <v>0</v>
          </cell>
          <cell r="AF48">
            <v>0</v>
          </cell>
          <cell r="AG48">
            <v>0</v>
          </cell>
          <cell r="AH48">
            <v>0</v>
          </cell>
          <cell r="AI48">
            <v>0</v>
          </cell>
          <cell r="AJ48">
            <v>0</v>
          </cell>
          <cell r="AK48">
            <v>0</v>
          </cell>
        </row>
        <row r="49">
          <cell r="Z49">
            <v>0</v>
          </cell>
          <cell r="AA49">
            <v>0</v>
          </cell>
          <cell r="AB49">
            <v>0</v>
          </cell>
          <cell r="AC49">
            <v>0</v>
          </cell>
          <cell r="AD49">
            <v>0</v>
          </cell>
          <cell r="AE49">
            <v>0</v>
          </cell>
          <cell r="AF49">
            <v>0</v>
          </cell>
          <cell r="AG49">
            <v>0</v>
          </cell>
          <cell r="AH49">
            <v>0</v>
          </cell>
          <cell r="AI49">
            <v>0</v>
          </cell>
          <cell r="AJ49">
            <v>0</v>
          </cell>
          <cell r="AK49">
            <v>0</v>
          </cell>
        </row>
        <row r="50">
          <cell r="Z50">
            <v>0</v>
          </cell>
          <cell r="AA50">
            <v>0</v>
          </cell>
          <cell r="AB50">
            <v>0</v>
          </cell>
          <cell r="AC50">
            <v>0</v>
          </cell>
          <cell r="AD50">
            <v>0</v>
          </cell>
          <cell r="AE50">
            <v>0</v>
          </cell>
          <cell r="AF50">
            <v>0</v>
          </cell>
          <cell r="AG50">
            <v>0</v>
          </cell>
          <cell r="AH50">
            <v>0</v>
          </cell>
          <cell r="AI50">
            <v>0</v>
          </cell>
          <cell r="AJ50">
            <v>0</v>
          </cell>
          <cell r="AK50">
            <v>0</v>
          </cell>
        </row>
        <row r="51">
          <cell r="Z51">
            <v>0</v>
          </cell>
          <cell r="AA51">
            <v>0</v>
          </cell>
          <cell r="AB51">
            <v>0</v>
          </cell>
          <cell r="AC51">
            <v>0</v>
          </cell>
          <cell r="AD51">
            <v>0</v>
          </cell>
          <cell r="AE51">
            <v>0</v>
          </cell>
          <cell r="AF51">
            <v>0</v>
          </cell>
          <cell r="AG51">
            <v>0</v>
          </cell>
          <cell r="AH51">
            <v>0</v>
          </cell>
          <cell r="AI51">
            <v>0</v>
          </cell>
          <cell r="AJ51">
            <v>0</v>
          </cell>
          <cell r="AK51">
            <v>0</v>
          </cell>
        </row>
        <row r="52">
          <cell r="Z52">
            <v>0</v>
          </cell>
          <cell r="AA52">
            <v>0</v>
          </cell>
          <cell r="AB52">
            <v>0</v>
          </cell>
          <cell r="AC52">
            <v>0</v>
          </cell>
          <cell r="AD52">
            <v>0</v>
          </cell>
          <cell r="AE52">
            <v>0</v>
          </cell>
          <cell r="AF52">
            <v>0</v>
          </cell>
          <cell r="AG52">
            <v>0</v>
          </cell>
          <cell r="AH52">
            <v>0</v>
          </cell>
          <cell r="AI52">
            <v>0</v>
          </cell>
          <cell r="AJ52">
            <v>0</v>
          </cell>
          <cell r="AK52">
            <v>0</v>
          </cell>
        </row>
        <row r="53">
          <cell r="Z53">
            <v>0</v>
          </cell>
          <cell r="AA53">
            <v>0</v>
          </cell>
          <cell r="AB53">
            <v>0</v>
          </cell>
          <cell r="AC53">
            <v>0</v>
          </cell>
          <cell r="AD53">
            <v>0</v>
          </cell>
          <cell r="AE53">
            <v>0</v>
          </cell>
          <cell r="AF53">
            <v>0</v>
          </cell>
          <cell r="AG53">
            <v>0</v>
          </cell>
          <cell r="AH53">
            <v>0</v>
          </cell>
          <cell r="AI53">
            <v>0</v>
          </cell>
          <cell r="AJ53">
            <v>0</v>
          </cell>
          <cell r="AK53">
            <v>0</v>
          </cell>
        </row>
        <row r="54">
          <cell r="Z54">
            <v>0</v>
          </cell>
          <cell r="AA54">
            <v>0</v>
          </cell>
          <cell r="AB54">
            <v>0</v>
          </cell>
          <cell r="AC54">
            <v>0</v>
          </cell>
          <cell r="AD54">
            <v>0</v>
          </cell>
          <cell r="AE54">
            <v>0</v>
          </cell>
          <cell r="AF54">
            <v>0</v>
          </cell>
          <cell r="AG54">
            <v>0</v>
          </cell>
          <cell r="AH54">
            <v>0</v>
          </cell>
          <cell r="AI54">
            <v>0</v>
          </cell>
          <cell r="AJ54">
            <v>0</v>
          </cell>
          <cell r="AK54">
            <v>0</v>
          </cell>
        </row>
        <row r="55">
          <cell r="Z55">
            <v>0</v>
          </cell>
          <cell r="AA55">
            <v>0</v>
          </cell>
          <cell r="AB55">
            <v>0</v>
          </cell>
          <cell r="AC55">
            <v>0</v>
          </cell>
          <cell r="AD55">
            <v>0</v>
          </cell>
          <cell r="AE55">
            <v>0</v>
          </cell>
          <cell r="AF55">
            <v>0</v>
          </cell>
          <cell r="AG55">
            <v>0</v>
          </cell>
          <cell r="AH55">
            <v>0</v>
          </cell>
          <cell r="AI55">
            <v>0</v>
          </cell>
          <cell r="AJ55">
            <v>0</v>
          </cell>
          <cell r="AK55">
            <v>0</v>
          </cell>
        </row>
        <row r="56">
          <cell r="Z56">
            <v>0</v>
          </cell>
          <cell r="AA56">
            <v>0</v>
          </cell>
          <cell r="AB56">
            <v>0</v>
          </cell>
          <cell r="AC56">
            <v>0</v>
          </cell>
          <cell r="AD56">
            <v>0</v>
          </cell>
          <cell r="AE56">
            <v>0</v>
          </cell>
          <cell r="AF56">
            <v>0</v>
          </cell>
          <cell r="AG56">
            <v>0</v>
          </cell>
          <cell r="AH56">
            <v>0</v>
          </cell>
          <cell r="AI56">
            <v>0</v>
          </cell>
          <cell r="AJ56">
            <v>0</v>
          </cell>
          <cell r="AK56">
            <v>0</v>
          </cell>
        </row>
        <row r="57">
          <cell r="Z57">
            <v>0</v>
          </cell>
          <cell r="AA57">
            <v>0</v>
          </cell>
          <cell r="AB57">
            <v>0</v>
          </cell>
          <cell r="AC57">
            <v>0</v>
          </cell>
          <cell r="AD57">
            <v>0</v>
          </cell>
          <cell r="AE57">
            <v>0</v>
          </cell>
          <cell r="AF57">
            <v>0</v>
          </cell>
          <cell r="AG57">
            <v>0</v>
          </cell>
          <cell r="AH57">
            <v>0</v>
          </cell>
          <cell r="AI57">
            <v>0</v>
          </cell>
          <cell r="AJ57">
            <v>0</v>
          </cell>
          <cell r="AK57">
            <v>0</v>
          </cell>
        </row>
        <row r="58">
          <cell r="Z58">
            <v>0</v>
          </cell>
          <cell r="AA58">
            <v>0</v>
          </cell>
          <cell r="AB58">
            <v>0</v>
          </cell>
          <cell r="AC58">
            <v>0</v>
          </cell>
          <cell r="AD58">
            <v>0</v>
          </cell>
          <cell r="AE58">
            <v>0</v>
          </cell>
          <cell r="AF58">
            <v>0</v>
          </cell>
          <cell r="AG58">
            <v>0</v>
          </cell>
          <cell r="AH58">
            <v>0</v>
          </cell>
          <cell r="AI58">
            <v>0</v>
          </cell>
          <cell r="AJ58">
            <v>0</v>
          </cell>
          <cell r="AK58">
            <v>0</v>
          </cell>
        </row>
        <row r="59">
          <cell r="Z59">
            <v>0</v>
          </cell>
          <cell r="AA59">
            <v>0</v>
          </cell>
          <cell r="AB59">
            <v>0</v>
          </cell>
          <cell r="AC59">
            <v>0</v>
          </cell>
          <cell r="AD59">
            <v>0</v>
          </cell>
          <cell r="AE59">
            <v>0</v>
          </cell>
          <cell r="AF59">
            <v>0</v>
          </cell>
          <cell r="AG59">
            <v>0</v>
          </cell>
          <cell r="AH59">
            <v>0</v>
          </cell>
          <cell r="AI59">
            <v>0</v>
          </cell>
          <cell r="AJ59">
            <v>0</v>
          </cell>
          <cell r="AK59">
            <v>0</v>
          </cell>
        </row>
        <row r="60">
          <cell r="Z60">
            <v>0</v>
          </cell>
          <cell r="AA60">
            <v>0</v>
          </cell>
          <cell r="AB60">
            <v>0</v>
          </cell>
          <cell r="AC60">
            <v>0</v>
          </cell>
          <cell r="AD60">
            <v>0</v>
          </cell>
          <cell r="AE60">
            <v>0</v>
          </cell>
          <cell r="AF60">
            <v>0</v>
          </cell>
          <cell r="AG60">
            <v>0</v>
          </cell>
          <cell r="AH60">
            <v>0</v>
          </cell>
          <cell r="AI60">
            <v>0</v>
          </cell>
          <cell r="AJ60">
            <v>0</v>
          </cell>
          <cell r="AK60">
            <v>0</v>
          </cell>
        </row>
        <row r="61">
          <cell r="Z61">
            <v>0</v>
          </cell>
          <cell r="AA61">
            <v>0</v>
          </cell>
          <cell r="AB61">
            <v>0</v>
          </cell>
          <cell r="AC61">
            <v>0</v>
          </cell>
          <cell r="AD61">
            <v>0</v>
          </cell>
          <cell r="AE61">
            <v>0</v>
          </cell>
          <cell r="AF61">
            <v>0</v>
          </cell>
          <cell r="AG61">
            <v>0</v>
          </cell>
          <cell r="AH61">
            <v>0</v>
          </cell>
          <cell r="AI61">
            <v>0</v>
          </cell>
          <cell r="AJ61">
            <v>0</v>
          </cell>
          <cell r="AK61">
            <v>0</v>
          </cell>
        </row>
        <row r="62">
          <cell r="Z62">
            <v>0</v>
          </cell>
          <cell r="AA62">
            <v>0</v>
          </cell>
          <cell r="AB62">
            <v>0</v>
          </cell>
          <cell r="AC62">
            <v>0</v>
          </cell>
          <cell r="AD62">
            <v>0</v>
          </cell>
          <cell r="AE62">
            <v>0</v>
          </cell>
          <cell r="AF62">
            <v>0</v>
          </cell>
          <cell r="AG62">
            <v>0</v>
          </cell>
          <cell r="AH62">
            <v>0</v>
          </cell>
          <cell r="AI62">
            <v>0</v>
          </cell>
          <cell r="AJ62">
            <v>0</v>
          </cell>
          <cell r="AK62">
            <v>0</v>
          </cell>
        </row>
        <row r="63">
          <cell r="Z63">
            <v>0</v>
          </cell>
          <cell r="AA63">
            <v>0</v>
          </cell>
          <cell r="AB63">
            <v>0</v>
          </cell>
          <cell r="AC63">
            <v>0</v>
          </cell>
          <cell r="AD63">
            <v>0</v>
          </cell>
          <cell r="AE63">
            <v>0</v>
          </cell>
          <cell r="AF63">
            <v>0</v>
          </cell>
          <cell r="AG63">
            <v>0</v>
          </cell>
          <cell r="AH63">
            <v>0</v>
          </cell>
          <cell r="AI63">
            <v>0</v>
          </cell>
          <cell r="AJ63">
            <v>0</v>
          </cell>
          <cell r="AK63">
            <v>0</v>
          </cell>
        </row>
        <row r="64">
          <cell r="Z64">
            <v>0</v>
          </cell>
          <cell r="AA64">
            <v>0</v>
          </cell>
          <cell r="AB64">
            <v>0</v>
          </cell>
          <cell r="AC64">
            <v>0</v>
          </cell>
          <cell r="AD64">
            <v>0</v>
          </cell>
          <cell r="AE64">
            <v>0</v>
          </cell>
          <cell r="AF64">
            <v>0</v>
          </cell>
          <cell r="AG64">
            <v>0</v>
          </cell>
          <cell r="AH64">
            <v>0</v>
          </cell>
          <cell r="AI64">
            <v>0</v>
          </cell>
          <cell r="AJ64">
            <v>0</v>
          </cell>
          <cell r="AK64">
            <v>0</v>
          </cell>
        </row>
        <row r="65">
          <cell r="Z65">
            <v>0</v>
          </cell>
          <cell r="AA65">
            <v>0</v>
          </cell>
          <cell r="AB65">
            <v>0</v>
          </cell>
          <cell r="AC65">
            <v>0</v>
          </cell>
          <cell r="AD65">
            <v>0</v>
          </cell>
          <cell r="AE65">
            <v>0</v>
          </cell>
          <cell r="AF65">
            <v>0</v>
          </cell>
          <cell r="AG65">
            <v>0</v>
          </cell>
          <cell r="AH65">
            <v>0</v>
          </cell>
          <cell r="AI65">
            <v>0</v>
          </cell>
          <cell r="AJ65">
            <v>0</v>
          </cell>
          <cell r="AK65">
            <v>0</v>
          </cell>
        </row>
        <row r="66">
          <cell r="Z66">
            <v>0</v>
          </cell>
          <cell r="AA66">
            <v>0</v>
          </cell>
          <cell r="AB66">
            <v>0</v>
          </cell>
          <cell r="AC66">
            <v>0</v>
          </cell>
          <cell r="AD66">
            <v>0</v>
          </cell>
          <cell r="AE66">
            <v>0</v>
          </cell>
          <cell r="AF66">
            <v>0</v>
          </cell>
          <cell r="AG66">
            <v>0</v>
          </cell>
          <cell r="AH66">
            <v>0</v>
          </cell>
          <cell r="AI66">
            <v>0</v>
          </cell>
          <cell r="AJ66">
            <v>0</v>
          </cell>
          <cell r="AK66">
            <v>0</v>
          </cell>
        </row>
        <row r="67">
          <cell r="Z67">
            <v>0</v>
          </cell>
          <cell r="AA67">
            <v>0</v>
          </cell>
          <cell r="AB67">
            <v>0</v>
          </cell>
          <cell r="AC67">
            <v>0</v>
          </cell>
          <cell r="AD67">
            <v>0</v>
          </cell>
          <cell r="AE67">
            <v>0</v>
          </cell>
          <cell r="AF67">
            <v>0</v>
          </cell>
          <cell r="AG67">
            <v>0</v>
          </cell>
          <cell r="AH67">
            <v>0</v>
          </cell>
          <cell r="AI67">
            <v>0</v>
          </cell>
          <cell r="AJ67">
            <v>0</v>
          </cell>
          <cell r="AK67">
            <v>0</v>
          </cell>
        </row>
        <row r="68">
          <cell r="Z68">
            <v>0</v>
          </cell>
          <cell r="AA68">
            <v>0</v>
          </cell>
          <cell r="AB68">
            <v>0</v>
          </cell>
          <cell r="AC68">
            <v>0</v>
          </cell>
          <cell r="AD68">
            <v>0</v>
          </cell>
          <cell r="AE68">
            <v>0</v>
          </cell>
          <cell r="AF68">
            <v>0</v>
          </cell>
          <cell r="AG68">
            <v>0</v>
          </cell>
          <cell r="AH68">
            <v>0</v>
          </cell>
          <cell r="AI68">
            <v>0</v>
          </cell>
          <cell r="AJ68">
            <v>0</v>
          </cell>
          <cell r="AK68">
            <v>0</v>
          </cell>
        </row>
        <row r="69">
          <cell r="Z69">
            <v>0</v>
          </cell>
          <cell r="AA69">
            <v>0</v>
          </cell>
          <cell r="AB69">
            <v>0</v>
          </cell>
          <cell r="AC69">
            <v>0</v>
          </cell>
          <cell r="AD69">
            <v>0</v>
          </cell>
          <cell r="AE69">
            <v>0</v>
          </cell>
          <cell r="AF69">
            <v>0</v>
          </cell>
          <cell r="AG69">
            <v>0</v>
          </cell>
          <cell r="AH69">
            <v>0</v>
          </cell>
          <cell r="AI69">
            <v>0</v>
          </cell>
          <cell r="AJ69">
            <v>0</v>
          </cell>
          <cell r="AK69">
            <v>0</v>
          </cell>
        </row>
        <row r="70">
          <cell r="Z70">
            <v>0</v>
          </cell>
          <cell r="AA70">
            <v>0</v>
          </cell>
          <cell r="AB70">
            <v>0</v>
          </cell>
          <cell r="AC70">
            <v>0</v>
          </cell>
          <cell r="AD70">
            <v>0</v>
          </cell>
          <cell r="AE70">
            <v>0</v>
          </cell>
          <cell r="AF70">
            <v>0</v>
          </cell>
          <cell r="AG70">
            <v>0</v>
          </cell>
          <cell r="AH70">
            <v>0</v>
          </cell>
          <cell r="AI70">
            <v>0</v>
          </cell>
          <cell r="AJ70">
            <v>0</v>
          </cell>
          <cell r="AK70">
            <v>0</v>
          </cell>
        </row>
        <row r="71">
          <cell r="Z71">
            <v>0</v>
          </cell>
          <cell r="AA71">
            <v>0</v>
          </cell>
          <cell r="AB71">
            <v>0</v>
          </cell>
          <cell r="AC71">
            <v>0</v>
          </cell>
          <cell r="AD71">
            <v>0</v>
          </cell>
          <cell r="AE71">
            <v>0</v>
          </cell>
          <cell r="AF71">
            <v>0</v>
          </cell>
          <cell r="AG71">
            <v>0</v>
          </cell>
          <cell r="AH71">
            <v>0</v>
          </cell>
          <cell r="AI71">
            <v>0</v>
          </cell>
          <cell r="AJ71">
            <v>0</v>
          </cell>
          <cell r="AK71">
            <v>0</v>
          </cell>
        </row>
        <row r="72">
          <cell r="Z72">
            <v>0</v>
          </cell>
          <cell r="AA72">
            <v>0</v>
          </cell>
          <cell r="AB72">
            <v>0</v>
          </cell>
          <cell r="AC72">
            <v>0</v>
          </cell>
          <cell r="AD72">
            <v>0</v>
          </cell>
          <cell r="AE72">
            <v>0</v>
          </cell>
          <cell r="AF72">
            <v>0</v>
          </cell>
          <cell r="AG72">
            <v>0</v>
          </cell>
          <cell r="AH72">
            <v>0</v>
          </cell>
          <cell r="AI72">
            <v>0</v>
          </cell>
          <cell r="AJ72">
            <v>0</v>
          </cell>
          <cell r="AK72">
            <v>0</v>
          </cell>
        </row>
        <row r="73">
          <cell r="Z73">
            <v>0</v>
          </cell>
          <cell r="AA73">
            <v>0</v>
          </cell>
          <cell r="AB73">
            <v>0</v>
          </cell>
          <cell r="AC73">
            <v>0</v>
          </cell>
          <cell r="AD73">
            <v>0</v>
          </cell>
          <cell r="AE73">
            <v>0</v>
          </cell>
          <cell r="AF73">
            <v>0</v>
          </cell>
          <cell r="AG73">
            <v>0</v>
          </cell>
          <cell r="AH73">
            <v>0</v>
          </cell>
          <cell r="AI73">
            <v>0</v>
          </cell>
          <cell r="AJ73">
            <v>0</v>
          </cell>
          <cell r="AK73">
            <v>0</v>
          </cell>
        </row>
        <row r="74">
          <cell r="Z74">
            <v>0</v>
          </cell>
          <cell r="AA74">
            <v>0</v>
          </cell>
          <cell r="AB74">
            <v>0</v>
          </cell>
          <cell r="AC74">
            <v>0</v>
          </cell>
          <cell r="AD74">
            <v>0</v>
          </cell>
          <cell r="AE74">
            <v>0</v>
          </cell>
          <cell r="AF74">
            <v>0</v>
          </cell>
          <cell r="AG74">
            <v>0</v>
          </cell>
          <cell r="AH74">
            <v>0</v>
          </cell>
          <cell r="AI74">
            <v>0</v>
          </cell>
          <cell r="AJ74">
            <v>0</v>
          </cell>
          <cell r="AK74">
            <v>0</v>
          </cell>
        </row>
        <row r="75">
          <cell r="Z75">
            <v>0</v>
          </cell>
          <cell r="AA75">
            <v>0</v>
          </cell>
          <cell r="AB75">
            <v>0</v>
          </cell>
          <cell r="AC75">
            <v>0</v>
          </cell>
          <cell r="AD75">
            <v>0</v>
          </cell>
          <cell r="AE75">
            <v>0</v>
          </cell>
          <cell r="AF75">
            <v>0</v>
          </cell>
          <cell r="AG75">
            <v>0</v>
          </cell>
          <cell r="AH75">
            <v>0</v>
          </cell>
          <cell r="AI75">
            <v>0</v>
          </cell>
          <cell r="AJ75">
            <v>0</v>
          </cell>
          <cell r="AK75">
            <v>0</v>
          </cell>
        </row>
        <row r="76">
          <cell r="Z76">
            <v>0</v>
          </cell>
          <cell r="AA76">
            <v>0</v>
          </cell>
          <cell r="AB76">
            <v>0</v>
          </cell>
          <cell r="AC76">
            <v>0</v>
          </cell>
          <cell r="AD76">
            <v>0</v>
          </cell>
          <cell r="AE76">
            <v>0</v>
          </cell>
          <cell r="AF76">
            <v>0</v>
          </cell>
          <cell r="AG76">
            <v>0</v>
          </cell>
          <cell r="AH76">
            <v>0</v>
          </cell>
          <cell r="AI76">
            <v>0</v>
          </cell>
          <cell r="AJ76">
            <v>0</v>
          </cell>
          <cell r="AK76">
            <v>0</v>
          </cell>
        </row>
        <row r="77">
          <cell r="Z77">
            <v>0</v>
          </cell>
          <cell r="AA77">
            <v>0</v>
          </cell>
          <cell r="AB77">
            <v>0</v>
          </cell>
          <cell r="AC77">
            <v>0</v>
          </cell>
          <cell r="AD77">
            <v>0</v>
          </cell>
          <cell r="AE77">
            <v>0</v>
          </cell>
          <cell r="AF77">
            <v>0</v>
          </cell>
          <cell r="AG77">
            <v>0</v>
          </cell>
          <cell r="AH77">
            <v>0</v>
          </cell>
          <cell r="AI77">
            <v>0</v>
          </cell>
          <cell r="AJ77">
            <v>0</v>
          </cell>
          <cell r="AK77">
            <v>0</v>
          </cell>
        </row>
        <row r="78">
          <cell r="Z78">
            <v>0</v>
          </cell>
          <cell r="AA78">
            <v>0</v>
          </cell>
          <cell r="AB78">
            <v>0</v>
          </cell>
          <cell r="AC78">
            <v>0</v>
          </cell>
          <cell r="AD78">
            <v>0</v>
          </cell>
          <cell r="AE78">
            <v>0</v>
          </cell>
          <cell r="AF78">
            <v>0</v>
          </cell>
          <cell r="AG78">
            <v>0</v>
          </cell>
          <cell r="AH78">
            <v>0</v>
          </cell>
          <cell r="AI78">
            <v>0</v>
          </cell>
          <cell r="AJ78">
            <v>0</v>
          </cell>
          <cell r="AK78">
            <v>0</v>
          </cell>
        </row>
        <row r="79">
          <cell r="Z79">
            <v>0</v>
          </cell>
          <cell r="AA79">
            <v>0</v>
          </cell>
          <cell r="AB79">
            <v>0</v>
          </cell>
          <cell r="AC79">
            <v>0</v>
          </cell>
          <cell r="AD79">
            <v>0</v>
          </cell>
          <cell r="AE79">
            <v>0</v>
          </cell>
          <cell r="AF79">
            <v>0</v>
          </cell>
          <cell r="AG79">
            <v>0</v>
          </cell>
          <cell r="AH79">
            <v>0</v>
          </cell>
          <cell r="AI79">
            <v>0</v>
          </cell>
          <cell r="AJ79">
            <v>0</v>
          </cell>
          <cell r="AK79">
            <v>0</v>
          </cell>
        </row>
        <row r="80">
          <cell r="Z80">
            <v>0</v>
          </cell>
          <cell r="AA80">
            <v>0</v>
          </cell>
          <cell r="AB80">
            <v>0</v>
          </cell>
          <cell r="AC80">
            <v>0</v>
          </cell>
          <cell r="AD80">
            <v>0</v>
          </cell>
          <cell r="AE80">
            <v>0</v>
          </cell>
          <cell r="AF80">
            <v>0</v>
          </cell>
          <cell r="AG80">
            <v>0</v>
          </cell>
          <cell r="AH80">
            <v>0</v>
          </cell>
          <cell r="AI80">
            <v>0</v>
          </cell>
          <cell r="AJ80">
            <v>0</v>
          </cell>
          <cell r="AK80">
            <v>0</v>
          </cell>
        </row>
        <row r="81">
          <cell r="Z81">
            <v>0</v>
          </cell>
          <cell r="AA81">
            <v>0</v>
          </cell>
          <cell r="AB81">
            <v>0</v>
          </cell>
          <cell r="AC81">
            <v>0</v>
          </cell>
          <cell r="AD81">
            <v>0</v>
          </cell>
          <cell r="AE81">
            <v>0</v>
          </cell>
          <cell r="AF81">
            <v>0</v>
          </cell>
          <cell r="AG81">
            <v>0</v>
          </cell>
          <cell r="AH81">
            <v>0</v>
          </cell>
          <cell r="AI81">
            <v>0</v>
          </cell>
          <cell r="AJ81">
            <v>0</v>
          </cell>
          <cell r="AK81">
            <v>0</v>
          </cell>
        </row>
        <row r="82">
          <cell r="Z82">
            <v>0</v>
          </cell>
          <cell r="AA82">
            <v>0</v>
          </cell>
          <cell r="AB82">
            <v>0</v>
          </cell>
          <cell r="AC82">
            <v>0</v>
          </cell>
          <cell r="AD82">
            <v>0</v>
          </cell>
          <cell r="AE82">
            <v>0</v>
          </cell>
          <cell r="AF82">
            <v>0</v>
          </cell>
          <cell r="AG82">
            <v>0</v>
          </cell>
          <cell r="AH82">
            <v>0</v>
          </cell>
          <cell r="AI82">
            <v>0</v>
          </cell>
          <cell r="AJ82">
            <v>0</v>
          </cell>
          <cell r="AK82">
            <v>0</v>
          </cell>
        </row>
      </sheetData>
      <sheetData sheetId="6">
        <row r="2">
          <cell r="E2" t="str">
            <v>ErrorGloN</v>
          </cell>
        </row>
        <row r="3">
          <cell r="E3" t="str">
            <v>Check staff numbers</v>
          </cell>
        </row>
        <row r="4">
          <cell r="E4" t="str">
            <v/>
          </cell>
        </row>
        <row r="12">
          <cell r="Z12" t="str">
            <v>Sum</v>
          </cell>
          <cell r="AA12" t="str">
            <v>Gratuity 45202</v>
          </cell>
          <cell r="AB12" t="str">
            <v>Loyalty 45202</v>
          </cell>
          <cell r="AC12" t="str">
            <v>Both</v>
          </cell>
          <cell r="AD12" t="str">
            <v>Pension 45002</v>
          </cell>
          <cell r="AE12" t="str">
            <v>Contract</v>
          </cell>
          <cell r="AF12" t="str">
            <v>FTE</v>
          </cell>
          <cell r="AG12" t="str">
            <v>Salary</v>
          </cell>
          <cell r="AH12" t="str">
            <v>Currency</v>
          </cell>
          <cell r="AI12" t="str">
            <v>Pension Type</v>
          </cell>
          <cell r="AJ12" t="str">
            <v>Category</v>
          </cell>
          <cell r="AK12" t="str">
            <v>Post Title</v>
          </cell>
        </row>
        <row r="13">
          <cell r="Z13">
            <v>57820.414499999999</v>
          </cell>
          <cell r="AA13">
            <v>0</v>
          </cell>
          <cell r="AB13">
            <v>0</v>
          </cell>
          <cell r="AC13">
            <v>0</v>
          </cell>
          <cell r="AD13">
            <v>0</v>
          </cell>
          <cell r="AE13">
            <v>0</v>
          </cell>
          <cell r="AF13">
            <v>0</v>
          </cell>
          <cell r="AG13">
            <v>0</v>
          </cell>
          <cell r="AH13">
            <v>0</v>
          </cell>
          <cell r="AI13">
            <v>0</v>
          </cell>
          <cell r="AJ13">
            <v>0</v>
          </cell>
          <cell r="AK13">
            <v>0</v>
          </cell>
        </row>
        <row r="14">
          <cell r="Z14">
            <v>0</v>
          </cell>
          <cell r="AA14">
            <v>0</v>
          </cell>
          <cell r="AB14">
            <v>0</v>
          </cell>
          <cell r="AC14">
            <v>0</v>
          </cell>
          <cell r="AD14">
            <v>0</v>
          </cell>
          <cell r="AE14" t="str">
            <v>ErrorCont</v>
          </cell>
          <cell r="AF14" t="str">
            <v>ErrorFTE</v>
          </cell>
          <cell r="AG14" t="str">
            <v>ErrorSala</v>
          </cell>
          <cell r="AH14" t="str">
            <v>ErrorCurr</v>
          </cell>
          <cell r="AI14" t="str">
            <v>ErrorType</v>
          </cell>
          <cell r="AJ14" t="str">
            <v>ErrorCate</v>
          </cell>
          <cell r="AK14">
            <v>0</v>
          </cell>
        </row>
        <row r="15">
          <cell r="Z15">
            <v>0</v>
          </cell>
          <cell r="AA15">
            <v>0</v>
          </cell>
          <cell r="AB15">
            <v>0</v>
          </cell>
          <cell r="AC15">
            <v>0</v>
          </cell>
          <cell r="AD15">
            <v>0</v>
          </cell>
          <cell r="AE15" t="str">
            <v>ErrorCont</v>
          </cell>
          <cell r="AF15" t="str">
            <v>ErrorFTE</v>
          </cell>
          <cell r="AG15" t="str">
            <v>ErrorSala</v>
          </cell>
          <cell r="AH15" t="str">
            <v>ErrorCurr</v>
          </cell>
          <cell r="AI15" t="str">
            <v>ErrorType</v>
          </cell>
          <cell r="AJ15" t="str">
            <v>ErrorCate</v>
          </cell>
          <cell r="AK15">
            <v>0</v>
          </cell>
        </row>
        <row r="16">
          <cell r="Z16">
            <v>0</v>
          </cell>
          <cell r="AA16">
            <v>0</v>
          </cell>
          <cell r="AB16">
            <v>0</v>
          </cell>
          <cell r="AC16">
            <v>0</v>
          </cell>
          <cell r="AD16">
            <v>0</v>
          </cell>
          <cell r="AE16">
            <v>0</v>
          </cell>
          <cell r="AF16">
            <v>0</v>
          </cell>
          <cell r="AG16">
            <v>0</v>
          </cell>
          <cell r="AH16">
            <v>0</v>
          </cell>
          <cell r="AI16">
            <v>0</v>
          </cell>
          <cell r="AJ16">
            <v>0</v>
          </cell>
          <cell r="AK16">
            <v>0</v>
          </cell>
        </row>
        <row r="17">
          <cell r="Z17">
            <v>0</v>
          </cell>
          <cell r="AA17">
            <v>0</v>
          </cell>
          <cell r="AB17">
            <v>0</v>
          </cell>
          <cell r="AC17">
            <v>0</v>
          </cell>
          <cell r="AD17">
            <v>0</v>
          </cell>
          <cell r="AE17">
            <v>0</v>
          </cell>
          <cell r="AF17">
            <v>0</v>
          </cell>
          <cell r="AG17">
            <v>0</v>
          </cell>
          <cell r="AH17">
            <v>0</v>
          </cell>
          <cell r="AI17">
            <v>0</v>
          </cell>
          <cell r="AJ17">
            <v>0</v>
          </cell>
          <cell r="AK17">
            <v>0</v>
          </cell>
        </row>
        <row r="18">
          <cell r="Z18">
            <v>0</v>
          </cell>
          <cell r="AA18">
            <v>0</v>
          </cell>
          <cell r="AB18">
            <v>0</v>
          </cell>
          <cell r="AC18">
            <v>0</v>
          </cell>
          <cell r="AD18">
            <v>0</v>
          </cell>
          <cell r="AE18">
            <v>0</v>
          </cell>
          <cell r="AF18">
            <v>0</v>
          </cell>
          <cell r="AG18">
            <v>0</v>
          </cell>
          <cell r="AH18">
            <v>0</v>
          </cell>
          <cell r="AI18">
            <v>0</v>
          </cell>
          <cell r="AJ18">
            <v>0</v>
          </cell>
          <cell r="AK18">
            <v>0</v>
          </cell>
        </row>
        <row r="19">
          <cell r="Z19">
            <v>0</v>
          </cell>
          <cell r="AA19">
            <v>0</v>
          </cell>
          <cell r="AB19">
            <v>0</v>
          </cell>
          <cell r="AC19">
            <v>0</v>
          </cell>
          <cell r="AD19">
            <v>0</v>
          </cell>
          <cell r="AE19">
            <v>0</v>
          </cell>
          <cell r="AF19">
            <v>0</v>
          </cell>
          <cell r="AG19">
            <v>0</v>
          </cell>
          <cell r="AH19">
            <v>0</v>
          </cell>
          <cell r="AI19">
            <v>0</v>
          </cell>
          <cell r="AJ19">
            <v>0</v>
          </cell>
          <cell r="AK19">
            <v>0</v>
          </cell>
        </row>
        <row r="20">
          <cell r="Z20">
            <v>0</v>
          </cell>
          <cell r="AA20">
            <v>0</v>
          </cell>
          <cell r="AB20">
            <v>0</v>
          </cell>
          <cell r="AC20">
            <v>0</v>
          </cell>
          <cell r="AD20">
            <v>0</v>
          </cell>
          <cell r="AE20">
            <v>0</v>
          </cell>
          <cell r="AF20">
            <v>0</v>
          </cell>
          <cell r="AG20">
            <v>0</v>
          </cell>
          <cell r="AH20">
            <v>0</v>
          </cell>
          <cell r="AI20">
            <v>0</v>
          </cell>
          <cell r="AJ20">
            <v>0</v>
          </cell>
          <cell r="AK20">
            <v>0</v>
          </cell>
        </row>
        <row r="21">
          <cell r="Z21">
            <v>0</v>
          </cell>
          <cell r="AA21">
            <v>0</v>
          </cell>
          <cell r="AB21">
            <v>0</v>
          </cell>
          <cell r="AC21">
            <v>0</v>
          </cell>
          <cell r="AD21">
            <v>0</v>
          </cell>
          <cell r="AE21">
            <v>0</v>
          </cell>
          <cell r="AF21">
            <v>0</v>
          </cell>
          <cell r="AG21">
            <v>0</v>
          </cell>
          <cell r="AH21">
            <v>0</v>
          </cell>
          <cell r="AI21">
            <v>0</v>
          </cell>
          <cell r="AJ21">
            <v>0</v>
          </cell>
          <cell r="AK21">
            <v>0</v>
          </cell>
        </row>
        <row r="22">
          <cell r="Z22">
            <v>0</v>
          </cell>
          <cell r="AA22">
            <v>0</v>
          </cell>
          <cell r="AB22">
            <v>0</v>
          </cell>
          <cell r="AC22">
            <v>0</v>
          </cell>
          <cell r="AD22">
            <v>0</v>
          </cell>
          <cell r="AE22">
            <v>0</v>
          </cell>
          <cell r="AF22">
            <v>0</v>
          </cell>
          <cell r="AG22">
            <v>0</v>
          </cell>
          <cell r="AH22">
            <v>0</v>
          </cell>
          <cell r="AI22">
            <v>0</v>
          </cell>
          <cell r="AJ22">
            <v>0</v>
          </cell>
          <cell r="AK22">
            <v>0</v>
          </cell>
        </row>
        <row r="23">
          <cell r="Z23">
            <v>0</v>
          </cell>
          <cell r="AA23">
            <v>0</v>
          </cell>
          <cell r="AB23">
            <v>0</v>
          </cell>
          <cell r="AC23">
            <v>0</v>
          </cell>
          <cell r="AD23">
            <v>0</v>
          </cell>
          <cell r="AE23">
            <v>0</v>
          </cell>
          <cell r="AF23">
            <v>0</v>
          </cell>
          <cell r="AG23">
            <v>0</v>
          </cell>
          <cell r="AH23">
            <v>0</v>
          </cell>
          <cell r="AI23">
            <v>0</v>
          </cell>
          <cell r="AJ23">
            <v>0</v>
          </cell>
          <cell r="AK23">
            <v>0</v>
          </cell>
        </row>
        <row r="24">
          <cell r="Z24">
            <v>0</v>
          </cell>
          <cell r="AA24">
            <v>0</v>
          </cell>
          <cell r="AB24">
            <v>0</v>
          </cell>
          <cell r="AC24">
            <v>0</v>
          </cell>
          <cell r="AD24">
            <v>0</v>
          </cell>
          <cell r="AE24">
            <v>0</v>
          </cell>
          <cell r="AF24">
            <v>0</v>
          </cell>
          <cell r="AG24">
            <v>0</v>
          </cell>
          <cell r="AH24">
            <v>0</v>
          </cell>
          <cell r="AI24">
            <v>0</v>
          </cell>
          <cell r="AJ24">
            <v>0</v>
          </cell>
          <cell r="AK24">
            <v>0</v>
          </cell>
        </row>
        <row r="25">
          <cell r="Z25">
            <v>0</v>
          </cell>
          <cell r="AA25">
            <v>0</v>
          </cell>
          <cell r="AB25">
            <v>0</v>
          </cell>
          <cell r="AC25">
            <v>0</v>
          </cell>
          <cell r="AD25">
            <v>0</v>
          </cell>
          <cell r="AE25">
            <v>0</v>
          </cell>
          <cell r="AF25">
            <v>0</v>
          </cell>
          <cell r="AG25">
            <v>0</v>
          </cell>
          <cell r="AH25">
            <v>0</v>
          </cell>
          <cell r="AI25">
            <v>0</v>
          </cell>
          <cell r="AJ25">
            <v>0</v>
          </cell>
          <cell r="AK25">
            <v>0</v>
          </cell>
        </row>
        <row r="26">
          <cell r="Z26">
            <v>0</v>
          </cell>
          <cell r="AA26">
            <v>0</v>
          </cell>
          <cell r="AB26">
            <v>0</v>
          </cell>
          <cell r="AC26">
            <v>0</v>
          </cell>
          <cell r="AD26">
            <v>0</v>
          </cell>
          <cell r="AE26">
            <v>0</v>
          </cell>
          <cell r="AF26">
            <v>0</v>
          </cell>
          <cell r="AG26">
            <v>0</v>
          </cell>
          <cell r="AH26">
            <v>0</v>
          </cell>
          <cell r="AI26">
            <v>0</v>
          </cell>
          <cell r="AJ26">
            <v>0</v>
          </cell>
          <cell r="AK26">
            <v>0</v>
          </cell>
        </row>
        <row r="27">
          <cell r="Z27">
            <v>0</v>
          </cell>
          <cell r="AA27">
            <v>0</v>
          </cell>
          <cell r="AB27">
            <v>0</v>
          </cell>
          <cell r="AC27">
            <v>0</v>
          </cell>
          <cell r="AD27">
            <v>0</v>
          </cell>
          <cell r="AE27">
            <v>0</v>
          </cell>
          <cell r="AF27">
            <v>0</v>
          </cell>
          <cell r="AG27">
            <v>0</v>
          </cell>
          <cell r="AH27">
            <v>0</v>
          </cell>
          <cell r="AI27">
            <v>0</v>
          </cell>
          <cell r="AJ27">
            <v>0</v>
          </cell>
          <cell r="AK27">
            <v>0</v>
          </cell>
        </row>
        <row r="28">
          <cell r="Z28">
            <v>0</v>
          </cell>
          <cell r="AA28">
            <v>0</v>
          </cell>
          <cell r="AB28">
            <v>0</v>
          </cell>
          <cell r="AC28">
            <v>0</v>
          </cell>
          <cell r="AD28">
            <v>0</v>
          </cell>
          <cell r="AE28">
            <v>0</v>
          </cell>
          <cell r="AF28">
            <v>0</v>
          </cell>
          <cell r="AG28">
            <v>0</v>
          </cell>
          <cell r="AH28">
            <v>0</v>
          </cell>
          <cell r="AI28">
            <v>0</v>
          </cell>
          <cell r="AJ28">
            <v>0</v>
          </cell>
          <cell r="AK28">
            <v>0</v>
          </cell>
        </row>
        <row r="29">
          <cell r="Z29">
            <v>0</v>
          </cell>
          <cell r="AA29">
            <v>0</v>
          </cell>
          <cell r="AB29">
            <v>0</v>
          </cell>
          <cell r="AC29">
            <v>0</v>
          </cell>
          <cell r="AD29">
            <v>0</v>
          </cell>
          <cell r="AE29">
            <v>0</v>
          </cell>
          <cell r="AF29">
            <v>0</v>
          </cell>
          <cell r="AG29">
            <v>0</v>
          </cell>
          <cell r="AH29">
            <v>0</v>
          </cell>
          <cell r="AI29">
            <v>0</v>
          </cell>
          <cell r="AJ29">
            <v>0</v>
          </cell>
          <cell r="AK29">
            <v>0</v>
          </cell>
        </row>
        <row r="30">
          <cell r="Z30">
            <v>0</v>
          </cell>
          <cell r="AA30">
            <v>0</v>
          </cell>
          <cell r="AB30">
            <v>0</v>
          </cell>
          <cell r="AC30">
            <v>0</v>
          </cell>
          <cell r="AD30">
            <v>0</v>
          </cell>
          <cell r="AE30">
            <v>0</v>
          </cell>
          <cell r="AF30">
            <v>0</v>
          </cell>
          <cell r="AG30">
            <v>0</v>
          </cell>
          <cell r="AH30">
            <v>0</v>
          </cell>
          <cell r="AI30">
            <v>0</v>
          </cell>
          <cell r="AJ30">
            <v>0</v>
          </cell>
          <cell r="AK30">
            <v>0</v>
          </cell>
        </row>
        <row r="31">
          <cell r="Z31">
            <v>0</v>
          </cell>
          <cell r="AA31">
            <v>0</v>
          </cell>
          <cell r="AB31">
            <v>0</v>
          </cell>
          <cell r="AC31">
            <v>0</v>
          </cell>
          <cell r="AD31">
            <v>0</v>
          </cell>
          <cell r="AE31">
            <v>0</v>
          </cell>
          <cell r="AF31">
            <v>0</v>
          </cell>
          <cell r="AG31">
            <v>0</v>
          </cell>
          <cell r="AH31">
            <v>0</v>
          </cell>
          <cell r="AI31">
            <v>0</v>
          </cell>
          <cell r="AJ31">
            <v>0</v>
          </cell>
          <cell r="AK31">
            <v>0</v>
          </cell>
        </row>
        <row r="32">
          <cell r="Z32">
            <v>0</v>
          </cell>
          <cell r="AA32">
            <v>0</v>
          </cell>
          <cell r="AB32">
            <v>0</v>
          </cell>
          <cell r="AC32">
            <v>0</v>
          </cell>
          <cell r="AD32">
            <v>0</v>
          </cell>
          <cell r="AE32">
            <v>0</v>
          </cell>
          <cell r="AF32">
            <v>0</v>
          </cell>
          <cell r="AG32">
            <v>0</v>
          </cell>
          <cell r="AH32">
            <v>0</v>
          </cell>
          <cell r="AI32">
            <v>0</v>
          </cell>
          <cell r="AJ32">
            <v>0</v>
          </cell>
          <cell r="AK32">
            <v>0</v>
          </cell>
        </row>
        <row r="33">
          <cell r="Z33">
            <v>0</v>
          </cell>
          <cell r="AA33">
            <v>0</v>
          </cell>
          <cell r="AB33">
            <v>0</v>
          </cell>
          <cell r="AC33">
            <v>0</v>
          </cell>
          <cell r="AD33">
            <v>0</v>
          </cell>
          <cell r="AE33">
            <v>0</v>
          </cell>
          <cell r="AF33">
            <v>0</v>
          </cell>
          <cell r="AG33">
            <v>0</v>
          </cell>
          <cell r="AH33">
            <v>0</v>
          </cell>
          <cell r="AI33">
            <v>0</v>
          </cell>
          <cell r="AJ33">
            <v>0</v>
          </cell>
          <cell r="AK33">
            <v>0</v>
          </cell>
        </row>
        <row r="34">
          <cell r="Z34">
            <v>0</v>
          </cell>
          <cell r="AA34">
            <v>0</v>
          </cell>
          <cell r="AB34">
            <v>0</v>
          </cell>
          <cell r="AC34">
            <v>0</v>
          </cell>
          <cell r="AD34">
            <v>0</v>
          </cell>
          <cell r="AE34">
            <v>0</v>
          </cell>
          <cell r="AF34">
            <v>0</v>
          </cell>
          <cell r="AG34">
            <v>0</v>
          </cell>
          <cell r="AH34">
            <v>0</v>
          </cell>
          <cell r="AI34">
            <v>0</v>
          </cell>
          <cell r="AJ34">
            <v>0</v>
          </cell>
          <cell r="AK34">
            <v>0</v>
          </cell>
        </row>
        <row r="35">
          <cell r="Z35">
            <v>0</v>
          </cell>
          <cell r="AA35">
            <v>0</v>
          </cell>
          <cell r="AB35">
            <v>0</v>
          </cell>
          <cell r="AC35">
            <v>0</v>
          </cell>
          <cell r="AD35">
            <v>0</v>
          </cell>
          <cell r="AE35">
            <v>0</v>
          </cell>
          <cell r="AF35">
            <v>0</v>
          </cell>
          <cell r="AG35">
            <v>0</v>
          </cell>
          <cell r="AH35">
            <v>0</v>
          </cell>
          <cell r="AI35">
            <v>0</v>
          </cell>
          <cell r="AJ35">
            <v>0</v>
          </cell>
          <cell r="AK35">
            <v>0</v>
          </cell>
        </row>
        <row r="36">
          <cell r="Z36">
            <v>0</v>
          </cell>
          <cell r="AA36">
            <v>0</v>
          </cell>
          <cell r="AB36">
            <v>0</v>
          </cell>
          <cell r="AC36">
            <v>0</v>
          </cell>
          <cell r="AD36">
            <v>0</v>
          </cell>
          <cell r="AE36">
            <v>0</v>
          </cell>
          <cell r="AF36">
            <v>0</v>
          </cell>
          <cell r="AG36">
            <v>0</v>
          </cell>
          <cell r="AH36">
            <v>0</v>
          </cell>
          <cell r="AI36">
            <v>0</v>
          </cell>
          <cell r="AJ36">
            <v>0</v>
          </cell>
          <cell r="AK36">
            <v>0</v>
          </cell>
        </row>
        <row r="37">
          <cell r="Z37">
            <v>0</v>
          </cell>
          <cell r="AA37">
            <v>0</v>
          </cell>
          <cell r="AB37">
            <v>0</v>
          </cell>
          <cell r="AC37">
            <v>0</v>
          </cell>
          <cell r="AD37">
            <v>0</v>
          </cell>
          <cell r="AE37">
            <v>0</v>
          </cell>
          <cell r="AF37">
            <v>0</v>
          </cell>
          <cell r="AG37">
            <v>0</v>
          </cell>
          <cell r="AH37">
            <v>0</v>
          </cell>
          <cell r="AI37">
            <v>0</v>
          </cell>
          <cell r="AJ37">
            <v>0</v>
          </cell>
          <cell r="AK37">
            <v>0</v>
          </cell>
        </row>
        <row r="38">
          <cell r="Z38">
            <v>0</v>
          </cell>
          <cell r="AA38">
            <v>0</v>
          </cell>
          <cell r="AB38">
            <v>0</v>
          </cell>
          <cell r="AC38">
            <v>0</v>
          </cell>
          <cell r="AD38">
            <v>0</v>
          </cell>
          <cell r="AE38">
            <v>0</v>
          </cell>
          <cell r="AF38">
            <v>0</v>
          </cell>
          <cell r="AG38">
            <v>0</v>
          </cell>
          <cell r="AH38">
            <v>0</v>
          </cell>
          <cell r="AI38">
            <v>0</v>
          </cell>
          <cell r="AJ38">
            <v>0</v>
          </cell>
          <cell r="AK38">
            <v>0</v>
          </cell>
        </row>
        <row r="39">
          <cell r="Z39">
            <v>0</v>
          </cell>
          <cell r="AA39">
            <v>0</v>
          </cell>
          <cell r="AB39">
            <v>0</v>
          </cell>
          <cell r="AC39">
            <v>0</v>
          </cell>
          <cell r="AD39">
            <v>0</v>
          </cell>
          <cell r="AE39">
            <v>0</v>
          </cell>
          <cell r="AF39">
            <v>0</v>
          </cell>
          <cell r="AG39">
            <v>0</v>
          </cell>
          <cell r="AH39">
            <v>0</v>
          </cell>
          <cell r="AI39">
            <v>0</v>
          </cell>
          <cell r="AJ39">
            <v>0</v>
          </cell>
          <cell r="AK39">
            <v>0</v>
          </cell>
        </row>
        <row r="40">
          <cell r="Z40">
            <v>0</v>
          </cell>
          <cell r="AA40">
            <v>0</v>
          </cell>
          <cell r="AB40">
            <v>0</v>
          </cell>
          <cell r="AC40">
            <v>0</v>
          </cell>
          <cell r="AD40">
            <v>0</v>
          </cell>
          <cell r="AE40">
            <v>0</v>
          </cell>
          <cell r="AF40">
            <v>0</v>
          </cell>
          <cell r="AG40">
            <v>0</v>
          </cell>
          <cell r="AH40">
            <v>0</v>
          </cell>
          <cell r="AI40">
            <v>0</v>
          </cell>
          <cell r="AJ40">
            <v>0</v>
          </cell>
          <cell r="AK40">
            <v>0</v>
          </cell>
        </row>
        <row r="41">
          <cell r="Z41">
            <v>0</v>
          </cell>
          <cell r="AA41">
            <v>0</v>
          </cell>
          <cell r="AB41">
            <v>0</v>
          </cell>
          <cell r="AC41">
            <v>0</v>
          </cell>
          <cell r="AD41">
            <v>0</v>
          </cell>
          <cell r="AE41">
            <v>0</v>
          </cell>
          <cell r="AF41">
            <v>0</v>
          </cell>
          <cell r="AG41">
            <v>0</v>
          </cell>
          <cell r="AH41">
            <v>0</v>
          </cell>
          <cell r="AI41">
            <v>0</v>
          </cell>
          <cell r="AJ41">
            <v>0</v>
          </cell>
          <cell r="AK41">
            <v>0</v>
          </cell>
        </row>
        <row r="42">
          <cell r="Z42">
            <v>0</v>
          </cell>
          <cell r="AA42">
            <v>0</v>
          </cell>
          <cell r="AB42">
            <v>0</v>
          </cell>
          <cell r="AC42">
            <v>0</v>
          </cell>
          <cell r="AD42">
            <v>0</v>
          </cell>
          <cell r="AE42">
            <v>0</v>
          </cell>
          <cell r="AF42">
            <v>0</v>
          </cell>
          <cell r="AG42">
            <v>0</v>
          </cell>
          <cell r="AH42">
            <v>0</v>
          </cell>
          <cell r="AI42">
            <v>0</v>
          </cell>
          <cell r="AJ42">
            <v>0</v>
          </cell>
          <cell r="AK42">
            <v>0</v>
          </cell>
        </row>
        <row r="43">
          <cell r="Z43">
            <v>0</v>
          </cell>
          <cell r="AA43">
            <v>0</v>
          </cell>
          <cell r="AB43">
            <v>0</v>
          </cell>
          <cell r="AC43">
            <v>0</v>
          </cell>
          <cell r="AD43">
            <v>0</v>
          </cell>
          <cell r="AE43">
            <v>0</v>
          </cell>
          <cell r="AF43">
            <v>0</v>
          </cell>
          <cell r="AG43">
            <v>0</v>
          </cell>
          <cell r="AH43">
            <v>0</v>
          </cell>
          <cell r="AI43">
            <v>0</v>
          </cell>
          <cell r="AJ43">
            <v>0</v>
          </cell>
          <cell r="AK43">
            <v>0</v>
          </cell>
        </row>
        <row r="44">
          <cell r="Z44">
            <v>0</v>
          </cell>
          <cell r="AA44">
            <v>0</v>
          </cell>
          <cell r="AB44">
            <v>0</v>
          </cell>
          <cell r="AC44">
            <v>0</v>
          </cell>
          <cell r="AD44">
            <v>0</v>
          </cell>
          <cell r="AE44">
            <v>0</v>
          </cell>
          <cell r="AF44">
            <v>0</v>
          </cell>
          <cell r="AG44">
            <v>0</v>
          </cell>
          <cell r="AH44">
            <v>0</v>
          </cell>
          <cell r="AI44">
            <v>0</v>
          </cell>
          <cell r="AJ44">
            <v>0</v>
          </cell>
          <cell r="AK44">
            <v>0</v>
          </cell>
        </row>
        <row r="45">
          <cell r="Z45">
            <v>0</v>
          </cell>
          <cell r="AA45">
            <v>0</v>
          </cell>
          <cell r="AB45">
            <v>0</v>
          </cell>
          <cell r="AC45">
            <v>0</v>
          </cell>
          <cell r="AD45">
            <v>0</v>
          </cell>
          <cell r="AE45">
            <v>0</v>
          </cell>
          <cell r="AF45">
            <v>0</v>
          </cell>
          <cell r="AG45">
            <v>0</v>
          </cell>
          <cell r="AH45">
            <v>0</v>
          </cell>
          <cell r="AI45">
            <v>0</v>
          </cell>
          <cell r="AJ45">
            <v>0</v>
          </cell>
          <cell r="AK45">
            <v>0</v>
          </cell>
        </row>
        <row r="46">
          <cell r="Z46">
            <v>0</v>
          </cell>
          <cell r="AA46">
            <v>0</v>
          </cell>
          <cell r="AB46">
            <v>0</v>
          </cell>
          <cell r="AC46">
            <v>0</v>
          </cell>
          <cell r="AD46">
            <v>0</v>
          </cell>
          <cell r="AE46">
            <v>0</v>
          </cell>
          <cell r="AF46">
            <v>0</v>
          </cell>
          <cell r="AG46">
            <v>0</v>
          </cell>
          <cell r="AH46">
            <v>0</v>
          </cell>
          <cell r="AI46">
            <v>0</v>
          </cell>
          <cell r="AJ46">
            <v>0</v>
          </cell>
          <cell r="AK46">
            <v>0</v>
          </cell>
        </row>
        <row r="47">
          <cell r="Z47">
            <v>0</v>
          </cell>
          <cell r="AA47">
            <v>0</v>
          </cell>
          <cell r="AB47">
            <v>0</v>
          </cell>
          <cell r="AC47">
            <v>0</v>
          </cell>
          <cell r="AD47">
            <v>0</v>
          </cell>
          <cell r="AE47">
            <v>0</v>
          </cell>
          <cell r="AF47">
            <v>0</v>
          </cell>
          <cell r="AG47">
            <v>0</v>
          </cell>
          <cell r="AH47">
            <v>0</v>
          </cell>
          <cell r="AI47">
            <v>0</v>
          </cell>
          <cell r="AJ47">
            <v>0</v>
          </cell>
          <cell r="AK47">
            <v>0</v>
          </cell>
        </row>
        <row r="48">
          <cell r="Z48">
            <v>0</v>
          </cell>
          <cell r="AA48">
            <v>0</v>
          </cell>
          <cell r="AB48">
            <v>0</v>
          </cell>
          <cell r="AC48">
            <v>0</v>
          </cell>
          <cell r="AD48">
            <v>0</v>
          </cell>
          <cell r="AE48">
            <v>0</v>
          </cell>
          <cell r="AF48">
            <v>0</v>
          </cell>
          <cell r="AG48">
            <v>0</v>
          </cell>
          <cell r="AH48">
            <v>0</v>
          </cell>
          <cell r="AI48">
            <v>0</v>
          </cell>
          <cell r="AJ48">
            <v>0</v>
          </cell>
          <cell r="AK48">
            <v>0</v>
          </cell>
        </row>
        <row r="49">
          <cell r="Z49">
            <v>0</v>
          </cell>
          <cell r="AA49">
            <v>0</v>
          </cell>
          <cell r="AB49">
            <v>0</v>
          </cell>
          <cell r="AC49">
            <v>0</v>
          </cell>
          <cell r="AD49">
            <v>0</v>
          </cell>
          <cell r="AE49">
            <v>0</v>
          </cell>
          <cell r="AF49">
            <v>0</v>
          </cell>
          <cell r="AG49">
            <v>0</v>
          </cell>
          <cell r="AH49">
            <v>0</v>
          </cell>
          <cell r="AI49">
            <v>0</v>
          </cell>
          <cell r="AJ49">
            <v>0</v>
          </cell>
          <cell r="AK49">
            <v>0</v>
          </cell>
        </row>
        <row r="50">
          <cell r="Z50">
            <v>0</v>
          </cell>
          <cell r="AA50">
            <v>0</v>
          </cell>
          <cell r="AB50">
            <v>0</v>
          </cell>
          <cell r="AC50">
            <v>0</v>
          </cell>
          <cell r="AD50">
            <v>0</v>
          </cell>
          <cell r="AE50">
            <v>0</v>
          </cell>
          <cell r="AF50">
            <v>0</v>
          </cell>
          <cell r="AG50">
            <v>0</v>
          </cell>
          <cell r="AH50">
            <v>0</v>
          </cell>
          <cell r="AI50">
            <v>0</v>
          </cell>
          <cell r="AJ50">
            <v>0</v>
          </cell>
          <cell r="AK50">
            <v>0</v>
          </cell>
        </row>
        <row r="51">
          <cell r="Z51">
            <v>0</v>
          </cell>
          <cell r="AA51">
            <v>0</v>
          </cell>
          <cell r="AB51">
            <v>0</v>
          </cell>
          <cell r="AC51">
            <v>0</v>
          </cell>
          <cell r="AD51">
            <v>0</v>
          </cell>
          <cell r="AE51">
            <v>0</v>
          </cell>
          <cell r="AF51">
            <v>0</v>
          </cell>
          <cell r="AG51">
            <v>0</v>
          </cell>
          <cell r="AH51">
            <v>0</v>
          </cell>
          <cell r="AI51">
            <v>0</v>
          </cell>
          <cell r="AJ51">
            <v>0</v>
          </cell>
          <cell r="AK51">
            <v>0</v>
          </cell>
        </row>
        <row r="52">
          <cell r="Z52">
            <v>0</v>
          </cell>
          <cell r="AA52">
            <v>0</v>
          </cell>
          <cell r="AB52">
            <v>0</v>
          </cell>
          <cell r="AC52">
            <v>0</v>
          </cell>
          <cell r="AD52">
            <v>0</v>
          </cell>
          <cell r="AE52">
            <v>0</v>
          </cell>
          <cell r="AF52">
            <v>0</v>
          </cell>
          <cell r="AG52">
            <v>0</v>
          </cell>
          <cell r="AH52">
            <v>0</v>
          </cell>
          <cell r="AI52">
            <v>0</v>
          </cell>
          <cell r="AJ52">
            <v>0</v>
          </cell>
          <cell r="AK52">
            <v>0</v>
          </cell>
        </row>
        <row r="53">
          <cell r="Z53">
            <v>0</v>
          </cell>
          <cell r="AA53">
            <v>0</v>
          </cell>
          <cell r="AB53">
            <v>0</v>
          </cell>
          <cell r="AC53">
            <v>0</v>
          </cell>
          <cell r="AD53">
            <v>0</v>
          </cell>
          <cell r="AE53">
            <v>0</v>
          </cell>
          <cell r="AF53">
            <v>0</v>
          </cell>
          <cell r="AG53">
            <v>0</v>
          </cell>
          <cell r="AH53">
            <v>0</v>
          </cell>
          <cell r="AI53">
            <v>0</v>
          </cell>
          <cell r="AJ53">
            <v>0</v>
          </cell>
          <cell r="AK53">
            <v>0</v>
          </cell>
        </row>
        <row r="54">
          <cell r="Z54">
            <v>0</v>
          </cell>
          <cell r="AA54">
            <v>0</v>
          </cell>
          <cell r="AB54">
            <v>0</v>
          </cell>
          <cell r="AC54">
            <v>0</v>
          </cell>
          <cell r="AD54">
            <v>0</v>
          </cell>
          <cell r="AE54">
            <v>0</v>
          </cell>
          <cell r="AF54">
            <v>0</v>
          </cell>
          <cell r="AG54">
            <v>0</v>
          </cell>
          <cell r="AH54">
            <v>0</v>
          </cell>
          <cell r="AI54">
            <v>0</v>
          </cell>
          <cell r="AJ54">
            <v>0</v>
          </cell>
          <cell r="AK54">
            <v>0</v>
          </cell>
        </row>
        <row r="55">
          <cell r="Z55">
            <v>0</v>
          </cell>
          <cell r="AA55">
            <v>0</v>
          </cell>
          <cell r="AB55">
            <v>0</v>
          </cell>
          <cell r="AC55">
            <v>0</v>
          </cell>
          <cell r="AD55">
            <v>0</v>
          </cell>
          <cell r="AE55">
            <v>0</v>
          </cell>
          <cell r="AF55">
            <v>0</v>
          </cell>
          <cell r="AG55">
            <v>0</v>
          </cell>
          <cell r="AH55">
            <v>0</v>
          </cell>
          <cell r="AI55">
            <v>0</v>
          </cell>
          <cell r="AJ55">
            <v>0</v>
          </cell>
          <cell r="AK55">
            <v>0</v>
          </cell>
        </row>
        <row r="56">
          <cell r="Z56">
            <v>0</v>
          </cell>
          <cell r="AA56">
            <v>0</v>
          </cell>
          <cell r="AB56">
            <v>0</v>
          </cell>
          <cell r="AC56">
            <v>0</v>
          </cell>
          <cell r="AD56">
            <v>0</v>
          </cell>
          <cell r="AE56">
            <v>0</v>
          </cell>
          <cell r="AF56">
            <v>0</v>
          </cell>
          <cell r="AG56">
            <v>0</v>
          </cell>
          <cell r="AH56">
            <v>0</v>
          </cell>
          <cell r="AI56">
            <v>0</v>
          </cell>
          <cell r="AJ56">
            <v>0</v>
          </cell>
          <cell r="AK56">
            <v>0</v>
          </cell>
        </row>
        <row r="57">
          <cell r="Z57">
            <v>0</v>
          </cell>
          <cell r="AA57">
            <v>0</v>
          </cell>
          <cell r="AB57">
            <v>0</v>
          </cell>
          <cell r="AC57">
            <v>0</v>
          </cell>
          <cell r="AD57">
            <v>0</v>
          </cell>
          <cell r="AE57">
            <v>0</v>
          </cell>
          <cell r="AF57">
            <v>0</v>
          </cell>
          <cell r="AG57">
            <v>0</v>
          </cell>
          <cell r="AH57">
            <v>0</v>
          </cell>
          <cell r="AI57">
            <v>0</v>
          </cell>
          <cell r="AJ57">
            <v>0</v>
          </cell>
          <cell r="AK57">
            <v>0</v>
          </cell>
        </row>
        <row r="58">
          <cell r="Z58">
            <v>0</v>
          </cell>
          <cell r="AA58">
            <v>0</v>
          </cell>
          <cell r="AB58">
            <v>0</v>
          </cell>
          <cell r="AC58">
            <v>0</v>
          </cell>
          <cell r="AD58">
            <v>0</v>
          </cell>
          <cell r="AE58">
            <v>0</v>
          </cell>
          <cell r="AF58">
            <v>0</v>
          </cell>
          <cell r="AG58">
            <v>0</v>
          </cell>
          <cell r="AH58">
            <v>0</v>
          </cell>
          <cell r="AI58">
            <v>0</v>
          </cell>
          <cell r="AJ58">
            <v>0</v>
          </cell>
          <cell r="AK58">
            <v>0</v>
          </cell>
        </row>
        <row r="59">
          <cell r="Z59">
            <v>0</v>
          </cell>
          <cell r="AA59">
            <v>0</v>
          </cell>
          <cell r="AB59">
            <v>0</v>
          </cell>
          <cell r="AC59">
            <v>0</v>
          </cell>
          <cell r="AD59">
            <v>0</v>
          </cell>
          <cell r="AE59">
            <v>0</v>
          </cell>
          <cell r="AF59">
            <v>0</v>
          </cell>
          <cell r="AG59">
            <v>0</v>
          </cell>
          <cell r="AH59">
            <v>0</v>
          </cell>
          <cell r="AI59">
            <v>0</v>
          </cell>
          <cell r="AJ59">
            <v>0</v>
          </cell>
          <cell r="AK59">
            <v>0</v>
          </cell>
        </row>
        <row r="60">
          <cell r="Z60">
            <v>0</v>
          </cell>
          <cell r="AA60">
            <v>0</v>
          </cell>
          <cell r="AB60">
            <v>0</v>
          </cell>
          <cell r="AC60">
            <v>0</v>
          </cell>
          <cell r="AD60">
            <v>0</v>
          </cell>
          <cell r="AE60">
            <v>0</v>
          </cell>
          <cell r="AF60">
            <v>0</v>
          </cell>
          <cell r="AG60">
            <v>0</v>
          </cell>
          <cell r="AH60">
            <v>0</v>
          </cell>
          <cell r="AI60">
            <v>0</v>
          </cell>
          <cell r="AJ60">
            <v>0</v>
          </cell>
          <cell r="AK60">
            <v>0</v>
          </cell>
        </row>
        <row r="61">
          <cell r="Z61">
            <v>0</v>
          </cell>
          <cell r="AA61">
            <v>0</v>
          </cell>
          <cell r="AB61">
            <v>0</v>
          </cell>
          <cell r="AC61">
            <v>0</v>
          </cell>
          <cell r="AD61">
            <v>0</v>
          </cell>
          <cell r="AE61">
            <v>0</v>
          </cell>
          <cell r="AF61">
            <v>0</v>
          </cell>
          <cell r="AG61">
            <v>0</v>
          </cell>
          <cell r="AH61">
            <v>0</v>
          </cell>
          <cell r="AI61">
            <v>0</v>
          </cell>
          <cell r="AJ61">
            <v>0</v>
          </cell>
          <cell r="AK61">
            <v>0</v>
          </cell>
        </row>
        <row r="62">
          <cell r="Z62">
            <v>0</v>
          </cell>
          <cell r="AA62">
            <v>0</v>
          </cell>
          <cell r="AB62">
            <v>0</v>
          </cell>
          <cell r="AC62">
            <v>0</v>
          </cell>
          <cell r="AD62">
            <v>0</v>
          </cell>
          <cell r="AE62">
            <v>0</v>
          </cell>
          <cell r="AF62">
            <v>0</v>
          </cell>
          <cell r="AG62">
            <v>0</v>
          </cell>
          <cell r="AH62">
            <v>0</v>
          </cell>
          <cell r="AI62">
            <v>0</v>
          </cell>
          <cell r="AJ62">
            <v>0</v>
          </cell>
          <cell r="AK62">
            <v>0</v>
          </cell>
        </row>
      </sheetData>
      <sheetData sheetId="7"/>
      <sheetData sheetId="8"/>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a. CheckJournal"/>
      <sheetName val="4b.pettycash journal"/>
      <sheetName val="5. Expense Report"/>
      <sheetName val="6. Monthly Financial Report"/>
      <sheetName val="7. Monthly Cash Forecast"/>
      <sheetName val="8. Request for Payment"/>
      <sheetName val="9. Grant summary &amp; cash request"/>
      <sheetName val="10. Quarterly Expenses Report"/>
    </sheetNames>
    <sheetDataSet>
      <sheetData sheetId="0" refreshError="1"/>
      <sheetData sheetId="1" refreshError="1"/>
      <sheetData sheetId="2" refreshError="1">
        <row r="9">
          <cell r="B9" t="str">
            <v>1. Salaries and Honoraria</v>
          </cell>
        </row>
        <row r="10">
          <cell r="B10" t="str">
            <v>2. Rent &amp; Utilities</v>
          </cell>
        </row>
        <row r="11">
          <cell r="B11" t="str">
            <v>3. Communications</v>
          </cell>
        </row>
        <row r="12">
          <cell r="B12" t="str">
            <v>4. Office Supplies</v>
          </cell>
        </row>
        <row r="13">
          <cell r="B13" t="str">
            <v>5. Travel Expenses</v>
          </cell>
        </row>
        <row r="14">
          <cell r="B14" t="str">
            <v>6. Equipment</v>
          </cell>
        </row>
        <row r="15">
          <cell r="B15" t="str">
            <v>7. Other Project Costs</v>
          </cell>
        </row>
      </sheetData>
      <sheetData sheetId="3" refreshError="1"/>
      <sheetData sheetId="4" refreshError="1"/>
      <sheetData sheetId="5" refreshError="1"/>
      <sheetData sheetId="6" refreshError="1"/>
      <sheetData sheetId="7" refreshError="1"/>
    </sheetDataSet>
  </externalBook>
</externalLink>
</file>

<file path=xl/persons/person.xml><?xml version="1.0" encoding="utf-8"?>
<personList xmlns="http://schemas.microsoft.com/office/spreadsheetml/2018/threadedcomments" xmlns:x="http://schemas.openxmlformats.org/spreadsheetml/2006/main">
  <person displayName="Caitlin Hannahan" id="{D3EBFCC5-02F6-4218-99D1-72A8C6B40C18}" userId="S::caitlin.hannahan@one.un.org::56a8037b-9266-493e-94b7-3738e1eaaa00"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9B1277F-73B2-4A20-8DF8-EA73EFAE4C60}" name="AxTable1" displayName="AxTable1" ref="A1:V816" totalsRowShown="0" dataDxfId="22">
  <autoFilter ref="A1:V816" xr:uid="{CBD5BC47-7352-4DCC-8756-A9878CF0E7FC}"/>
  <sortState ref="A2:V359">
    <sortCondition ref="B1:B359"/>
  </sortState>
  <tableColumns count="22">
    <tableColumn id="1" xr3:uid="{78324BC1-5529-48A3-B9CD-3F1CDC6DF702}" name="Project date" dataDxfId="21"/>
    <tableColumn id="2" xr3:uid="{9EC245A9-8234-4B0D-A04C-98C4DD9F0DD9}" name="Project ID" dataDxfId="20"/>
    <tableColumn id="3" xr3:uid="{4A732BC2-AA5D-4DFD-908F-5E1AE3C87EBA}" name="Project name" dataDxfId="19"/>
    <tableColumn id="4" xr3:uid="{2B97B88D-ACB4-4B2A-A692-9208496528CE}" name="Activity number" dataDxfId="18"/>
    <tableColumn id="5" xr3:uid="{EB2ACCD9-5413-43DC-B823-7BE60D13AD98}" name="Purpose" dataDxfId="17"/>
    <tableColumn id="6" xr3:uid="{DC6B5484-7683-412D-A0A2-DF5F58E6B75E}" name="Category ID" dataDxfId="16"/>
    <tableColumn id="7" xr3:uid="{3B3C9302-60F8-4FA6-837C-DF9A35AE76EE}" name="Location" dataDxfId="15"/>
    <tableColumn id="8" xr3:uid="{86876293-633B-465A-AA48-B6270CF859A4}" name="Type of Expense " dataDxfId="14"/>
    <tableColumn id="9" xr3:uid="{91A6527D-DF83-4A1A-8B63-9A2B71593EAA}" name="Sales amount" dataDxfId="13" dataCellStyle="Milliers"/>
    <tableColumn id="10" xr3:uid="{26A0C2D3-C9B0-4FF3-9C2F-5F02FCA70323}" name="Sales currency" dataDxfId="12"/>
    <tableColumn id="11" xr3:uid="{98F3916D-DA89-4B1A-9A4F-0CE55AF71953}" name="Transaction amount" dataDxfId="11"/>
    <tableColumn id="12" xr3:uid="{7307D2B3-0CDE-4573-8B4E-9FE805B8D546}" name="Transaction currency" dataDxfId="10"/>
    <tableColumn id="13" xr3:uid="{65E2BDA4-28B0-46C5-A52C-44B800B7C765}" name="Description" dataDxfId="9"/>
    <tableColumn id="14" xr3:uid="{3639C467-4974-48AA-80B7-9715E86088FF}" name="Transaction type" dataDxfId="8"/>
    <tableColumn id="15" xr3:uid="{181DD555-03C8-4DAF-AA2E-7D870CCB1992}" name="Transaction ID" dataDxfId="7"/>
    <tableColumn id="16" xr3:uid="{C78AD3F1-DCDD-40B8-9270-34B17AD4EBA9}" name="Co-funded project ID" dataDxfId="6"/>
    <tableColumn id="17" xr3:uid="{0BE04BEA-25B2-49D0-9B7A-D3FC6F1AB3A2}" name="Co-funded activity" dataDxfId="5"/>
    <tableColumn id="18" xr3:uid="{2BF6220C-AF25-429D-B932-B71BA5BBE840}" name="Receiving grant amount" dataDxfId="4"/>
    <tableColumn id="19" xr3:uid="{AAEE4FFB-1D6A-4947-A8F4-88164AFE709B}" name="Receiving grant currency" dataDxfId="3"/>
    <tableColumn id="20" xr3:uid="{83843E04-B750-4E10-9459-6BC39F3AD6BA}" name="Invoice status" dataDxfId="2"/>
    <tableColumn id="21" xr3:uid="{2AD340CC-5E45-47D5-96BD-39981386BCAB}" name="Status" dataDxfId="1"/>
    <tableColumn id="22" xr3:uid="{3229C5D8-0DB0-4271-B7A6-B4C8BBCB586E}" name="Resourc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6" dT="2020-04-09T13:04:24.13" personId="{D3EBFCC5-02F6-4218-99D1-72A8C6B40C18}" id="{75B4CF9E-0BB0-41FD-B783-5AA5ECC7E2F6}">
    <text>Ceci ne s'applique qu'aux les Organisations Participantes non-Nations Unies (PNUNO)</text>
  </threadedComment>
</ThreadedComments>
</file>

<file path=xl/threadedComments/threadedComment2.xml><?xml version="1.0" encoding="utf-8"?>
<ThreadedComments xmlns="http://schemas.microsoft.com/office/spreadsheetml/2018/threadedcomments" xmlns:x="http://schemas.openxmlformats.org/spreadsheetml/2006/main">
  <threadedComment ref="B6" dT="2020-04-09T13:04:24.13" personId="{D3EBFCC5-02F6-4218-99D1-72A8C6B40C18}" id="{75B4CF9E-0BB0-41FE-B783-5AA5ECC7E2F6}">
    <text>Ceci ne s'applique qu'aux les Organisations Participantes non-Nations Unies (PNUNO)</text>
  </threadedComment>
  <threadedComment ref="F11" dT="2020-04-09T13:09:28.21" personId="{D3EBFCC5-02F6-4218-99D1-72A8C6B40C18}" id="{2FB2F2F4-8577-4481-940C-23700D8139B0}">
    <text>Ce montant ne peut dépasser 20 % du budget total sans dérogation.</text>
  </threadedComment>
  <threadedComment ref="F17" dT="2020-04-09T13:09:43.67" personId="{D3EBFCC5-02F6-4218-99D1-72A8C6B40C18}" id="{3D4F86D4-FE0F-4524-A29D-B1B2D10F4E4B}">
    <text>Ce montant ne peut dépasser 10 % du budget total.</text>
  </threadedComment>
  <threadedComment ref="B21" dT="2020-04-09T13:47:18.32" personId="{D3EBFCC5-02F6-4218-99D1-72A8C6B40C18}" id="{53D5D78D-7226-4632-86F8-844A102EFE24}">
    <text>Ceci ne s'applique qu'aux les Organisations Participantes non-Nations Unies (PNUNO)</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BC479-9D76-487F-A829-11D1CB2AE883}">
  <sheetPr>
    <tabColor rgb="FF92D050"/>
  </sheetPr>
  <dimension ref="B1:D48"/>
  <sheetViews>
    <sheetView topLeftCell="A13" zoomScale="85" zoomScaleNormal="85" workbookViewId="0">
      <selection activeCell="D16" sqref="D16"/>
    </sheetView>
  </sheetViews>
  <sheetFormatPr baseColWidth="10" defaultColWidth="9.1796875" defaultRowHeight="14.5"/>
  <cols>
    <col min="1" max="1" width="1.54296875" style="280" customWidth="1"/>
    <col min="2" max="2" width="85" style="280" customWidth="1"/>
    <col min="3" max="3" width="14.7265625" style="285" customWidth="1"/>
    <col min="4" max="4" width="110.26953125" style="280" customWidth="1"/>
    <col min="5" max="16384" width="9.1796875" style="280"/>
  </cols>
  <sheetData>
    <row r="1" spans="2:4">
      <c r="B1" s="277"/>
      <c r="C1" s="278" t="s">
        <v>413</v>
      </c>
      <c r="D1" s="279"/>
    </row>
    <row r="2" spans="2:4">
      <c r="B2" s="281" t="s">
        <v>414</v>
      </c>
      <c r="C2" s="586" t="s">
        <v>1520</v>
      </c>
      <c r="D2" s="282" t="s">
        <v>415</v>
      </c>
    </row>
    <row r="3" spans="2:4" ht="15" thickBot="1">
      <c r="B3" s="283" t="s">
        <v>416</v>
      </c>
      <c r="C3" s="587" t="s">
        <v>1533</v>
      </c>
      <c r="D3" s="284" t="s">
        <v>417</v>
      </c>
    </row>
    <row r="4" spans="2:4" ht="8.25" customHeight="1" thickBot="1"/>
    <row r="5" spans="2:4" ht="42.75" customHeight="1">
      <c r="B5" s="286" t="s">
        <v>418</v>
      </c>
      <c r="C5" s="287" t="s">
        <v>419</v>
      </c>
      <c r="D5" s="288" t="s">
        <v>420</v>
      </c>
    </row>
    <row r="6" spans="2:4">
      <c r="B6" s="289" t="s">
        <v>1521</v>
      </c>
      <c r="C6" s="290">
        <f ca="1">SUM('TDL COD-RO'!I2:I3903)-C7-C10</f>
        <v>216720.50000000006</v>
      </c>
      <c r="D6" s="291" t="s">
        <v>421</v>
      </c>
    </row>
    <row r="7" spans="2:4" s="383" customFormat="1">
      <c r="B7" s="289" t="s">
        <v>1526</v>
      </c>
      <c r="C7" s="290">
        <f>SUMIF(AxTable1[Project ID],"RO01-000416",AxTable1[Sales amount])</f>
        <v>0</v>
      </c>
      <c r="D7" s="291" t="s">
        <v>421</v>
      </c>
    </row>
    <row r="8" spans="2:4">
      <c r="B8" s="292" t="s">
        <v>422</v>
      </c>
      <c r="C8" s="290">
        <v>0</v>
      </c>
      <c r="D8" s="291" t="s">
        <v>423</v>
      </c>
    </row>
    <row r="9" spans="2:4">
      <c r="B9" s="292" t="s">
        <v>424</v>
      </c>
      <c r="C9" s="290">
        <v>0</v>
      </c>
      <c r="D9" s="291" t="s">
        <v>425</v>
      </c>
    </row>
    <row r="10" spans="2:4">
      <c r="B10" s="292" t="s">
        <v>426</v>
      </c>
      <c r="C10" s="290">
        <f ca="1">' HQJ calculation'!C10</f>
        <v>0</v>
      </c>
      <c r="D10" s="291" t="s">
        <v>427</v>
      </c>
    </row>
    <row r="11" spans="2:4">
      <c r="B11" s="292" t="s">
        <v>428</v>
      </c>
      <c r="C11" s="290">
        <f ca="1">' HQJ calculation'!C12</f>
        <v>14177.976635514024</v>
      </c>
      <c r="D11" s="291" t="s">
        <v>427</v>
      </c>
    </row>
    <row r="12" spans="2:4">
      <c r="B12" s="293" t="s">
        <v>429</v>
      </c>
      <c r="C12" s="294">
        <f ca="1">SUM(C6:C11)</f>
        <v>230898.47663551409</v>
      </c>
      <c r="D12" s="291" t="s">
        <v>430</v>
      </c>
    </row>
    <row r="13" spans="2:4">
      <c r="B13" s="293"/>
      <c r="C13" s="294"/>
      <c r="D13" s="291"/>
    </row>
    <row r="14" spans="2:4">
      <c r="B14" s="292" t="s">
        <v>431</v>
      </c>
      <c r="C14" s="295">
        <v>0</v>
      </c>
      <c r="D14" s="291" t="s">
        <v>432</v>
      </c>
    </row>
    <row r="15" spans="2:4">
      <c r="B15" s="293"/>
      <c r="C15" s="294"/>
      <c r="D15" s="291"/>
    </row>
    <row r="16" spans="2:4">
      <c r="B16" s="293" t="s">
        <v>433</v>
      </c>
      <c r="C16" s="294">
        <f ca="1">'Donor Format'!J23</f>
        <v>230898.47663551403</v>
      </c>
      <c r="D16" s="291" t="s">
        <v>434</v>
      </c>
    </row>
    <row r="17" spans="2:4" s="383" customFormat="1">
      <c r="B17" s="293"/>
      <c r="C17" s="294"/>
      <c r="D17" s="291"/>
    </row>
    <row r="18" spans="2:4" ht="15" thickBot="1">
      <c r="B18" s="296" t="s">
        <v>435</v>
      </c>
      <c r="C18" s="297">
        <f ca="1">C12-C16</f>
        <v>0</v>
      </c>
      <c r="D18" s="306" t="s">
        <v>436</v>
      </c>
    </row>
    <row r="19" spans="2:4" ht="15" thickBot="1">
      <c r="B19" s="298"/>
      <c r="C19" s="299"/>
    </row>
    <row r="20" spans="2:4">
      <c r="B20" s="300" t="s">
        <v>437</v>
      </c>
      <c r="C20" s="301" t="s">
        <v>438</v>
      </c>
      <c r="D20" s="288" t="s">
        <v>439</v>
      </c>
    </row>
    <row r="21" spans="2:4">
      <c r="B21" s="302" t="s">
        <v>440</v>
      </c>
      <c r="C21" s="303" t="s">
        <v>441</v>
      </c>
      <c r="D21" s="291" t="s">
        <v>442</v>
      </c>
    </row>
    <row r="22" spans="2:4">
      <c r="B22" s="302" t="s">
        <v>443</v>
      </c>
      <c r="C22" s="303" t="s">
        <v>444</v>
      </c>
      <c r="D22" s="291" t="s">
        <v>445</v>
      </c>
    </row>
    <row r="23" spans="2:4">
      <c r="B23" s="302" t="s">
        <v>446</v>
      </c>
      <c r="C23" s="303" t="s">
        <v>444</v>
      </c>
      <c r="D23" s="291" t="s">
        <v>447</v>
      </c>
    </row>
    <row r="24" spans="2:4">
      <c r="B24" s="302" t="s">
        <v>448</v>
      </c>
      <c r="C24" s="303" t="s">
        <v>441</v>
      </c>
      <c r="D24" s="291" t="s">
        <v>449</v>
      </c>
    </row>
    <row r="25" spans="2:4">
      <c r="B25" s="302" t="s">
        <v>450</v>
      </c>
      <c r="C25" s="303" t="s">
        <v>441</v>
      </c>
      <c r="D25" s="291" t="s">
        <v>451</v>
      </c>
    </row>
    <row r="26" spans="2:4">
      <c r="B26" s="302" t="s">
        <v>452</v>
      </c>
      <c r="C26" s="303" t="s">
        <v>441</v>
      </c>
      <c r="D26" s="291" t="s">
        <v>453</v>
      </c>
    </row>
    <row r="27" spans="2:4">
      <c r="B27" s="302" t="s">
        <v>454</v>
      </c>
      <c r="C27" s="303" t="s">
        <v>444</v>
      </c>
      <c r="D27" s="291" t="s">
        <v>455</v>
      </c>
    </row>
    <row r="28" spans="2:4">
      <c r="B28" s="302" t="s">
        <v>456</v>
      </c>
      <c r="C28" s="303" t="s">
        <v>444</v>
      </c>
      <c r="D28" s="291" t="s">
        <v>457</v>
      </c>
    </row>
    <row r="29" spans="2:4">
      <c r="B29" s="302" t="s">
        <v>458</v>
      </c>
      <c r="C29" s="303" t="s">
        <v>444</v>
      </c>
      <c r="D29" s="291" t="s">
        <v>459</v>
      </c>
    </row>
    <row r="30" spans="2:4">
      <c r="B30" s="302" t="s">
        <v>460</v>
      </c>
      <c r="C30" s="303" t="s">
        <v>444</v>
      </c>
      <c r="D30" s="291" t="s">
        <v>459</v>
      </c>
    </row>
    <row r="31" spans="2:4">
      <c r="B31" s="302" t="s">
        <v>461</v>
      </c>
      <c r="C31" s="303" t="s">
        <v>444</v>
      </c>
      <c r="D31" s="291" t="s">
        <v>455</v>
      </c>
    </row>
    <row r="32" spans="2:4" ht="15" thickBot="1">
      <c r="B32" s="304" t="s">
        <v>462</v>
      </c>
      <c r="C32" s="305" t="s">
        <v>444</v>
      </c>
      <c r="D32" s="306" t="s">
        <v>463</v>
      </c>
    </row>
    <row r="33" spans="2:4" ht="15" thickBot="1"/>
    <row r="34" spans="2:4">
      <c r="B34" s="300" t="s">
        <v>464</v>
      </c>
      <c r="C34" s="301" t="s">
        <v>438</v>
      </c>
      <c r="D34" s="288" t="s">
        <v>439</v>
      </c>
    </row>
    <row r="35" spans="2:4">
      <c r="B35" s="302" t="s">
        <v>440</v>
      </c>
      <c r="C35" s="303" t="s">
        <v>441</v>
      </c>
      <c r="D35" s="291" t="s">
        <v>442</v>
      </c>
    </row>
    <row r="36" spans="2:4">
      <c r="B36" s="302" t="s">
        <v>443</v>
      </c>
      <c r="C36" s="303" t="s">
        <v>444</v>
      </c>
      <c r="D36" s="291" t="s">
        <v>445</v>
      </c>
    </row>
    <row r="37" spans="2:4">
      <c r="B37" s="302" t="s">
        <v>465</v>
      </c>
      <c r="C37" s="303" t="s">
        <v>444</v>
      </c>
      <c r="D37" s="291" t="s">
        <v>447</v>
      </c>
    </row>
    <row r="38" spans="2:4">
      <c r="B38" s="302" t="s">
        <v>448</v>
      </c>
      <c r="C38" s="303" t="s">
        <v>441</v>
      </c>
      <c r="D38" s="291" t="s">
        <v>466</v>
      </c>
    </row>
    <row r="39" spans="2:4">
      <c r="B39" s="302" t="s">
        <v>450</v>
      </c>
      <c r="C39" s="303" t="s">
        <v>441</v>
      </c>
      <c r="D39" s="291" t="s">
        <v>447</v>
      </c>
    </row>
    <row r="40" spans="2:4">
      <c r="B40" s="302" t="s">
        <v>452</v>
      </c>
      <c r="C40" s="303" t="s">
        <v>441</v>
      </c>
      <c r="D40" s="291" t="s">
        <v>453</v>
      </c>
    </row>
    <row r="41" spans="2:4">
      <c r="B41" s="302" t="s">
        <v>454</v>
      </c>
      <c r="C41" s="303" t="s">
        <v>444</v>
      </c>
      <c r="D41" s="291" t="s">
        <v>455</v>
      </c>
    </row>
    <row r="42" spans="2:4">
      <c r="B42" s="302" t="s">
        <v>456</v>
      </c>
      <c r="C42" s="303" t="s">
        <v>444</v>
      </c>
      <c r="D42" s="291" t="s">
        <v>457</v>
      </c>
    </row>
    <row r="43" spans="2:4">
      <c r="B43" s="302" t="s">
        <v>458</v>
      </c>
      <c r="C43" s="303" t="s">
        <v>444</v>
      </c>
      <c r="D43" s="291" t="s">
        <v>459</v>
      </c>
    </row>
    <row r="44" spans="2:4">
      <c r="B44" s="302" t="s">
        <v>460</v>
      </c>
      <c r="C44" s="303" t="s">
        <v>444</v>
      </c>
      <c r="D44" s="291" t="s">
        <v>459</v>
      </c>
    </row>
    <row r="45" spans="2:4">
      <c r="B45" s="302" t="s">
        <v>461</v>
      </c>
      <c r="C45" s="303" t="s">
        <v>444</v>
      </c>
      <c r="D45" s="291" t="s">
        <v>455</v>
      </c>
    </row>
    <row r="46" spans="2:4" ht="15" thickBot="1">
      <c r="B46" s="304" t="s">
        <v>467</v>
      </c>
      <c r="C46" s="305" t="s">
        <v>444</v>
      </c>
      <c r="D46" s="306" t="s">
        <v>455</v>
      </c>
    </row>
    <row r="48" spans="2:4">
      <c r="B48" s="307" t="s">
        <v>468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48630-906D-4A25-8DF6-3B5C4A547390}">
  <sheetPr>
    <pageSetUpPr fitToPage="1"/>
  </sheetPr>
  <dimension ref="A1:AE51"/>
  <sheetViews>
    <sheetView topLeftCell="A7" workbookViewId="0">
      <selection activeCell="I25" sqref="I25"/>
    </sheetView>
  </sheetViews>
  <sheetFormatPr baseColWidth="10" defaultColWidth="9.54296875" defaultRowHeight="14"/>
  <cols>
    <col min="1" max="3" width="5.81640625" style="136" customWidth="1"/>
    <col min="4" max="4" width="8.26953125" style="136" customWidth="1"/>
    <col min="5" max="5" width="26.453125" style="136" customWidth="1"/>
    <col min="6" max="6" width="1.7265625" style="136" customWidth="1"/>
    <col min="7" max="7" width="13.54296875" style="136" customWidth="1"/>
    <col min="8" max="8" width="1.7265625" style="136" customWidth="1"/>
    <col min="9" max="9" width="13.7265625" style="136" customWidth="1"/>
    <col min="10" max="10" width="14.54296875" style="136" customWidth="1"/>
    <col min="11" max="11" width="13.7265625" style="136" customWidth="1"/>
    <col min="12" max="12" width="13" style="136" customWidth="1"/>
    <col min="13" max="13" width="1.7265625" style="136" customWidth="1"/>
    <col min="14" max="15" width="15.26953125" style="136" customWidth="1"/>
    <col min="16" max="16" width="15.26953125" style="217" customWidth="1"/>
    <col min="17" max="17" width="1.7265625" style="136" customWidth="1"/>
    <col min="18" max="20" width="9.54296875" style="136"/>
    <col min="21" max="31" width="9.54296875" style="138"/>
    <col min="32" max="256" width="9.54296875" style="136"/>
    <col min="257" max="260" width="5.81640625" style="136" customWidth="1"/>
    <col min="261" max="261" width="26.453125" style="136" customWidth="1"/>
    <col min="262" max="262" width="1.7265625" style="136" customWidth="1"/>
    <col min="263" max="263" width="23.7265625" style="136" customWidth="1"/>
    <col min="264" max="264" width="1.7265625" style="136" customWidth="1"/>
    <col min="265" max="265" width="17.453125" style="136" customWidth="1"/>
    <col min="266" max="268" width="15.26953125" style="136" customWidth="1"/>
    <col min="269" max="269" width="1.7265625" style="136" customWidth="1"/>
    <col min="270" max="272" width="15.26953125" style="136" customWidth="1"/>
    <col min="273" max="273" width="1.7265625" style="136" customWidth="1"/>
    <col min="274" max="512" width="9.54296875" style="136"/>
    <col min="513" max="516" width="5.81640625" style="136" customWidth="1"/>
    <col min="517" max="517" width="26.453125" style="136" customWidth="1"/>
    <col min="518" max="518" width="1.7265625" style="136" customWidth="1"/>
    <col min="519" max="519" width="23.7265625" style="136" customWidth="1"/>
    <col min="520" max="520" width="1.7265625" style="136" customWidth="1"/>
    <col min="521" max="521" width="17.453125" style="136" customWidth="1"/>
    <col min="522" max="524" width="15.26953125" style="136" customWidth="1"/>
    <col min="525" max="525" width="1.7265625" style="136" customWidth="1"/>
    <col min="526" max="528" width="15.26953125" style="136" customWidth="1"/>
    <col min="529" max="529" width="1.7265625" style="136" customWidth="1"/>
    <col min="530" max="768" width="9.54296875" style="136"/>
    <col min="769" max="772" width="5.81640625" style="136" customWidth="1"/>
    <col min="773" max="773" width="26.453125" style="136" customWidth="1"/>
    <col min="774" max="774" width="1.7265625" style="136" customWidth="1"/>
    <col min="775" max="775" width="23.7265625" style="136" customWidth="1"/>
    <col min="776" max="776" width="1.7265625" style="136" customWidth="1"/>
    <col min="777" max="777" width="17.453125" style="136" customWidth="1"/>
    <col min="778" max="780" width="15.26953125" style="136" customWidth="1"/>
    <col min="781" max="781" width="1.7265625" style="136" customWidth="1"/>
    <col min="782" max="784" width="15.26953125" style="136" customWidth="1"/>
    <col min="785" max="785" width="1.7265625" style="136" customWidth="1"/>
    <col min="786" max="1024" width="9.54296875" style="136"/>
    <col min="1025" max="1028" width="5.81640625" style="136" customWidth="1"/>
    <col min="1029" max="1029" width="26.453125" style="136" customWidth="1"/>
    <col min="1030" max="1030" width="1.7265625" style="136" customWidth="1"/>
    <col min="1031" max="1031" width="23.7265625" style="136" customWidth="1"/>
    <col min="1032" max="1032" width="1.7265625" style="136" customWidth="1"/>
    <col min="1033" max="1033" width="17.453125" style="136" customWidth="1"/>
    <col min="1034" max="1036" width="15.26953125" style="136" customWidth="1"/>
    <col min="1037" max="1037" width="1.7265625" style="136" customWidth="1"/>
    <col min="1038" max="1040" width="15.26953125" style="136" customWidth="1"/>
    <col min="1041" max="1041" width="1.7265625" style="136" customWidth="1"/>
    <col min="1042" max="1280" width="9.54296875" style="136"/>
    <col min="1281" max="1284" width="5.81640625" style="136" customWidth="1"/>
    <col min="1285" max="1285" width="26.453125" style="136" customWidth="1"/>
    <col min="1286" max="1286" width="1.7265625" style="136" customWidth="1"/>
    <col min="1287" max="1287" width="23.7265625" style="136" customWidth="1"/>
    <col min="1288" max="1288" width="1.7265625" style="136" customWidth="1"/>
    <col min="1289" max="1289" width="17.453125" style="136" customWidth="1"/>
    <col min="1290" max="1292" width="15.26953125" style="136" customWidth="1"/>
    <col min="1293" max="1293" width="1.7265625" style="136" customWidth="1"/>
    <col min="1294" max="1296" width="15.26953125" style="136" customWidth="1"/>
    <col min="1297" max="1297" width="1.7265625" style="136" customWidth="1"/>
    <col min="1298" max="1536" width="9.54296875" style="136"/>
    <col min="1537" max="1540" width="5.81640625" style="136" customWidth="1"/>
    <col min="1541" max="1541" width="26.453125" style="136" customWidth="1"/>
    <col min="1542" max="1542" width="1.7265625" style="136" customWidth="1"/>
    <col min="1543" max="1543" width="23.7265625" style="136" customWidth="1"/>
    <col min="1544" max="1544" width="1.7265625" style="136" customWidth="1"/>
    <col min="1545" max="1545" width="17.453125" style="136" customWidth="1"/>
    <col min="1546" max="1548" width="15.26953125" style="136" customWidth="1"/>
    <col min="1549" max="1549" width="1.7265625" style="136" customWidth="1"/>
    <col min="1550" max="1552" width="15.26953125" style="136" customWidth="1"/>
    <col min="1553" max="1553" width="1.7265625" style="136" customWidth="1"/>
    <col min="1554" max="1792" width="9.54296875" style="136"/>
    <col min="1793" max="1796" width="5.81640625" style="136" customWidth="1"/>
    <col min="1797" max="1797" width="26.453125" style="136" customWidth="1"/>
    <col min="1798" max="1798" width="1.7265625" style="136" customWidth="1"/>
    <col min="1799" max="1799" width="23.7265625" style="136" customWidth="1"/>
    <col min="1800" max="1800" width="1.7265625" style="136" customWidth="1"/>
    <col min="1801" max="1801" width="17.453125" style="136" customWidth="1"/>
    <col min="1802" max="1804" width="15.26953125" style="136" customWidth="1"/>
    <col min="1805" max="1805" width="1.7265625" style="136" customWidth="1"/>
    <col min="1806" max="1808" width="15.26953125" style="136" customWidth="1"/>
    <col min="1809" max="1809" width="1.7265625" style="136" customWidth="1"/>
    <col min="1810" max="2048" width="9.54296875" style="136"/>
    <col min="2049" max="2052" width="5.81640625" style="136" customWidth="1"/>
    <col min="2053" max="2053" width="26.453125" style="136" customWidth="1"/>
    <col min="2054" max="2054" width="1.7265625" style="136" customWidth="1"/>
    <col min="2055" max="2055" width="23.7265625" style="136" customWidth="1"/>
    <col min="2056" max="2056" width="1.7265625" style="136" customWidth="1"/>
    <col min="2057" max="2057" width="17.453125" style="136" customWidth="1"/>
    <col min="2058" max="2060" width="15.26953125" style="136" customWidth="1"/>
    <col min="2061" max="2061" width="1.7265625" style="136" customWidth="1"/>
    <col min="2062" max="2064" width="15.26953125" style="136" customWidth="1"/>
    <col min="2065" max="2065" width="1.7265625" style="136" customWidth="1"/>
    <col min="2066" max="2304" width="9.54296875" style="136"/>
    <col min="2305" max="2308" width="5.81640625" style="136" customWidth="1"/>
    <col min="2309" max="2309" width="26.453125" style="136" customWidth="1"/>
    <col min="2310" max="2310" width="1.7265625" style="136" customWidth="1"/>
    <col min="2311" max="2311" width="23.7265625" style="136" customWidth="1"/>
    <col min="2312" max="2312" width="1.7265625" style="136" customWidth="1"/>
    <col min="2313" max="2313" width="17.453125" style="136" customWidth="1"/>
    <col min="2314" max="2316" width="15.26953125" style="136" customWidth="1"/>
    <col min="2317" max="2317" width="1.7265625" style="136" customWidth="1"/>
    <col min="2318" max="2320" width="15.26953125" style="136" customWidth="1"/>
    <col min="2321" max="2321" width="1.7265625" style="136" customWidth="1"/>
    <col min="2322" max="2560" width="9.54296875" style="136"/>
    <col min="2561" max="2564" width="5.81640625" style="136" customWidth="1"/>
    <col min="2565" max="2565" width="26.453125" style="136" customWidth="1"/>
    <col min="2566" max="2566" width="1.7265625" style="136" customWidth="1"/>
    <col min="2567" max="2567" width="23.7265625" style="136" customWidth="1"/>
    <col min="2568" max="2568" width="1.7265625" style="136" customWidth="1"/>
    <col min="2569" max="2569" width="17.453125" style="136" customWidth="1"/>
    <col min="2570" max="2572" width="15.26953125" style="136" customWidth="1"/>
    <col min="2573" max="2573" width="1.7265625" style="136" customWidth="1"/>
    <col min="2574" max="2576" width="15.26953125" style="136" customWidth="1"/>
    <col min="2577" max="2577" width="1.7265625" style="136" customWidth="1"/>
    <col min="2578" max="2816" width="9.54296875" style="136"/>
    <col min="2817" max="2820" width="5.81640625" style="136" customWidth="1"/>
    <col min="2821" max="2821" width="26.453125" style="136" customWidth="1"/>
    <col min="2822" max="2822" width="1.7265625" style="136" customWidth="1"/>
    <col min="2823" max="2823" width="23.7265625" style="136" customWidth="1"/>
    <col min="2824" max="2824" width="1.7265625" style="136" customWidth="1"/>
    <col min="2825" max="2825" width="17.453125" style="136" customWidth="1"/>
    <col min="2826" max="2828" width="15.26953125" style="136" customWidth="1"/>
    <col min="2829" max="2829" width="1.7265625" style="136" customWidth="1"/>
    <col min="2830" max="2832" width="15.26953125" style="136" customWidth="1"/>
    <col min="2833" max="2833" width="1.7265625" style="136" customWidth="1"/>
    <col min="2834" max="3072" width="9.54296875" style="136"/>
    <col min="3073" max="3076" width="5.81640625" style="136" customWidth="1"/>
    <col min="3077" max="3077" width="26.453125" style="136" customWidth="1"/>
    <col min="3078" max="3078" width="1.7265625" style="136" customWidth="1"/>
    <col min="3079" max="3079" width="23.7265625" style="136" customWidth="1"/>
    <col min="3080" max="3080" width="1.7265625" style="136" customWidth="1"/>
    <col min="3081" max="3081" width="17.453125" style="136" customWidth="1"/>
    <col min="3082" max="3084" width="15.26953125" style="136" customWidth="1"/>
    <col min="3085" max="3085" width="1.7265625" style="136" customWidth="1"/>
    <col min="3086" max="3088" width="15.26953125" style="136" customWidth="1"/>
    <col min="3089" max="3089" width="1.7265625" style="136" customWidth="1"/>
    <col min="3090" max="3328" width="9.54296875" style="136"/>
    <col min="3329" max="3332" width="5.81640625" style="136" customWidth="1"/>
    <col min="3333" max="3333" width="26.453125" style="136" customWidth="1"/>
    <col min="3334" max="3334" width="1.7265625" style="136" customWidth="1"/>
    <col min="3335" max="3335" width="23.7265625" style="136" customWidth="1"/>
    <col min="3336" max="3336" width="1.7265625" style="136" customWidth="1"/>
    <col min="3337" max="3337" width="17.453125" style="136" customWidth="1"/>
    <col min="3338" max="3340" width="15.26953125" style="136" customWidth="1"/>
    <col min="3341" max="3341" width="1.7265625" style="136" customWidth="1"/>
    <col min="3342" max="3344" width="15.26953125" style="136" customWidth="1"/>
    <col min="3345" max="3345" width="1.7265625" style="136" customWidth="1"/>
    <col min="3346" max="3584" width="9.54296875" style="136"/>
    <col min="3585" max="3588" width="5.81640625" style="136" customWidth="1"/>
    <col min="3589" max="3589" width="26.453125" style="136" customWidth="1"/>
    <col min="3590" max="3590" width="1.7265625" style="136" customWidth="1"/>
    <col min="3591" max="3591" width="23.7265625" style="136" customWidth="1"/>
    <col min="3592" max="3592" width="1.7265625" style="136" customWidth="1"/>
    <col min="3593" max="3593" width="17.453125" style="136" customWidth="1"/>
    <col min="3594" max="3596" width="15.26953125" style="136" customWidth="1"/>
    <col min="3597" max="3597" width="1.7265625" style="136" customWidth="1"/>
    <col min="3598" max="3600" width="15.26953125" style="136" customWidth="1"/>
    <col min="3601" max="3601" width="1.7265625" style="136" customWidth="1"/>
    <col min="3602" max="3840" width="9.54296875" style="136"/>
    <col min="3841" max="3844" width="5.81640625" style="136" customWidth="1"/>
    <col min="3845" max="3845" width="26.453125" style="136" customWidth="1"/>
    <col min="3846" max="3846" width="1.7265625" style="136" customWidth="1"/>
    <col min="3847" max="3847" width="23.7265625" style="136" customWidth="1"/>
    <col min="3848" max="3848" width="1.7265625" style="136" customWidth="1"/>
    <col min="3849" max="3849" width="17.453125" style="136" customWidth="1"/>
    <col min="3850" max="3852" width="15.26953125" style="136" customWidth="1"/>
    <col min="3853" max="3853" width="1.7265625" style="136" customWidth="1"/>
    <col min="3854" max="3856" width="15.26953125" style="136" customWidth="1"/>
    <col min="3857" max="3857" width="1.7265625" style="136" customWidth="1"/>
    <col min="3858" max="4096" width="9.54296875" style="136"/>
    <col min="4097" max="4100" width="5.81640625" style="136" customWidth="1"/>
    <col min="4101" max="4101" width="26.453125" style="136" customWidth="1"/>
    <col min="4102" max="4102" width="1.7265625" style="136" customWidth="1"/>
    <col min="4103" max="4103" width="23.7265625" style="136" customWidth="1"/>
    <col min="4104" max="4104" width="1.7265625" style="136" customWidth="1"/>
    <col min="4105" max="4105" width="17.453125" style="136" customWidth="1"/>
    <col min="4106" max="4108" width="15.26953125" style="136" customWidth="1"/>
    <col min="4109" max="4109" width="1.7265625" style="136" customWidth="1"/>
    <col min="4110" max="4112" width="15.26953125" style="136" customWidth="1"/>
    <col min="4113" max="4113" width="1.7265625" style="136" customWidth="1"/>
    <col min="4114" max="4352" width="9.54296875" style="136"/>
    <col min="4353" max="4356" width="5.81640625" style="136" customWidth="1"/>
    <col min="4357" max="4357" width="26.453125" style="136" customWidth="1"/>
    <col min="4358" max="4358" width="1.7265625" style="136" customWidth="1"/>
    <col min="4359" max="4359" width="23.7265625" style="136" customWidth="1"/>
    <col min="4360" max="4360" width="1.7265625" style="136" customWidth="1"/>
    <col min="4361" max="4361" width="17.453125" style="136" customWidth="1"/>
    <col min="4362" max="4364" width="15.26953125" style="136" customWidth="1"/>
    <col min="4365" max="4365" width="1.7265625" style="136" customWidth="1"/>
    <col min="4366" max="4368" width="15.26953125" style="136" customWidth="1"/>
    <col min="4369" max="4369" width="1.7265625" style="136" customWidth="1"/>
    <col min="4370" max="4608" width="9.54296875" style="136"/>
    <col min="4609" max="4612" width="5.81640625" style="136" customWidth="1"/>
    <col min="4613" max="4613" width="26.453125" style="136" customWidth="1"/>
    <col min="4614" max="4614" width="1.7265625" style="136" customWidth="1"/>
    <col min="4615" max="4615" width="23.7265625" style="136" customWidth="1"/>
    <col min="4616" max="4616" width="1.7265625" style="136" customWidth="1"/>
    <col min="4617" max="4617" width="17.453125" style="136" customWidth="1"/>
    <col min="4618" max="4620" width="15.26953125" style="136" customWidth="1"/>
    <col min="4621" max="4621" width="1.7265625" style="136" customWidth="1"/>
    <col min="4622" max="4624" width="15.26953125" style="136" customWidth="1"/>
    <col min="4625" max="4625" width="1.7265625" style="136" customWidth="1"/>
    <col min="4626" max="4864" width="9.54296875" style="136"/>
    <col min="4865" max="4868" width="5.81640625" style="136" customWidth="1"/>
    <col min="4869" max="4869" width="26.453125" style="136" customWidth="1"/>
    <col min="4870" max="4870" width="1.7265625" style="136" customWidth="1"/>
    <col min="4871" max="4871" width="23.7265625" style="136" customWidth="1"/>
    <col min="4872" max="4872" width="1.7265625" style="136" customWidth="1"/>
    <col min="4873" max="4873" width="17.453125" style="136" customWidth="1"/>
    <col min="4874" max="4876" width="15.26953125" style="136" customWidth="1"/>
    <col min="4877" max="4877" width="1.7265625" style="136" customWidth="1"/>
    <col min="4878" max="4880" width="15.26953125" style="136" customWidth="1"/>
    <col min="4881" max="4881" width="1.7265625" style="136" customWidth="1"/>
    <col min="4882" max="5120" width="9.54296875" style="136"/>
    <col min="5121" max="5124" width="5.81640625" style="136" customWidth="1"/>
    <col min="5125" max="5125" width="26.453125" style="136" customWidth="1"/>
    <col min="5126" max="5126" width="1.7265625" style="136" customWidth="1"/>
    <col min="5127" max="5127" width="23.7265625" style="136" customWidth="1"/>
    <col min="5128" max="5128" width="1.7265625" style="136" customWidth="1"/>
    <col min="5129" max="5129" width="17.453125" style="136" customWidth="1"/>
    <col min="5130" max="5132" width="15.26953125" style="136" customWidth="1"/>
    <col min="5133" max="5133" width="1.7265625" style="136" customWidth="1"/>
    <col min="5134" max="5136" width="15.26953125" style="136" customWidth="1"/>
    <col min="5137" max="5137" width="1.7265625" style="136" customWidth="1"/>
    <col min="5138" max="5376" width="9.54296875" style="136"/>
    <col min="5377" max="5380" width="5.81640625" style="136" customWidth="1"/>
    <col min="5381" max="5381" width="26.453125" style="136" customWidth="1"/>
    <col min="5382" max="5382" width="1.7265625" style="136" customWidth="1"/>
    <col min="5383" max="5383" width="23.7265625" style="136" customWidth="1"/>
    <col min="5384" max="5384" width="1.7265625" style="136" customWidth="1"/>
    <col min="5385" max="5385" width="17.453125" style="136" customWidth="1"/>
    <col min="5386" max="5388" width="15.26953125" style="136" customWidth="1"/>
    <col min="5389" max="5389" width="1.7265625" style="136" customWidth="1"/>
    <col min="5390" max="5392" width="15.26953125" style="136" customWidth="1"/>
    <col min="5393" max="5393" width="1.7265625" style="136" customWidth="1"/>
    <col min="5394" max="5632" width="9.54296875" style="136"/>
    <col min="5633" max="5636" width="5.81640625" style="136" customWidth="1"/>
    <col min="5637" max="5637" width="26.453125" style="136" customWidth="1"/>
    <col min="5638" max="5638" width="1.7265625" style="136" customWidth="1"/>
    <col min="5639" max="5639" width="23.7265625" style="136" customWidth="1"/>
    <col min="5640" max="5640" width="1.7265625" style="136" customWidth="1"/>
    <col min="5641" max="5641" width="17.453125" style="136" customWidth="1"/>
    <col min="5642" max="5644" width="15.26953125" style="136" customWidth="1"/>
    <col min="5645" max="5645" width="1.7265625" style="136" customWidth="1"/>
    <col min="5646" max="5648" width="15.26953125" style="136" customWidth="1"/>
    <col min="5649" max="5649" width="1.7265625" style="136" customWidth="1"/>
    <col min="5650" max="5888" width="9.54296875" style="136"/>
    <col min="5889" max="5892" width="5.81640625" style="136" customWidth="1"/>
    <col min="5893" max="5893" width="26.453125" style="136" customWidth="1"/>
    <col min="5894" max="5894" width="1.7265625" style="136" customWidth="1"/>
    <col min="5895" max="5895" width="23.7265625" style="136" customWidth="1"/>
    <col min="5896" max="5896" width="1.7265625" style="136" customWidth="1"/>
    <col min="5897" max="5897" width="17.453125" style="136" customWidth="1"/>
    <col min="5898" max="5900" width="15.26953125" style="136" customWidth="1"/>
    <col min="5901" max="5901" width="1.7265625" style="136" customWidth="1"/>
    <col min="5902" max="5904" width="15.26953125" style="136" customWidth="1"/>
    <col min="5905" max="5905" width="1.7265625" style="136" customWidth="1"/>
    <col min="5906" max="6144" width="9.54296875" style="136"/>
    <col min="6145" max="6148" width="5.81640625" style="136" customWidth="1"/>
    <col min="6149" max="6149" width="26.453125" style="136" customWidth="1"/>
    <col min="6150" max="6150" width="1.7265625" style="136" customWidth="1"/>
    <col min="6151" max="6151" width="23.7265625" style="136" customWidth="1"/>
    <col min="6152" max="6152" width="1.7265625" style="136" customWidth="1"/>
    <col min="6153" max="6153" width="17.453125" style="136" customWidth="1"/>
    <col min="6154" max="6156" width="15.26953125" style="136" customWidth="1"/>
    <col min="6157" max="6157" width="1.7265625" style="136" customWidth="1"/>
    <col min="6158" max="6160" width="15.26953125" style="136" customWidth="1"/>
    <col min="6161" max="6161" width="1.7265625" style="136" customWidth="1"/>
    <col min="6162" max="6400" width="9.54296875" style="136"/>
    <col min="6401" max="6404" width="5.81640625" style="136" customWidth="1"/>
    <col min="6405" max="6405" width="26.453125" style="136" customWidth="1"/>
    <col min="6406" max="6406" width="1.7265625" style="136" customWidth="1"/>
    <col min="6407" max="6407" width="23.7265625" style="136" customWidth="1"/>
    <col min="6408" max="6408" width="1.7265625" style="136" customWidth="1"/>
    <col min="6409" max="6409" width="17.453125" style="136" customWidth="1"/>
    <col min="6410" max="6412" width="15.26953125" style="136" customWidth="1"/>
    <col min="6413" max="6413" width="1.7265625" style="136" customWidth="1"/>
    <col min="6414" max="6416" width="15.26953125" style="136" customWidth="1"/>
    <col min="6417" max="6417" width="1.7265625" style="136" customWidth="1"/>
    <col min="6418" max="6656" width="9.54296875" style="136"/>
    <col min="6657" max="6660" width="5.81640625" style="136" customWidth="1"/>
    <col min="6661" max="6661" width="26.453125" style="136" customWidth="1"/>
    <col min="6662" max="6662" width="1.7265625" style="136" customWidth="1"/>
    <col min="6663" max="6663" width="23.7265625" style="136" customWidth="1"/>
    <col min="6664" max="6664" width="1.7265625" style="136" customWidth="1"/>
    <col min="6665" max="6665" width="17.453125" style="136" customWidth="1"/>
    <col min="6666" max="6668" width="15.26953125" style="136" customWidth="1"/>
    <col min="6669" max="6669" width="1.7265625" style="136" customWidth="1"/>
    <col min="6670" max="6672" width="15.26953125" style="136" customWidth="1"/>
    <col min="6673" max="6673" width="1.7265625" style="136" customWidth="1"/>
    <col min="6674" max="6912" width="9.54296875" style="136"/>
    <col min="6913" max="6916" width="5.81640625" style="136" customWidth="1"/>
    <col min="6917" max="6917" width="26.453125" style="136" customWidth="1"/>
    <col min="6918" max="6918" width="1.7265625" style="136" customWidth="1"/>
    <col min="6919" max="6919" width="23.7265625" style="136" customWidth="1"/>
    <col min="6920" max="6920" width="1.7265625" style="136" customWidth="1"/>
    <col min="6921" max="6921" width="17.453125" style="136" customWidth="1"/>
    <col min="6922" max="6924" width="15.26953125" style="136" customWidth="1"/>
    <col min="6925" max="6925" width="1.7265625" style="136" customWidth="1"/>
    <col min="6926" max="6928" width="15.26953125" style="136" customWidth="1"/>
    <col min="6929" max="6929" width="1.7265625" style="136" customWidth="1"/>
    <col min="6930" max="7168" width="9.54296875" style="136"/>
    <col min="7169" max="7172" width="5.81640625" style="136" customWidth="1"/>
    <col min="7173" max="7173" width="26.453125" style="136" customWidth="1"/>
    <col min="7174" max="7174" width="1.7265625" style="136" customWidth="1"/>
    <col min="7175" max="7175" width="23.7265625" style="136" customWidth="1"/>
    <col min="7176" max="7176" width="1.7265625" style="136" customWidth="1"/>
    <col min="7177" max="7177" width="17.453125" style="136" customWidth="1"/>
    <col min="7178" max="7180" width="15.26953125" style="136" customWidth="1"/>
    <col min="7181" max="7181" width="1.7265625" style="136" customWidth="1"/>
    <col min="7182" max="7184" width="15.26953125" style="136" customWidth="1"/>
    <col min="7185" max="7185" width="1.7265625" style="136" customWidth="1"/>
    <col min="7186" max="7424" width="9.54296875" style="136"/>
    <col min="7425" max="7428" width="5.81640625" style="136" customWidth="1"/>
    <col min="7429" max="7429" width="26.453125" style="136" customWidth="1"/>
    <col min="7430" max="7430" width="1.7265625" style="136" customWidth="1"/>
    <col min="7431" max="7431" width="23.7265625" style="136" customWidth="1"/>
    <col min="7432" max="7432" width="1.7265625" style="136" customWidth="1"/>
    <col min="7433" max="7433" width="17.453125" style="136" customWidth="1"/>
    <col min="7434" max="7436" width="15.26953125" style="136" customWidth="1"/>
    <col min="7437" max="7437" width="1.7265625" style="136" customWidth="1"/>
    <col min="7438" max="7440" width="15.26953125" style="136" customWidth="1"/>
    <col min="7441" max="7441" width="1.7265625" style="136" customWidth="1"/>
    <col min="7442" max="7680" width="9.54296875" style="136"/>
    <col min="7681" max="7684" width="5.81640625" style="136" customWidth="1"/>
    <col min="7685" max="7685" width="26.453125" style="136" customWidth="1"/>
    <col min="7686" max="7686" width="1.7265625" style="136" customWidth="1"/>
    <col min="7687" max="7687" width="23.7265625" style="136" customWidth="1"/>
    <col min="7688" max="7688" width="1.7265625" style="136" customWidth="1"/>
    <col min="7689" max="7689" width="17.453125" style="136" customWidth="1"/>
    <col min="7690" max="7692" width="15.26953125" style="136" customWidth="1"/>
    <col min="7693" max="7693" width="1.7265625" style="136" customWidth="1"/>
    <col min="7694" max="7696" width="15.26953125" style="136" customWidth="1"/>
    <col min="7697" max="7697" width="1.7265625" style="136" customWidth="1"/>
    <col min="7698" max="7936" width="9.54296875" style="136"/>
    <col min="7937" max="7940" width="5.81640625" style="136" customWidth="1"/>
    <col min="7941" max="7941" width="26.453125" style="136" customWidth="1"/>
    <col min="7942" max="7942" width="1.7265625" style="136" customWidth="1"/>
    <col min="7943" max="7943" width="23.7265625" style="136" customWidth="1"/>
    <col min="7944" max="7944" width="1.7265625" style="136" customWidth="1"/>
    <col min="7945" max="7945" width="17.453125" style="136" customWidth="1"/>
    <col min="7946" max="7948" width="15.26953125" style="136" customWidth="1"/>
    <col min="7949" max="7949" width="1.7265625" style="136" customWidth="1"/>
    <col min="7950" max="7952" width="15.26953125" style="136" customWidth="1"/>
    <col min="7953" max="7953" width="1.7265625" style="136" customWidth="1"/>
    <col min="7954" max="8192" width="9.54296875" style="136"/>
    <col min="8193" max="8196" width="5.81640625" style="136" customWidth="1"/>
    <col min="8197" max="8197" width="26.453125" style="136" customWidth="1"/>
    <col min="8198" max="8198" width="1.7265625" style="136" customWidth="1"/>
    <col min="8199" max="8199" width="23.7265625" style="136" customWidth="1"/>
    <col min="8200" max="8200" width="1.7265625" style="136" customWidth="1"/>
    <col min="8201" max="8201" width="17.453125" style="136" customWidth="1"/>
    <col min="8202" max="8204" width="15.26953125" style="136" customWidth="1"/>
    <col min="8205" max="8205" width="1.7265625" style="136" customWidth="1"/>
    <col min="8206" max="8208" width="15.26953125" style="136" customWidth="1"/>
    <col min="8209" max="8209" width="1.7265625" style="136" customWidth="1"/>
    <col min="8210" max="8448" width="9.54296875" style="136"/>
    <col min="8449" max="8452" width="5.81640625" style="136" customWidth="1"/>
    <col min="8453" max="8453" width="26.453125" style="136" customWidth="1"/>
    <col min="8454" max="8454" width="1.7265625" style="136" customWidth="1"/>
    <col min="8455" max="8455" width="23.7265625" style="136" customWidth="1"/>
    <col min="8456" max="8456" width="1.7265625" style="136" customWidth="1"/>
    <col min="8457" max="8457" width="17.453125" style="136" customWidth="1"/>
    <col min="8458" max="8460" width="15.26953125" style="136" customWidth="1"/>
    <col min="8461" max="8461" width="1.7265625" style="136" customWidth="1"/>
    <col min="8462" max="8464" width="15.26953125" style="136" customWidth="1"/>
    <col min="8465" max="8465" width="1.7265625" style="136" customWidth="1"/>
    <col min="8466" max="8704" width="9.54296875" style="136"/>
    <col min="8705" max="8708" width="5.81640625" style="136" customWidth="1"/>
    <col min="8709" max="8709" width="26.453125" style="136" customWidth="1"/>
    <col min="8710" max="8710" width="1.7265625" style="136" customWidth="1"/>
    <col min="8711" max="8711" width="23.7265625" style="136" customWidth="1"/>
    <col min="8712" max="8712" width="1.7265625" style="136" customWidth="1"/>
    <col min="8713" max="8713" width="17.453125" style="136" customWidth="1"/>
    <col min="8714" max="8716" width="15.26953125" style="136" customWidth="1"/>
    <col min="8717" max="8717" width="1.7265625" style="136" customWidth="1"/>
    <col min="8718" max="8720" width="15.26953125" style="136" customWidth="1"/>
    <col min="8721" max="8721" width="1.7265625" style="136" customWidth="1"/>
    <col min="8722" max="8960" width="9.54296875" style="136"/>
    <col min="8961" max="8964" width="5.81640625" style="136" customWidth="1"/>
    <col min="8965" max="8965" width="26.453125" style="136" customWidth="1"/>
    <col min="8966" max="8966" width="1.7265625" style="136" customWidth="1"/>
    <col min="8967" max="8967" width="23.7265625" style="136" customWidth="1"/>
    <col min="8968" max="8968" width="1.7265625" style="136" customWidth="1"/>
    <col min="8969" max="8969" width="17.453125" style="136" customWidth="1"/>
    <col min="8970" max="8972" width="15.26953125" style="136" customWidth="1"/>
    <col min="8973" max="8973" width="1.7265625" style="136" customWidth="1"/>
    <col min="8974" max="8976" width="15.26953125" style="136" customWidth="1"/>
    <col min="8977" max="8977" width="1.7265625" style="136" customWidth="1"/>
    <col min="8978" max="9216" width="9.54296875" style="136"/>
    <col min="9217" max="9220" width="5.81640625" style="136" customWidth="1"/>
    <col min="9221" max="9221" width="26.453125" style="136" customWidth="1"/>
    <col min="9222" max="9222" width="1.7265625" style="136" customWidth="1"/>
    <col min="9223" max="9223" width="23.7265625" style="136" customWidth="1"/>
    <col min="9224" max="9224" width="1.7265625" style="136" customWidth="1"/>
    <col min="9225" max="9225" width="17.453125" style="136" customWidth="1"/>
    <col min="9226" max="9228" width="15.26953125" style="136" customWidth="1"/>
    <col min="9229" max="9229" width="1.7265625" style="136" customWidth="1"/>
    <col min="9230" max="9232" width="15.26953125" style="136" customWidth="1"/>
    <col min="9233" max="9233" width="1.7265625" style="136" customWidth="1"/>
    <col min="9234" max="9472" width="9.54296875" style="136"/>
    <col min="9473" max="9476" width="5.81640625" style="136" customWidth="1"/>
    <col min="9477" max="9477" width="26.453125" style="136" customWidth="1"/>
    <col min="9478" max="9478" width="1.7265625" style="136" customWidth="1"/>
    <col min="9479" max="9479" width="23.7265625" style="136" customWidth="1"/>
    <col min="9480" max="9480" width="1.7265625" style="136" customWidth="1"/>
    <col min="9481" max="9481" width="17.453125" style="136" customWidth="1"/>
    <col min="9482" max="9484" width="15.26953125" style="136" customWidth="1"/>
    <col min="9485" max="9485" width="1.7265625" style="136" customWidth="1"/>
    <col min="9486" max="9488" width="15.26953125" style="136" customWidth="1"/>
    <col min="9489" max="9489" width="1.7265625" style="136" customWidth="1"/>
    <col min="9490" max="9728" width="9.54296875" style="136"/>
    <col min="9729" max="9732" width="5.81640625" style="136" customWidth="1"/>
    <col min="9733" max="9733" width="26.453125" style="136" customWidth="1"/>
    <col min="9734" max="9734" width="1.7265625" style="136" customWidth="1"/>
    <col min="9735" max="9735" width="23.7265625" style="136" customWidth="1"/>
    <col min="9736" max="9736" width="1.7265625" style="136" customWidth="1"/>
    <col min="9737" max="9737" width="17.453125" style="136" customWidth="1"/>
    <col min="9738" max="9740" width="15.26953125" style="136" customWidth="1"/>
    <col min="9741" max="9741" width="1.7265625" style="136" customWidth="1"/>
    <col min="9742" max="9744" width="15.26953125" style="136" customWidth="1"/>
    <col min="9745" max="9745" width="1.7265625" style="136" customWidth="1"/>
    <col min="9746" max="9984" width="9.54296875" style="136"/>
    <col min="9985" max="9988" width="5.81640625" style="136" customWidth="1"/>
    <col min="9989" max="9989" width="26.453125" style="136" customWidth="1"/>
    <col min="9990" max="9990" width="1.7265625" style="136" customWidth="1"/>
    <col min="9991" max="9991" width="23.7265625" style="136" customWidth="1"/>
    <col min="9992" max="9992" width="1.7265625" style="136" customWidth="1"/>
    <col min="9993" max="9993" width="17.453125" style="136" customWidth="1"/>
    <col min="9994" max="9996" width="15.26953125" style="136" customWidth="1"/>
    <col min="9997" max="9997" width="1.7265625" style="136" customWidth="1"/>
    <col min="9998" max="10000" width="15.26953125" style="136" customWidth="1"/>
    <col min="10001" max="10001" width="1.7265625" style="136" customWidth="1"/>
    <col min="10002" max="10240" width="9.54296875" style="136"/>
    <col min="10241" max="10244" width="5.81640625" style="136" customWidth="1"/>
    <col min="10245" max="10245" width="26.453125" style="136" customWidth="1"/>
    <col min="10246" max="10246" width="1.7265625" style="136" customWidth="1"/>
    <col min="10247" max="10247" width="23.7265625" style="136" customWidth="1"/>
    <col min="10248" max="10248" width="1.7265625" style="136" customWidth="1"/>
    <col min="10249" max="10249" width="17.453125" style="136" customWidth="1"/>
    <col min="10250" max="10252" width="15.26953125" style="136" customWidth="1"/>
    <col min="10253" max="10253" width="1.7265625" style="136" customWidth="1"/>
    <col min="10254" max="10256" width="15.26953125" style="136" customWidth="1"/>
    <col min="10257" max="10257" width="1.7265625" style="136" customWidth="1"/>
    <col min="10258" max="10496" width="9.54296875" style="136"/>
    <col min="10497" max="10500" width="5.81640625" style="136" customWidth="1"/>
    <col min="10501" max="10501" width="26.453125" style="136" customWidth="1"/>
    <col min="10502" max="10502" width="1.7265625" style="136" customWidth="1"/>
    <col min="10503" max="10503" width="23.7265625" style="136" customWidth="1"/>
    <col min="10504" max="10504" width="1.7265625" style="136" customWidth="1"/>
    <col min="10505" max="10505" width="17.453125" style="136" customWidth="1"/>
    <col min="10506" max="10508" width="15.26953125" style="136" customWidth="1"/>
    <col min="10509" max="10509" width="1.7265625" style="136" customWidth="1"/>
    <col min="10510" max="10512" width="15.26953125" style="136" customWidth="1"/>
    <col min="10513" max="10513" width="1.7265625" style="136" customWidth="1"/>
    <col min="10514" max="10752" width="9.54296875" style="136"/>
    <col min="10753" max="10756" width="5.81640625" style="136" customWidth="1"/>
    <col min="10757" max="10757" width="26.453125" style="136" customWidth="1"/>
    <col min="10758" max="10758" width="1.7265625" style="136" customWidth="1"/>
    <col min="10759" max="10759" width="23.7265625" style="136" customWidth="1"/>
    <col min="10760" max="10760" width="1.7265625" style="136" customWidth="1"/>
    <col min="10761" max="10761" width="17.453125" style="136" customWidth="1"/>
    <col min="10762" max="10764" width="15.26953125" style="136" customWidth="1"/>
    <col min="10765" max="10765" width="1.7265625" style="136" customWidth="1"/>
    <col min="10766" max="10768" width="15.26953125" style="136" customWidth="1"/>
    <col min="10769" max="10769" width="1.7265625" style="136" customWidth="1"/>
    <col min="10770" max="11008" width="9.54296875" style="136"/>
    <col min="11009" max="11012" width="5.81640625" style="136" customWidth="1"/>
    <col min="11013" max="11013" width="26.453125" style="136" customWidth="1"/>
    <col min="11014" max="11014" width="1.7265625" style="136" customWidth="1"/>
    <col min="11015" max="11015" width="23.7265625" style="136" customWidth="1"/>
    <col min="11016" max="11016" width="1.7265625" style="136" customWidth="1"/>
    <col min="11017" max="11017" width="17.453125" style="136" customWidth="1"/>
    <col min="11018" max="11020" width="15.26953125" style="136" customWidth="1"/>
    <col min="11021" max="11021" width="1.7265625" style="136" customWidth="1"/>
    <col min="11022" max="11024" width="15.26953125" style="136" customWidth="1"/>
    <col min="11025" max="11025" width="1.7265625" style="136" customWidth="1"/>
    <col min="11026" max="11264" width="9.54296875" style="136"/>
    <col min="11265" max="11268" width="5.81640625" style="136" customWidth="1"/>
    <col min="11269" max="11269" width="26.453125" style="136" customWidth="1"/>
    <col min="11270" max="11270" width="1.7265625" style="136" customWidth="1"/>
    <col min="11271" max="11271" width="23.7265625" style="136" customWidth="1"/>
    <col min="11272" max="11272" width="1.7265625" style="136" customWidth="1"/>
    <col min="11273" max="11273" width="17.453125" style="136" customWidth="1"/>
    <col min="11274" max="11276" width="15.26953125" style="136" customWidth="1"/>
    <col min="11277" max="11277" width="1.7265625" style="136" customWidth="1"/>
    <col min="11278" max="11280" width="15.26953125" style="136" customWidth="1"/>
    <col min="11281" max="11281" width="1.7265625" style="136" customWidth="1"/>
    <col min="11282" max="11520" width="9.54296875" style="136"/>
    <col min="11521" max="11524" width="5.81640625" style="136" customWidth="1"/>
    <col min="11525" max="11525" width="26.453125" style="136" customWidth="1"/>
    <col min="11526" max="11526" width="1.7265625" style="136" customWidth="1"/>
    <col min="11527" max="11527" width="23.7265625" style="136" customWidth="1"/>
    <col min="11528" max="11528" width="1.7265625" style="136" customWidth="1"/>
    <col min="11529" max="11529" width="17.453125" style="136" customWidth="1"/>
    <col min="11530" max="11532" width="15.26953125" style="136" customWidth="1"/>
    <col min="11533" max="11533" width="1.7265625" style="136" customWidth="1"/>
    <col min="11534" max="11536" width="15.26953125" style="136" customWidth="1"/>
    <col min="11537" max="11537" width="1.7265625" style="136" customWidth="1"/>
    <col min="11538" max="11776" width="9.54296875" style="136"/>
    <col min="11777" max="11780" width="5.81640625" style="136" customWidth="1"/>
    <col min="11781" max="11781" width="26.453125" style="136" customWidth="1"/>
    <col min="11782" max="11782" width="1.7265625" style="136" customWidth="1"/>
    <col min="11783" max="11783" width="23.7265625" style="136" customWidth="1"/>
    <col min="11784" max="11784" width="1.7265625" style="136" customWidth="1"/>
    <col min="11785" max="11785" width="17.453125" style="136" customWidth="1"/>
    <col min="11786" max="11788" width="15.26953125" style="136" customWidth="1"/>
    <col min="11789" max="11789" width="1.7265625" style="136" customWidth="1"/>
    <col min="11790" max="11792" width="15.26953125" style="136" customWidth="1"/>
    <col min="11793" max="11793" width="1.7265625" style="136" customWidth="1"/>
    <col min="11794" max="12032" width="9.54296875" style="136"/>
    <col min="12033" max="12036" width="5.81640625" style="136" customWidth="1"/>
    <col min="12037" max="12037" width="26.453125" style="136" customWidth="1"/>
    <col min="12038" max="12038" width="1.7265625" style="136" customWidth="1"/>
    <col min="12039" max="12039" width="23.7265625" style="136" customWidth="1"/>
    <col min="12040" max="12040" width="1.7265625" style="136" customWidth="1"/>
    <col min="12041" max="12041" width="17.453125" style="136" customWidth="1"/>
    <col min="12042" max="12044" width="15.26953125" style="136" customWidth="1"/>
    <col min="12045" max="12045" width="1.7265625" style="136" customWidth="1"/>
    <col min="12046" max="12048" width="15.26953125" style="136" customWidth="1"/>
    <col min="12049" max="12049" width="1.7265625" style="136" customWidth="1"/>
    <col min="12050" max="12288" width="9.54296875" style="136"/>
    <col min="12289" max="12292" width="5.81640625" style="136" customWidth="1"/>
    <col min="12293" max="12293" width="26.453125" style="136" customWidth="1"/>
    <col min="12294" max="12294" width="1.7265625" style="136" customWidth="1"/>
    <col min="12295" max="12295" width="23.7265625" style="136" customWidth="1"/>
    <col min="12296" max="12296" width="1.7265625" style="136" customWidth="1"/>
    <col min="12297" max="12297" width="17.453125" style="136" customWidth="1"/>
    <col min="12298" max="12300" width="15.26953125" style="136" customWidth="1"/>
    <col min="12301" max="12301" width="1.7265625" style="136" customWidth="1"/>
    <col min="12302" max="12304" width="15.26953125" style="136" customWidth="1"/>
    <col min="12305" max="12305" width="1.7265625" style="136" customWidth="1"/>
    <col min="12306" max="12544" width="9.54296875" style="136"/>
    <col min="12545" max="12548" width="5.81640625" style="136" customWidth="1"/>
    <col min="12549" max="12549" width="26.453125" style="136" customWidth="1"/>
    <col min="12550" max="12550" width="1.7265625" style="136" customWidth="1"/>
    <col min="12551" max="12551" width="23.7265625" style="136" customWidth="1"/>
    <col min="12552" max="12552" width="1.7265625" style="136" customWidth="1"/>
    <col min="12553" max="12553" width="17.453125" style="136" customWidth="1"/>
    <col min="12554" max="12556" width="15.26953125" style="136" customWidth="1"/>
    <col min="12557" max="12557" width="1.7265625" style="136" customWidth="1"/>
    <col min="12558" max="12560" width="15.26953125" style="136" customWidth="1"/>
    <col min="12561" max="12561" width="1.7265625" style="136" customWidth="1"/>
    <col min="12562" max="12800" width="9.54296875" style="136"/>
    <col min="12801" max="12804" width="5.81640625" style="136" customWidth="1"/>
    <col min="12805" max="12805" width="26.453125" style="136" customWidth="1"/>
    <col min="12806" max="12806" width="1.7265625" style="136" customWidth="1"/>
    <col min="12807" max="12807" width="23.7265625" style="136" customWidth="1"/>
    <col min="12808" max="12808" width="1.7265625" style="136" customWidth="1"/>
    <col min="12809" max="12809" width="17.453125" style="136" customWidth="1"/>
    <col min="12810" max="12812" width="15.26953125" style="136" customWidth="1"/>
    <col min="12813" max="12813" width="1.7265625" style="136" customWidth="1"/>
    <col min="12814" max="12816" width="15.26953125" style="136" customWidth="1"/>
    <col min="12817" max="12817" width="1.7265625" style="136" customWidth="1"/>
    <col min="12818" max="13056" width="9.54296875" style="136"/>
    <col min="13057" max="13060" width="5.81640625" style="136" customWidth="1"/>
    <col min="13061" max="13061" width="26.453125" style="136" customWidth="1"/>
    <col min="13062" max="13062" width="1.7265625" style="136" customWidth="1"/>
    <col min="13063" max="13063" width="23.7265625" style="136" customWidth="1"/>
    <col min="13064" max="13064" width="1.7265625" style="136" customWidth="1"/>
    <col min="13065" max="13065" width="17.453125" style="136" customWidth="1"/>
    <col min="13066" max="13068" width="15.26953125" style="136" customWidth="1"/>
    <col min="13069" max="13069" width="1.7265625" style="136" customWidth="1"/>
    <col min="13070" max="13072" width="15.26953125" style="136" customWidth="1"/>
    <col min="13073" max="13073" width="1.7265625" style="136" customWidth="1"/>
    <col min="13074" max="13312" width="9.54296875" style="136"/>
    <col min="13313" max="13316" width="5.81640625" style="136" customWidth="1"/>
    <col min="13317" max="13317" width="26.453125" style="136" customWidth="1"/>
    <col min="13318" max="13318" width="1.7265625" style="136" customWidth="1"/>
    <col min="13319" max="13319" width="23.7265625" style="136" customWidth="1"/>
    <col min="13320" max="13320" width="1.7265625" style="136" customWidth="1"/>
    <col min="13321" max="13321" width="17.453125" style="136" customWidth="1"/>
    <col min="13322" max="13324" width="15.26953125" style="136" customWidth="1"/>
    <col min="13325" max="13325" width="1.7265625" style="136" customWidth="1"/>
    <col min="13326" max="13328" width="15.26953125" style="136" customWidth="1"/>
    <col min="13329" max="13329" width="1.7265625" style="136" customWidth="1"/>
    <col min="13330" max="13568" width="9.54296875" style="136"/>
    <col min="13569" max="13572" width="5.81640625" style="136" customWidth="1"/>
    <col min="13573" max="13573" width="26.453125" style="136" customWidth="1"/>
    <col min="13574" max="13574" width="1.7265625" style="136" customWidth="1"/>
    <col min="13575" max="13575" width="23.7265625" style="136" customWidth="1"/>
    <col min="13576" max="13576" width="1.7265625" style="136" customWidth="1"/>
    <col min="13577" max="13577" width="17.453125" style="136" customWidth="1"/>
    <col min="13578" max="13580" width="15.26953125" style="136" customWidth="1"/>
    <col min="13581" max="13581" width="1.7265625" style="136" customWidth="1"/>
    <col min="13582" max="13584" width="15.26953125" style="136" customWidth="1"/>
    <col min="13585" max="13585" width="1.7265625" style="136" customWidth="1"/>
    <col min="13586" max="13824" width="9.54296875" style="136"/>
    <col min="13825" max="13828" width="5.81640625" style="136" customWidth="1"/>
    <col min="13829" max="13829" width="26.453125" style="136" customWidth="1"/>
    <col min="13830" max="13830" width="1.7265625" style="136" customWidth="1"/>
    <col min="13831" max="13831" width="23.7265625" style="136" customWidth="1"/>
    <col min="13832" max="13832" width="1.7265625" style="136" customWidth="1"/>
    <col min="13833" max="13833" width="17.453125" style="136" customWidth="1"/>
    <col min="13834" max="13836" width="15.26953125" style="136" customWidth="1"/>
    <col min="13837" max="13837" width="1.7265625" style="136" customWidth="1"/>
    <col min="13838" max="13840" width="15.26953125" style="136" customWidth="1"/>
    <col min="13841" max="13841" width="1.7265625" style="136" customWidth="1"/>
    <col min="13842" max="14080" width="9.54296875" style="136"/>
    <col min="14081" max="14084" width="5.81640625" style="136" customWidth="1"/>
    <col min="14085" max="14085" width="26.453125" style="136" customWidth="1"/>
    <col min="14086" max="14086" width="1.7265625" style="136" customWidth="1"/>
    <col min="14087" max="14087" width="23.7265625" style="136" customWidth="1"/>
    <col min="14088" max="14088" width="1.7265625" style="136" customWidth="1"/>
    <col min="14089" max="14089" width="17.453125" style="136" customWidth="1"/>
    <col min="14090" max="14092" width="15.26953125" style="136" customWidth="1"/>
    <col min="14093" max="14093" width="1.7265625" style="136" customWidth="1"/>
    <col min="14094" max="14096" width="15.26953125" style="136" customWidth="1"/>
    <col min="14097" max="14097" width="1.7265625" style="136" customWidth="1"/>
    <col min="14098" max="14336" width="9.54296875" style="136"/>
    <col min="14337" max="14340" width="5.81640625" style="136" customWidth="1"/>
    <col min="14341" max="14341" width="26.453125" style="136" customWidth="1"/>
    <col min="14342" max="14342" width="1.7265625" style="136" customWidth="1"/>
    <col min="14343" max="14343" width="23.7265625" style="136" customWidth="1"/>
    <col min="14344" max="14344" width="1.7265625" style="136" customWidth="1"/>
    <col min="14345" max="14345" width="17.453125" style="136" customWidth="1"/>
    <col min="14346" max="14348" width="15.26953125" style="136" customWidth="1"/>
    <col min="14349" max="14349" width="1.7265625" style="136" customWidth="1"/>
    <col min="14350" max="14352" width="15.26953125" style="136" customWidth="1"/>
    <col min="14353" max="14353" width="1.7265625" style="136" customWidth="1"/>
    <col min="14354" max="14592" width="9.54296875" style="136"/>
    <col min="14593" max="14596" width="5.81640625" style="136" customWidth="1"/>
    <col min="14597" max="14597" width="26.453125" style="136" customWidth="1"/>
    <col min="14598" max="14598" width="1.7265625" style="136" customWidth="1"/>
    <col min="14599" max="14599" width="23.7265625" style="136" customWidth="1"/>
    <col min="14600" max="14600" width="1.7265625" style="136" customWidth="1"/>
    <col min="14601" max="14601" width="17.453125" style="136" customWidth="1"/>
    <col min="14602" max="14604" width="15.26953125" style="136" customWidth="1"/>
    <col min="14605" max="14605" width="1.7265625" style="136" customWidth="1"/>
    <col min="14606" max="14608" width="15.26953125" style="136" customWidth="1"/>
    <col min="14609" max="14609" width="1.7265625" style="136" customWidth="1"/>
    <col min="14610" max="14848" width="9.54296875" style="136"/>
    <col min="14849" max="14852" width="5.81640625" style="136" customWidth="1"/>
    <col min="14853" max="14853" width="26.453125" style="136" customWidth="1"/>
    <col min="14854" max="14854" width="1.7265625" style="136" customWidth="1"/>
    <col min="14855" max="14855" width="23.7265625" style="136" customWidth="1"/>
    <col min="14856" max="14856" width="1.7265625" style="136" customWidth="1"/>
    <col min="14857" max="14857" width="17.453125" style="136" customWidth="1"/>
    <col min="14858" max="14860" width="15.26953125" style="136" customWidth="1"/>
    <col min="14861" max="14861" width="1.7265625" style="136" customWidth="1"/>
    <col min="14862" max="14864" width="15.26953125" style="136" customWidth="1"/>
    <col min="14865" max="14865" width="1.7265625" style="136" customWidth="1"/>
    <col min="14866" max="15104" width="9.54296875" style="136"/>
    <col min="15105" max="15108" width="5.81640625" style="136" customWidth="1"/>
    <col min="15109" max="15109" width="26.453125" style="136" customWidth="1"/>
    <col min="15110" max="15110" width="1.7265625" style="136" customWidth="1"/>
    <col min="15111" max="15111" width="23.7265625" style="136" customWidth="1"/>
    <col min="15112" max="15112" width="1.7265625" style="136" customWidth="1"/>
    <col min="15113" max="15113" width="17.453125" style="136" customWidth="1"/>
    <col min="15114" max="15116" width="15.26953125" style="136" customWidth="1"/>
    <col min="15117" max="15117" width="1.7265625" style="136" customWidth="1"/>
    <col min="15118" max="15120" width="15.26953125" style="136" customWidth="1"/>
    <col min="15121" max="15121" width="1.7265625" style="136" customWidth="1"/>
    <col min="15122" max="15360" width="9.54296875" style="136"/>
    <col min="15361" max="15364" width="5.81640625" style="136" customWidth="1"/>
    <col min="15365" max="15365" width="26.453125" style="136" customWidth="1"/>
    <col min="15366" max="15366" width="1.7265625" style="136" customWidth="1"/>
    <col min="15367" max="15367" width="23.7265625" style="136" customWidth="1"/>
    <col min="15368" max="15368" width="1.7265625" style="136" customWidth="1"/>
    <col min="15369" max="15369" width="17.453125" style="136" customWidth="1"/>
    <col min="15370" max="15372" width="15.26953125" style="136" customWidth="1"/>
    <col min="15373" max="15373" width="1.7265625" style="136" customWidth="1"/>
    <col min="15374" max="15376" width="15.26953125" style="136" customWidth="1"/>
    <col min="15377" max="15377" width="1.7265625" style="136" customWidth="1"/>
    <col min="15378" max="15616" width="9.54296875" style="136"/>
    <col min="15617" max="15620" width="5.81640625" style="136" customWidth="1"/>
    <col min="15621" max="15621" width="26.453125" style="136" customWidth="1"/>
    <col min="15622" max="15622" width="1.7265625" style="136" customWidth="1"/>
    <col min="15623" max="15623" width="23.7265625" style="136" customWidth="1"/>
    <col min="15624" max="15624" width="1.7265625" style="136" customWidth="1"/>
    <col min="15625" max="15625" width="17.453125" style="136" customWidth="1"/>
    <col min="15626" max="15628" width="15.26953125" style="136" customWidth="1"/>
    <col min="15629" max="15629" width="1.7265625" style="136" customWidth="1"/>
    <col min="15630" max="15632" width="15.26953125" style="136" customWidth="1"/>
    <col min="15633" max="15633" width="1.7265625" style="136" customWidth="1"/>
    <col min="15634" max="15872" width="9.54296875" style="136"/>
    <col min="15873" max="15876" width="5.81640625" style="136" customWidth="1"/>
    <col min="15877" max="15877" width="26.453125" style="136" customWidth="1"/>
    <col min="15878" max="15878" width="1.7265625" style="136" customWidth="1"/>
    <col min="15879" max="15879" width="23.7265625" style="136" customWidth="1"/>
    <col min="15880" max="15880" width="1.7265625" style="136" customWidth="1"/>
    <col min="15881" max="15881" width="17.453125" style="136" customWidth="1"/>
    <col min="15882" max="15884" width="15.26953125" style="136" customWidth="1"/>
    <col min="15885" max="15885" width="1.7265625" style="136" customWidth="1"/>
    <col min="15886" max="15888" width="15.26953125" style="136" customWidth="1"/>
    <col min="15889" max="15889" width="1.7265625" style="136" customWidth="1"/>
    <col min="15890" max="16128" width="9.54296875" style="136"/>
    <col min="16129" max="16132" width="5.81640625" style="136" customWidth="1"/>
    <col min="16133" max="16133" width="26.453125" style="136" customWidth="1"/>
    <col min="16134" max="16134" width="1.7265625" style="136" customWidth="1"/>
    <col min="16135" max="16135" width="23.7265625" style="136" customWidth="1"/>
    <col min="16136" max="16136" width="1.7265625" style="136" customWidth="1"/>
    <col min="16137" max="16137" width="17.453125" style="136" customWidth="1"/>
    <col min="16138" max="16140" width="15.26953125" style="136" customWidth="1"/>
    <col min="16141" max="16141" width="1.7265625" style="136" customWidth="1"/>
    <col min="16142" max="16144" width="15.26953125" style="136" customWidth="1"/>
    <col min="16145" max="16145" width="1.7265625" style="136" customWidth="1"/>
    <col min="16146" max="16384" width="9.54296875" style="136"/>
  </cols>
  <sheetData>
    <row r="1" spans="1:31" s="130" customFormat="1" ht="14.15" customHeight="1">
      <c r="A1" s="616" t="s">
        <v>336</v>
      </c>
      <c r="B1" s="616"/>
      <c r="C1" s="616"/>
      <c r="D1" s="616"/>
      <c r="E1" s="616"/>
      <c r="F1" s="129"/>
      <c r="G1" s="129"/>
      <c r="H1" s="129"/>
      <c r="J1" s="131" t="s">
        <v>337</v>
      </c>
      <c r="K1" s="132" t="s">
        <v>338</v>
      </c>
      <c r="O1" s="131" t="s">
        <v>339</v>
      </c>
      <c r="P1" s="133">
        <f ca="1">NOW()</f>
        <v>44250.711075347223</v>
      </c>
      <c r="Q1" s="134"/>
    </row>
    <row r="2" spans="1:31" ht="14.15" customHeight="1">
      <c r="A2" s="135"/>
      <c r="B2" s="135"/>
      <c r="C2" s="135"/>
      <c r="D2" s="135"/>
      <c r="E2" s="135"/>
      <c r="F2" s="135"/>
      <c r="G2" s="135"/>
      <c r="H2" s="135"/>
      <c r="I2" s="135"/>
      <c r="J2" s="135"/>
      <c r="K2" s="135"/>
      <c r="L2" s="135"/>
      <c r="M2" s="135"/>
      <c r="O2" s="135"/>
      <c r="P2" s="137"/>
      <c r="Q2" s="135"/>
    </row>
    <row r="3" spans="1:31" ht="14.15" customHeight="1">
      <c r="A3" s="135" t="s">
        <v>340</v>
      </c>
      <c r="E3" s="139" t="s">
        <v>341</v>
      </c>
      <c r="F3" s="135"/>
      <c r="G3" s="135"/>
      <c r="H3" s="135"/>
      <c r="K3" s="140"/>
      <c r="M3" s="135"/>
      <c r="O3" s="141" t="s">
        <v>342</v>
      </c>
      <c r="P3" s="142"/>
      <c r="Q3" s="135"/>
    </row>
    <row r="4" spans="1:31" ht="14.15" customHeight="1">
      <c r="A4" s="135" t="s">
        <v>343</v>
      </c>
      <c r="B4" s="135"/>
      <c r="C4" s="135"/>
      <c r="D4" s="135"/>
      <c r="E4" s="139" t="s">
        <v>344</v>
      </c>
      <c r="F4" s="135"/>
      <c r="G4" s="135"/>
      <c r="H4" s="135"/>
      <c r="I4" s="135"/>
      <c r="J4" s="135"/>
      <c r="K4" s="135"/>
      <c r="L4" s="135"/>
      <c r="M4" s="135"/>
      <c r="O4" s="143" t="s">
        <v>345</v>
      </c>
      <c r="P4" s="144"/>
      <c r="Q4" s="135"/>
    </row>
    <row r="5" spans="1:31" ht="14.15" customHeight="1">
      <c r="A5" s="143" t="s">
        <v>346</v>
      </c>
      <c r="B5" s="143"/>
      <c r="C5" s="143"/>
      <c r="D5" s="143"/>
      <c r="E5" s="145" t="s">
        <v>347</v>
      </c>
      <c r="F5" s="139"/>
      <c r="G5" s="139"/>
      <c r="H5" s="139"/>
      <c r="I5" s="146"/>
      <c r="J5" s="146"/>
      <c r="K5" s="135"/>
      <c r="L5" s="135"/>
      <c r="M5" s="135"/>
      <c r="O5" s="143" t="s">
        <v>348</v>
      </c>
      <c r="P5" s="137"/>
      <c r="Q5" s="135"/>
    </row>
    <row r="6" spans="1:31" ht="14.15" customHeight="1">
      <c r="A6" s="143" t="s">
        <v>349</v>
      </c>
      <c r="B6" s="143"/>
      <c r="C6" s="143"/>
      <c r="D6" s="143"/>
      <c r="E6" s="139" t="s">
        <v>350</v>
      </c>
      <c r="F6" s="135"/>
      <c r="G6" s="135"/>
      <c r="H6" s="135"/>
      <c r="I6" s="147"/>
      <c r="J6" s="147"/>
      <c r="K6" s="135"/>
      <c r="L6" s="135"/>
      <c r="M6" s="135"/>
      <c r="N6" s="148"/>
      <c r="O6" s="143" t="s">
        <v>351</v>
      </c>
      <c r="P6" s="137"/>
      <c r="Q6" s="135"/>
    </row>
    <row r="7" spans="1:31" ht="14.15" customHeight="1">
      <c r="A7" s="143" t="s">
        <v>352</v>
      </c>
      <c r="B7" s="143"/>
      <c r="C7" s="143"/>
      <c r="D7" s="143"/>
      <c r="E7" s="139" t="s">
        <v>293</v>
      </c>
      <c r="F7" s="135"/>
      <c r="G7" s="135"/>
      <c r="H7" s="135"/>
      <c r="I7" s="147"/>
      <c r="J7" s="147"/>
      <c r="K7" s="135"/>
      <c r="L7" s="135"/>
      <c r="M7" s="135"/>
      <c r="N7" s="135"/>
      <c r="O7" s="135"/>
      <c r="P7" s="137"/>
      <c r="Q7" s="135"/>
    </row>
    <row r="8" spans="1:31" ht="14.15" customHeight="1" thickBot="1">
      <c r="A8" s="143"/>
      <c r="B8" s="143"/>
      <c r="C8" s="143"/>
      <c r="D8" s="143"/>
      <c r="E8" s="143"/>
      <c r="F8" s="135"/>
      <c r="G8" s="135"/>
      <c r="H8" s="135"/>
      <c r="I8" s="147"/>
      <c r="J8" s="147"/>
      <c r="K8" s="135"/>
      <c r="L8" s="135"/>
      <c r="M8" s="135"/>
      <c r="N8" s="135"/>
      <c r="O8" s="135"/>
      <c r="P8" s="137"/>
      <c r="Q8" s="135"/>
    </row>
    <row r="9" spans="1:31" s="152" customFormat="1" ht="22" customHeight="1" thickTop="1" thickBot="1">
      <c r="A9" s="149"/>
      <c r="B9" s="149"/>
      <c r="C9" s="149"/>
      <c r="D9" s="149"/>
      <c r="E9" s="149" t="s">
        <v>353</v>
      </c>
      <c r="F9" s="150"/>
      <c r="G9" s="276" t="s">
        <v>503</v>
      </c>
      <c r="H9" s="150"/>
      <c r="I9" s="617" t="s">
        <v>354</v>
      </c>
      <c r="J9" s="618"/>
      <c r="K9" s="618"/>
      <c r="L9" s="619"/>
      <c r="M9" s="150"/>
      <c r="N9" s="617" t="s">
        <v>355</v>
      </c>
      <c r="O9" s="618"/>
      <c r="P9" s="619"/>
      <c r="Q9" s="151"/>
      <c r="U9" s="153"/>
      <c r="V9" s="153"/>
      <c r="W9" s="153"/>
      <c r="X9" s="153"/>
      <c r="Y9" s="153"/>
      <c r="Z9" s="153"/>
      <c r="AA9" s="153"/>
      <c r="AB9" s="153"/>
      <c r="AC9" s="153"/>
      <c r="AD9" s="153"/>
      <c r="AE9" s="153"/>
    </row>
    <row r="10" spans="1:31" ht="8.15" customHeight="1" thickTop="1" thickBot="1">
      <c r="A10" s="143"/>
      <c r="B10" s="143"/>
      <c r="C10" s="143"/>
      <c r="D10" s="143"/>
      <c r="E10" s="143"/>
      <c r="F10" s="135"/>
      <c r="G10" s="135"/>
      <c r="H10" s="135"/>
      <c r="I10" s="147"/>
      <c r="J10" s="147"/>
      <c r="K10" s="135"/>
      <c r="L10" s="135"/>
      <c r="M10" s="135"/>
      <c r="N10" s="135"/>
      <c r="O10" s="135"/>
      <c r="P10" s="137"/>
      <c r="Q10" s="135"/>
    </row>
    <row r="11" spans="1:31" s="159" customFormat="1" ht="40.5" customHeight="1">
      <c r="A11" s="620" t="s">
        <v>356</v>
      </c>
      <c r="B11" s="621"/>
      <c r="C11" s="621"/>
      <c r="D11" s="621"/>
      <c r="E11" s="622"/>
      <c r="F11" s="154"/>
      <c r="G11" s="629" t="s">
        <v>357</v>
      </c>
      <c r="H11" s="154"/>
      <c r="I11" s="588" t="s">
        <v>358</v>
      </c>
      <c r="J11" s="156" t="s">
        <v>359</v>
      </c>
      <c r="K11" s="635" t="s">
        <v>360</v>
      </c>
      <c r="L11" s="157" t="s">
        <v>361</v>
      </c>
      <c r="M11" s="154"/>
      <c r="N11" s="155" t="s">
        <v>362</v>
      </c>
      <c r="O11" s="158" t="s">
        <v>358</v>
      </c>
      <c r="P11" s="157" t="s">
        <v>363</v>
      </c>
      <c r="Q11" s="154"/>
      <c r="U11" s="160"/>
      <c r="V11" s="160"/>
      <c r="W11" s="160"/>
      <c r="X11" s="160"/>
      <c r="Y11" s="160"/>
      <c r="Z11" s="160"/>
      <c r="AA11" s="160"/>
      <c r="AB11" s="160"/>
      <c r="AC11" s="160"/>
      <c r="AD11" s="160"/>
      <c r="AE11" s="160"/>
    </row>
    <row r="12" spans="1:31" s="159" customFormat="1" ht="12" customHeight="1">
      <c r="A12" s="623"/>
      <c r="B12" s="624"/>
      <c r="C12" s="624"/>
      <c r="D12" s="624"/>
      <c r="E12" s="625"/>
      <c r="F12" s="154"/>
      <c r="G12" s="630"/>
      <c r="H12" s="154"/>
      <c r="I12" s="589" t="s">
        <v>1532</v>
      </c>
      <c r="J12" s="591" t="s">
        <v>1532</v>
      </c>
      <c r="K12" s="636"/>
      <c r="L12" s="162"/>
      <c r="M12" s="163"/>
      <c r="N12" s="161" t="s">
        <v>364</v>
      </c>
      <c r="O12" s="164"/>
      <c r="P12" s="165"/>
      <c r="Q12" s="154"/>
      <c r="U12" s="160"/>
      <c r="V12" s="160"/>
      <c r="W12" s="160"/>
      <c r="X12" s="160"/>
      <c r="Y12" s="160"/>
      <c r="Z12" s="160"/>
      <c r="AA12" s="160"/>
      <c r="AB12" s="160"/>
      <c r="AC12" s="160"/>
      <c r="AD12" s="160"/>
      <c r="AE12" s="160"/>
    </row>
    <row r="13" spans="1:31" s="152" customFormat="1" ht="12" customHeight="1" thickBot="1">
      <c r="A13" s="626"/>
      <c r="B13" s="627"/>
      <c r="C13" s="627"/>
      <c r="D13" s="627"/>
      <c r="E13" s="628"/>
      <c r="F13" s="166"/>
      <c r="G13" s="631"/>
      <c r="H13" s="166"/>
      <c r="I13" s="590" t="s">
        <v>365</v>
      </c>
      <c r="J13" s="167" t="s">
        <v>366</v>
      </c>
      <c r="K13" s="168" t="s">
        <v>367</v>
      </c>
      <c r="L13" s="169" t="s">
        <v>368</v>
      </c>
      <c r="M13" s="170"/>
      <c r="N13" s="171" t="s">
        <v>369</v>
      </c>
      <c r="O13" s="172" t="s">
        <v>370</v>
      </c>
      <c r="P13" s="173" t="s">
        <v>371</v>
      </c>
      <c r="Q13" s="166"/>
      <c r="U13" s="153"/>
      <c r="V13" s="153"/>
      <c r="W13" s="153"/>
      <c r="X13" s="153"/>
      <c r="Y13" s="153"/>
      <c r="Z13" s="153"/>
      <c r="AA13" s="153"/>
      <c r="AB13" s="153"/>
      <c r="AC13" s="153"/>
      <c r="AD13" s="153"/>
      <c r="AE13" s="153"/>
    </row>
    <row r="14" spans="1:31" s="181" customFormat="1" ht="14.15" customHeight="1">
      <c r="A14" s="647" t="str">
        <f>Recap!B3</f>
        <v>Personnel et autres employés</v>
      </c>
      <c r="B14" s="648"/>
      <c r="C14" s="648"/>
      <c r="D14" s="648"/>
      <c r="E14" s="649"/>
      <c r="F14" s="174"/>
      <c r="G14" s="175"/>
      <c r="H14" s="174"/>
      <c r="I14" s="176">
        <v>136382.01</v>
      </c>
      <c r="J14" s="378">
        <f>SUMIF(Recap!B:B,A14,Recap!F:H)</f>
        <v>78629.75</v>
      </c>
      <c r="K14" s="375"/>
      <c r="L14" s="177"/>
      <c r="M14" s="174"/>
      <c r="N14" s="178"/>
      <c r="O14" s="179"/>
      <c r="P14" s="180"/>
      <c r="Q14" s="174"/>
      <c r="U14" s="182"/>
      <c r="V14" s="182"/>
      <c r="W14" s="182"/>
      <c r="X14" s="182"/>
      <c r="Y14" s="182"/>
      <c r="Z14" s="182"/>
      <c r="AA14" s="182"/>
      <c r="AB14" s="182"/>
      <c r="AC14" s="182"/>
      <c r="AD14" s="182"/>
      <c r="AE14" s="182"/>
    </row>
    <row r="15" spans="1:31" s="181" customFormat="1" ht="14.15" customHeight="1">
      <c r="A15" s="637" t="str">
        <f>Recap!B4</f>
        <v>Fournitures, produits de base, materiels</v>
      </c>
      <c r="B15" s="638"/>
      <c r="C15" s="638"/>
      <c r="D15" s="638"/>
      <c r="E15" s="639"/>
      <c r="F15" s="174"/>
      <c r="G15" s="175"/>
      <c r="H15" s="174"/>
      <c r="I15" s="183">
        <v>137042.5</v>
      </c>
      <c r="J15" s="379">
        <f>SUMIF(Recap!B:B,A15,Recap!F:H)</f>
        <v>67964.73</v>
      </c>
      <c r="K15" s="376"/>
      <c r="L15" s="184"/>
      <c r="M15" s="174"/>
      <c r="N15" s="178"/>
      <c r="O15" s="179"/>
      <c r="P15" s="180"/>
      <c r="Q15" s="174"/>
      <c r="U15" s="182"/>
      <c r="V15" s="182"/>
      <c r="W15" s="182"/>
      <c r="X15" s="182"/>
      <c r="Y15" s="182"/>
      <c r="Z15" s="182"/>
      <c r="AA15" s="182"/>
      <c r="AB15" s="182"/>
      <c r="AC15" s="182"/>
      <c r="AD15" s="182"/>
      <c r="AE15" s="182"/>
    </row>
    <row r="16" spans="1:31" s="181" customFormat="1" ht="14.15" customHeight="1">
      <c r="A16" s="637" t="str">
        <f>Recap!B5</f>
        <v>Equipements et mobilier</v>
      </c>
      <c r="B16" s="638"/>
      <c r="C16" s="638"/>
      <c r="D16" s="638"/>
      <c r="E16" s="639"/>
      <c r="F16" s="174"/>
      <c r="G16" s="185"/>
      <c r="H16" s="174"/>
      <c r="I16" s="183">
        <v>29570</v>
      </c>
      <c r="J16" s="380">
        <f>SUMIF(Recap!B:B,A16,Recap!F:H)</f>
        <v>21822.04</v>
      </c>
      <c r="K16" s="376"/>
      <c r="L16" s="184"/>
      <c r="M16" s="186"/>
      <c r="N16" s="187"/>
      <c r="O16" s="188"/>
      <c r="P16" s="189"/>
      <c r="Q16" s="174"/>
      <c r="U16" s="182"/>
      <c r="V16" s="182"/>
      <c r="W16" s="182"/>
      <c r="X16" s="182"/>
      <c r="Y16" s="182"/>
      <c r="Z16" s="182"/>
      <c r="AA16" s="182"/>
      <c r="AB16" s="182"/>
      <c r="AC16" s="182"/>
      <c r="AD16" s="182"/>
      <c r="AE16" s="182"/>
    </row>
    <row r="17" spans="1:31" s="181" customFormat="1" ht="14.15" customHeight="1">
      <c r="A17" s="637" t="str">
        <f>Recap!B6</f>
        <v>Services Contractuels</v>
      </c>
      <c r="B17" s="638"/>
      <c r="C17" s="638"/>
      <c r="D17" s="638"/>
      <c r="E17" s="639"/>
      <c r="F17" s="174"/>
      <c r="G17" s="185"/>
      <c r="H17" s="174"/>
      <c r="I17" s="183">
        <v>10070</v>
      </c>
      <c r="J17" s="380">
        <f>SUMIF(Recap!B:B,A17,Recap!F:H)</f>
        <v>16890.32</v>
      </c>
      <c r="K17" s="376"/>
      <c r="L17" s="184"/>
      <c r="M17" s="186"/>
      <c r="N17" s="187"/>
      <c r="O17" s="188"/>
      <c r="P17" s="189"/>
      <c r="Q17" s="174"/>
      <c r="U17" s="182"/>
      <c r="V17" s="182"/>
      <c r="W17" s="182"/>
      <c r="X17" s="182"/>
      <c r="Y17" s="182"/>
      <c r="Z17" s="182"/>
      <c r="AA17" s="182"/>
      <c r="AB17" s="182"/>
      <c r="AC17" s="182"/>
      <c r="AD17" s="182"/>
      <c r="AE17" s="182"/>
    </row>
    <row r="18" spans="1:31" s="181" customFormat="1" ht="14.15" customHeight="1">
      <c r="A18" s="637" t="str">
        <f>Recap!B7</f>
        <v>Frais de deplacement</v>
      </c>
      <c r="B18" s="638"/>
      <c r="C18" s="638"/>
      <c r="D18" s="638"/>
      <c r="E18" s="639"/>
      <c r="F18" s="174"/>
      <c r="G18" s="185"/>
      <c r="H18" s="174"/>
      <c r="I18" s="183">
        <v>39193.75</v>
      </c>
      <c r="J18" s="380">
        <f>SUMIF(Recap!B:B,A18,Recap!F:H)</f>
        <v>21054.18</v>
      </c>
      <c r="K18" s="376"/>
      <c r="L18" s="184"/>
      <c r="M18" s="186"/>
      <c r="N18" s="187"/>
      <c r="O18" s="188"/>
      <c r="P18" s="189"/>
      <c r="Q18" s="174"/>
      <c r="U18" s="182"/>
      <c r="V18" s="182"/>
      <c r="W18" s="182"/>
      <c r="X18" s="182"/>
      <c r="Y18" s="182"/>
      <c r="Z18" s="182"/>
      <c r="AA18" s="182"/>
      <c r="AB18" s="182"/>
      <c r="AC18" s="182"/>
      <c r="AD18" s="182"/>
      <c r="AE18" s="182"/>
    </row>
    <row r="19" spans="1:31" s="181" customFormat="1" ht="14.15" customHeight="1">
      <c r="A19" s="637" t="str">
        <f>Recap!B8</f>
        <v>Transferts et subventions</v>
      </c>
      <c r="B19" s="638"/>
      <c r="C19" s="638"/>
      <c r="D19" s="638"/>
      <c r="E19" s="639"/>
      <c r="F19" s="174"/>
      <c r="G19" s="185"/>
      <c r="H19" s="174"/>
      <c r="I19" s="183">
        <v>5000</v>
      </c>
      <c r="J19" s="380">
        <f>SUMIF(Recap!B:B,A19,Recap!F:H)</f>
        <v>0</v>
      </c>
      <c r="K19" s="376"/>
      <c r="L19" s="184"/>
      <c r="M19" s="186"/>
      <c r="N19" s="187"/>
      <c r="O19" s="188"/>
      <c r="P19" s="189"/>
      <c r="Q19" s="174"/>
      <c r="U19" s="182"/>
      <c r="V19" s="182"/>
      <c r="W19" s="182"/>
      <c r="X19" s="182"/>
      <c r="Y19" s="182"/>
      <c r="Z19" s="182"/>
      <c r="AA19" s="182"/>
      <c r="AB19" s="182"/>
      <c r="AC19" s="182"/>
      <c r="AD19" s="182"/>
      <c r="AE19" s="182"/>
    </row>
    <row r="20" spans="1:31" s="181" customFormat="1" ht="14.15" customHeight="1">
      <c r="A20" s="637" t="str">
        <f>Recap!B9</f>
        <v>Frais generaux de fonctionnement et autres couts directs</v>
      </c>
      <c r="B20" s="638"/>
      <c r="C20" s="638"/>
      <c r="D20" s="638"/>
      <c r="E20" s="639"/>
      <c r="F20" s="174"/>
      <c r="G20" s="185"/>
      <c r="H20" s="174"/>
      <c r="I20" s="183">
        <v>7480.28</v>
      </c>
      <c r="J20" s="380">
        <f>SUMIF(Recap!B:B,A20,Recap!F:H)</f>
        <v>10359.48</v>
      </c>
      <c r="K20" s="376"/>
      <c r="L20" s="184"/>
      <c r="M20" s="186"/>
      <c r="N20" s="187"/>
      <c r="O20" s="188"/>
      <c r="P20" s="189"/>
      <c r="Q20" s="174"/>
      <c r="U20" s="182"/>
      <c r="V20" s="182"/>
      <c r="W20" s="182"/>
      <c r="X20" s="182"/>
      <c r="Y20" s="182"/>
      <c r="Z20" s="182"/>
      <c r="AA20" s="182"/>
      <c r="AB20" s="182"/>
      <c r="AC20" s="182"/>
      <c r="AD20" s="182"/>
      <c r="AE20" s="182"/>
    </row>
    <row r="21" spans="1:31" s="181" customFormat="1" ht="14.15" customHeight="1">
      <c r="A21" s="637" t="s">
        <v>335</v>
      </c>
      <c r="B21" s="638"/>
      <c r="C21" s="638"/>
      <c r="D21" s="638"/>
      <c r="E21" s="639"/>
      <c r="F21" s="190"/>
      <c r="G21" s="185"/>
      <c r="H21" s="190"/>
      <c r="I21" s="183">
        <v>23861</v>
      </c>
      <c r="J21" s="380">
        <f ca="1">' HQJ calculation'!C12</f>
        <v>14177.976635514024</v>
      </c>
      <c r="K21" s="376"/>
      <c r="L21" s="184"/>
      <c r="M21" s="186"/>
      <c r="N21" s="187"/>
      <c r="O21" s="188"/>
      <c r="P21" s="189"/>
      <c r="Q21" s="174"/>
      <c r="U21" s="182"/>
      <c r="V21" s="182"/>
      <c r="W21" s="182"/>
      <c r="X21" s="182"/>
      <c r="Y21" s="182"/>
      <c r="Z21" s="182"/>
      <c r="AA21" s="182"/>
      <c r="AB21" s="182"/>
      <c r="AC21" s="182"/>
      <c r="AD21" s="182"/>
      <c r="AE21" s="182"/>
    </row>
    <row r="22" spans="1:31" s="181" customFormat="1" ht="14.15" customHeight="1" thickBot="1">
      <c r="A22" s="640"/>
      <c r="B22" s="641"/>
      <c r="C22" s="641"/>
      <c r="D22" s="641"/>
      <c r="E22" s="642"/>
      <c r="F22" s="174"/>
      <c r="G22" s="191"/>
      <c r="H22" s="174"/>
      <c r="I22" s="192"/>
      <c r="J22" s="381"/>
      <c r="K22" s="377"/>
      <c r="L22" s="193"/>
      <c r="M22" s="194"/>
      <c r="N22" s="195"/>
      <c r="O22" s="196"/>
      <c r="P22" s="197"/>
      <c r="Q22" s="174"/>
      <c r="U22" s="182"/>
      <c r="V22" s="182"/>
      <c r="W22" s="182"/>
      <c r="X22" s="182"/>
      <c r="Y22" s="182"/>
      <c r="Z22" s="182"/>
      <c r="AA22" s="182"/>
      <c r="AB22" s="182"/>
      <c r="AC22" s="182"/>
      <c r="AD22" s="182"/>
      <c r="AE22" s="182"/>
    </row>
    <row r="23" spans="1:31" s="207" customFormat="1" ht="20.149999999999999" customHeight="1" thickBot="1">
      <c r="A23" s="198" t="s">
        <v>372</v>
      </c>
      <c r="B23" s="199"/>
      <c r="C23" s="199"/>
      <c r="D23" s="199"/>
      <c r="E23" s="200"/>
      <c r="F23" s="190"/>
      <c r="G23" s="201"/>
      <c r="H23" s="190"/>
      <c r="I23" s="548">
        <f>SUM(I14:I22)</f>
        <v>388599.54000000004</v>
      </c>
      <c r="J23" s="550">
        <f ca="1">SUM(J14:J22)</f>
        <v>230898.47663551403</v>
      </c>
      <c r="K23" s="549">
        <f>SUM(K14:K22)</f>
        <v>0</v>
      </c>
      <c r="L23" s="202">
        <f>SUM(L14:L22)</f>
        <v>0</v>
      </c>
      <c r="M23" s="203"/>
      <c r="N23" s="204">
        <f>SUM(N14:N22)</f>
        <v>0</v>
      </c>
      <c r="O23" s="205">
        <f>SUM(O14:O22)</f>
        <v>0</v>
      </c>
      <c r="P23" s="206">
        <f>SUM(P14:P22)</f>
        <v>0</v>
      </c>
      <c r="Q23" s="190"/>
      <c r="U23" s="208"/>
      <c r="V23" s="208"/>
      <c r="W23" s="208"/>
      <c r="X23" s="208"/>
      <c r="Y23" s="208"/>
      <c r="Z23" s="208"/>
      <c r="AA23" s="208"/>
      <c r="AB23" s="208"/>
      <c r="AC23" s="208"/>
      <c r="AD23" s="208"/>
      <c r="AE23" s="208"/>
    </row>
    <row r="24" spans="1:31" s="181" customFormat="1" ht="14.15" customHeight="1">
      <c r="A24" s="174"/>
      <c r="B24" s="174"/>
      <c r="C24" s="174"/>
      <c r="D24" s="174"/>
      <c r="E24" s="174"/>
      <c r="F24" s="174"/>
      <c r="G24" s="174"/>
      <c r="H24" s="174"/>
      <c r="I24" s="186"/>
      <c r="J24" s="194"/>
      <c r="K24" s="186"/>
      <c r="L24" s="194"/>
      <c r="M24" s="194"/>
      <c r="N24" s="194"/>
      <c r="O24" s="194"/>
      <c r="P24" s="209"/>
      <c r="Q24" s="174"/>
      <c r="U24" s="182"/>
      <c r="V24" s="182"/>
      <c r="W24" s="182"/>
      <c r="X24" s="182"/>
      <c r="Y24" s="182"/>
      <c r="Z24" s="182"/>
      <c r="AA24" s="182"/>
      <c r="AB24" s="182"/>
      <c r="AC24" s="182"/>
      <c r="AD24" s="182"/>
      <c r="AE24" s="182"/>
    </row>
    <row r="25" spans="1:31" ht="14.15" customHeight="1">
      <c r="A25" s="210" t="s">
        <v>373</v>
      </c>
      <c r="B25" s="135"/>
      <c r="C25" s="135"/>
      <c r="D25" s="135"/>
      <c r="E25" s="135"/>
      <c r="F25" s="135"/>
      <c r="G25" s="135"/>
      <c r="H25" s="135"/>
      <c r="I25" s="135"/>
      <c r="J25" s="211"/>
      <c r="K25" s="211"/>
      <c r="L25" s="135"/>
      <c r="M25" s="135"/>
      <c r="N25" s="135"/>
      <c r="O25" s="135"/>
      <c r="P25" s="137"/>
      <c r="Q25" s="135"/>
    </row>
    <row r="26" spans="1:31">
      <c r="A26" s="135" t="s">
        <v>374</v>
      </c>
      <c r="C26" s="135"/>
      <c r="D26" s="135"/>
      <c r="E26" s="135"/>
      <c r="F26" s="135"/>
      <c r="G26" s="135"/>
      <c r="H26" s="135"/>
      <c r="I26" s="135"/>
      <c r="J26" s="211"/>
      <c r="K26" s="211"/>
      <c r="L26" s="135"/>
      <c r="M26" s="135"/>
      <c r="N26" s="135"/>
      <c r="O26" s="135"/>
      <c r="P26" s="137"/>
      <c r="Q26" s="135"/>
    </row>
    <row r="27" spans="1:31" ht="15.75" customHeight="1">
      <c r="A27" s="273" t="s">
        <v>375</v>
      </c>
      <c r="B27" s="643" t="s">
        <v>376</v>
      </c>
      <c r="C27" s="643"/>
      <c r="D27" s="643"/>
      <c r="E27" s="643"/>
      <c r="F27" s="643"/>
      <c r="G27" s="643"/>
      <c r="H27" s="643"/>
      <c r="I27" s="643"/>
      <c r="J27" s="643"/>
      <c r="K27" s="643"/>
      <c r="L27" s="643"/>
      <c r="M27" s="643"/>
      <c r="N27" s="643"/>
      <c r="O27" s="643"/>
      <c r="P27" s="643"/>
      <c r="Q27" s="135"/>
    </row>
    <row r="28" spans="1:31" ht="22.5" customHeight="1">
      <c r="A28" s="275" t="s">
        <v>375</v>
      </c>
      <c r="B28" s="643" t="s">
        <v>377</v>
      </c>
      <c r="C28" s="643"/>
      <c r="D28" s="643"/>
      <c r="E28" s="643"/>
      <c r="F28" s="643"/>
      <c r="G28" s="643"/>
      <c r="H28" s="643"/>
      <c r="I28" s="643"/>
      <c r="J28" s="643"/>
      <c r="K28" s="643"/>
      <c r="L28" s="643"/>
      <c r="M28" s="643"/>
      <c r="N28" s="643"/>
      <c r="O28" s="643"/>
      <c r="P28" s="643"/>
      <c r="Q28" s="135"/>
    </row>
    <row r="29" spans="1:31" ht="23.25" customHeight="1">
      <c r="A29" s="135" t="s">
        <v>378</v>
      </c>
      <c r="B29" s="135"/>
      <c r="C29" s="135"/>
      <c r="D29" s="212"/>
      <c r="E29" s="551">
        <f ca="1">P1</f>
        <v>44250.711075347223</v>
      </c>
      <c r="F29" s="135"/>
      <c r="G29" s="135"/>
      <c r="H29" s="135"/>
      <c r="I29" s="213" t="s">
        <v>379</v>
      </c>
      <c r="J29" s="274" t="str">
        <f>E6</f>
        <v xml:space="preserve">Mandy Jayne Woodhouse
</v>
      </c>
      <c r="K29" s="212"/>
      <c r="L29" s="214" t="s">
        <v>380</v>
      </c>
      <c r="M29" s="212"/>
      <c r="N29" s="215" t="s">
        <v>1519</v>
      </c>
      <c r="O29" s="215"/>
      <c r="P29" s="215" t="s">
        <v>381</v>
      </c>
    </row>
    <row r="30" spans="1:31" ht="8.15" customHeight="1">
      <c r="A30" s="135"/>
      <c r="B30" s="135"/>
      <c r="C30" s="135"/>
      <c r="D30" s="135"/>
      <c r="E30" s="135"/>
      <c r="F30" s="135"/>
      <c r="G30" s="135"/>
      <c r="H30" s="135"/>
      <c r="I30" s="216"/>
      <c r="J30" s="135"/>
      <c r="K30" s="135"/>
      <c r="L30" s="135"/>
      <c r="M30" s="135"/>
    </row>
    <row r="31" spans="1:31" ht="14.15" customHeight="1">
      <c r="A31" s="218" t="s">
        <v>382</v>
      </c>
      <c r="B31" s="219" t="s">
        <v>383</v>
      </c>
      <c r="C31" s="220" t="s">
        <v>384</v>
      </c>
      <c r="D31" s="221"/>
      <c r="E31" s="221"/>
      <c r="F31" s="221"/>
      <c r="G31" s="221"/>
      <c r="H31" s="221"/>
      <c r="I31" s="222"/>
      <c r="J31" s="223"/>
      <c r="K31" s="223"/>
      <c r="L31" s="221"/>
      <c r="M31" s="221"/>
      <c r="N31" s="224"/>
      <c r="O31" s="224"/>
      <c r="P31" s="225"/>
    </row>
    <row r="32" spans="1:31" s="229" customFormat="1" ht="8.15" customHeight="1" thickBot="1">
      <c r="A32" s="226"/>
      <c r="B32" s="227"/>
      <c r="C32" s="228"/>
      <c r="D32" s="228"/>
      <c r="E32" s="228"/>
      <c r="F32" s="228"/>
      <c r="G32" s="228"/>
      <c r="H32" s="228"/>
      <c r="I32" s="228"/>
      <c r="J32" s="228"/>
      <c r="K32" s="228"/>
      <c r="L32" s="228"/>
      <c r="M32" s="228"/>
      <c r="N32" s="228"/>
      <c r="O32" s="228"/>
      <c r="P32" s="228"/>
    </row>
    <row r="33" spans="1:19" ht="8.15" customHeight="1" thickTop="1">
      <c r="A33" s="135"/>
      <c r="B33" s="135"/>
      <c r="C33" s="135"/>
      <c r="D33" s="135"/>
      <c r="E33" s="135"/>
      <c r="F33" s="135"/>
      <c r="G33" s="135"/>
      <c r="H33" s="135"/>
      <c r="I33" s="230"/>
      <c r="J33" s="143"/>
      <c r="K33" s="143"/>
      <c r="L33" s="135"/>
      <c r="M33" s="135"/>
    </row>
    <row r="34" spans="1:19" ht="16" customHeight="1" thickBot="1">
      <c r="A34" s="210" t="s">
        <v>385</v>
      </c>
      <c r="B34" s="135"/>
      <c r="C34" s="135"/>
      <c r="D34" s="135"/>
      <c r="E34" s="135"/>
      <c r="F34" s="135"/>
      <c r="G34" s="135"/>
      <c r="H34" s="135"/>
      <c r="I34" s="230"/>
      <c r="J34" s="143"/>
      <c r="K34" s="143"/>
      <c r="L34" s="135"/>
      <c r="M34" s="135"/>
    </row>
    <row r="35" spans="1:19" s="152" customFormat="1" ht="16" customHeight="1" thickBot="1">
      <c r="A35" s="644" t="s">
        <v>386</v>
      </c>
      <c r="B35" s="645"/>
      <c r="C35" s="645"/>
      <c r="D35" s="645"/>
      <c r="E35" s="646"/>
      <c r="H35" s="644" t="s">
        <v>387</v>
      </c>
      <c r="I35" s="645"/>
      <c r="J35" s="645"/>
      <c r="K35" s="645"/>
      <c r="L35" s="646"/>
      <c r="N35" s="644" t="s">
        <v>388</v>
      </c>
      <c r="O35" s="646"/>
      <c r="P35" s="150"/>
      <c r="Q35" s="150"/>
      <c r="R35" s="150"/>
      <c r="S35" s="150"/>
    </row>
    <row r="36" spans="1:19" ht="14.15" customHeight="1" thickBot="1">
      <c r="A36" s="231" t="s">
        <v>389</v>
      </c>
      <c r="B36" s="232"/>
      <c r="C36" s="232"/>
      <c r="D36" s="232"/>
      <c r="E36" s="233"/>
      <c r="H36" s="231" t="s">
        <v>390</v>
      </c>
      <c r="I36" s="234"/>
      <c r="J36" s="235"/>
      <c r="K36" s="231" t="s">
        <v>391</v>
      </c>
      <c r="L36" s="235"/>
      <c r="N36" s="236" t="s">
        <v>392</v>
      </c>
      <c r="O36" s="237"/>
      <c r="P36" s="150"/>
      <c r="Q36" s="150"/>
      <c r="R36" s="150"/>
      <c r="S36" s="150"/>
    </row>
    <row r="37" spans="1:19" ht="14.15" customHeight="1">
      <c r="A37" s="238"/>
      <c r="B37" s="239"/>
      <c r="C37" s="239"/>
      <c r="D37" s="239"/>
      <c r="E37" s="240"/>
      <c r="H37" s="632" t="s">
        <v>393</v>
      </c>
      <c r="I37" s="633"/>
      <c r="J37" s="634"/>
      <c r="K37" s="241" t="s">
        <v>394</v>
      </c>
      <c r="L37" s="242"/>
      <c r="N37" s="243"/>
      <c r="O37" s="244"/>
      <c r="P37" s="245"/>
      <c r="Q37" s="245"/>
      <c r="R37" s="245"/>
      <c r="S37" s="245"/>
    </row>
    <row r="38" spans="1:19" ht="12" customHeight="1">
      <c r="A38" s="246"/>
      <c r="B38" s="247"/>
      <c r="C38" s="247"/>
      <c r="D38" s="247"/>
      <c r="E38" s="248"/>
      <c r="F38" s="247"/>
      <c r="H38" s="249" t="s">
        <v>395</v>
      </c>
      <c r="I38" s="250"/>
      <c r="J38" s="251"/>
      <c r="K38" s="249"/>
      <c r="L38" s="252"/>
      <c r="N38" s="249" t="s">
        <v>396</v>
      </c>
      <c r="O38" s="251">
        <v>0</v>
      </c>
      <c r="P38" s="250"/>
      <c r="Q38" s="250"/>
      <c r="R38" s="221"/>
      <c r="S38" s="221"/>
    </row>
    <row r="39" spans="1:19" ht="12" customHeight="1">
      <c r="A39" s="253"/>
      <c r="B39" s="254"/>
      <c r="C39" s="254"/>
      <c r="D39" s="254"/>
      <c r="E39" s="255"/>
      <c r="F39" s="247"/>
      <c r="H39" s="256" t="s">
        <v>397</v>
      </c>
      <c r="I39" s="257"/>
      <c r="J39" s="258">
        <v>0</v>
      </c>
      <c r="K39" s="259" t="s">
        <v>398</v>
      </c>
      <c r="L39" s="258">
        <v>0</v>
      </c>
      <c r="N39" s="256"/>
      <c r="O39" s="258"/>
      <c r="P39" s="257"/>
      <c r="Q39" s="257"/>
      <c r="R39" s="260"/>
      <c r="S39" s="257"/>
    </row>
    <row r="40" spans="1:19" ht="12" customHeight="1">
      <c r="A40" s="253"/>
      <c r="B40" s="254"/>
      <c r="C40" s="254"/>
      <c r="D40" s="254"/>
      <c r="E40" s="255"/>
      <c r="F40" s="247"/>
      <c r="H40" s="256" t="s">
        <v>399</v>
      </c>
      <c r="I40" s="257"/>
      <c r="J40" s="258">
        <v>0</v>
      </c>
      <c r="K40" s="256"/>
      <c r="L40" s="258"/>
      <c r="N40" s="256" t="s">
        <v>400</v>
      </c>
      <c r="O40" s="258">
        <v>0</v>
      </c>
      <c r="P40" s="257"/>
      <c r="Q40" s="257"/>
      <c r="R40" s="220"/>
      <c r="S40" s="257"/>
    </row>
    <row r="41" spans="1:19" ht="12" customHeight="1">
      <c r="A41" s="253" t="s">
        <v>379</v>
      </c>
      <c r="B41" s="254" t="s">
        <v>401</v>
      </c>
      <c r="C41" s="254"/>
      <c r="D41" s="254"/>
      <c r="E41" s="255"/>
      <c r="F41" s="247"/>
      <c r="H41" s="256" t="s">
        <v>402</v>
      </c>
      <c r="I41" s="257"/>
      <c r="J41" s="258">
        <v>0</v>
      </c>
      <c r="K41" s="256" t="s">
        <v>403</v>
      </c>
      <c r="L41" s="258"/>
      <c r="N41" s="256"/>
      <c r="O41" s="258"/>
      <c r="P41" s="257"/>
      <c r="Q41" s="257"/>
      <c r="R41" s="220"/>
      <c r="S41" s="257"/>
    </row>
    <row r="42" spans="1:19" ht="12" customHeight="1">
      <c r="A42" s="253"/>
      <c r="B42" s="254"/>
      <c r="C42" s="254"/>
      <c r="D42" s="254"/>
      <c r="E42" s="255"/>
      <c r="F42" s="247"/>
      <c r="H42" s="256" t="s">
        <v>404</v>
      </c>
      <c r="I42" s="257"/>
      <c r="J42" s="258">
        <v>0</v>
      </c>
      <c r="K42" s="256" t="s">
        <v>405</v>
      </c>
      <c r="L42" s="258"/>
      <c r="N42" s="256"/>
      <c r="O42" s="258"/>
      <c r="P42" s="257"/>
      <c r="Q42" s="257"/>
      <c r="R42" s="220"/>
      <c r="S42" s="257"/>
    </row>
    <row r="43" spans="1:19" ht="12" customHeight="1">
      <c r="A43" s="253" t="s">
        <v>380</v>
      </c>
      <c r="B43" s="254" t="s">
        <v>401</v>
      </c>
      <c r="C43" s="254"/>
      <c r="D43" s="254"/>
      <c r="E43" s="255"/>
      <c r="F43" s="247"/>
      <c r="H43" s="256" t="s">
        <v>406</v>
      </c>
      <c r="I43" s="257"/>
      <c r="J43" s="258">
        <v>0</v>
      </c>
      <c r="K43" s="256" t="s">
        <v>407</v>
      </c>
      <c r="L43" s="261">
        <v>0</v>
      </c>
      <c r="N43" s="256"/>
      <c r="O43" s="258"/>
      <c r="P43" s="257"/>
      <c r="Q43" s="257"/>
      <c r="R43" s="220"/>
      <c r="S43" s="262"/>
    </row>
    <row r="44" spans="1:19" ht="12" customHeight="1">
      <c r="A44" s="253"/>
      <c r="B44" s="254"/>
      <c r="C44" s="254"/>
      <c r="D44" s="254"/>
      <c r="E44" s="255"/>
      <c r="F44" s="247"/>
      <c r="H44" s="256" t="s">
        <v>408</v>
      </c>
      <c r="I44" s="257"/>
      <c r="J44" s="263">
        <v>0</v>
      </c>
      <c r="K44" s="256"/>
      <c r="L44" s="263"/>
      <c r="N44" s="256"/>
      <c r="O44" s="263"/>
      <c r="P44" s="257"/>
      <c r="Q44" s="257"/>
      <c r="R44" s="220"/>
      <c r="S44" s="257"/>
    </row>
    <row r="45" spans="1:19" s="224" customFormat="1" ht="12" customHeight="1" thickBot="1">
      <c r="A45" s="256" t="s">
        <v>339</v>
      </c>
      <c r="B45" s="254" t="s">
        <v>401</v>
      </c>
      <c r="C45" s="254"/>
      <c r="D45" s="254"/>
      <c r="E45" s="255"/>
      <c r="F45" s="221"/>
      <c r="H45" s="256" t="s">
        <v>372</v>
      </c>
      <c r="I45" s="257"/>
      <c r="J45" s="264">
        <f>SUM(J39:J44)</f>
        <v>0</v>
      </c>
      <c r="K45" s="256" t="s">
        <v>361</v>
      </c>
      <c r="L45" s="264">
        <f>+L39+L43</f>
        <v>0</v>
      </c>
      <c r="N45" s="256" t="s">
        <v>372</v>
      </c>
      <c r="O45" s="264">
        <f>+O39+O43</f>
        <v>0</v>
      </c>
      <c r="P45" s="257"/>
      <c r="Q45" s="257"/>
      <c r="R45" s="220"/>
      <c r="S45" s="257"/>
    </row>
    <row r="46" spans="1:19" ht="6" customHeight="1" thickTop="1" thickBot="1">
      <c r="A46" s="265"/>
      <c r="B46" s="266"/>
      <c r="C46" s="266"/>
      <c r="D46" s="266"/>
      <c r="E46" s="267"/>
      <c r="F46" s="247"/>
      <c r="H46" s="268"/>
      <c r="I46" s="269"/>
      <c r="J46" s="270"/>
      <c r="K46" s="269"/>
      <c r="L46" s="271"/>
      <c r="N46" s="268"/>
      <c r="O46" s="270"/>
      <c r="P46" s="272"/>
      <c r="Q46" s="272"/>
      <c r="R46" s="272"/>
      <c r="S46" s="150"/>
    </row>
    <row r="47" spans="1:19" ht="8.15" customHeight="1"/>
    <row r="48" spans="1:19">
      <c r="A48" s="136" t="s">
        <v>409</v>
      </c>
    </row>
    <row r="49" spans="1:1">
      <c r="A49" s="136" t="s">
        <v>410</v>
      </c>
    </row>
    <row r="50" spans="1:1">
      <c r="A50" s="136" t="s">
        <v>411</v>
      </c>
    </row>
    <row r="51" spans="1:1">
      <c r="A51" s="136" t="s">
        <v>412</v>
      </c>
    </row>
  </sheetData>
  <mergeCells count="21">
    <mergeCell ref="H37:J37"/>
    <mergeCell ref="K11:K12"/>
    <mergeCell ref="A21:E21"/>
    <mergeCell ref="A22:E22"/>
    <mergeCell ref="B27:P27"/>
    <mergeCell ref="B28:P28"/>
    <mergeCell ref="A35:E35"/>
    <mergeCell ref="H35:L35"/>
    <mergeCell ref="N35:O35"/>
    <mergeCell ref="A15:E15"/>
    <mergeCell ref="A16:E16"/>
    <mergeCell ref="A17:E17"/>
    <mergeCell ref="A18:E18"/>
    <mergeCell ref="A19:E19"/>
    <mergeCell ref="A20:E20"/>
    <mergeCell ref="A14:E14"/>
    <mergeCell ref="A1:E1"/>
    <mergeCell ref="I9:L9"/>
    <mergeCell ref="N9:P9"/>
    <mergeCell ref="A11:E13"/>
    <mergeCell ref="G11:G13"/>
  </mergeCells>
  <printOptions horizontalCentered="1" verticalCentered="1"/>
  <pageMargins left="0.2" right="0.21" top="0.25" bottom="0.25" header="0.17" footer="0"/>
  <pageSetup scale="76" orientation="landscape" r:id="rId1"/>
  <headerFooter alignWithMargins="0">
    <oddFooter xml:space="preserve">&amp;R&amp;"Arial,Bold"&amp;8&amp;A &amp;"Arial,Regular"&amp;10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CD22B-54A8-4805-B547-C7D71E4F122D}">
  <dimension ref="B2:I13"/>
  <sheetViews>
    <sheetView workbookViewId="0">
      <selection activeCell="H11" sqref="H11"/>
    </sheetView>
  </sheetViews>
  <sheetFormatPr baseColWidth="10" defaultRowHeight="12.5"/>
  <cols>
    <col min="2" max="2" width="41.453125" style="573" bestFit="1" customWidth="1"/>
    <col min="3" max="3" width="16.54296875" customWidth="1"/>
    <col min="8" max="9" width="11.453125" style="546"/>
  </cols>
  <sheetData>
    <row r="2" spans="2:3" ht="15" thickBot="1">
      <c r="B2" s="581" t="s">
        <v>1527</v>
      </c>
      <c r="C2" s="582"/>
    </row>
    <row r="3" spans="2:3" ht="13">
      <c r="B3" s="578"/>
      <c r="C3" s="575"/>
    </row>
    <row r="4" spans="2:3" ht="15" thickBot="1">
      <c r="B4" s="576" t="s">
        <v>1528</v>
      </c>
      <c r="C4" s="580">
        <f>SUM(Depenses)</f>
        <v>216720.50000000006</v>
      </c>
    </row>
    <row r="5" spans="2:3" ht="13">
      <c r="B5" s="576"/>
      <c r="C5" s="577"/>
    </row>
    <row r="6" spans="2:3" ht="15" thickBot="1">
      <c r="B6" s="576" t="s">
        <v>1530</v>
      </c>
      <c r="C6" s="580">
        <f>SUM(C4/1.07)*0.07</f>
        <v>14177.976635514024</v>
      </c>
    </row>
    <row r="7" spans="2:3" ht="13">
      <c r="B7" s="578"/>
      <c r="C7" s="575"/>
    </row>
    <row r="8" spans="2:3" ht="15" thickBot="1">
      <c r="B8" s="574" t="s">
        <v>1529</v>
      </c>
      <c r="C8" s="580">
        <f>SUM(C4:C6)</f>
        <v>230898.47663551409</v>
      </c>
    </row>
    <row r="9" spans="2:3" ht="13">
      <c r="B9" s="578"/>
      <c r="C9" s="575"/>
    </row>
    <row r="10" spans="2:3" ht="13.5" thickBot="1">
      <c r="B10" s="576" t="s">
        <v>426</v>
      </c>
      <c r="C10" s="579">
        <f ca="1">SUMIF('TDL COD-RO'!H:H,"INC",Depenses)</f>
        <v>0</v>
      </c>
    </row>
    <row r="11" spans="2:3">
      <c r="B11" s="576"/>
      <c r="C11" s="575"/>
    </row>
    <row r="12" spans="2:3" ht="13.5" thickBot="1">
      <c r="B12" s="578" t="s">
        <v>1531</v>
      </c>
      <c r="C12" s="579">
        <f ca="1">C6-SUMIF('TDL COD-RO'!H:H,"INC",Depenses)</f>
        <v>14177.976635514024</v>
      </c>
    </row>
    <row r="13" spans="2:3">
      <c r="B13" s="58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B381"/>
  <sheetViews>
    <sheetView showGridLines="0" tabSelected="1" topLeftCell="B1" zoomScale="49" zoomScaleNormal="70" workbookViewId="0">
      <selection activeCell="S289" sqref="S289"/>
    </sheetView>
  </sheetViews>
  <sheetFormatPr baseColWidth="10" defaultColWidth="11.453125" defaultRowHeight="34.5" customHeight="1"/>
  <cols>
    <col min="1" max="1" width="12.453125" style="425" hidden="1" customWidth="1"/>
    <col min="2" max="2" width="53.1796875" style="513" customWidth="1"/>
    <col min="3" max="3" width="25.1796875" style="513" hidden="1" customWidth="1"/>
    <col min="4" max="4" width="12.54296875" style="540" customWidth="1"/>
    <col min="5" max="5" width="8.7265625" style="31" bestFit="1" customWidth="1"/>
    <col min="6" max="6" width="10.54296875" style="541" customWidth="1"/>
    <col min="7" max="7" width="9.81640625" style="31" customWidth="1"/>
    <col min="8" max="8" width="15.1796875" style="543" bestFit="1" customWidth="1"/>
    <col min="9" max="9" width="2.453125" style="513" customWidth="1"/>
    <col min="10" max="10" width="8.7265625" style="513" bestFit="1" customWidth="1"/>
    <col min="11" max="11" width="12.7265625" style="543" bestFit="1" customWidth="1"/>
    <col min="12" max="12" width="14" style="513" customWidth="1"/>
    <col min="13" max="13" width="14.81640625" style="543" bestFit="1" customWidth="1"/>
    <col min="14" max="14" width="1.54296875" style="513" customWidth="1"/>
    <col min="15" max="17" width="18.81640625" style="544" customWidth="1"/>
    <col min="18" max="18" width="18.81640625" style="545" customWidth="1"/>
    <col min="19" max="19" width="89.1796875" style="31" customWidth="1"/>
    <col min="20" max="16384" width="11.453125" style="31"/>
  </cols>
  <sheetData>
    <row r="1" spans="1:54" ht="34.5" customHeight="1">
      <c r="B1" s="431"/>
      <c r="C1" s="431"/>
      <c r="D1" s="432"/>
      <c r="E1" s="433"/>
      <c r="F1" s="434"/>
      <c r="G1" s="433"/>
      <c r="H1" s="435"/>
      <c r="I1" s="436"/>
      <c r="J1" s="436"/>
      <c r="K1" s="435"/>
      <c r="L1" s="436"/>
      <c r="M1" s="435"/>
      <c r="N1" s="437"/>
      <c r="O1" s="434"/>
      <c r="P1" s="434"/>
      <c r="Q1" s="434"/>
      <c r="R1" s="438"/>
    </row>
    <row r="2" spans="1:54" ht="34.5" customHeight="1">
      <c r="B2" s="431"/>
      <c r="C2" s="439"/>
      <c r="D2" s="439"/>
      <c r="E2" s="439"/>
      <c r="F2" s="439"/>
      <c r="G2" s="439"/>
      <c r="H2" s="439"/>
      <c r="I2" s="439"/>
      <c r="J2" s="439"/>
      <c r="K2" s="439"/>
      <c r="L2" s="439"/>
      <c r="M2" s="439"/>
      <c r="N2" s="439"/>
      <c r="O2" s="440"/>
      <c r="P2" s="440"/>
      <c r="Q2" s="440"/>
      <c r="R2" s="441"/>
    </row>
    <row r="3" spans="1:54" ht="34.5" customHeight="1">
      <c r="B3" s="431"/>
      <c r="C3" s="436"/>
      <c r="D3" s="433"/>
      <c r="E3" s="436"/>
      <c r="F3" s="435"/>
      <c r="G3" s="436"/>
      <c r="H3" s="435"/>
      <c r="I3" s="436"/>
      <c r="J3" s="436"/>
      <c r="K3" s="435"/>
      <c r="L3" s="436"/>
      <c r="M3" s="435"/>
      <c r="N3" s="437"/>
      <c r="O3" s="434"/>
      <c r="P3" s="434"/>
      <c r="Q3" s="434"/>
      <c r="R3" s="438"/>
    </row>
    <row r="4" spans="1:54" ht="34.5" customHeight="1">
      <c r="B4" s="442"/>
      <c r="C4" s="443"/>
      <c r="D4" s="437"/>
      <c r="E4" s="437"/>
      <c r="F4" s="444"/>
      <c r="G4" s="437"/>
      <c r="H4" s="444"/>
      <c r="I4" s="437"/>
      <c r="J4" s="437"/>
      <c r="K4" s="444"/>
      <c r="L4" s="437"/>
      <c r="M4" s="444"/>
      <c r="N4" s="437"/>
      <c r="O4" s="444"/>
      <c r="P4" s="444"/>
      <c r="Q4" s="444"/>
      <c r="R4" s="445"/>
    </row>
    <row r="5" spans="1:54" ht="34.5" customHeight="1">
      <c r="B5" s="446" t="s">
        <v>334</v>
      </c>
      <c r="C5" s="447"/>
      <c r="D5" s="437"/>
      <c r="E5" s="437"/>
      <c r="F5" s="444"/>
      <c r="G5" s="437"/>
      <c r="H5" s="444"/>
      <c r="I5" s="437"/>
      <c r="J5" s="437"/>
      <c r="K5" s="444"/>
      <c r="L5" s="437"/>
      <c r="M5" s="444"/>
      <c r="N5" s="437"/>
      <c r="O5" s="444"/>
      <c r="P5" s="444"/>
      <c r="Q5" s="444"/>
      <c r="R5" s="445"/>
    </row>
    <row r="6" spans="1:54" ht="34.5" customHeight="1">
      <c r="B6" s="448" t="s">
        <v>294</v>
      </c>
      <c r="C6" s="447"/>
      <c r="D6" s="437"/>
      <c r="E6" s="437"/>
      <c r="F6" s="444"/>
      <c r="G6" s="437"/>
      <c r="H6" s="444"/>
      <c r="I6" s="437"/>
      <c r="J6" s="437"/>
      <c r="K6" s="444"/>
      <c r="L6" s="437"/>
      <c r="M6" s="444"/>
      <c r="N6" s="437"/>
      <c r="O6" s="444"/>
      <c r="P6" s="444"/>
      <c r="Q6" s="444"/>
      <c r="R6" s="445"/>
    </row>
    <row r="7" spans="1:54" ht="34.5" customHeight="1">
      <c r="B7" s="446" t="s">
        <v>333</v>
      </c>
      <c r="C7" s="447"/>
      <c r="D7" s="437"/>
      <c r="E7" s="437"/>
      <c r="F7" s="444"/>
      <c r="G7" s="437"/>
      <c r="H7" s="444"/>
      <c r="I7" s="437"/>
      <c r="J7" s="437"/>
      <c r="K7" s="444"/>
      <c r="L7" s="437"/>
      <c r="M7" s="444"/>
      <c r="N7" s="437"/>
      <c r="O7" s="444"/>
      <c r="P7" s="444"/>
      <c r="Q7" s="444"/>
      <c r="R7" s="445"/>
      <c r="S7" s="655"/>
    </row>
    <row r="8" spans="1:54" ht="34.5" customHeight="1">
      <c r="B8" s="127"/>
      <c r="C8" s="127"/>
      <c r="D8" s="661"/>
      <c r="E8" s="662" t="s">
        <v>66</v>
      </c>
      <c r="F8" s="663"/>
      <c r="G8" s="662"/>
      <c r="H8" s="662"/>
      <c r="I8" s="29"/>
      <c r="J8" s="662" t="s">
        <v>67</v>
      </c>
      <c r="K8" s="662"/>
      <c r="L8" s="662"/>
      <c r="M8" s="662"/>
      <c r="N8" s="29"/>
      <c r="O8" s="659"/>
      <c r="P8" s="659"/>
      <c r="Q8" s="659"/>
      <c r="R8" s="660"/>
      <c r="S8" s="655"/>
    </row>
    <row r="9" spans="1:54" ht="34.5" customHeight="1" thickBot="1">
      <c r="B9" s="391" t="s">
        <v>38</v>
      </c>
      <c r="C9" s="48" t="s">
        <v>21</v>
      </c>
      <c r="D9" s="48" t="s">
        <v>19</v>
      </c>
      <c r="E9" s="664" t="s">
        <v>4</v>
      </c>
      <c r="F9" s="665" t="s">
        <v>5</v>
      </c>
      <c r="G9" s="664" t="s">
        <v>6</v>
      </c>
      <c r="H9" s="665" t="s">
        <v>7</v>
      </c>
      <c r="I9" s="29"/>
      <c r="J9" s="664" t="s">
        <v>4</v>
      </c>
      <c r="K9" s="665" t="s">
        <v>5</v>
      </c>
      <c r="L9" s="664" t="s">
        <v>6</v>
      </c>
      <c r="M9" s="666" t="s">
        <v>8</v>
      </c>
      <c r="N9" s="29"/>
      <c r="O9" s="656" t="s">
        <v>1525</v>
      </c>
      <c r="P9" s="657" t="s">
        <v>473</v>
      </c>
      <c r="Q9" s="657" t="s">
        <v>470</v>
      </c>
      <c r="R9" s="658" t="s">
        <v>37</v>
      </c>
      <c r="S9" s="392" t="s">
        <v>2428</v>
      </c>
    </row>
    <row r="10" spans="1:54" s="49" customFormat="1" ht="34.5" customHeight="1">
      <c r="A10" s="428"/>
      <c r="B10" s="393" t="s">
        <v>26</v>
      </c>
      <c r="C10" s="50"/>
      <c r="D10" s="50"/>
      <c r="E10" s="50"/>
      <c r="F10" s="51"/>
      <c r="G10" s="50"/>
      <c r="H10" s="51"/>
      <c r="I10" s="29"/>
      <c r="J10" s="50"/>
      <c r="K10" s="51"/>
      <c r="L10" s="50"/>
      <c r="M10" s="394"/>
      <c r="N10" s="29"/>
      <c r="O10" s="572"/>
      <c r="P10" s="571"/>
      <c r="Q10" s="571"/>
      <c r="R10" s="592"/>
      <c r="S10" s="610"/>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row>
    <row r="11" spans="1:54" s="56" customFormat="1" ht="34.5" customHeight="1" thickBot="1">
      <c r="A11" s="38"/>
      <c r="B11" s="395" t="s">
        <v>132</v>
      </c>
      <c r="C11" s="57"/>
      <c r="D11" s="57"/>
      <c r="E11" s="57"/>
      <c r="F11" s="58"/>
      <c r="G11" s="57"/>
      <c r="H11" s="58"/>
      <c r="I11" s="59"/>
      <c r="J11" s="57"/>
      <c r="K11" s="58"/>
      <c r="L11" s="57"/>
      <c r="M11" s="396"/>
      <c r="N11" s="59"/>
      <c r="O11" s="569"/>
      <c r="P11" s="570"/>
      <c r="Q11" s="569"/>
      <c r="R11" s="593"/>
      <c r="S11" s="41"/>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row>
    <row r="12" spans="1:54" s="56" customFormat="1" ht="34.5" customHeight="1">
      <c r="A12" s="38"/>
      <c r="B12" s="650" t="s">
        <v>265</v>
      </c>
      <c r="C12" s="651"/>
      <c r="D12" s="651"/>
      <c r="E12" s="651"/>
      <c r="F12" s="651"/>
      <c r="G12" s="651"/>
      <c r="H12" s="651"/>
      <c r="I12" s="651"/>
      <c r="J12" s="651"/>
      <c r="K12" s="651"/>
      <c r="L12" s="651"/>
      <c r="M12" s="652"/>
      <c r="N12" s="62"/>
      <c r="O12" s="344"/>
      <c r="P12" s="345"/>
      <c r="Q12" s="345"/>
      <c r="R12" s="594"/>
      <c r="S12" s="41"/>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row>
    <row r="13" spans="1:54" s="74" customFormat="1" ht="34.5" customHeight="1">
      <c r="A13" s="429" t="s">
        <v>1299</v>
      </c>
      <c r="B13" s="398" t="s">
        <v>266</v>
      </c>
      <c r="C13" s="42" t="s">
        <v>10</v>
      </c>
      <c r="D13" s="42" t="s">
        <v>133</v>
      </c>
      <c r="E13" s="97">
        <v>1</v>
      </c>
      <c r="F13" s="73">
        <v>800</v>
      </c>
      <c r="G13" s="97">
        <v>10</v>
      </c>
      <c r="H13" s="66">
        <f>E13*F13*G13</f>
        <v>8000</v>
      </c>
      <c r="J13" s="98">
        <v>0</v>
      </c>
      <c r="K13" s="66">
        <v>0</v>
      </c>
      <c r="L13" s="99">
        <v>0</v>
      </c>
      <c r="M13" s="347">
        <f>J13*K13*L13</f>
        <v>0</v>
      </c>
      <c r="O13" s="346">
        <f>H13+M13</f>
        <v>8000</v>
      </c>
      <c r="P13" s="66">
        <f>SUMIF('TDL COD-RO'!D:D,A:A,'TDL COD-RO'!I:I)</f>
        <v>7510</v>
      </c>
      <c r="Q13" s="66">
        <f>O13-P13</f>
        <v>490</v>
      </c>
      <c r="R13" s="595">
        <f>P13/O13</f>
        <v>0.93874999999999997</v>
      </c>
      <c r="S13" s="42" t="s">
        <v>2443</v>
      </c>
    </row>
    <row r="14" spans="1:54" s="74" customFormat="1" ht="34.5" customHeight="1">
      <c r="A14" s="429" t="s">
        <v>1300</v>
      </c>
      <c r="B14" s="126" t="s">
        <v>303</v>
      </c>
      <c r="C14" s="42" t="s">
        <v>10</v>
      </c>
      <c r="D14" s="42" t="s">
        <v>133</v>
      </c>
      <c r="E14" s="97">
        <v>1</v>
      </c>
      <c r="F14" s="73">
        <v>750</v>
      </c>
      <c r="G14" s="97">
        <v>10</v>
      </c>
      <c r="H14" s="66">
        <f t="shared" ref="H14" si="0">E14*F14*G14</f>
        <v>7500</v>
      </c>
      <c r="J14" s="98"/>
      <c r="K14" s="66"/>
      <c r="L14" s="99"/>
      <c r="M14" s="347">
        <f t="shared" ref="M14:M15" si="1">J14*K14*L14</f>
        <v>0</v>
      </c>
      <c r="O14" s="346">
        <f t="shared" ref="O14:O15" si="2">H14+M14</f>
        <v>7500</v>
      </c>
      <c r="P14" s="66">
        <f>SUMIF('TDL COD-RO'!D:D,A:A,'TDL COD-RO'!I:I)</f>
        <v>0</v>
      </c>
      <c r="Q14" s="66">
        <f t="shared" ref="Q14:Q15" si="3">O14-P14</f>
        <v>7500</v>
      </c>
      <c r="R14" s="595">
        <f t="shared" ref="R14:R15" si="4">P14/O14</f>
        <v>0</v>
      </c>
      <c r="S14" s="41" t="s">
        <v>2444</v>
      </c>
    </row>
    <row r="15" spans="1:54" s="74" customFormat="1" ht="34.5" customHeight="1">
      <c r="A15" s="429" t="s">
        <v>1301</v>
      </c>
      <c r="B15" s="126" t="s">
        <v>267</v>
      </c>
      <c r="C15" s="42" t="s">
        <v>10</v>
      </c>
      <c r="D15" s="42" t="s">
        <v>133</v>
      </c>
      <c r="E15" s="97">
        <v>1</v>
      </c>
      <c r="F15" s="73">
        <v>1200</v>
      </c>
      <c r="G15" s="97">
        <v>10</v>
      </c>
      <c r="H15" s="66">
        <f>E15*F15*G15</f>
        <v>12000</v>
      </c>
      <c r="J15" s="98">
        <v>1</v>
      </c>
      <c r="K15" s="66">
        <v>1200</v>
      </c>
      <c r="L15" s="99">
        <v>10</v>
      </c>
      <c r="M15" s="347">
        <f t="shared" si="1"/>
        <v>12000</v>
      </c>
      <c r="O15" s="346">
        <f t="shared" si="2"/>
        <v>24000</v>
      </c>
      <c r="P15" s="66">
        <f>SUMIF('TDL COD-RO'!D:D,A:A,'TDL COD-RO'!I:I)</f>
        <v>0</v>
      </c>
      <c r="Q15" s="66">
        <f t="shared" si="3"/>
        <v>24000</v>
      </c>
      <c r="R15" s="595">
        <f t="shared" si="4"/>
        <v>0</v>
      </c>
      <c r="S15" s="41" t="s">
        <v>2444</v>
      </c>
    </row>
    <row r="16" spans="1:54" s="56" customFormat="1" ht="34.5" customHeight="1">
      <c r="A16" s="38"/>
      <c r="B16" s="399" t="s">
        <v>134</v>
      </c>
      <c r="C16" s="42"/>
      <c r="D16" s="86"/>
      <c r="E16" s="63"/>
      <c r="F16" s="92"/>
      <c r="G16" s="63"/>
      <c r="H16" s="88">
        <f>SUM(H13:H15)</f>
        <v>27500</v>
      </c>
      <c r="I16" s="65"/>
      <c r="J16" s="67"/>
      <c r="K16" s="71"/>
      <c r="L16" s="67"/>
      <c r="M16" s="359">
        <f>SUM(M13:M15)</f>
        <v>12000</v>
      </c>
      <c r="N16" s="65"/>
      <c r="O16" s="348">
        <f>SUM(O13:O15)</f>
        <v>39500</v>
      </c>
      <c r="P16" s="69">
        <f t="shared" ref="P16" si="5">SUM(P13:P15)</f>
        <v>7510</v>
      </c>
      <c r="Q16" s="69">
        <f>O16-P16</f>
        <v>31990</v>
      </c>
      <c r="R16" s="596">
        <f>P16/O16</f>
        <v>0.190126582278481</v>
      </c>
      <c r="S16" s="41"/>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row>
    <row r="17" spans="1:54" s="56" customFormat="1" ht="34.5" customHeight="1">
      <c r="A17" s="38"/>
      <c r="B17" s="397" t="s">
        <v>268</v>
      </c>
      <c r="C17" s="60"/>
      <c r="D17" s="87"/>
      <c r="E17" s="60"/>
      <c r="F17" s="61"/>
      <c r="G17" s="60"/>
      <c r="H17" s="89"/>
      <c r="I17" s="62"/>
      <c r="J17" s="60"/>
      <c r="K17" s="61"/>
      <c r="L17" s="60"/>
      <c r="M17" s="351"/>
      <c r="N17" s="62"/>
      <c r="O17" s="350"/>
      <c r="P17" s="61"/>
      <c r="Q17" s="61"/>
      <c r="R17" s="597"/>
      <c r="S17" s="41"/>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row>
    <row r="18" spans="1:54" s="74" customFormat="1" ht="34.5" customHeight="1">
      <c r="A18" s="429" t="s">
        <v>1302</v>
      </c>
      <c r="B18" s="126" t="s">
        <v>269</v>
      </c>
      <c r="C18" s="42" t="s">
        <v>10</v>
      </c>
      <c r="D18" s="42" t="s">
        <v>133</v>
      </c>
      <c r="E18" s="97">
        <v>1</v>
      </c>
      <c r="F18" s="73">
        <v>1000</v>
      </c>
      <c r="G18" s="97">
        <v>10</v>
      </c>
      <c r="H18" s="66">
        <f t="shared" ref="H18:H21" si="6">E18*F18*G18</f>
        <v>10000</v>
      </c>
      <c r="I18" s="66"/>
      <c r="J18" s="98">
        <v>0</v>
      </c>
      <c r="K18" s="100">
        <v>0</v>
      </c>
      <c r="L18" s="99">
        <v>0</v>
      </c>
      <c r="M18" s="347">
        <f t="shared" ref="M18:M21" si="7">J18*K18*L18</f>
        <v>0</v>
      </c>
      <c r="O18" s="346">
        <f t="shared" ref="O18:O21" si="8">H18+M18</f>
        <v>10000</v>
      </c>
      <c r="P18" s="66">
        <f>SUMIF('TDL COD-RO'!D:D,A:A,'TDL COD-RO'!I:I)</f>
        <v>8213</v>
      </c>
      <c r="Q18" s="66">
        <f t="shared" ref="Q18:Q21" si="9">O18-P18</f>
        <v>1787</v>
      </c>
      <c r="R18" s="595">
        <f t="shared" ref="R18:R21" si="10">P18/O18</f>
        <v>0.82130000000000003</v>
      </c>
      <c r="S18" s="42" t="s">
        <v>2443</v>
      </c>
    </row>
    <row r="19" spans="1:54" s="74" customFormat="1" ht="34.5" customHeight="1">
      <c r="A19" s="429" t="s">
        <v>1303</v>
      </c>
      <c r="B19" s="126" t="s">
        <v>270</v>
      </c>
      <c r="C19" s="42" t="s">
        <v>10</v>
      </c>
      <c r="D19" s="42" t="s">
        <v>133</v>
      </c>
      <c r="E19" s="97">
        <v>1</v>
      </c>
      <c r="F19" s="73">
        <v>4000</v>
      </c>
      <c r="G19" s="97">
        <v>10</v>
      </c>
      <c r="H19" s="66">
        <f t="shared" si="6"/>
        <v>40000</v>
      </c>
      <c r="J19" s="98">
        <v>0</v>
      </c>
      <c r="K19" s="66">
        <v>0</v>
      </c>
      <c r="L19" s="99">
        <v>0</v>
      </c>
      <c r="M19" s="347">
        <f t="shared" si="7"/>
        <v>0</v>
      </c>
      <c r="O19" s="346">
        <f t="shared" si="8"/>
        <v>40000</v>
      </c>
      <c r="P19" s="66">
        <f>SUMIF('TDL COD-RO'!D:D,A:A,'TDL COD-RO'!I:I)</f>
        <v>0</v>
      </c>
      <c r="Q19" s="66">
        <f t="shared" si="9"/>
        <v>40000</v>
      </c>
      <c r="R19" s="595">
        <f t="shared" si="10"/>
        <v>0</v>
      </c>
      <c r="S19" s="41" t="s">
        <v>2444</v>
      </c>
    </row>
    <row r="20" spans="1:54" s="74" customFormat="1" ht="34.5" customHeight="1">
      <c r="A20" s="429" t="s">
        <v>1304</v>
      </c>
      <c r="B20" s="126" t="s">
        <v>271</v>
      </c>
      <c r="C20" s="42" t="s">
        <v>10</v>
      </c>
      <c r="D20" s="42" t="s">
        <v>133</v>
      </c>
      <c r="E20" s="97">
        <v>2</v>
      </c>
      <c r="F20" s="73">
        <v>1800</v>
      </c>
      <c r="G20" s="97">
        <v>10</v>
      </c>
      <c r="H20" s="66">
        <f t="shared" si="6"/>
        <v>36000</v>
      </c>
      <c r="J20" s="98">
        <v>2</v>
      </c>
      <c r="K20" s="66">
        <v>1800</v>
      </c>
      <c r="L20" s="99">
        <v>10</v>
      </c>
      <c r="M20" s="347">
        <f t="shared" si="7"/>
        <v>36000</v>
      </c>
      <c r="O20" s="346">
        <f t="shared" si="8"/>
        <v>72000</v>
      </c>
      <c r="P20" s="66">
        <f>SUMIF('TDL COD-RO'!D:D,A:A,'TDL COD-RO'!I:I)</f>
        <v>0</v>
      </c>
      <c r="Q20" s="66">
        <f t="shared" si="9"/>
        <v>72000</v>
      </c>
      <c r="R20" s="595">
        <f t="shared" si="10"/>
        <v>0</v>
      </c>
      <c r="S20" s="41" t="s">
        <v>2444</v>
      </c>
    </row>
    <row r="21" spans="1:54" s="74" customFormat="1" ht="34.5" customHeight="1">
      <c r="A21" s="429" t="s">
        <v>1305</v>
      </c>
      <c r="B21" s="126" t="s">
        <v>272</v>
      </c>
      <c r="C21" s="42" t="s">
        <v>10</v>
      </c>
      <c r="D21" s="42" t="s">
        <v>133</v>
      </c>
      <c r="E21" s="97">
        <v>1</v>
      </c>
      <c r="F21" s="73">
        <v>1000</v>
      </c>
      <c r="G21" s="97">
        <v>10</v>
      </c>
      <c r="H21" s="66">
        <f t="shared" si="6"/>
        <v>10000</v>
      </c>
      <c r="J21" s="98">
        <v>1</v>
      </c>
      <c r="K21" s="66">
        <v>1000</v>
      </c>
      <c r="L21" s="99">
        <v>10</v>
      </c>
      <c r="M21" s="347">
        <f t="shared" si="7"/>
        <v>10000</v>
      </c>
      <c r="O21" s="346">
        <f t="shared" si="8"/>
        <v>20000</v>
      </c>
      <c r="P21" s="66">
        <f>SUMIF('TDL COD-RO'!D:D,A:A,'TDL COD-RO'!I:I)</f>
        <v>4052</v>
      </c>
      <c r="Q21" s="66">
        <f t="shared" si="9"/>
        <v>15948</v>
      </c>
      <c r="R21" s="595">
        <f t="shared" si="10"/>
        <v>0.2026</v>
      </c>
      <c r="S21" s="41" t="s">
        <v>2445</v>
      </c>
    </row>
    <row r="22" spans="1:54" s="56" customFormat="1" ht="34.5" customHeight="1">
      <c r="A22" s="38"/>
      <c r="B22" s="400" t="s">
        <v>135</v>
      </c>
      <c r="C22" s="42"/>
      <c r="D22" s="86"/>
      <c r="E22" s="63"/>
      <c r="F22" s="92"/>
      <c r="G22" s="63"/>
      <c r="H22" s="88">
        <f>SUM(H18:H21)</f>
        <v>96000</v>
      </c>
      <c r="I22" s="65"/>
      <c r="J22" s="63"/>
      <c r="K22" s="83"/>
      <c r="L22" s="42"/>
      <c r="M22" s="359">
        <f>SUM(M18:M21)</f>
        <v>46000</v>
      </c>
      <c r="N22" s="70"/>
      <c r="O22" s="348">
        <f>SUM(O18:O21)</f>
        <v>142000</v>
      </c>
      <c r="P22" s="69">
        <f t="shared" ref="P22" si="11">SUM(P18:P21)</f>
        <v>12265</v>
      </c>
      <c r="Q22" s="69">
        <f>O22-P22</f>
        <v>129735</v>
      </c>
      <c r="R22" s="596">
        <f>P22/O22</f>
        <v>8.6373239436619717E-2</v>
      </c>
      <c r="S22" s="41"/>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row>
    <row r="23" spans="1:54" s="56" customFormat="1" ht="34.5" customHeight="1">
      <c r="A23" s="38"/>
      <c r="B23" s="397" t="s">
        <v>273</v>
      </c>
      <c r="C23" s="60"/>
      <c r="D23" s="87"/>
      <c r="E23" s="60"/>
      <c r="F23" s="61"/>
      <c r="G23" s="60"/>
      <c r="H23" s="71"/>
      <c r="I23" s="62"/>
      <c r="J23" s="60"/>
      <c r="K23" s="61"/>
      <c r="L23" s="60"/>
      <c r="M23" s="353"/>
      <c r="N23" s="62"/>
      <c r="O23" s="350"/>
      <c r="P23" s="61"/>
      <c r="Q23" s="61"/>
      <c r="R23" s="597"/>
      <c r="S23" s="41"/>
      <c r="T23" s="74"/>
      <c r="U23" s="74"/>
      <c r="V23" s="74"/>
      <c r="W23" s="74"/>
      <c r="X23" s="74"/>
      <c r="Y23" s="74"/>
      <c r="Z23" s="74"/>
      <c r="AA23" s="74"/>
      <c r="AB23" s="74"/>
      <c r="AC23" s="74"/>
      <c r="AD23" s="74"/>
      <c r="AE23" s="74"/>
      <c r="AF23" s="74"/>
      <c r="AG23" s="74"/>
      <c r="AH23" s="74"/>
      <c r="AI23" s="74"/>
      <c r="AJ23" s="74"/>
      <c r="AK23" s="74"/>
      <c r="AL23" s="74"/>
      <c r="AM23" s="74"/>
      <c r="AN23" s="74"/>
      <c r="AO23" s="74"/>
      <c r="AP23" s="74"/>
      <c r="AQ23" s="74"/>
      <c r="AR23" s="74"/>
      <c r="AS23" s="74"/>
      <c r="AT23" s="74"/>
      <c r="AU23" s="74"/>
      <c r="AV23" s="74"/>
      <c r="AW23" s="74"/>
      <c r="AX23" s="74"/>
      <c r="AY23" s="74"/>
      <c r="AZ23" s="74"/>
      <c r="BA23" s="74"/>
      <c r="BB23" s="74"/>
    </row>
    <row r="24" spans="1:54" s="74" customFormat="1" ht="34.5" customHeight="1">
      <c r="A24" s="429" t="s">
        <v>1306</v>
      </c>
      <c r="B24" s="398" t="s">
        <v>274</v>
      </c>
      <c r="C24" s="42" t="s">
        <v>10</v>
      </c>
      <c r="D24" s="42" t="s">
        <v>133</v>
      </c>
      <c r="E24" s="97">
        <v>1</v>
      </c>
      <c r="F24" s="73">
        <v>1000</v>
      </c>
      <c r="G24" s="97">
        <v>10</v>
      </c>
      <c r="H24" s="66">
        <f t="shared" ref="H24:H27" si="12">E24*F24*G24</f>
        <v>10000</v>
      </c>
      <c r="J24" s="98">
        <v>0</v>
      </c>
      <c r="K24" s="66">
        <v>0</v>
      </c>
      <c r="L24" s="99">
        <v>0</v>
      </c>
      <c r="M24" s="347">
        <f t="shared" ref="M24:M27" si="13">J24*K24*L24</f>
        <v>0</v>
      </c>
      <c r="O24" s="346">
        <f t="shared" ref="O24:O32" si="14">H24+M24</f>
        <v>10000</v>
      </c>
      <c r="P24" s="66">
        <f>SUMIF('TDL COD-RO'!D:D,A:A,'TDL COD-RO'!I:I)</f>
        <v>0</v>
      </c>
      <c r="Q24" s="66">
        <f t="shared" ref="Q24:Q32" si="15">O24-P24</f>
        <v>10000</v>
      </c>
      <c r="R24" s="595">
        <f t="shared" ref="R24:R32" si="16">P24/O24</f>
        <v>0</v>
      </c>
      <c r="S24" s="41" t="s">
        <v>2444</v>
      </c>
    </row>
    <row r="25" spans="1:54" s="74" customFormat="1" ht="34.5" customHeight="1">
      <c r="A25" s="429" t="s">
        <v>1307</v>
      </c>
      <c r="B25" s="126" t="s">
        <v>275</v>
      </c>
      <c r="C25" s="42" t="s">
        <v>10</v>
      </c>
      <c r="D25" s="42" t="s">
        <v>133</v>
      </c>
      <c r="E25" s="97">
        <v>8</v>
      </c>
      <c r="F25" s="73">
        <v>700</v>
      </c>
      <c r="G25" s="97">
        <v>10</v>
      </c>
      <c r="H25" s="66">
        <f t="shared" si="12"/>
        <v>56000</v>
      </c>
      <c r="J25" s="98">
        <v>8</v>
      </c>
      <c r="K25" s="66">
        <v>700</v>
      </c>
      <c r="L25" s="99">
        <v>10</v>
      </c>
      <c r="M25" s="347">
        <f t="shared" si="13"/>
        <v>56000</v>
      </c>
      <c r="O25" s="346">
        <f t="shared" si="14"/>
        <v>112000</v>
      </c>
      <c r="P25" s="66">
        <f>SUMIF('TDL COD-RO'!D:D,A:A,'TDL COD-RO'!I:I)</f>
        <v>0</v>
      </c>
      <c r="Q25" s="66">
        <f t="shared" si="15"/>
        <v>112000</v>
      </c>
      <c r="R25" s="595">
        <f t="shared" si="16"/>
        <v>0</v>
      </c>
      <c r="S25" s="41" t="s">
        <v>2446</v>
      </c>
    </row>
    <row r="26" spans="1:54" s="74" customFormat="1" ht="34.5" customHeight="1">
      <c r="A26" s="429" t="s">
        <v>1308</v>
      </c>
      <c r="B26" s="126" t="s">
        <v>276</v>
      </c>
      <c r="C26" s="42" t="s">
        <v>10</v>
      </c>
      <c r="D26" s="42" t="s">
        <v>133</v>
      </c>
      <c r="E26" s="97">
        <v>1</v>
      </c>
      <c r="F26" s="73">
        <v>1000</v>
      </c>
      <c r="G26" s="97">
        <v>10</v>
      </c>
      <c r="H26" s="66">
        <f t="shared" si="12"/>
        <v>10000</v>
      </c>
      <c r="J26" s="98">
        <v>1</v>
      </c>
      <c r="K26" s="66">
        <v>1000</v>
      </c>
      <c r="L26" s="99">
        <v>10</v>
      </c>
      <c r="M26" s="347">
        <f t="shared" si="13"/>
        <v>10000</v>
      </c>
      <c r="O26" s="346">
        <f t="shared" si="14"/>
        <v>20000</v>
      </c>
      <c r="P26" s="66">
        <f>SUMIF('TDL COD-RO'!D:D,A:A,'TDL COD-RO'!I:I)</f>
        <v>0</v>
      </c>
      <c r="Q26" s="66">
        <f t="shared" si="15"/>
        <v>20000</v>
      </c>
      <c r="R26" s="595">
        <f t="shared" si="16"/>
        <v>0</v>
      </c>
      <c r="S26" s="41" t="s">
        <v>2444</v>
      </c>
    </row>
    <row r="27" spans="1:54" s="74" customFormat="1" ht="34.5" customHeight="1">
      <c r="A27" s="429" t="s">
        <v>1309</v>
      </c>
      <c r="B27" s="401" t="s">
        <v>136</v>
      </c>
      <c r="C27" s="42" t="s">
        <v>10</v>
      </c>
      <c r="D27" s="42" t="s">
        <v>133</v>
      </c>
      <c r="E27" s="97">
        <v>1</v>
      </c>
      <c r="F27" s="73">
        <v>1000</v>
      </c>
      <c r="G27" s="97">
        <v>5</v>
      </c>
      <c r="H27" s="66">
        <f t="shared" si="12"/>
        <v>5000</v>
      </c>
      <c r="J27" s="98">
        <v>1</v>
      </c>
      <c r="K27" s="66">
        <v>1000</v>
      </c>
      <c r="L27" s="99">
        <v>5</v>
      </c>
      <c r="M27" s="347">
        <f t="shared" si="13"/>
        <v>5000</v>
      </c>
      <c r="O27" s="346">
        <f t="shared" si="14"/>
        <v>10000</v>
      </c>
      <c r="P27" s="66">
        <f>SUMIF('TDL COD-RO'!D:D,A:A,'TDL COD-RO'!I:I)</f>
        <v>0</v>
      </c>
      <c r="Q27" s="66">
        <f t="shared" si="15"/>
        <v>10000</v>
      </c>
      <c r="R27" s="595">
        <f t="shared" si="16"/>
        <v>0</v>
      </c>
      <c r="S27" s="41" t="s">
        <v>2444</v>
      </c>
    </row>
    <row r="28" spans="1:54" ht="34.5" customHeight="1">
      <c r="A28" s="429" t="s">
        <v>956</v>
      </c>
      <c r="B28" s="407" t="s">
        <v>73</v>
      </c>
      <c r="C28" s="32" t="s">
        <v>9</v>
      </c>
      <c r="D28" s="449" t="s">
        <v>48</v>
      </c>
      <c r="E28" s="33">
        <v>1</v>
      </c>
      <c r="F28" s="450">
        <v>1730</v>
      </c>
      <c r="G28" s="33">
        <v>11</v>
      </c>
      <c r="H28" s="44">
        <f t="shared" ref="H28:H30" si="17">E28*F28*G28</f>
        <v>19030</v>
      </c>
      <c r="I28" s="451"/>
      <c r="J28" s="28">
        <v>1</v>
      </c>
      <c r="K28" s="44">
        <v>1730</v>
      </c>
      <c r="L28" s="27">
        <v>12</v>
      </c>
      <c r="M28" s="356">
        <f t="shared" ref="M28:M30" si="18">J28*K28*L28</f>
        <v>20760</v>
      </c>
      <c r="N28" s="451"/>
      <c r="O28" s="346">
        <f t="shared" si="14"/>
        <v>39790</v>
      </c>
      <c r="P28" s="66">
        <f>SUMIF('TDL COD-RO'!D:D,A:A,'TDL COD-RO'!I:I)</f>
        <v>12</v>
      </c>
      <c r="Q28" s="66">
        <f t="shared" si="15"/>
        <v>39778</v>
      </c>
      <c r="R28" s="595">
        <f t="shared" si="16"/>
        <v>3.0158331239004777E-4</v>
      </c>
      <c r="S28" s="17" t="s">
        <v>2430</v>
      </c>
      <c r="T28" s="127"/>
      <c r="U28" s="127"/>
      <c r="V28" s="127"/>
      <c r="W28" s="127"/>
      <c r="X28" s="127"/>
      <c r="Y28" s="127"/>
      <c r="Z28" s="127"/>
      <c r="AA28" s="127"/>
      <c r="AB28" s="127"/>
      <c r="AC28" s="127"/>
      <c r="AD28" s="127"/>
      <c r="AE28" s="127"/>
      <c r="AF28" s="127"/>
      <c r="AG28" s="127"/>
      <c r="AH28" s="127"/>
      <c r="AI28" s="127"/>
      <c r="AJ28" s="127"/>
      <c r="AK28" s="127"/>
      <c r="AL28" s="127"/>
      <c r="AM28" s="127"/>
      <c r="AN28" s="127"/>
      <c r="AO28" s="127"/>
      <c r="AP28" s="127"/>
      <c r="AQ28" s="127"/>
      <c r="AR28" s="127"/>
      <c r="AS28" s="127"/>
      <c r="AT28" s="127"/>
      <c r="AU28" s="127"/>
      <c r="AV28" s="127"/>
      <c r="AW28" s="127"/>
      <c r="AX28" s="127"/>
      <c r="AY28" s="127"/>
      <c r="AZ28" s="127"/>
      <c r="BA28" s="127"/>
      <c r="BB28" s="127"/>
    </row>
    <row r="29" spans="1:54" ht="34.5" customHeight="1">
      <c r="A29" s="429" t="s">
        <v>968</v>
      </c>
      <c r="B29" s="407" t="s">
        <v>74</v>
      </c>
      <c r="C29" s="32" t="s">
        <v>9</v>
      </c>
      <c r="D29" s="449" t="s">
        <v>48</v>
      </c>
      <c r="E29" s="33">
        <v>2</v>
      </c>
      <c r="F29" s="450">
        <v>800</v>
      </c>
      <c r="G29" s="33">
        <v>11</v>
      </c>
      <c r="H29" s="44">
        <f t="shared" si="17"/>
        <v>17600</v>
      </c>
      <c r="I29" s="451"/>
      <c r="J29" s="28">
        <v>2</v>
      </c>
      <c r="K29" s="44">
        <v>800</v>
      </c>
      <c r="L29" s="27">
        <v>11</v>
      </c>
      <c r="M29" s="356">
        <f t="shared" si="18"/>
        <v>17600</v>
      </c>
      <c r="N29" s="451"/>
      <c r="O29" s="346">
        <f t="shared" si="14"/>
        <v>35200</v>
      </c>
      <c r="P29" s="66">
        <f>SUMIF('TDL COD-RO'!D:D,A:A,'TDL COD-RO'!I:I)</f>
        <v>6</v>
      </c>
      <c r="Q29" s="66">
        <f t="shared" si="15"/>
        <v>35194</v>
      </c>
      <c r="R29" s="595">
        <f t="shared" si="16"/>
        <v>1.7045454545454547E-4</v>
      </c>
      <c r="S29" s="17" t="s">
        <v>2430</v>
      </c>
      <c r="T29" s="127"/>
      <c r="U29" s="127"/>
      <c r="V29" s="127"/>
      <c r="W29" s="127"/>
      <c r="X29" s="127"/>
      <c r="Y29" s="127"/>
      <c r="Z29" s="127"/>
      <c r="AA29" s="127"/>
      <c r="AB29" s="127"/>
      <c r="AC29" s="127"/>
      <c r="AD29" s="127"/>
      <c r="AE29" s="127"/>
      <c r="AF29" s="127"/>
      <c r="AG29" s="127"/>
      <c r="AH29" s="127"/>
      <c r="AI29" s="127"/>
      <c r="AJ29" s="127"/>
      <c r="AK29" s="127"/>
      <c r="AL29" s="127"/>
      <c r="AM29" s="127"/>
      <c r="AN29" s="127"/>
      <c r="AO29" s="127"/>
      <c r="AP29" s="127"/>
      <c r="AQ29" s="127"/>
      <c r="AR29" s="127"/>
      <c r="AS29" s="127"/>
      <c r="AT29" s="127"/>
      <c r="AU29" s="127"/>
      <c r="AV29" s="127"/>
      <c r="AW29" s="127"/>
      <c r="AX29" s="127"/>
      <c r="AY29" s="127"/>
      <c r="AZ29" s="127"/>
      <c r="BA29" s="127"/>
      <c r="BB29" s="127"/>
    </row>
    <row r="30" spans="1:54" ht="34.5" customHeight="1">
      <c r="A30" s="429" t="s">
        <v>1314</v>
      </c>
      <c r="B30" s="407" t="s">
        <v>286</v>
      </c>
      <c r="C30" s="32" t="s">
        <v>9</v>
      </c>
      <c r="D30" s="449" t="s">
        <v>48</v>
      </c>
      <c r="E30" s="33">
        <v>4</v>
      </c>
      <c r="F30" s="450">
        <v>70</v>
      </c>
      <c r="G30" s="33">
        <v>11</v>
      </c>
      <c r="H30" s="44">
        <f t="shared" si="17"/>
        <v>3080</v>
      </c>
      <c r="I30" s="451"/>
      <c r="J30" s="33">
        <v>4</v>
      </c>
      <c r="K30" s="450">
        <v>70</v>
      </c>
      <c r="L30" s="452">
        <v>11</v>
      </c>
      <c r="M30" s="356">
        <f t="shared" si="18"/>
        <v>3080</v>
      </c>
      <c r="N30" s="451"/>
      <c r="O30" s="346">
        <f t="shared" si="14"/>
        <v>6160</v>
      </c>
      <c r="P30" s="66">
        <f>SUMIF('TDL COD-RO'!D:D,A:A,'TDL COD-RO'!I:I)</f>
        <v>0</v>
      </c>
      <c r="Q30" s="66">
        <f t="shared" si="15"/>
        <v>6160</v>
      </c>
      <c r="R30" s="595">
        <f t="shared" si="16"/>
        <v>0</v>
      </c>
      <c r="S30" s="17" t="s">
        <v>2430</v>
      </c>
      <c r="T30" s="127"/>
      <c r="U30" s="127"/>
      <c r="V30" s="127"/>
      <c r="W30" s="127"/>
      <c r="X30" s="127"/>
      <c r="Y30" s="127"/>
      <c r="Z30" s="127"/>
      <c r="AA30" s="127"/>
      <c r="AB30" s="127"/>
      <c r="AC30" s="127"/>
      <c r="AD30" s="127"/>
      <c r="AE30" s="127"/>
      <c r="AF30" s="127"/>
      <c r="AG30" s="127"/>
      <c r="AH30" s="127"/>
      <c r="AI30" s="127"/>
      <c r="AJ30" s="127"/>
      <c r="AK30" s="127"/>
      <c r="AL30" s="127"/>
      <c r="AM30" s="127"/>
      <c r="AN30" s="127"/>
      <c r="AO30" s="127"/>
      <c r="AP30" s="127"/>
      <c r="AQ30" s="127"/>
      <c r="AR30" s="127"/>
      <c r="AS30" s="127"/>
      <c r="AT30" s="127"/>
      <c r="AU30" s="127"/>
      <c r="AV30" s="127"/>
      <c r="AW30" s="127"/>
      <c r="AX30" s="127"/>
      <c r="AY30" s="127"/>
      <c r="AZ30" s="127"/>
      <c r="BA30" s="127"/>
      <c r="BB30" s="127"/>
    </row>
    <row r="31" spans="1:54" ht="34.5" customHeight="1">
      <c r="A31" s="429" t="s">
        <v>1315</v>
      </c>
      <c r="B31" s="407" t="s">
        <v>72</v>
      </c>
      <c r="C31" s="32" t="s">
        <v>10</v>
      </c>
      <c r="D31" s="449" t="s">
        <v>48</v>
      </c>
      <c r="E31" s="33">
        <v>20</v>
      </c>
      <c r="F31" s="450">
        <v>50</v>
      </c>
      <c r="G31" s="33">
        <v>4</v>
      </c>
      <c r="H31" s="44">
        <f>E31*F31*G31</f>
        <v>4000</v>
      </c>
      <c r="I31" s="451"/>
      <c r="J31" s="33">
        <v>20</v>
      </c>
      <c r="K31" s="450">
        <v>50</v>
      </c>
      <c r="L31" s="452">
        <v>4</v>
      </c>
      <c r="M31" s="356">
        <f>J31*K31*L31</f>
        <v>4000</v>
      </c>
      <c r="N31" s="451"/>
      <c r="O31" s="346">
        <f t="shared" si="14"/>
        <v>8000</v>
      </c>
      <c r="P31" s="66">
        <f>SUMIF('TDL COD-RO'!D:D,A:A,'TDL COD-RO'!I:I)</f>
        <v>0</v>
      </c>
      <c r="Q31" s="66">
        <f t="shared" si="15"/>
        <v>8000</v>
      </c>
      <c r="R31" s="595">
        <f t="shared" si="16"/>
        <v>0</v>
      </c>
      <c r="S31" s="17" t="s">
        <v>2444</v>
      </c>
      <c r="T31" s="127"/>
      <c r="U31" s="127"/>
      <c r="V31" s="127"/>
      <c r="W31" s="127"/>
      <c r="X31" s="127"/>
      <c r="Y31" s="127"/>
      <c r="Z31" s="127"/>
      <c r="AA31" s="127"/>
      <c r="AB31" s="127"/>
      <c r="AC31" s="127"/>
      <c r="AD31" s="127"/>
      <c r="AE31" s="127"/>
      <c r="AF31" s="127"/>
      <c r="AG31" s="127"/>
      <c r="AH31" s="127"/>
      <c r="AI31" s="127"/>
      <c r="AJ31" s="127"/>
      <c r="AK31" s="127"/>
      <c r="AL31" s="127"/>
      <c r="AM31" s="127"/>
      <c r="AN31" s="127"/>
      <c r="AO31" s="127"/>
      <c r="AP31" s="127"/>
      <c r="AQ31" s="127"/>
      <c r="AR31" s="127"/>
      <c r="AS31" s="127"/>
      <c r="AT31" s="127"/>
      <c r="AU31" s="127"/>
      <c r="AV31" s="127"/>
      <c r="AW31" s="127"/>
      <c r="AX31" s="127"/>
      <c r="AY31" s="127"/>
      <c r="AZ31" s="127"/>
      <c r="BA31" s="127"/>
      <c r="BB31" s="127"/>
    </row>
    <row r="32" spans="1:54" ht="34.5" customHeight="1">
      <c r="A32" s="429" t="s">
        <v>1316</v>
      </c>
      <c r="B32" s="407" t="s">
        <v>312</v>
      </c>
      <c r="C32" s="32" t="s">
        <v>10</v>
      </c>
      <c r="D32" s="449" t="s">
        <v>48</v>
      </c>
      <c r="E32" s="33">
        <v>150</v>
      </c>
      <c r="F32" s="450">
        <v>40</v>
      </c>
      <c r="G32" s="33">
        <v>1</v>
      </c>
      <c r="H32" s="44">
        <f t="shared" ref="H32" si="19">E32*F32*G32</f>
        <v>6000</v>
      </c>
      <c r="I32" s="451"/>
      <c r="J32" s="28">
        <v>150</v>
      </c>
      <c r="K32" s="44">
        <v>40</v>
      </c>
      <c r="L32" s="27">
        <v>1</v>
      </c>
      <c r="M32" s="356">
        <f t="shared" ref="M32" si="20">J32*K32*L32</f>
        <v>6000</v>
      </c>
      <c r="N32" s="451"/>
      <c r="O32" s="346">
        <f t="shared" si="14"/>
        <v>12000</v>
      </c>
      <c r="P32" s="66">
        <f>SUMIF('TDL COD-RO'!D:D,A:A,'TDL COD-RO'!I:I)</f>
        <v>0</v>
      </c>
      <c r="Q32" s="66">
        <f t="shared" si="15"/>
        <v>12000</v>
      </c>
      <c r="R32" s="595">
        <f t="shared" si="16"/>
        <v>0</v>
      </c>
      <c r="S32" s="17" t="s">
        <v>2444</v>
      </c>
      <c r="T32" s="127"/>
      <c r="U32" s="127"/>
      <c r="V32" s="127"/>
      <c r="W32" s="127"/>
      <c r="X32" s="127"/>
      <c r="Y32" s="127"/>
      <c r="Z32" s="127"/>
      <c r="AA32" s="127"/>
      <c r="AB32" s="127"/>
      <c r="AC32" s="127"/>
      <c r="AD32" s="127"/>
      <c r="AE32" s="127"/>
      <c r="AF32" s="127"/>
      <c r="AG32" s="127"/>
      <c r="AH32" s="127"/>
      <c r="AI32" s="127"/>
      <c r="AJ32" s="127"/>
      <c r="AK32" s="127"/>
      <c r="AL32" s="127"/>
      <c r="AM32" s="127"/>
      <c r="AN32" s="127"/>
      <c r="AO32" s="127"/>
      <c r="AP32" s="127"/>
      <c r="AQ32" s="127"/>
      <c r="AR32" s="127"/>
      <c r="AS32" s="127"/>
      <c r="AT32" s="127"/>
      <c r="AU32" s="127"/>
      <c r="AV32" s="127"/>
      <c r="AW32" s="127"/>
      <c r="AX32" s="127"/>
      <c r="AY32" s="127"/>
      <c r="AZ32" s="127"/>
      <c r="BA32" s="127"/>
      <c r="BB32" s="127"/>
    </row>
    <row r="33" spans="1:54" s="74" customFormat="1" ht="34.5" customHeight="1">
      <c r="A33" s="38"/>
      <c r="B33" s="126" t="s">
        <v>137</v>
      </c>
      <c r="C33" s="42"/>
      <c r="D33" s="85"/>
      <c r="E33" s="42"/>
      <c r="F33" s="83"/>
      <c r="G33" s="42"/>
      <c r="H33" s="88">
        <f>SUM(H24:H32)</f>
        <v>130710</v>
      </c>
      <c r="I33" s="75"/>
      <c r="J33" s="42"/>
      <c r="K33" s="83"/>
      <c r="L33" s="42"/>
      <c r="M33" s="349">
        <f>SUM(M24:M32)</f>
        <v>122440</v>
      </c>
      <c r="N33" s="75"/>
      <c r="O33" s="348">
        <f>SUM(O24:O32)</f>
        <v>253150</v>
      </c>
      <c r="P33" s="69">
        <f t="shared" ref="P33" si="21">SUM(P24:P32)</f>
        <v>18</v>
      </c>
      <c r="Q33" s="69">
        <f>O33-P33</f>
        <v>253132</v>
      </c>
      <c r="R33" s="596">
        <f>P33/O33</f>
        <v>7.1104088485087898E-5</v>
      </c>
      <c r="S33" s="41"/>
    </row>
    <row r="34" spans="1:54" s="56" customFormat="1" ht="34.5" customHeight="1">
      <c r="A34" s="38"/>
      <c r="B34" s="397" t="s">
        <v>277</v>
      </c>
      <c r="C34" s="60"/>
      <c r="D34" s="87"/>
      <c r="E34" s="60"/>
      <c r="F34" s="61"/>
      <c r="G34" s="60"/>
      <c r="H34" s="71"/>
      <c r="I34" s="62"/>
      <c r="J34" s="60"/>
      <c r="K34" s="61"/>
      <c r="L34" s="60"/>
      <c r="M34" s="353"/>
      <c r="N34" s="62"/>
      <c r="O34" s="350"/>
      <c r="P34" s="61"/>
      <c r="Q34" s="61"/>
      <c r="R34" s="597"/>
      <c r="S34" s="41"/>
      <c r="T34" s="74"/>
      <c r="U34" s="74"/>
      <c r="V34" s="74"/>
      <c r="W34" s="74"/>
      <c r="X34" s="74"/>
      <c r="Y34" s="74"/>
      <c r="Z34" s="74"/>
      <c r="AA34" s="74"/>
      <c r="AB34" s="74"/>
      <c r="AC34" s="74"/>
      <c r="AD34" s="74"/>
      <c r="AE34" s="74"/>
      <c r="AF34" s="74"/>
      <c r="AG34" s="74"/>
      <c r="AH34" s="74"/>
      <c r="AI34" s="74"/>
      <c r="AJ34" s="74"/>
      <c r="AK34" s="74"/>
      <c r="AL34" s="74"/>
      <c r="AM34" s="74"/>
      <c r="AN34" s="74"/>
      <c r="AO34" s="74"/>
      <c r="AP34" s="74"/>
      <c r="AQ34" s="74"/>
      <c r="AR34" s="74"/>
      <c r="AS34" s="74"/>
      <c r="AT34" s="74"/>
      <c r="AU34" s="74"/>
      <c r="AV34" s="74"/>
      <c r="AW34" s="74"/>
      <c r="AX34" s="74"/>
      <c r="AY34" s="74"/>
      <c r="AZ34" s="74"/>
      <c r="BA34" s="74"/>
      <c r="BB34" s="74"/>
    </row>
    <row r="35" spans="1:54" s="56" customFormat="1" ht="34.5" customHeight="1">
      <c r="A35" s="429" t="s">
        <v>1310</v>
      </c>
      <c r="B35" s="400" t="s">
        <v>278</v>
      </c>
      <c r="C35" s="42" t="s">
        <v>10</v>
      </c>
      <c r="D35" s="42" t="s">
        <v>133</v>
      </c>
      <c r="E35" s="101">
        <v>1</v>
      </c>
      <c r="F35" s="68">
        <v>1800</v>
      </c>
      <c r="G35" s="102">
        <v>4</v>
      </c>
      <c r="H35" s="66">
        <f t="shared" ref="H35:H38" si="22">E35*F35*G35</f>
        <v>7200</v>
      </c>
      <c r="J35" s="103">
        <v>1</v>
      </c>
      <c r="K35" s="68">
        <v>1800</v>
      </c>
      <c r="L35" s="104">
        <v>4</v>
      </c>
      <c r="M35" s="347">
        <f t="shared" ref="M35:M38" si="23">J35*K35*L35</f>
        <v>7200</v>
      </c>
      <c r="O35" s="346">
        <f t="shared" ref="O35:O38" si="24">H35+M35</f>
        <v>14400</v>
      </c>
      <c r="P35" s="66">
        <f>SUMIF('TDL COD-RO'!D:D,A:A,'TDL COD-RO'!I:I)</f>
        <v>0</v>
      </c>
      <c r="Q35" s="66">
        <f t="shared" ref="Q35:Q38" si="25">O35-P35</f>
        <v>14400</v>
      </c>
      <c r="R35" s="595">
        <f t="shared" ref="R35:R38" si="26">P35/O35</f>
        <v>0</v>
      </c>
      <c r="S35" s="17" t="s">
        <v>2444</v>
      </c>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row>
    <row r="36" spans="1:54" s="56" customFormat="1" ht="34.5" customHeight="1">
      <c r="A36" s="429" t="s">
        <v>1311</v>
      </c>
      <c r="B36" s="400" t="s">
        <v>279</v>
      </c>
      <c r="C36" s="42" t="s">
        <v>10</v>
      </c>
      <c r="D36" s="68" t="s">
        <v>133</v>
      </c>
      <c r="E36" s="101">
        <v>1</v>
      </c>
      <c r="F36" s="68">
        <v>1800</v>
      </c>
      <c r="G36" s="102">
        <v>4</v>
      </c>
      <c r="H36" s="66">
        <f t="shared" si="22"/>
        <v>7200</v>
      </c>
      <c r="J36" s="103">
        <v>1</v>
      </c>
      <c r="K36" s="68">
        <v>1800</v>
      </c>
      <c r="L36" s="104">
        <v>4</v>
      </c>
      <c r="M36" s="347">
        <f t="shared" si="23"/>
        <v>7200</v>
      </c>
      <c r="O36" s="346">
        <f t="shared" si="24"/>
        <v>14400</v>
      </c>
      <c r="P36" s="66">
        <f>SUMIF('TDL COD-RO'!D:D,A:A,'TDL COD-RO'!I:I)</f>
        <v>0</v>
      </c>
      <c r="Q36" s="66">
        <f t="shared" si="25"/>
        <v>14400</v>
      </c>
      <c r="R36" s="595">
        <f t="shared" si="26"/>
        <v>0</v>
      </c>
      <c r="S36" s="17" t="s">
        <v>2444</v>
      </c>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row>
    <row r="37" spans="1:54" s="56" customFormat="1" ht="34.5" customHeight="1">
      <c r="A37" s="429" t="s">
        <v>1312</v>
      </c>
      <c r="B37" s="400" t="s">
        <v>280</v>
      </c>
      <c r="C37" s="42" t="s">
        <v>10</v>
      </c>
      <c r="D37" s="68" t="s">
        <v>133</v>
      </c>
      <c r="E37" s="101">
        <v>1</v>
      </c>
      <c r="F37" s="68">
        <v>1800</v>
      </c>
      <c r="G37" s="102">
        <v>10</v>
      </c>
      <c r="H37" s="66">
        <f t="shared" si="22"/>
        <v>18000</v>
      </c>
      <c r="J37" s="103">
        <v>1</v>
      </c>
      <c r="K37" s="68">
        <v>1800</v>
      </c>
      <c r="L37" s="104">
        <v>10</v>
      </c>
      <c r="M37" s="347">
        <f t="shared" si="23"/>
        <v>18000</v>
      </c>
      <c r="O37" s="346">
        <f t="shared" si="24"/>
        <v>36000</v>
      </c>
      <c r="P37" s="66">
        <f>SUMIF('TDL COD-RO'!D:D,A:A,'TDL COD-RO'!I:I)</f>
        <v>0</v>
      </c>
      <c r="Q37" s="66">
        <f t="shared" si="25"/>
        <v>36000</v>
      </c>
      <c r="R37" s="595">
        <f t="shared" si="26"/>
        <v>0</v>
      </c>
      <c r="S37" s="17" t="s">
        <v>2444</v>
      </c>
      <c r="T37" s="74"/>
      <c r="U37" s="74"/>
      <c r="V37" s="74"/>
      <c r="W37" s="74"/>
      <c r="X37" s="74"/>
      <c r="Y37" s="74"/>
      <c r="Z37" s="74"/>
      <c r="AA37" s="74"/>
      <c r="AB37" s="74"/>
      <c r="AC37" s="74"/>
      <c r="AD37" s="74"/>
      <c r="AE37" s="74"/>
      <c r="AF37" s="74"/>
      <c r="AG37" s="74"/>
      <c r="AH37" s="74"/>
      <c r="AI37" s="74"/>
      <c r="AJ37" s="74"/>
      <c r="AK37" s="74"/>
      <c r="AL37" s="74"/>
      <c r="AM37" s="74"/>
      <c r="AN37" s="74"/>
      <c r="AO37" s="74"/>
      <c r="AP37" s="74"/>
      <c r="AQ37" s="74"/>
      <c r="AR37" s="74"/>
      <c r="AS37" s="74"/>
      <c r="AT37" s="74"/>
      <c r="AU37" s="74"/>
      <c r="AV37" s="74"/>
      <c r="AW37" s="74"/>
      <c r="AX37" s="74"/>
      <c r="AY37" s="74"/>
      <c r="AZ37" s="74"/>
      <c r="BA37" s="74"/>
      <c r="BB37" s="74"/>
    </row>
    <row r="38" spans="1:54" s="56" customFormat="1" ht="34.5" customHeight="1">
      <c r="A38" s="429" t="s">
        <v>1313</v>
      </c>
      <c r="B38" s="400" t="s">
        <v>281</v>
      </c>
      <c r="C38" s="42" t="s">
        <v>10</v>
      </c>
      <c r="D38" s="68" t="s">
        <v>133</v>
      </c>
      <c r="E38" s="101">
        <v>1</v>
      </c>
      <c r="F38" s="68">
        <v>1019.9999999999767</v>
      </c>
      <c r="G38" s="102">
        <v>5</v>
      </c>
      <c r="H38" s="66">
        <f t="shared" si="22"/>
        <v>5099.9999999998836</v>
      </c>
      <c r="J38" s="103">
        <v>1</v>
      </c>
      <c r="K38" s="68">
        <v>1800</v>
      </c>
      <c r="L38" s="104">
        <v>5</v>
      </c>
      <c r="M38" s="347">
        <f t="shared" si="23"/>
        <v>9000</v>
      </c>
      <c r="O38" s="346">
        <f t="shared" si="24"/>
        <v>14099.999999999884</v>
      </c>
      <c r="P38" s="66">
        <f>SUMIF('TDL COD-RO'!D:D,A:A,'TDL COD-RO'!I:I)</f>
        <v>0</v>
      </c>
      <c r="Q38" s="66">
        <f t="shared" si="25"/>
        <v>14099.999999999884</v>
      </c>
      <c r="R38" s="595">
        <f t="shared" si="26"/>
        <v>0</v>
      </c>
      <c r="S38" s="17" t="s">
        <v>2444</v>
      </c>
      <c r="T38" s="74"/>
      <c r="U38" s="74"/>
      <c r="V38" s="74"/>
      <c r="W38" s="74"/>
      <c r="X38" s="74"/>
      <c r="Y38" s="74"/>
      <c r="Z38" s="74"/>
      <c r="AA38" s="74"/>
      <c r="AB38" s="74"/>
      <c r="AC38" s="74"/>
      <c r="AD38" s="74"/>
      <c r="AE38" s="74"/>
      <c r="AF38" s="74"/>
      <c r="AG38" s="74"/>
      <c r="AH38" s="74"/>
      <c r="AI38" s="74"/>
      <c r="AJ38" s="74"/>
      <c r="AK38" s="74"/>
      <c r="AL38" s="74"/>
      <c r="AM38" s="74"/>
      <c r="AN38" s="74"/>
      <c r="AO38" s="74"/>
      <c r="AP38" s="74"/>
      <c r="AQ38" s="74"/>
      <c r="AR38" s="74"/>
      <c r="AS38" s="74"/>
      <c r="AT38" s="74"/>
      <c r="AU38" s="74"/>
      <c r="AV38" s="74"/>
      <c r="AW38" s="74"/>
      <c r="AX38" s="74"/>
      <c r="AY38" s="74"/>
      <c r="AZ38" s="74"/>
      <c r="BA38" s="74"/>
      <c r="BB38" s="74"/>
    </row>
    <row r="39" spans="1:54" s="74" customFormat="1" ht="34.5" customHeight="1">
      <c r="A39" s="38"/>
      <c r="B39" s="126" t="s">
        <v>138</v>
      </c>
      <c r="C39" s="42"/>
      <c r="D39" s="85"/>
      <c r="E39" s="42"/>
      <c r="F39" s="83"/>
      <c r="G39" s="42"/>
      <c r="H39" s="88">
        <f>SUM(H35:H38)</f>
        <v>37499.999999999884</v>
      </c>
      <c r="I39" s="75"/>
      <c r="J39" s="42"/>
      <c r="K39" s="83"/>
      <c r="L39" s="42"/>
      <c r="M39" s="355">
        <f>SUM(M35:M38)</f>
        <v>41400</v>
      </c>
      <c r="N39" s="121"/>
      <c r="O39" s="354">
        <f>SUM(O35:O38)</f>
        <v>78899.999999999884</v>
      </c>
      <c r="P39" s="88">
        <f t="shared" ref="P39" si="27">SUM(P35:P38)</f>
        <v>0</v>
      </c>
      <c r="Q39" s="88">
        <f>O39-P39</f>
        <v>78899.999999999884</v>
      </c>
      <c r="R39" s="598">
        <f>P39/O39</f>
        <v>0</v>
      </c>
      <c r="S39" s="41"/>
    </row>
    <row r="40" spans="1:54" s="74" customFormat="1" ht="34.5" customHeight="1">
      <c r="A40" s="38"/>
      <c r="B40" s="126" t="s">
        <v>285</v>
      </c>
      <c r="C40" s="42"/>
      <c r="D40" s="85"/>
      <c r="E40" s="42"/>
      <c r="F40" s="83"/>
      <c r="G40" s="42"/>
      <c r="H40" s="88"/>
      <c r="I40" s="75"/>
      <c r="J40" s="42"/>
      <c r="K40" s="83"/>
      <c r="L40" s="42"/>
      <c r="M40" s="353"/>
      <c r="N40" s="75"/>
      <c r="O40" s="352"/>
      <c r="P40" s="71"/>
      <c r="Q40" s="71"/>
      <c r="R40" s="595"/>
      <c r="S40" s="41"/>
    </row>
    <row r="41" spans="1:54" ht="34.5" customHeight="1">
      <c r="A41" s="429" t="s">
        <v>1206</v>
      </c>
      <c r="B41" s="407" t="s">
        <v>78</v>
      </c>
      <c r="C41" s="32" t="s">
        <v>9</v>
      </c>
      <c r="D41" s="449" t="s">
        <v>48</v>
      </c>
      <c r="E41" s="33">
        <v>1</v>
      </c>
      <c r="F41" s="450">
        <v>5900</v>
      </c>
      <c r="G41" s="33">
        <v>3.15</v>
      </c>
      <c r="H41" s="44">
        <f t="shared" ref="H41:H43" si="28">E41*F41*G41</f>
        <v>18585</v>
      </c>
      <c r="I41" s="451"/>
      <c r="J41" s="33">
        <v>1</v>
      </c>
      <c r="K41" s="450">
        <v>5900</v>
      </c>
      <c r="L41" s="33">
        <v>3.15</v>
      </c>
      <c r="M41" s="356">
        <f t="shared" ref="M41:M43" si="29">J41*K41*L41</f>
        <v>18585</v>
      </c>
      <c r="N41" s="451"/>
      <c r="O41" s="346">
        <f t="shared" ref="O41:O44" si="30">H41+M41</f>
        <v>37170</v>
      </c>
      <c r="P41" s="66">
        <f>SUMIF('TDL COD-RO'!D:D,A:A,'TDL COD-RO'!I:I)</f>
        <v>5.5</v>
      </c>
      <c r="Q41" s="66">
        <f t="shared" ref="Q41:Q44" si="31">O41-P41</f>
        <v>37164.5</v>
      </c>
      <c r="R41" s="595">
        <f t="shared" ref="R41:R44" si="32">P41/O41</f>
        <v>1.4796879203658864E-4</v>
      </c>
      <c r="S41" s="32" t="s">
        <v>2447</v>
      </c>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127"/>
      <c r="BA41" s="127"/>
      <c r="BB41" s="127"/>
    </row>
    <row r="42" spans="1:54" ht="34.5" customHeight="1">
      <c r="A42" s="429" t="s">
        <v>1188</v>
      </c>
      <c r="B42" s="407" t="s">
        <v>77</v>
      </c>
      <c r="C42" s="32" t="s">
        <v>9</v>
      </c>
      <c r="D42" s="449" t="s">
        <v>48</v>
      </c>
      <c r="E42" s="33">
        <v>1</v>
      </c>
      <c r="F42" s="450">
        <v>1600</v>
      </c>
      <c r="G42" s="33">
        <f>12*0.35</f>
        <v>4.1999999999999993</v>
      </c>
      <c r="H42" s="44">
        <f t="shared" ref="H42" si="33">E42*F42*G42</f>
        <v>6719.9999999999991</v>
      </c>
      <c r="I42" s="451"/>
      <c r="J42" s="28">
        <v>1</v>
      </c>
      <c r="K42" s="450">
        <v>1600</v>
      </c>
      <c r="L42" s="33">
        <f>12*0.35</f>
        <v>4.1999999999999993</v>
      </c>
      <c r="M42" s="356">
        <f t="shared" ref="M42" si="34">J42*K42*L42</f>
        <v>6719.9999999999991</v>
      </c>
      <c r="N42" s="451"/>
      <c r="O42" s="346">
        <f t="shared" si="30"/>
        <v>13439.999999999998</v>
      </c>
      <c r="P42" s="66">
        <f>SUMIF('TDL COD-RO'!D:D,A:A,'TDL COD-RO'!I:I)</f>
        <v>22</v>
      </c>
      <c r="Q42" s="66">
        <f t="shared" si="31"/>
        <v>13417.999999999998</v>
      </c>
      <c r="R42" s="595">
        <f t="shared" si="32"/>
        <v>1.6369047619047622E-3</v>
      </c>
      <c r="S42" s="17" t="s">
        <v>2436</v>
      </c>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127"/>
      <c r="BA42" s="127"/>
      <c r="BB42" s="127"/>
    </row>
    <row r="43" spans="1:54" ht="34.5" customHeight="1">
      <c r="A43" s="429" t="s">
        <v>1317</v>
      </c>
      <c r="B43" s="407" t="s">
        <v>286</v>
      </c>
      <c r="C43" s="32" t="s">
        <v>9</v>
      </c>
      <c r="D43" s="449" t="s">
        <v>48</v>
      </c>
      <c r="E43" s="33">
        <v>1</v>
      </c>
      <c r="F43" s="450">
        <v>70</v>
      </c>
      <c r="G43" s="33">
        <f>12*0.35</f>
        <v>4.1999999999999993</v>
      </c>
      <c r="H43" s="44">
        <f t="shared" si="28"/>
        <v>293.99999999999994</v>
      </c>
      <c r="I43" s="451"/>
      <c r="J43" s="28">
        <v>1</v>
      </c>
      <c r="K43" s="450">
        <v>70</v>
      </c>
      <c r="L43" s="33">
        <f>12*0.35</f>
        <v>4.1999999999999993</v>
      </c>
      <c r="M43" s="356">
        <f t="shared" si="29"/>
        <v>293.99999999999994</v>
      </c>
      <c r="N43" s="451"/>
      <c r="O43" s="346">
        <f t="shared" si="30"/>
        <v>587.99999999999989</v>
      </c>
      <c r="P43" s="66">
        <f>SUMIF('TDL COD-RO'!D:D,A:A,'TDL COD-RO'!I:I)</f>
        <v>0</v>
      </c>
      <c r="Q43" s="66">
        <f t="shared" si="31"/>
        <v>587.99999999999989</v>
      </c>
      <c r="R43" s="595">
        <f t="shared" si="32"/>
        <v>0</v>
      </c>
      <c r="S43" s="17" t="s">
        <v>2434</v>
      </c>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127"/>
      <c r="BA43" s="127"/>
      <c r="BB43" s="127"/>
    </row>
    <row r="44" spans="1:54" s="74" customFormat="1" ht="34.5" customHeight="1">
      <c r="A44" s="38"/>
      <c r="B44" s="126" t="s">
        <v>284</v>
      </c>
      <c r="C44" s="42"/>
      <c r="D44" s="85"/>
      <c r="E44" s="42"/>
      <c r="F44" s="83"/>
      <c r="G44" s="42"/>
      <c r="H44" s="69">
        <f>SUM(H41:H43)</f>
        <v>25599</v>
      </c>
      <c r="I44" s="75"/>
      <c r="J44" s="42"/>
      <c r="K44" s="83"/>
      <c r="L44" s="42"/>
      <c r="M44" s="349">
        <f>SUM(M41:M43)</f>
        <v>25599</v>
      </c>
      <c r="N44" s="75"/>
      <c r="O44" s="346">
        <f t="shared" si="30"/>
        <v>51198</v>
      </c>
      <c r="P44" s="66">
        <f>SUMIF('TDL COD-RO'!D:D,A:A,'TDL COD-RO'!I:I)</f>
        <v>0</v>
      </c>
      <c r="Q44" s="66">
        <f t="shared" si="31"/>
        <v>51198</v>
      </c>
      <c r="R44" s="595">
        <f t="shared" si="32"/>
        <v>0</v>
      </c>
      <c r="S44" s="41"/>
    </row>
    <row r="45" spans="1:54" s="70" customFormat="1" ht="34.5" customHeight="1">
      <c r="A45" s="425"/>
      <c r="B45" s="402" t="s">
        <v>139</v>
      </c>
      <c r="C45" s="77"/>
      <c r="D45" s="78"/>
      <c r="E45" s="76"/>
      <c r="F45" s="388"/>
      <c r="G45" s="76"/>
      <c r="H45" s="389">
        <f>H16+H22+H33+H39+H44</f>
        <v>317308.99999999988</v>
      </c>
      <c r="I45" s="65"/>
      <c r="J45" s="390"/>
      <c r="K45" s="387"/>
      <c r="L45" s="390"/>
      <c r="M45" s="403">
        <f>M16+M22+M33+M39+M44</f>
        <v>247439</v>
      </c>
      <c r="N45" s="65"/>
      <c r="O45" s="386">
        <f>O16+O22+O33+O39+O44</f>
        <v>564747.99999999988</v>
      </c>
      <c r="P45" s="387">
        <f t="shared" ref="P45" si="35">P16+P22+P33+P39+P44</f>
        <v>19793</v>
      </c>
      <c r="Q45" s="387">
        <f>O45-P45</f>
        <v>544954.99999999988</v>
      </c>
      <c r="R45" s="599">
        <f>P45/O45</f>
        <v>3.5047490208021989E-2</v>
      </c>
      <c r="S45" s="611"/>
    </row>
    <row r="46" spans="1:54" s="456" customFormat="1" ht="34.5" customHeight="1">
      <c r="A46" s="425"/>
      <c r="B46" s="453"/>
      <c r="C46" s="454"/>
      <c r="D46" s="454"/>
      <c r="E46" s="454"/>
      <c r="F46" s="113"/>
      <c r="G46" s="454"/>
      <c r="H46" s="455"/>
      <c r="I46" s="454"/>
      <c r="J46" s="454"/>
      <c r="K46" s="113"/>
      <c r="L46" s="454"/>
      <c r="M46" s="362"/>
      <c r="O46" s="361"/>
      <c r="P46" s="91"/>
      <c r="Q46" s="91"/>
      <c r="R46" s="600"/>
      <c r="S46" s="612"/>
      <c r="T46" s="454"/>
      <c r="U46" s="454"/>
      <c r="V46" s="454"/>
      <c r="W46" s="454"/>
      <c r="X46" s="454"/>
      <c r="Y46" s="454"/>
      <c r="Z46" s="454"/>
      <c r="AA46" s="454"/>
      <c r="AB46" s="454"/>
      <c r="AC46" s="454"/>
      <c r="AD46" s="454"/>
      <c r="AE46" s="454"/>
      <c r="AF46" s="454"/>
      <c r="AG46" s="454"/>
      <c r="AH46" s="454"/>
      <c r="AI46" s="454"/>
      <c r="AJ46" s="454"/>
      <c r="AK46" s="454"/>
      <c r="AL46" s="454"/>
      <c r="AM46" s="454"/>
      <c r="AN46" s="454"/>
      <c r="AO46" s="454"/>
      <c r="AP46" s="454"/>
      <c r="AQ46" s="454"/>
      <c r="AR46" s="454"/>
      <c r="AS46" s="454"/>
      <c r="AT46" s="454"/>
      <c r="AU46" s="454"/>
      <c r="AV46" s="454"/>
      <c r="AW46" s="454"/>
      <c r="AX46" s="454"/>
      <c r="AY46" s="454"/>
      <c r="AZ46" s="454"/>
      <c r="BA46" s="454"/>
      <c r="BB46" s="454"/>
    </row>
    <row r="47" spans="1:54" ht="34.5" customHeight="1">
      <c r="B47" s="404" t="s">
        <v>166</v>
      </c>
      <c r="C47" s="52"/>
      <c r="D47" s="52"/>
      <c r="E47" s="52"/>
      <c r="F47" s="53"/>
      <c r="G47" s="52"/>
      <c r="H47" s="90"/>
      <c r="I47" s="29"/>
      <c r="J47" s="52"/>
      <c r="K47" s="53"/>
      <c r="L47" s="52"/>
      <c r="M47" s="357"/>
      <c r="N47" s="29"/>
      <c r="O47" s="561"/>
      <c r="P47" s="552"/>
      <c r="Q47" s="552"/>
      <c r="R47" s="601"/>
      <c r="S47" s="17"/>
      <c r="T47" s="127"/>
      <c r="U47" s="127"/>
      <c r="V47" s="127"/>
      <c r="W47" s="127"/>
      <c r="X47" s="127"/>
      <c r="Y47" s="127"/>
      <c r="Z47" s="127"/>
      <c r="AA47" s="127"/>
      <c r="AB47" s="127"/>
      <c r="AC47" s="127"/>
      <c r="AD47" s="127"/>
      <c r="AE47" s="127"/>
      <c r="AF47" s="127"/>
      <c r="AG47" s="127"/>
      <c r="AH47" s="127"/>
      <c r="AI47" s="127"/>
      <c r="AJ47" s="127"/>
      <c r="AK47" s="127"/>
      <c r="AL47" s="127"/>
      <c r="AM47" s="127"/>
      <c r="AN47" s="127"/>
      <c r="AO47" s="127"/>
      <c r="AP47" s="127"/>
      <c r="AQ47" s="127"/>
      <c r="AR47" s="127"/>
      <c r="AS47" s="127"/>
      <c r="AT47" s="127"/>
      <c r="AU47" s="127"/>
      <c r="AV47" s="127"/>
      <c r="AW47" s="127"/>
      <c r="AX47" s="127"/>
      <c r="AY47" s="127"/>
      <c r="AZ47" s="127"/>
      <c r="BA47" s="127"/>
      <c r="BB47" s="127"/>
    </row>
    <row r="48" spans="1:54" ht="34.5" customHeight="1">
      <c r="B48" s="457" t="s">
        <v>167</v>
      </c>
      <c r="C48" s="458"/>
      <c r="D48" s="459"/>
      <c r="E48" s="458"/>
      <c r="F48" s="460"/>
      <c r="G48" s="458"/>
      <c r="H48" s="461"/>
      <c r="I48" s="458"/>
      <c r="J48" s="458"/>
      <c r="K48" s="460"/>
      <c r="L48" s="458"/>
      <c r="M48" s="462"/>
      <c r="N48" s="458"/>
      <c r="O48" s="562"/>
      <c r="P48" s="553"/>
      <c r="Q48" s="553"/>
      <c r="R48" s="602"/>
      <c r="S48" s="17"/>
      <c r="T48" s="127"/>
      <c r="U48" s="127"/>
      <c r="V48" s="127"/>
      <c r="W48" s="127"/>
      <c r="X48" s="127"/>
      <c r="Y48" s="127"/>
      <c r="Z48" s="127"/>
      <c r="AA48" s="127"/>
      <c r="AB48" s="127"/>
      <c r="AC48" s="127"/>
      <c r="AD48" s="127"/>
      <c r="AE48" s="127"/>
      <c r="AF48" s="127"/>
      <c r="AG48" s="127"/>
      <c r="AH48" s="127"/>
      <c r="AI48" s="127"/>
      <c r="AJ48" s="127"/>
      <c r="AK48" s="127"/>
      <c r="AL48" s="127"/>
      <c r="AM48" s="127"/>
      <c r="AN48" s="127"/>
      <c r="AO48" s="127"/>
      <c r="AP48" s="127"/>
      <c r="AQ48" s="127"/>
      <c r="AR48" s="127"/>
      <c r="AS48" s="127"/>
      <c r="AT48" s="127"/>
      <c r="AU48" s="127"/>
      <c r="AV48" s="127"/>
      <c r="AW48" s="127"/>
      <c r="AX48" s="127"/>
      <c r="AY48" s="127"/>
      <c r="AZ48" s="127"/>
      <c r="BA48" s="127"/>
      <c r="BB48" s="127"/>
    </row>
    <row r="49" spans="1:54" ht="34.5" customHeight="1">
      <c r="A49" s="430" t="s">
        <v>1318</v>
      </c>
      <c r="B49" s="407" t="s">
        <v>168</v>
      </c>
      <c r="C49" s="32" t="s">
        <v>10</v>
      </c>
      <c r="D49" s="463" t="s">
        <v>169</v>
      </c>
      <c r="E49" s="463">
        <v>1</v>
      </c>
      <c r="F49" s="463">
        <v>2150</v>
      </c>
      <c r="G49" s="463">
        <v>1</v>
      </c>
      <c r="H49" s="28">
        <f>E49*F49*G49</f>
        <v>2150</v>
      </c>
      <c r="I49" s="464"/>
      <c r="J49" s="27">
        <v>0</v>
      </c>
      <c r="K49" s="28">
        <v>0</v>
      </c>
      <c r="L49" s="27">
        <v>0</v>
      </c>
      <c r="M49" s="360">
        <f>J49*K49*L49</f>
        <v>0</v>
      </c>
      <c r="N49" s="464"/>
      <c r="O49" s="346">
        <f t="shared" ref="O49:O57" si="36">H49+M49</f>
        <v>2150</v>
      </c>
      <c r="P49" s="66">
        <f>SUMIF('TDL COD-RO'!D:D,A:A,'TDL COD-RO'!I:I)</f>
        <v>2150</v>
      </c>
      <c r="Q49" s="66">
        <f t="shared" ref="Q49:Q57" si="37">O49-P49</f>
        <v>0</v>
      </c>
      <c r="R49" s="595">
        <f t="shared" ref="R49:R57" si="38">P49/O49</f>
        <v>1</v>
      </c>
      <c r="S49" s="17" t="s">
        <v>2448</v>
      </c>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row>
    <row r="50" spans="1:54" ht="34.5" customHeight="1">
      <c r="A50" s="430" t="s">
        <v>1319</v>
      </c>
      <c r="B50" s="407" t="s">
        <v>170</v>
      </c>
      <c r="C50" s="32" t="s">
        <v>10</v>
      </c>
      <c r="D50" s="463" t="s">
        <v>169</v>
      </c>
      <c r="E50" s="463">
        <v>1</v>
      </c>
      <c r="F50" s="463">
        <v>3350</v>
      </c>
      <c r="G50" s="463">
        <v>1</v>
      </c>
      <c r="H50" s="28">
        <f t="shared" ref="H50:H57" si="39">E50*F50*G50</f>
        <v>3350</v>
      </c>
      <c r="I50" s="464"/>
      <c r="J50" s="27">
        <v>1</v>
      </c>
      <c r="K50" s="28">
        <v>3350</v>
      </c>
      <c r="L50" s="27">
        <v>1</v>
      </c>
      <c r="M50" s="360">
        <f t="shared" ref="M50:M57" si="40">J50*K50*L50</f>
        <v>3350</v>
      </c>
      <c r="N50" s="464"/>
      <c r="O50" s="346">
        <f t="shared" si="36"/>
        <v>6700</v>
      </c>
      <c r="P50" s="66">
        <f>SUMIF('TDL COD-RO'!D:D,A:A,'TDL COD-RO'!I:I)</f>
        <v>2100</v>
      </c>
      <c r="Q50" s="66">
        <f t="shared" si="37"/>
        <v>4600</v>
      </c>
      <c r="R50" s="595">
        <f t="shared" si="38"/>
        <v>0.31343283582089554</v>
      </c>
      <c r="S50" s="17" t="s">
        <v>2449</v>
      </c>
      <c r="T50" s="127"/>
      <c r="U50" s="127"/>
      <c r="V50" s="127"/>
      <c r="W50" s="127"/>
      <c r="X50" s="127"/>
      <c r="Y50" s="127"/>
      <c r="Z50" s="127"/>
      <c r="AA50" s="127"/>
      <c r="AB50" s="127"/>
      <c r="AC50" s="127"/>
      <c r="AD50" s="127"/>
      <c r="AE50" s="127"/>
      <c r="AF50" s="127"/>
      <c r="AG50" s="127"/>
      <c r="AH50" s="127"/>
      <c r="AI50" s="127"/>
      <c r="AJ50" s="127"/>
      <c r="AK50" s="127"/>
      <c r="AL50" s="127"/>
      <c r="AM50" s="127"/>
      <c r="AN50" s="127"/>
      <c r="AO50" s="127"/>
      <c r="AP50" s="127"/>
      <c r="AQ50" s="127"/>
      <c r="AR50" s="127"/>
      <c r="AS50" s="127"/>
      <c r="AT50" s="127"/>
      <c r="AU50" s="127"/>
      <c r="AV50" s="127"/>
      <c r="AW50" s="127"/>
      <c r="AX50" s="127"/>
      <c r="AY50" s="127"/>
      <c r="AZ50" s="127"/>
      <c r="BA50" s="127"/>
      <c r="BB50" s="127"/>
    </row>
    <row r="51" spans="1:54" ht="34.5" customHeight="1">
      <c r="A51" s="430" t="s">
        <v>1320</v>
      </c>
      <c r="B51" s="407" t="s">
        <v>171</v>
      </c>
      <c r="C51" s="32" t="s">
        <v>10</v>
      </c>
      <c r="D51" s="463" t="s">
        <v>169</v>
      </c>
      <c r="E51" s="463">
        <v>10</v>
      </c>
      <c r="F51" s="463">
        <v>1500</v>
      </c>
      <c r="G51" s="463">
        <v>1</v>
      </c>
      <c r="H51" s="28">
        <f t="shared" si="39"/>
        <v>15000</v>
      </c>
      <c r="I51" s="464"/>
      <c r="J51" s="27">
        <v>10</v>
      </c>
      <c r="K51" s="28">
        <v>1500</v>
      </c>
      <c r="L51" s="27">
        <v>1</v>
      </c>
      <c r="M51" s="360">
        <f t="shared" si="40"/>
        <v>15000</v>
      </c>
      <c r="N51" s="464"/>
      <c r="O51" s="346">
        <f t="shared" si="36"/>
        <v>30000</v>
      </c>
      <c r="P51" s="66">
        <f>SUMIF('TDL COD-RO'!D:D,A:A,'TDL COD-RO'!I:I)</f>
        <v>5500</v>
      </c>
      <c r="Q51" s="66">
        <f t="shared" si="37"/>
        <v>24500</v>
      </c>
      <c r="R51" s="595">
        <f t="shared" si="38"/>
        <v>0.18333333333333332</v>
      </c>
      <c r="S51" s="17" t="s">
        <v>2449</v>
      </c>
      <c r="T51" s="127"/>
      <c r="U51" s="127"/>
      <c r="V51" s="127"/>
      <c r="W51" s="127"/>
      <c r="X51" s="127"/>
      <c r="Y51" s="127"/>
      <c r="Z51" s="127"/>
      <c r="AA51" s="127"/>
      <c r="AB51" s="127"/>
      <c r="AC51" s="127"/>
      <c r="AD51" s="127"/>
      <c r="AE51" s="127"/>
      <c r="AF51" s="127"/>
      <c r="AG51" s="127"/>
      <c r="AH51" s="127"/>
      <c r="AI51" s="127"/>
      <c r="AJ51" s="127"/>
      <c r="AK51" s="127"/>
      <c r="AL51" s="127"/>
      <c r="AM51" s="127"/>
      <c r="AN51" s="127"/>
      <c r="AO51" s="127"/>
      <c r="AP51" s="127"/>
      <c r="AQ51" s="127"/>
      <c r="AR51" s="127"/>
      <c r="AS51" s="127"/>
      <c r="AT51" s="127"/>
      <c r="AU51" s="127"/>
      <c r="AV51" s="127"/>
      <c r="AW51" s="127"/>
      <c r="AX51" s="127"/>
      <c r="AY51" s="127"/>
      <c r="AZ51" s="127"/>
      <c r="BA51" s="127"/>
      <c r="BB51" s="127"/>
    </row>
    <row r="52" spans="1:54" ht="34.5" customHeight="1">
      <c r="A52" s="430" t="s">
        <v>1321</v>
      </c>
      <c r="B52" s="407" t="s">
        <v>172</v>
      </c>
      <c r="C52" s="32" t="s">
        <v>10</v>
      </c>
      <c r="D52" s="463" t="s">
        <v>169</v>
      </c>
      <c r="E52" s="463">
        <v>200</v>
      </c>
      <c r="F52" s="463">
        <v>13</v>
      </c>
      <c r="G52" s="463">
        <v>1</v>
      </c>
      <c r="H52" s="28">
        <f t="shared" si="39"/>
        <v>2600</v>
      </c>
      <c r="I52" s="464"/>
      <c r="J52" s="27">
        <v>200</v>
      </c>
      <c r="K52" s="28">
        <v>13</v>
      </c>
      <c r="L52" s="27">
        <v>1</v>
      </c>
      <c r="M52" s="360">
        <f t="shared" si="40"/>
        <v>2600</v>
      </c>
      <c r="N52" s="464"/>
      <c r="O52" s="346">
        <f t="shared" si="36"/>
        <v>5200</v>
      </c>
      <c r="P52" s="66">
        <f>SUMIF('TDL COD-RO'!D:D,A:A,'TDL COD-RO'!I:I)</f>
        <v>0</v>
      </c>
      <c r="Q52" s="66">
        <f t="shared" si="37"/>
        <v>5200</v>
      </c>
      <c r="R52" s="595">
        <f t="shared" si="38"/>
        <v>0</v>
      </c>
      <c r="S52" s="17" t="s">
        <v>2444</v>
      </c>
      <c r="T52" s="127"/>
      <c r="U52" s="127"/>
      <c r="V52" s="127"/>
      <c r="W52" s="127"/>
      <c r="X52" s="127"/>
      <c r="Y52" s="127"/>
      <c r="Z52" s="127"/>
      <c r="AA52" s="127"/>
      <c r="AB52" s="127"/>
      <c r="AC52" s="127"/>
      <c r="AD52" s="127"/>
      <c r="AE52" s="127"/>
      <c r="AF52" s="127"/>
      <c r="AG52" s="127"/>
      <c r="AH52" s="127"/>
      <c r="AI52" s="127"/>
      <c r="AJ52" s="127"/>
      <c r="AK52" s="127"/>
      <c r="AL52" s="127"/>
      <c r="AM52" s="127"/>
      <c r="AN52" s="127"/>
      <c r="AO52" s="127"/>
      <c r="AP52" s="127"/>
      <c r="AQ52" s="127"/>
      <c r="AR52" s="127"/>
      <c r="AS52" s="127"/>
      <c r="AT52" s="127"/>
      <c r="AU52" s="127"/>
      <c r="AV52" s="127"/>
      <c r="AW52" s="127"/>
      <c r="AX52" s="127"/>
      <c r="AY52" s="127"/>
      <c r="AZ52" s="127"/>
      <c r="BA52" s="127"/>
      <c r="BB52" s="127"/>
    </row>
    <row r="53" spans="1:54" ht="34.5" customHeight="1">
      <c r="A53" s="430" t="s">
        <v>1322</v>
      </c>
      <c r="B53" s="407" t="s">
        <v>173</v>
      </c>
      <c r="C53" s="32" t="s">
        <v>10</v>
      </c>
      <c r="D53" s="463" t="s">
        <v>169</v>
      </c>
      <c r="E53" s="463">
        <v>10</v>
      </c>
      <c r="F53" s="463">
        <v>91</v>
      </c>
      <c r="G53" s="463">
        <v>1</v>
      </c>
      <c r="H53" s="28">
        <f t="shared" si="39"/>
        <v>910</v>
      </c>
      <c r="I53" s="464"/>
      <c r="J53" s="27">
        <v>10</v>
      </c>
      <c r="K53" s="28">
        <v>91</v>
      </c>
      <c r="L53" s="27">
        <v>1</v>
      </c>
      <c r="M53" s="360">
        <f t="shared" si="40"/>
        <v>910</v>
      </c>
      <c r="N53" s="464"/>
      <c r="O53" s="346">
        <f t="shared" si="36"/>
        <v>1820</v>
      </c>
      <c r="P53" s="66">
        <f>SUMIF('TDL COD-RO'!D:D,A:A,'TDL COD-RO'!I:I)</f>
        <v>0</v>
      </c>
      <c r="Q53" s="66">
        <f t="shared" si="37"/>
        <v>1820</v>
      </c>
      <c r="R53" s="595">
        <f t="shared" si="38"/>
        <v>0</v>
      </c>
      <c r="S53" s="17" t="s">
        <v>2444</v>
      </c>
      <c r="T53" s="127"/>
      <c r="U53" s="127"/>
      <c r="V53" s="127"/>
      <c r="W53" s="127"/>
      <c r="X53" s="127"/>
      <c r="Y53" s="127"/>
      <c r="Z53" s="127"/>
      <c r="AA53" s="127"/>
      <c r="AB53" s="127"/>
      <c r="AC53" s="127"/>
      <c r="AD53" s="127"/>
      <c r="AE53" s="127"/>
      <c r="AF53" s="127"/>
      <c r="AG53" s="127"/>
      <c r="AH53" s="127"/>
      <c r="AI53" s="127"/>
      <c r="AJ53" s="127"/>
      <c r="AK53" s="127"/>
      <c r="AL53" s="127"/>
      <c r="AM53" s="127"/>
      <c r="AN53" s="127"/>
      <c r="AO53" s="127"/>
      <c r="AP53" s="127"/>
      <c r="AQ53" s="127"/>
      <c r="AR53" s="127"/>
      <c r="AS53" s="127"/>
      <c r="AT53" s="127"/>
      <c r="AU53" s="127"/>
      <c r="AV53" s="127"/>
      <c r="AW53" s="127"/>
      <c r="AX53" s="127"/>
      <c r="AY53" s="127"/>
      <c r="AZ53" s="127"/>
      <c r="BA53" s="127"/>
      <c r="BB53" s="127"/>
    </row>
    <row r="54" spans="1:54" ht="34.5" customHeight="1">
      <c r="A54" s="430" t="s">
        <v>1323</v>
      </c>
      <c r="B54" s="407" t="s">
        <v>174</v>
      </c>
      <c r="C54" s="32" t="s">
        <v>10</v>
      </c>
      <c r="D54" s="463" t="s">
        <v>169</v>
      </c>
      <c r="E54" s="463">
        <v>10</v>
      </c>
      <c r="F54" s="463">
        <v>2684.4999999999986</v>
      </c>
      <c r="G54" s="463">
        <v>1</v>
      </c>
      <c r="H54" s="28">
        <f t="shared" si="39"/>
        <v>26844.999999999985</v>
      </c>
      <c r="I54" s="464"/>
      <c r="J54" s="27">
        <v>10</v>
      </c>
      <c r="K54" s="463">
        <v>2684.4999999999986</v>
      </c>
      <c r="L54" s="27">
        <v>1</v>
      </c>
      <c r="M54" s="360">
        <f t="shared" si="40"/>
        <v>26844.999999999985</v>
      </c>
      <c r="N54" s="464"/>
      <c r="O54" s="346">
        <f t="shared" si="36"/>
        <v>53689.999999999971</v>
      </c>
      <c r="P54" s="66">
        <f>SUMIF('TDL COD-RO'!D:D,A:A,'TDL COD-RO'!I:I)</f>
        <v>10690</v>
      </c>
      <c r="Q54" s="66">
        <f t="shared" si="37"/>
        <v>42999.999999999971</v>
      </c>
      <c r="R54" s="595">
        <f t="shared" si="38"/>
        <v>0.19910597876699582</v>
      </c>
      <c r="S54" s="17" t="s">
        <v>2450</v>
      </c>
      <c r="T54" s="127"/>
      <c r="U54" s="127"/>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127"/>
      <c r="BA54" s="127"/>
      <c r="BB54" s="127"/>
    </row>
    <row r="55" spans="1:54" ht="34.5" customHeight="1">
      <c r="A55" s="430" t="s">
        <v>1324</v>
      </c>
      <c r="B55" s="407" t="s">
        <v>175</v>
      </c>
      <c r="C55" s="32" t="s">
        <v>10</v>
      </c>
      <c r="D55" s="463" t="s">
        <v>169</v>
      </c>
      <c r="E55" s="463">
        <v>110</v>
      </c>
      <c r="F55" s="463">
        <v>18.7</v>
      </c>
      <c r="G55" s="463">
        <v>1</v>
      </c>
      <c r="H55" s="28">
        <f t="shared" si="39"/>
        <v>2057</v>
      </c>
      <c r="I55" s="464"/>
      <c r="J55" s="27">
        <v>100</v>
      </c>
      <c r="K55" s="28">
        <v>18.73</v>
      </c>
      <c r="L55" s="27">
        <v>1</v>
      </c>
      <c r="M55" s="360">
        <f t="shared" si="40"/>
        <v>1873</v>
      </c>
      <c r="N55" s="464"/>
      <c r="O55" s="346">
        <f t="shared" si="36"/>
        <v>3930</v>
      </c>
      <c r="P55" s="66">
        <f>SUMIF('TDL COD-RO'!D:D,A:A,'TDL COD-RO'!I:I)</f>
        <v>0</v>
      </c>
      <c r="Q55" s="66">
        <f t="shared" si="37"/>
        <v>3930</v>
      </c>
      <c r="R55" s="595">
        <f t="shared" si="38"/>
        <v>0</v>
      </c>
      <c r="S55" s="17" t="s">
        <v>2446</v>
      </c>
      <c r="T55" s="127"/>
      <c r="U55" s="127"/>
      <c r="V55" s="127"/>
      <c r="W55" s="127"/>
      <c r="X55" s="127"/>
      <c r="Y55" s="127"/>
      <c r="Z55" s="127"/>
      <c r="AA55" s="127"/>
      <c r="AB55" s="127"/>
      <c r="AC55" s="127"/>
      <c r="AD55" s="127"/>
      <c r="AE55" s="127"/>
      <c r="AF55" s="127"/>
      <c r="AG55" s="127"/>
      <c r="AH55" s="127"/>
      <c r="AI55" s="127"/>
      <c r="AJ55" s="127"/>
      <c r="AK55" s="127"/>
      <c r="AL55" s="127"/>
      <c r="AM55" s="127"/>
      <c r="AN55" s="127"/>
      <c r="AO55" s="127"/>
      <c r="AP55" s="127"/>
      <c r="AQ55" s="127"/>
      <c r="AR55" s="127"/>
      <c r="AS55" s="127"/>
      <c r="AT55" s="127"/>
      <c r="AU55" s="127"/>
      <c r="AV55" s="127"/>
      <c r="AW55" s="127"/>
      <c r="AX55" s="127"/>
      <c r="AY55" s="127"/>
      <c r="AZ55" s="127"/>
      <c r="BA55" s="127"/>
      <c r="BB55" s="127"/>
    </row>
    <row r="56" spans="1:54" ht="34.5" customHeight="1">
      <c r="A56" s="430" t="s">
        <v>1325</v>
      </c>
      <c r="B56" s="407" t="s">
        <v>198</v>
      </c>
      <c r="C56" s="32" t="s">
        <v>9</v>
      </c>
      <c r="D56" s="463" t="s">
        <v>169</v>
      </c>
      <c r="E56" s="463">
        <v>3</v>
      </c>
      <c r="F56" s="463">
        <v>560</v>
      </c>
      <c r="G56" s="463">
        <v>12</v>
      </c>
      <c r="H56" s="28">
        <f>E56*F56*G56</f>
        <v>20160</v>
      </c>
      <c r="I56" s="464"/>
      <c r="J56" s="27">
        <v>3</v>
      </c>
      <c r="K56" s="28">
        <v>560</v>
      </c>
      <c r="L56" s="27">
        <v>12</v>
      </c>
      <c r="M56" s="360">
        <f>J56*K56*L56</f>
        <v>20160</v>
      </c>
      <c r="N56" s="464"/>
      <c r="O56" s="346">
        <f t="shared" si="36"/>
        <v>40320</v>
      </c>
      <c r="P56" s="66">
        <f>SUMIF('TDL COD-RO'!D:D,A:A,'TDL COD-RO'!I:I)</f>
        <v>3360</v>
      </c>
      <c r="Q56" s="66">
        <f t="shared" si="37"/>
        <v>36960</v>
      </c>
      <c r="R56" s="595">
        <f t="shared" si="38"/>
        <v>8.3333333333333329E-2</v>
      </c>
      <c r="S56" s="17" t="s">
        <v>2451</v>
      </c>
      <c r="T56" s="127"/>
      <c r="U56" s="127"/>
      <c r="V56" s="127"/>
      <c r="W56" s="127"/>
      <c r="X56" s="127"/>
      <c r="Y56" s="127"/>
      <c r="Z56" s="127"/>
      <c r="AA56" s="127"/>
      <c r="AB56" s="127"/>
      <c r="AC56" s="127"/>
      <c r="AD56" s="127"/>
      <c r="AE56" s="127"/>
      <c r="AF56" s="127"/>
      <c r="AG56" s="127"/>
      <c r="AH56" s="127"/>
      <c r="AI56" s="127"/>
      <c r="AJ56" s="127"/>
      <c r="AK56" s="127"/>
      <c r="AL56" s="127"/>
      <c r="AM56" s="127"/>
      <c r="AN56" s="127"/>
      <c r="AO56" s="127"/>
      <c r="AP56" s="127"/>
      <c r="AQ56" s="127"/>
      <c r="AR56" s="127"/>
      <c r="AS56" s="127"/>
      <c r="AT56" s="127"/>
      <c r="AU56" s="127"/>
      <c r="AV56" s="127"/>
      <c r="AW56" s="127"/>
      <c r="AX56" s="127"/>
      <c r="AY56" s="127"/>
      <c r="AZ56" s="127"/>
      <c r="BA56" s="127"/>
      <c r="BB56" s="127"/>
    </row>
    <row r="57" spans="1:54" ht="34.5" customHeight="1">
      <c r="A57" s="430" t="s">
        <v>1326</v>
      </c>
      <c r="B57" s="407" t="s">
        <v>295</v>
      </c>
      <c r="C57" s="32" t="s">
        <v>10</v>
      </c>
      <c r="D57" s="463" t="s">
        <v>169</v>
      </c>
      <c r="E57" s="463">
        <v>1</v>
      </c>
      <c r="F57" s="463">
        <v>3200</v>
      </c>
      <c r="G57" s="463">
        <v>1</v>
      </c>
      <c r="H57" s="28">
        <f t="shared" si="39"/>
        <v>3200</v>
      </c>
      <c r="I57" s="464"/>
      <c r="J57" s="27">
        <v>0</v>
      </c>
      <c r="K57" s="28">
        <v>0</v>
      </c>
      <c r="L57" s="27">
        <v>1</v>
      </c>
      <c r="M57" s="360">
        <f t="shared" si="40"/>
        <v>0</v>
      </c>
      <c r="N57" s="464"/>
      <c r="O57" s="346">
        <f t="shared" si="36"/>
        <v>3200</v>
      </c>
      <c r="P57" s="66">
        <f>SUMIF('TDL COD-RO'!D:D,A:A,'TDL COD-RO'!I:I)</f>
        <v>2500</v>
      </c>
      <c r="Q57" s="66">
        <f t="shared" si="37"/>
        <v>700</v>
      </c>
      <c r="R57" s="595">
        <f t="shared" si="38"/>
        <v>0.78125</v>
      </c>
      <c r="S57" s="17" t="s">
        <v>2452</v>
      </c>
      <c r="T57" s="127"/>
      <c r="U57" s="127"/>
      <c r="V57" s="127"/>
      <c r="W57" s="127"/>
      <c r="X57" s="127"/>
      <c r="Y57" s="127"/>
      <c r="Z57" s="127"/>
      <c r="AA57" s="127"/>
      <c r="AB57" s="127"/>
      <c r="AC57" s="127"/>
      <c r="AD57" s="127"/>
      <c r="AE57" s="127"/>
      <c r="AF57" s="127"/>
      <c r="AG57" s="127"/>
      <c r="AH57" s="127"/>
      <c r="AI57" s="127"/>
      <c r="AJ57" s="127"/>
      <c r="AK57" s="127"/>
      <c r="AL57" s="127"/>
      <c r="AM57" s="127"/>
      <c r="AN57" s="127"/>
      <c r="AO57" s="127"/>
      <c r="AP57" s="127"/>
      <c r="AQ57" s="127"/>
      <c r="AR57" s="127"/>
      <c r="AS57" s="127"/>
      <c r="AT57" s="127"/>
      <c r="AU57" s="127"/>
      <c r="AV57" s="127"/>
      <c r="AW57" s="127"/>
      <c r="AX57" s="127"/>
      <c r="AY57" s="127"/>
      <c r="AZ57" s="127"/>
      <c r="BA57" s="127"/>
      <c r="BB57" s="127"/>
    </row>
    <row r="58" spans="1:54" s="478" customFormat="1" ht="34.5" customHeight="1">
      <c r="A58" s="426"/>
      <c r="B58" s="465"/>
      <c r="C58" s="466"/>
      <c r="D58" s="467"/>
      <c r="E58" s="468"/>
      <c r="F58" s="469"/>
      <c r="G58" s="468"/>
      <c r="H58" s="470">
        <f>SUM(H49:H57)</f>
        <v>76271.999999999985</v>
      </c>
      <c r="I58" s="471"/>
      <c r="J58" s="472"/>
      <c r="K58" s="473"/>
      <c r="L58" s="472"/>
      <c r="M58" s="474">
        <f>SUM(M49:M57)</f>
        <v>70737.999999999985</v>
      </c>
      <c r="N58" s="475"/>
      <c r="O58" s="476">
        <f>SUM(O49:O57)</f>
        <v>147009.99999999997</v>
      </c>
      <c r="P58" s="473">
        <f t="shared" ref="P58" si="41">SUM(P49:P57)</f>
        <v>26300</v>
      </c>
      <c r="Q58" s="473">
        <f>O58-P58</f>
        <v>120709.99999999997</v>
      </c>
      <c r="R58" s="603">
        <f>P58/O58</f>
        <v>0.17889939459900692</v>
      </c>
      <c r="S58" s="613"/>
      <c r="T58" s="477"/>
      <c r="U58" s="477"/>
      <c r="V58" s="477"/>
      <c r="W58" s="477"/>
      <c r="X58" s="477"/>
      <c r="Y58" s="477"/>
      <c r="Z58" s="477"/>
      <c r="AA58" s="477"/>
      <c r="AB58" s="477"/>
      <c r="AC58" s="477"/>
      <c r="AD58" s="477"/>
      <c r="AE58" s="477"/>
      <c r="AF58" s="477"/>
      <c r="AG58" s="477"/>
      <c r="AH58" s="477"/>
      <c r="AI58" s="477"/>
      <c r="AJ58" s="477"/>
      <c r="AK58" s="477"/>
      <c r="AL58" s="477"/>
      <c r="AM58" s="477"/>
      <c r="AN58" s="477"/>
      <c r="AO58" s="477"/>
      <c r="AP58" s="477"/>
      <c r="AQ58" s="477"/>
      <c r="AR58" s="477"/>
      <c r="AS58" s="477"/>
      <c r="AT58" s="477"/>
      <c r="AU58" s="477"/>
      <c r="AV58" s="477"/>
      <c r="AW58" s="477"/>
      <c r="AX58" s="477"/>
      <c r="AY58" s="477"/>
      <c r="AZ58" s="477"/>
      <c r="BA58" s="477"/>
      <c r="BB58" s="477"/>
    </row>
    <row r="59" spans="1:54" ht="34.5" customHeight="1">
      <c r="B59" s="457" t="s">
        <v>176</v>
      </c>
      <c r="C59" s="458"/>
      <c r="D59" s="459"/>
      <c r="E59" s="458"/>
      <c r="F59" s="460"/>
      <c r="G59" s="458"/>
      <c r="H59" s="461"/>
      <c r="I59" s="458"/>
      <c r="J59" s="458"/>
      <c r="K59" s="460"/>
      <c r="L59" s="458"/>
      <c r="M59" s="462"/>
      <c r="N59" s="458"/>
      <c r="O59" s="562"/>
      <c r="P59" s="553"/>
      <c r="Q59" s="553"/>
      <c r="R59" s="602"/>
      <c r="S59" s="17"/>
      <c r="T59" s="127"/>
      <c r="U59" s="127"/>
      <c r="V59" s="127"/>
      <c r="W59" s="127"/>
      <c r="X59" s="127"/>
      <c r="Y59" s="127"/>
      <c r="Z59" s="127"/>
      <c r="AA59" s="127"/>
      <c r="AB59" s="127"/>
      <c r="AC59" s="127"/>
      <c r="AD59" s="127"/>
      <c r="AE59" s="127"/>
      <c r="AF59" s="127"/>
      <c r="AG59" s="127"/>
      <c r="AH59" s="127"/>
      <c r="AI59" s="127"/>
      <c r="AJ59" s="127"/>
      <c r="AK59" s="127"/>
      <c r="AL59" s="127"/>
      <c r="AM59" s="127"/>
      <c r="AN59" s="127"/>
      <c r="AO59" s="127"/>
      <c r="AP59" s="127"/>
      <c r="AQ59" s="127"/>
      <c r="AR59" s="127"/>
      <c r="AS59" s="127"/>
      <c r="AT59" s="127"/>
      <c r="AU59" s="127"/>
      <c r="AV59" s="127"/>
      <c r="AW59" s="127"/>
      <c r="AX59" s="127"/>
      <c r="AY59" s="127"/>
      <c r="AZ59" s="127"/>
      <c r="BA59" s="127"/>
      <c r="BB59" s="127"/>
    </row>
    <row r="60" spans="1:54" ht="34.5" customHeight="1">
      <c r="A60" s="430" t="s">
        <v>1327</v>
      </c>
      <c r="B60" s="407" t="s">
        <v>177</v>
      </c>
      <c r="C60" s="32" t="s">
        <v>11</v>
      </c>
      <c r="D60" s="463" t="s">
        <v>169</v>
      </c>
      <c r="E60" s="463">
        <v>1</v>
      </c>
      <c r="F60" s="463">
        <v>2150</v>
      </c>
      <c r="G60" s="463">
        <v>1</v>
      </c>
      <c r="H60" s="28">
        <f t="shared" ref="H60:H66" si="42">E60*F60*G60</f>
        <v>2150</v>
      </c>
      <c r="I60" s="464"/>
      <c r="J60" s="28">
        <v>0</v>
      </c>
      <c r="K60" s="28">
        <v>0</v>
      </c>
      <c r="L60" s="28">
        <v>0</v>
      </c>
      <c r="M60" s="360">
        <f t="shared" ref="M60:M66" si="43">J60*K60*L60</f>
        <v>0</v>
      </c>
      <c r="N60" s="464"/>
      <c r="O60" s="346">
        <f t="shared" ref="O60:O66" si="44">H60+M60</f>
        <v>2150</v>
      </c>
      <c r="P60" s="66">
        <f>SUMIF('TDL COD-RO'!D:D,A:A,'TDL COD-RO'!I:I)</f>
        <v>2510</v>
      </c>
      <c r="Q60" s="66">
        <f t="shared" ref="Q60:Q66" si="45">O60-P60</f>
        <v>-360</v>
      </c>
      <c r="R60" s="595">
        <f t="shared" ref="R60:R66" si="46">P60/O60</f>
        <v>1.1674418604651162</v>
      </c>
      <c r="S60" s="17" t="s">
        <v>2438</v>
      </c>
      <c r="T60" s="127"/>
      <c r="U60" s="127"/>
      <c r="V60" s="127"/>
      <c r="W60" s="127"/>
      <c r="X60" s="127"/>
      <c r="Y60" s="127"/>
      <c r="Z60" s="127"/>
      <c r="AA60" s="127"/>
      <c r="AB60" s="127"/>
      <c r="AC60" s="127"/>
      <c r="AD60" s="127"/>
      <c r="AE60" s="127"/>
      <c r="AF60" s="127"/>
      <c r="AG60" s="127"/>
      <c r="AH60" s="127"/>
      <c r="AI60" s="127"/>
      <c r="AJ60" s="127"/>
      <c r="AK60" s="127"/>
      <c r="AL60" s="127"/>
      <c r="AM60" s="127"/>
      <c r="AN60" s="127"/>
      <c r="AO60" s="127"/>
      <c r="AP60" s="127"/>
      <c r="AQ60" s="127"/>
      <c r="AR60" s="127"/>
      <c r="AS60" s="127"/>
      <c r="AT60" s="127"/>
      <c r="AU60" s="127"/>
      <c r="AV60" s="127"/>
      <c r="AW60" s="127"/>
      <c r="AX60" s="127"/>
      <c r="AY60" s="127"/>
      <c r="AZ60" s="127"/>
      <c r="BA60" s="127"/>
      <c r="BB60" s="127"/>
    </row>
    <row r="61" spans="1:54" ht="34.5" customHeight="1">
      <c r="A61" s="430" t="s">
        <v>1328</v>
      </c>
      <c r="B61" s="407" t="s">
        <v>178</v>
      </c>
      <c r="C61" s="32" t="s">
        <v>10</v>
      </c>
      <c r="D61" s="463" t="s">
        <v>169</v>
      </c>
      <c r="E61" s="463">
        <v>1</v>
      </c>
      <c r="F61" s="463">
        <v>3200</v>
      </c>
      <c r="G61" s="463">
        <v>1</v>
      </c>
      <c r="H61" s="28">
        <f t="shared" si="42"/>
        <v>3200</v>
      </c>
      <c r="I61" s="464"/>
      <c r="J61" s="28">
        <v>0</v>
      </c>
      <c r="K61" s="28">
        <v>0</v>
      </c>
      <c r="L61" s="28">
        <v>0</v>
      </c>
      <c r="M61" s="360">
        <f t="shared" si="43"/>
        <v>0</v>
      </c>
      <c r="N61" s="464"/>
      <c r="O61" s="346">
        <f t="shared" si="44"/>
        <v>3200</v>
      </c>
      <c r="P61" s="66">
        <f>SUMIF('TDL COD-RO'!D:D,A:A,'TDL COD-RO'!I:I)</f>
        <v>980</v>
      </c>
      <c r="Q61" s="66">
        <f t="shared" si="45"/>
        <v>2220</v>
      </c>
      <c r="R61" s="595">
        <f t="shared" si="46"/>
        <v>0.30625000000000002</v>
      </c>
      <c r="S61" s="17" t="s">
        <v>2453</v>
      </c>
      <c r="T61" s="127"/>
      <c r="U61" s="127"/>
      <c r="V61" s="127"/>
      <c r="W61" s="127"/>
      <c r="X61" s="127"/>
      <c r="Y61" s="127"/>
      <c r="Z61" s="127"/>
      <c r="AA61" s="127"/>
      <c r="AB61" s="127"/>
      <c r="AC61" s="127"/>
      <c r="AD61" s="127"/>
      <c r="AE61" s="127"/>
      <c r="AF61" s="127"/>
      <c r="AG61" s="127"/>
      <c r="AH61" s="127"/>
      <c r="AI61" s="127"/>
      <c r="AJ61" s="127"/>
      <c r="AK61" s="127"/>
      <c r="AL61" s="127"/>
      <c r="AM61" s="127"/>
      <c r="AN61" s="127"/>
      <c r="AO61" s="127"/>
      <c r="AP61" s="127"/>
      <c r="AQ61" s="127"/>
      <c r="AR61" s="127"/>
      <c r="AS61" s="127"/>
      <c r="AT61" s="127"/>
      <c r="AU61" s="127"/>
      <c r="AV61" s="127"/>
      <c r="AW61" s="127"/>
      <c r="AX61" s="127"/>
      <c r="AY61" s="127"/>
      <c r="AZ61" s="127"/>
      <c r="BA61" s="127"/>
      <c r="BB61" s="127"/>
    </row>
    <row r="62" spans="1:54" ht="34.5" customHeight="1">
      <c r="A62" s="430" t="s">
        <v>1329</v>
      </c>
      <c r="B62" s="407" t="s">
        <v>179</v>
      </c>
      <c r="C62" s="32" t="s">
        <v>10</v>
      </c>
      <c r="D62" s="463" t="s">
        <v>169</v>
      </c>
      <c r="E62" s="463">
        <v>300</v>
      </c>
      <c r="F62" s="463">
        <v>5</v>
      </c>
      <c r="G62" s="463">
        <v>1</v>
      </c>
      <c r="H62" s="28">
        <f t="shared" si="42"/>
        <v>1500</v>
      </c>
      <c r="I62" s="464"/>
      <c r="J62" s="28">
        <v>300</v>
      </c>
      <c r="K62" s="28">
        <v>5</v>
      </c>
      <c r="L62" s="28">
        <v>1</v>
      </c>
      <c r="M62" s="360">
        <f t="shared" si="43"/>
        <v>1500</v>
      </c>
      <c r="N62" s="464"/>
      <c r="O62" s="346">
        <f t="shared" si="44"/>
        <v>3000</v>
      </c>
      <c r="P62" s="66">
        <f>SUMIF('TDL COD-RO'!D:D,A:A,'TDL COD-RO'!I:I)</f>
        <v>0</v>
      </c>
      <c r="Q62" s="66">
        <f t="shared" si="45"/>
        <v>3000</v>
      </c>
      <c r="R62" s="595">
        <f t="shared" si="46"/>
        <v>0</v>
      </c>
      <c r="S62" s="17" t="s">
        <v>2444</v>
      </c>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row>
    <row r="63" spans="1:54" ht="34.5" customHeight="1">
      <c r="A63" s="430" t="s">
        <v>1330</v>
      </c>
      <c r="B63" s="407" t="s">
        <v>180</v>
      </c>
      <c r="C63" s="32" t="s">
        <v>10</v>
      </c>
      <c r="D63" s="463" t="s">
        <v>169</v>
      </c>
      <c r="E63" s="463">
        <v>10</v>
      </c>
      <c r="F63" s="463">
        <v>1600</v>
      </c>
      <c r="G63" s="463">
        <v>1</v>
      </c>
      <c r="H63" s="28">
        <f t="shared" si="42"/>
        <v>16000</v>
      </c>
      <c r="I63" s="464"/>
      <c r="J63" s="28">
        <v>0</v>
      </c>
      <c r="K63" s="28">
        <v>0</v>
      </c>
      <c r="L63" s="28">
        <v>0</v>
      </c>
      <c r="M63" s="360">
        <f t="shared" si="43"/>
        <v>0</v>
      </c>
      <c r="N63" s="464"/>
      <c r="O63" s="346">
        <f t="shared" si="44"/>
        <v>16000</v>
      </c>
      <c r="P63" s="66">
        <f>SUMIF('TDL COD-RO'!D:D,A:A,'TDL COD-RO'!I:I)</f>
        <v>0</v>
      </c>
      <c r="Q63" s="66">
        <f t="shared" si="45"/>
        <v>16000</v>
      </c>
      <c r="R63" s="595">
        <f t="shared" si="46"/>
        <v>0</v>
      </c>
      <c r="S63" s="17" t="s">
        <v>2444</v>
      </c>
      <c r="T63" s="127"/>
      <c r="U63" s="127"/>
      <c r="V63" s="127"/>
      <c r="W63" s="127"/>
      <c r="X63" s="127"/>
      <c r="Y63" s="127"/>
      <c r="Z63" s="127"/>
      <c r="AA63" s="127"/>
      <c r="AB63" s="127"/>
      <c r="AC63" s="127"/>
      <c r="AD63" s="127"/>
      <c r="AE63" s="127"/>
      <c r="AF63" s="127"/>
      <c r="AG63" s="127"/>
      <c r="AH63" s="127"/>
      <c r="AI63" s="127"/>
      <c r="AJ63" s="127"/>
      <c r="AK63" s="127"/>
      <c r="AL63" s="127"/>
      <c r="AM63" s="127"/>
      <c r="AN63" s="127"/>
      <c r="AO63" s="127"/>
      <c r="AP63" s="127"/>
      <c r="AQ63" s="127"/>
      <c r="AR63" s="127"/>
      <c r="AS63" s="127"/>
      <c r="AT63" s="127"/>
      <c r="AU63" s="127"/>
      <c r="AV63" s="127"/>
      <c r="AW63" s="127"/>
      <c r="AX63" s="127"/>
      <c r="AY63" s="127"/>
      <c r="AZ63" s="127"/>
      <c r="BA63" s="127"/>
      <c r="BB63" s="127"/>
    </row>
    <row r="64" spans="1:54" ht="34.5" customHeight="1">
      <c r="A64" s="430" t="s">
        <v>1331</v>
      </c>
      <c r="B64" s="407" t="s">
        <v>181</v>
      </c>
      <c r="C64" s="32" t="s">
        <v>10</v>
      </c>
      <c r="D64" s="463" t="s">
        <v>169</v>
      </c>
      <c r="E64" s="463">
        <v>5</v>
      </c>
      <c r="F64" s="463">
        <v>2000</v>
      </c>
      <c r="G64" s="463">
        <v>1</v>
      </c>
      <c r="H64" s="28">
        <f t="shared" si="42"/>
        <v>10000</v>
      </c>
      <c r="I64" s="464"/>
      <c r="J64" s="28">
        <v>5</v>
      </c>
      <c r="K64" s="28">
        <v>2000</v>
      </c>
      <c r="L64" s="28">
        <v>1</v>
      </c>
      <c r="M64" s="360">
        <f t="shared" si="43"/>
        <v>10000</v>
      </c>
      <c r="N64" s="464"/>
      <c r="O64" s="346">
        <f t="shared" si="44"/>
        <v>20000</v>
      </c>
      <c r="P64" s="66">
        <f>SUMIF('TDL COD-RO'!D:D,A:A,'TDL COD-RO'!I:I)</f>
        <v>0</v>
      </c>
      <c r="Q64" s="66">
        <f t="shared" si="45"/>
        <v>20000</v>
      </c>
      <c r="R64" s="595">
        <f t="shared" si="46"/>
        <v>0</v>
      </c>
      <c r="S64" s="17" t="s">
        <v>2444</v>
      </c>
      <c r="T64" s="127"/>
      <c r="U64" s="127"/>
      <c r="V64" s="127"/>
      <c r="W64" s="127"/>
      <c r="X64" s="127"/>
      <c r="Y64" s="127"/>
      <c r="Z64" s="127"/>
      <c r="AA64" s="127"/>
      <c r="AB64" s="127"/>
      <c r="AC64" s="127"/>
      <c r="AD64" s="127"/>
      <c r="AE64" s="127"/>
      <c r="AF64" s="127"/>
      <c r="AG64" s="127"/>
      <c r="AH64" s="127"/>
      <c r="AI64" s="127"/>
      <c r="AJ64" s="127"/>
      <c r="AK64" s="127"/>
      <c r="AL64" s="127"/>
      <c r="AM64" s="127"/>
      <c r="AN64" s="127"/>
      <c r="AO64" s="127"/>
      <c r="AP64" s="127"/>
      <c r="AQ64" s="127"/>
      <c r="AR64" s="127"/>
      <c r="AS64" s="127"/>
      <c r="AT64" s="127"/>
      <c r="AU64" s="127"/>
      <c r="AV64" s="127"/>
      <c r="AW64" s="127"/>
      <c r="AX64" s="127"/>
      <c r="AY64" s="127"/>
      <c r="AZ64" s="127"/>
      <c r="BA64" s="127"/>
      <c r="BB64" s="127"/>
    </row>
    <row r="65" spans="1:54" ht="34.5" customHeight="1">
      <c r="A65" s="430" t="s">
        <v>1332</v>
      </c>
      <c r="B65" s="407" t="s">
        <v>182</v>
      </c>
      <c r="C65" s="32" t="s">
        <v>12</v>
      </c>
      <c r="D65" s="463" t="s">
        <v>169</v>
      </c>
      <c r="E65" s="463">
        <v>5</v>
      </c>
      <c r="F65" s="463">
        <v>25</v>
      </c>
      <c r="G65" s="463">
        <v>2</v>
      </c>
      <c r="H65" s="28">
        <f t="shared" si="42"/>
        <v>250</v>
      </c>
      <c r="I65" s="464"/>
      <c r="J65" s="28">
        <v>5</v>
      </c>
      <c r="K65" s="28">
        <v>25</v>
      </c>
      <c r="L65" s="28">
        <v>2</v>
      </c>
      <c r="M65" s="360">
        <f t="shared" si="43"/>
        <v>250</v>
      </c>
      <c r="N65" s="464"/>
      <c r="O65" s="346">
        <f t="shared" si="44"/>
        <v>500</v>
      </c>
      <c r="P65" s="66">
        <f>SUMIF('TDL COD-RO'!D:D,A:A,'TDL COD-RO'!I:I)</f>
        <v>0</v>
      </c>
      <c r="Q65" s="66">
        <f t="shared" si="45"/>
        <v>500</v>
      </c>
      <c r="R65" s="595">
        <f t="shared" si="46"/>
        <v>0</v>
      </c>
      <c r="S65" s="17" t="s">
        <v>2444</v>
      </c>
      <c r="T65" s="127"/>
      <c r="U65" s="127"/>
      <c r="V65" s="127"/>
      <c r="W65" s="127"/>
      <c r="X65" s="127"/>
      <c r="Y65" s="127"/>
      <c r="Z65" s="127"/>
      <c r="AA65" s="127"/>
      <c r="AB65" s="127"/>
      <c r="AC65" s="127"/>
      <c r="AD65" s="127"/>
      <c r="AE65" s="127"/>
      <c r="AF65" s="127"/>
      <c r="AG65" s="127"/>
      <c r="AH65" s="127"/>
      <c r="AI65" s="127"/>
      <c r="AJ65" s="127"/>
      <c r="AK65" s="127"/>
      <c r="AL65" s="127"/>
      <c r="AM65" s="127"/>
      <c r="AN65" s="127"/>
      <c r="AO65" s="127"/>
      <c r="AP65" s="127"/>
      <c r="AQ65" s="127"/>
      <c r="AR65" s="127"/>
      <c r="AS65" s="127"/>
      <c r="AT65" s="127"/>
      <c r="AU65" s="127"/>
      <c r="AV65" s="127"/>
      <c r="AW65" s="127"/>
      <c r="AX65" s="127"/>
      <c r="AY65" s="127"/>
      <c r="AZ65" s="127"/>
      <c r="BA65" s="127"/>
      <c r="BB65" s="127"/>
    </row>
    <row r="66" spans="1:54" ht="34.5" customHeight="1">
      <c r="A66" s="430" t="s">
        <v>1333</v>
      </c>
      <c r="B66" s="407" t="s">
        <v>183</v>
      </c>
      <c r="C66" s="32" t="s">
        <v>10</v>
      </c>
      <c r="D66" s="463" t="s">
        <v>169</v>
      </c>
      <c r="E66" s="463">
        <v>100</v>
      </c>
      <c r="F66" s="463">
        <v>32</v>
      </c>
      <c r="G66" s="463">
        <v>5</v>
      </c>
      <c r="H66" s="28">
        <f t="shared" si="42"/>
        <v>16000</v>
      </c>
      <c r="I66" s="464"/>
      <c r="J66" s="28">
        <v>100</v>
      </c>
      <c r="K66" s="28">
        <v>32</v>
      </c>
      <c r="L66" s="28">
        <v>5</v>
      </c>
      <c r="M66" s="360">
        <f t="shared" si="43"/>
        <v>16000</v>
      </c>
      <c r="N66" s="464"/>
      <c r="O66" s="346">
        <f t="shared" si="44"/>
        <v>32000</v>
      </c>
      <c r="P66" s="66">
        <f>SUMIF('TDL COD-RO'!D:D,A:A,'TDL COD-RO'!I:I)</f>
        <v>0</v>
      </c>
      <c r="Q66" s="66">
        <f t="shared" si="45"/>
        <v>32000</v>
      </c>
      <c r="R66" s="595">
        <f t="shared" si="46"/>
        <v>0</v>
      </c>
      <c r="S66" s="17" t="s">
        <v>2444</v>
      </c>
      <c r="T66" s="127"/>
      <c r="U66" s="127"/>
      <c r="V66" s="127"/>
      <c r="W66" s="127"/>
      <c r="X66" s="127"/>
      <c r="Y66" s="127"/>
      <c r="Z66" s="127"/>
      <c r="AA66" s="127"/>
      <c r="AB66" s="127"/>
      <c r="AC66" s="127"/>
      <c r="AD66" s="127"/>
      <c r="AE66" s="127"/>
      <c r="AF66" s="127"/>
      <c r="AG66" s="127"/>
      <c r="AH66" s="127"/>
      <c r="AI66" s="127"/>
      <c r="AJ66" s="127"/>
      <c r="AK66" s="127"/>
      <c r="AL66" s="127"/>
      <c r="AM66" s="127"/>
      <c r="AN66" s="127"/>
      <c r="AO66" s="127"/>
      <c r="AP66" s="127"/>
      <c r="AQ66" s="127"/>
      <c r="AR66" s="127"/>
      <c r="AS66" s="127"/>
      <c r="AT66" s="127"/>
      <c r="AU66" s="127"/>
      <c r="AV66" s="127"/>
      <c r="AW66" s="127"/>
      <c r="AX66" s="127"/>
      <c r="AY66" s="127"/>
      <c r="AZ66" s="127"/>
      <c r="BA66" s="127"/>
      <c r="BB66" s="127"/>
    </row>
    <row r="67" spans="1:54" s="478" customFormat="1" ht="34.5" customHeight="1">
      <c r="A67" s="426"/>
      <c r="B67" s="465"/>
      <c r="C67" s="466"/>
      <c r="D67" s="467"/>
      <c r="E67" s="468"/>
      <c r="F67" s="469"/>
      <c r="G67" s="468"/>
      <c r="H67" s="473">
        <f>SUM(H60:H66)</f>
        <v>49100</v>
      </c>
      <c r="I67" s="471"/>
      <c r="J67" s="472"/>
      <c r="K67" s="473"/>
      <c r="L67" s="472"/>
      <c r="M67" s="474">
        <f>SUM(M60:M66)</f>
        <v>27750</v>
      </c>
      <c r="N67" s="475"/>
      <c r="O67" s="476">
        <f>SUM(O60:O66)</f>
        <v>76850</v>
      </c>
      <c r="P67" s="473">
        <f t="shared" ref="P67" si="47">SUM(P60:P66)</f>
        <v>3490</v>
      </c>
      <c r="Q67" s="473">
        <f>O67-P67</f>
        <v>73360</v>
      </c>
      <c r="R67" s="603">
        <f>P67/O67</f>
        <v>4.5413142485361095E-2</v>
      </c>
      <c r="S67" s="613"/>
      <c r="T67" s="477"/>
      <c r="U67" s="477"/>
      <c r="V67" s="477"/>
      <c r="W67" s="477"/>
      <c r="X67" s="477"/>
      <c r="Y67" s="477"/>
      <c r="Z67" s="477"/>
      <c r="AA67" s="477"/>
      <c r="AB67" s="477"/>
      <c r="AC67" s="477"/>
      <c r="AD67" s="477"/>
      <c r="AE67" s="477"/>
      <c r="AF67" s="477"/>
      <c r="AG67" s="477"/>
      <c r="AH67" s="477"/>
      <c r="AI67" s="477"/>
      <c r="AJ67" s="477"/>
      <c r="AK67" s="477"/>
      <c r="AL67" s="477"/>
      <c r="AM67" s="477"/>
      <c r="AN67" s="477"/>
      <c r="AO67" s="477"/>
      <c r="AP67" s="477"/>
      <c r="AQ67" s="477"/>
      <c r="AR67" s="477"/>
      <c r="AS67" s="477"/>
      <c r="AT67" s="477"/>
      <c r="AU67" s="477"/>
      <c r="AV67" s="477"/>
      <c r="AW67" s="477"/>
      <c r="AX67" s="477"/>
      <c r="AY67" s="477"/>
      <c r="AZ67" s="477"/>
      <c r="BA67" s="477"/>
      <c r="BB67" s="477"/>
    </row>
    <row r="68" spans="1:54" ht="34.5" customHeight="1">
      <c r="B68" s="457" t="s">
        <v>184</v>
      </c>
      <c r="C68" s="458"/>
      <c r="D68" s="459"/>
      <c r="E68" s="458"/>
      <c r="F68" s="460"/>
      <c r="G68" s="458"/>
      <c r="H68" s="460"/>
      <c r="I68" s="458"/>
      <c r="J68" s="458"/>
      <c r="K68" s="460"/>
      <c r="L68" s="458"/>
      <c r="M68" s="462"/>
      <c r="N68" s="458"/>
      <c r="O68" s="562"/>
      <c r="P68" s="553"/>
      <c r="Q68" s="553"/>
      <c r="R68" s="602"/>
      <c r="S68" s="17"/>
      <c r="T68" s="127"/>
      <c r="U68" s="127"/>
      <c r="V68" s="127"/>
      <c r="W68" s="127"/>
      <c r="X68" s="127"/>
      <c r="Y68" s="127"/>
      <c r="Z68" s="127"/>
      <c r="AA68" s="127"/>
      <c r="AB68" s="127"/>
      <c r="AC68" s="127"/>
      <c r="AD68" s="127"/>
      <c r="AE68" s="127"/>
      <c r="AF68" s="127"/>
      <c r="AG68" s="127"/>
      <c r="AH68" s="127"/>
      <c r="AI68" s="127"/>
      <c r="AJ68" s="127"/>
      <c r="AK68" s="127"/>
      <c r="AL68" s="127"/>
      <c r="AM68" s="127"/>
      <c r="AN68" s="127"/>
      <c r="AO68" s="127"/>
      <c r="AP68" s="127"/>
      <c r="AQ68" s="127"/>
      <c r="AR68" s="127"/>
      <c r="AS68" s="127"/>
      <c r="AT68" s="127"/>
      <c r="AU68" s="127"/>
      <c r="AV68" s="127"/>
      <c r="AW68" s="127"/>
      <c r="AX68" s="127"/>
      <c r="AY68" s="127"/>
      <c r="AZ68" s="127"/>
      <c r="BA68" s="127"/>
      <c r="BB68" s="127"/>
    </row>
    <row r="69" spans="1:54" ht="34.5" customHeight="1">
      <c r="A69" s="430" t="s">
        <v>1334</v>
      </c>
      <c r="B69" s="407" t="s">
        <v>185</v>
      </c>
      <c r="C69" s="32" t="s">
        <v>10</v>
      </c>
      <c r="D69" s="463" t="s">
        <v>169</v>
      </c>
      <c r="E69" s="463">
        <v>1</v>
      </c>
      <c r="F69" s="463">
        <v>2150</v>
      </c>
      <c r="G69" s="463">
        <v>1</v>
      </c>
      <c r="H69" s="28">
        <f t="shared" ref="H69:H74" si="48">E69*F69*G69</f>
        <v>2150</v>
      </c>
      <c r="I69" s="464"/>
      <c r="J69" s="28">
        <v>0</v>
      </c>
      <c r="K69" s="28">
        <v>0</v>
      </c>
      <c r="L69" s="28">
        <v>0</v>
      </c>
      <c r="M69" s="360">
        <f t="shared" ref="M69:M74" si="49">J69*K69*L69</f>
        <v>0</v>
      </c>
      <c r="N69" s="464"/>
      <c r="O69" s="346">
        <f t="shared" ref="O69:O74" si="50">H69+M69</f>
        <v>2150</v>
      </c>
      <c r="P69" s="66">
        <f>SUMIF('TDL COD-RO'!D:D,A:A,'TDL COD-RO'!I:I)</f>
        <v>1500</v>
      </c>
      <c r="Q69" s="66">
        <f t="shared" ref="Q69:Q74" si="51">O69-P69</f>
        <v>650</v>
      </c>
      <c r="R69" s="595">
        <f t="shared" ref="R69:R74" si="52">P69/O69</f>
        <v>0.69767441860465118</v>
      </c>
      <c r="S69" s="17" t="s">
        <v>2453</v>
      </c>
      <c r="T69" s="127"/>
      <c r="U69" s="127"/>
      <c r="V69" s="127"/>
      <c r="W69" s="127"/>
      <c r="X69" s="127"/>
      <c r="Y69" s="127"/>
      <c r="Z69" s="127"/>
      <c r="AA69" s="127"/>
      <c r="AB69" s="127"/>
      <c r="AC69" s="127"/>
      <c r="AD69" s="127"/>
      <c r="AE69" s="127"/>
      <c r="AF69" s="127"/>
      <c r="AG69" s="127"/>
      <c r="AH69" s="127"/>
      <c r="AI69" s="127"/>
      <c r="AJ69" s="127"/>
      <c r="AK69" s="127"/>
      <c r="AL69" s="127"/>
      <c r="AM69" s="127"/>
      <c r="AN69" s="127"/>
      <c r="AO69" s="127"/>
      <c r="AP69" s="127"/>
      <c r="AQ69" s="127"/>
      <c r="AR69" s="127"/>
      <c r="AS69" s="127"/>
      <c r="AT69" s="127"/>
      <c r="AU69" s="127"/>
      <c r="AV69" s="127"/>
      <c r="AW69" s="127"/>
      <c r="AX69" s="127"/>
      <c r="AY69" s="127"/>
      <c r="AZ69" s="127"/>
      <c r="BA69" s="127"/>
      <c r="BB69" s="127"/>
    </row>
    <row r="70" spans="1:54" ht="34.5" customHeight="1">
      <c r="A70" s="430" t="s">
        <v>1335</v>
      </c>
      <c r="B70" s="407" t="s">
        <v>178</v>
      </c>
      <c r="C70" s="32" t="s">
        <v>10</v>
      </c>
      <c r="D70" s="463" t="s">
        <v>169</v>
      </c>
      <c r="E70" s="463">
        <v>1</v>
      </c>
      <c r="F70" s="463">
        <v>3200</v>
      </c>
      <c r="G70" s="463">
        <v>1</v>
      </c>
      <c r="H70" s="28">
        <f t="shared" si="48"/>
        <v>3200</v>
      </c>
      <c r="I70" s="464"/>
      <c r="J70" s="28">
        <v>0</v>
      </c>
      <c r="K70" s="28">
        <v>0</v>
      </c>
      <c r="L70" s="28">
        <v>0</v>
      </c>
      <c r="M70" s="360">
        <f t="shared" si="49"/>
        <v>0</v>
      </c>
      <c r="N70" s="464"/>
      <c r="O70" s="346">
        <f t="shared" si="50"/>
        <v>3200</v>
      </c>
      <c r="P70" s="66">
        <f>SUMIF('TDL COD-RO'!D:D,A:A,'TDL COD-RO'!I:I)</f>
        <v>0</v>
      </c>
      <c r="Q70" s="66">
        <f t="shared" si="51"/>
        <v>3200</v>
      </c>
      <c r="R70" s="595">
        <f t="shared" si="52"/>
        <v>0</v>
      </c>
      <c r="S70" s="17" t="s">
        <v>2444</v>
      </c>
      <c r="T70" s="127"/>
      <c r="U70" s="127"/>
      <c r="V70" s="127"/>
      <c r="W70" s="127"/>
      <c r="X70" s="127"/>
      <c r="Y70" s="127"/>
      <c r="Z70" s="127"/>
      <c r="AA70" s="127"/>
      <c r="AB70" s="127"/>
      <c r="AC70" s="127"/>
      <c r="AD70" s="127"/>
      <c r="AE70" s="127"/>
      <c r="AF70" s="127"/>
      <c r="AG70" s="127"/>
      <c r="AH70" s="127"/>
      <c r="AI70" s="127"/>
      <c r="AJ70" s="127"/>
      <c r="AK70" s="127"/>
      <c r="AL70" s="127"/>
      <c r="AM70" s="127"/>
      <c r="AN70" s="127"/>
      <c r="AO70" s="127"/>
      <c r="AP70" s="127"/>
      <c r="AQ70" s="127"/>
      <c r="AR70" s="127"/>
      <c r="AS70" s="127"/>
      <c r="AT70" s="127"/>
      <c r="AU70" s="127"/>
      <c r="AV70" s="127"/>
      <c r="AW70" s="127"/>
      <c r="AX70" s="127"/>
      <c r="AY70" s="127"/>
      <c r="AZ70" s="127"/>
      <c r="BA70" s="127"/>
      <c r="BB70" s="127"/>
    </row>
    <row r="71" spans="1:54" ht="34.5" customHeight="1">
      <c r="A71" s="430" t="s">
        <v>1336</v>
      </c>
      <c r="B71" s="407" t="s">
        <v>186</v>
      </c>
      <c r="C71" s="32" t="s">
        <v>10</v>
      </c>
      <c r="D71" s="463" t="s">
        <v>169</v>
      </c>
      <c r="E71" s="463">
        <v>100</v>
      </c>
      <c r="F71" s="463">
        <v>373</v>
      </c>
      <c r="G71" s="463">
        <v>1</v>
      </c>
      <c r="H71" s="28">
        <f t="shared" si="48"/>
        <v>37300</v>
      </c>
      <c r="I71" s="464"/>
      <c r="J71" s="28">
        <v>100</v>
      </c>
      <c r="K71" s="28">
        <v>373</v>
      </c>
      <c r="L71" s="28">
        <v>1</v>
      </c>
      <c r="M71" s="360">
        <f t="shared" si="49"/>
        <v>37300</v>
      </c>
      <c r="N71" s="464"/>
      <c r="O71" s="346">
        <f t="shared" si="50"/>
        <v>74600</v>
      </c>
      <c r="P71" s="66">
        <f>SUMIF('TDL COD-RO'!D:D,A:A,'TDL COD-RO'!I:I)</f>
        <v>0</v>
      </c>
      <c r="Q71" s="66">
        <f t="shared" si="51"/>
        <v>74600</v>
      </c>
      <c r="R71" s="595">
        <f t="shared" si="52"/>
        <v>0</v>
      </c>
      <c r="S71" s="17" t="s">
        <v>2444</v>
      </c>
      <c r="T71" s="127"/>
      <c r="U71" s="127"/>
      <c r="V71" s="127"/>
      <c r="W71" s="127"/>
      <c r="X71" s="127"/>
      <c r="Y71" s="127"/>
      <c r="Z71" s="127"/>
      <c r="AA71" s="127"/>
      <c r="AB71" s="127"/>
      <c r="AC71" s="127"/>
      <c r="AD71" s="127"/>
      <c r="AE71" s="127"/>
      <c r="AF71" s="127"/>
      <c r="AG71" s="127"/>
      <c r="AH71" s="127"/>
      <c r="AI71" s="127"/>
      <c r="AJ71" s="127"/>
      <c r="AK71" s="127"/>
      <c r="AL71" s="127"/>
      <c r="AM71" s="127"/>
      <c r="AN71" s="127"/>
      <c r="AO71" s="127"/>
      <c r="AP71" s="127"/>
      <c r="AQ71" s="127"/>
      <c r="AR71" s="127"/>
      <c r="AS71" s="127"/>
      <c r="AT71" s="127"/>
      <c r="AU71" s="127"/>
      <c r="AV71" s="127"/>
      <c r="AW71" s="127"/>
      <c r="AX71" s="127"/>
      <c r="AY71" s="127"/>
      <c r="AZ71" s="127"/>
      <c r="BA71" s="127"/>
      <c r="BB71" s="127"/>
    </row>
    <row r="72" spans="1:54" ht="34.5" customHeight="1">
      <c r="A72" s="430" t="s">
        <v>1337</v>
      </c>
      <c r="B72" s="407" t="s">
        <v>187</v>
      </c>
      <c r="C72" s="32" t="s">
        <v>10</v>
      </c>
      <c r="D72" s="463" t="s">
        <v>169</v>
      </c>
      <c r="E72" s="463">
        <v>10</v>
      </c>
      <c r="F72" s="463">
        <v>10</v>
      </c>
      <c r="G72" s="463">
        <v>10</v>
      </c>
      <c r="H72" s="28">
        <f t="shared" si="48"/>
        <v>1000</v>
      </c>
      <c r="I72" s="464"/>
      <c r="J72" s="28">
        <v>10</v>
      </c>
      <c r="K72" s="28">
        <v>10</v>
      </c>
      <c r="L72" s="28">
        <v>10</v>
      </c>
      <c r="M72" s="360">
        <f t="shared" si="49"/>
        <v>1000</v>
      </c>
      <c r="N72" s="464"/>
      <c r="O72" s="346">
        <f t="shared" si="50"/>
        <v>2000</v>
      </c>
      <c r="P72" s="66">
        <f>SUMIF('TDL COD-RO'!D:D,A:A,'TDL COD-RO'!I:I)</f>
        <v>0</v>
      </c>
      <c r="Q72" s="66">
        <f t="shared" si="51"/>
        <v>2000</v>
      </c>
      <c r="R72" s="595">
        <f t="shared" si="52"/>
        <v>0</v>
      </c>
      <c r="S72" s="17" t="s">
        <v>2444</v>
      </c>
      <c r="T72" s="127"/>
      <c r="U72" s="127"/>
      <c r="V72" s="127"/>
      <c r="W72" s="127"/>
      <c r="X72" s="127"/>
      <c r="Y72" s="127"/>
      <c r="Z72" s="127"/>
      <c r="AA72" s="127"/>
      <c r="AB72" s="127"/>
      <c r="AC72" s="127"/>
      <c r="AD72" s="127"/>
      <c r="AE72" s="127"/>
      <c r="AF72" s="127"/>
      <c r="AG72" s="127"/>
      <c r="AH72" s="127"/>
      <c r="AI72" s="127"/>
      <c r="AJ72" s="127"/>
      <c r="AK72" s="127"/>
      <c r="AL72" s="127"/>
      <c r="AM72" s="127"/>
      <c r="AN72" s="127"/>
      <c r="AO72" s="127"/>
      <c r="AP72" s="127"/>
      <c r="AQ72" s="127"/>
      <c r="AR72" s="127"/>
      <c r="AS72" s="127"/>
      <c r="AT72" s="127"/>
      <c r="AU72" s="127"/>
      <c r="AV72" s="127"/>
      <c r="AW72" s="127"/>
      <c r="AX72" s="127"/>
      <c r="AY72" s="127"/>
      <c r="AZ72" s="127"/>
      <c r="BA72" s="127"/>
      <c r="BB72" s="127"/>
    </row>
    <row r="73" spans="1:54" ht="34.5" customHeight="1">
      <c r="A73" s="430" t="s">
        <v>1338</v>
      </c>
      <c r="B73" s="407" t="s">
        <v>188</v>
      </c>
      <c r="C73" s="32" t="s">
        <v>10</v>
      </c>
      <c r="D73" s="463" t="s">
        <v>169</v>
      </c>
      <c r="E73" s="463">
        <v>15</v>
      </c>
      <c r="F73" s="463">
        <v>2403</v>
      </c>
      <c r="G73" s="463">
        <v>1</v>
      </c>
      <c r="H73" s="28">
        <f t="shared" si="48"/>
        <v>36045</v>
      </c>
      <c r="I73" s="464"/>
      <c r="J73" s="28">
        <v>15</v>
      </c>
      <c r="K73" s="28">
        <v>2403</v>
      </c>
      <c r="L73" s="28">
        <v>1</v>
      </c>
      <c r="M73" s="360">
        <f t="shared" si="49"/>
        <v>36045</v>
      </c>
      <c r="N73" s="464"/>
      <c r="O73" s="346">
        <f t="shared" si="50"/>
        <v>72090</v>
      </c>
      <c r="P73" s="66">
        <f>SUMIF('TDL COD-RO'!D:D,A:A,'TDL COD-RO'!I:I)</f>
        <v>0</v>
      </c>
      <c r="Q73" s="66">
        <f t="shared" si="51"/>
        <v>72090</v>
      </c>
      <c r="R73" s="595">
        <f t="shared" si="52"/>
        <v>0</v>
      </c>
      <c r="S73" s="17" t="s">
        <v>2444</v>
      </c>
      <c r="T73" s="127"/>
      <c r="U73" s="127"/>
      <c r="V73" s="127"/>
      <c r="W73" s="127"/>
      <c r="X73" s="127"/>
      <c r="Y73" s="127"/>
      <c r="Z73" s="127"/>
      <c r="AA73" s="127"/>
      <c r="AB73" s="127"/>
      <c r="AC73" s="127"/>
      <c r="AD73" s="127"/>
      <c r="AE73" s="127"/>
      <c r="AF73" s="127"/>
      <c r="AG73" s="127"/>
      <c r="AH73" s="127"/>
      <c r="AI73" s="127"/>
      <c r="AJ73" s="127"/>
      <c r="AK73" s="127"/>
      <c r="AL73" s="127"/>
      <c r="AM73" s="127"/>
      <c r="AN73" s="127"/>
      <c r="AO73" s="127"/>
      <c r="AP73" s="127"/>
      <c r="AQ73" s="127"/>
      <c r="AR73" s="127"/>
      <c r="AS73" s="127"/>
      <c r="AT73" s="127"/>
      <c r="AU73" s="127"/>
      <c r="AV73" s="127"/>
      <c r="AW73" s="127"/>
      <c r="AX73" s="127"/>
      <c r="AY73" s="127"/>
      <c r="AZ73" s="127"/>
      <c r="BA73" s="127"/>
      <c r="BB73" s="127"/>
    </row>
    <row r="74" spans="1:54" ht="34.5" customHeight="1">
      <c r="A74" s="430" t="s">
        <v>1339</v>
      </c>
      <c r="B74" s="407" t="s">
        <v>296</v>
      </c>
      <c r="C74" s="32" t="s">
        <v>9</v>
      </c>
      <c r="D74" s="463" t="s">
        <v>169</v>
      </c>
      <c r="E74" s="463">
        <v>4</v>
      </c>
      <c r="F74" s="463">
        <v>300</v>
      </c>
      <c r="G74" s="463">
        <v>12</v>
      </c>
      <c r="H74" s="28">
        <f t="shared" si="48"/>
        <v>14400</v>
      </c>
      <c r="I74" s="464"/>
      <c r="J74" s="28">
        <v>4</v>
      </c>
      <c r="K74" s="28">
        <v>300</v>
      </c>
      <c r="L74" s="28">
        <v>12</v>
      </c>
      <c r="M74" s="360">
        <f t="shared" si="49"/>
        <v>14400</v>
      </c>
      <c r="N74" s="464"/>
      <c r="O74" s="346">
        <f t="shared" si="50"/>
        <v>28800</v>
      </c>
      <c r="P74" s="66">
        <f>SUMIF('TDL COD-RO'!D:D,A:A,'TDL COD-RO'!I:I)</f>
        <v>1131</v>
      </c>
      <c r="Q74" s="66">
        <f t="shared" si="51"/>
        <v>27669</v>
      </c>
      <c r="R74" s="595">
        <f t="shared" si="52"/>
        <v>3.9270833333333331E-2</v>
      </c>
      <c r="S74" s="17" t="s">
        <v>2435</v>
      </c>
      <c r="T74" s="127"/>
      <c r="U74" s="127"/>
      <c r="V74" s="127"/>
      <c r="W74" s="127"/>
      <c r="X74" s="127"/>
      <c r="Y74" s="127"/>
      <c r="Z74" s="127"/>
      <c r="AA74" s="127"/>
      <c r="AB74" s="127"/>
      <c r="AC74" s="127"/>
      <c r="AD74" s="127"/>
      <c r="AE74" s="127"/>
      <c r="AF74" s="127"/>
      <c r="AG74" s="127"/>
      <c r="AH74" s="127"/>
      <c r="AI74" s="127"/>
      <c r="AJ74" s="127"/>
      <c r="AK74" s="127"/>
      <c r="AL74" s="127"/>
      <c r="AM74" s="127"/>
      <c r="AN74" s="127"/>
      <c r="AO74" s="127"/>
      <c r="AP74" s="127"/>
      <c r="AQ74" s="127"/>
      <c r="AR74" s="127"/>
      <c r="AS74" s="127"/>
      <c r="AT74" s="127"/>
      <c r="AU74" s="127"/>
      <c r="AV74" s="127"/>
      <c r="AW74" s="127"/>
      <c r="AX74" s="127"/>
      <c r="AY74" s="127"/>
      <c r="AZ74" s="127"/>
      <c r="BA74" s="127"/>
      <c r="BB74" s="127"/>
    </row>
    <row r="75" spans="1:54" s="478" customFormat="1" ht="34.5" customHeight="1">
      <c r="A75" s="426"/>
      <c r="B75" s="465"/>
      <c r="C75" s="466"/>
      <c r="D75" s="467"/>
      <c r="E75" s="468"/>
      <c r="F75" s="469"/>
      <c r="G75" s="468"/>
      <c r="H75" s="473">
        <f>SUM(H69:H74)</f>
        <v>94095</v>
      </c>
      <c r="I75" s="471"/>
      <c r="J75" s="472"/>
      <c r="K75" s="473"/>
      <c r="L75" s="472"/>
      <c r="M75" s="474">
        <f>SUM(M69:M74)</f>
        <v>88745</v>
      </c>
      <c r="N75" s="475"/>
      <c r="O75" s="476">
        <f>SUM(O69:O74)</f>
        <v>182840</v>
      </c>
      <c r="P75" s="473">
        <f t="shared" ref="P75" si="53">SUM(P69:P74)</f>
        <v>2631</v>
      </c>
      <c r="Q75" s="473">
        <f>O75-P75</f>
        <v>180209</v>
      </c>
      <c r="R75" s="603">
        <f>P75/O75</f>
        <v>1.4389630277838548E-2</v>
      </c>
      <c r="S75" s="613"/>
      <c r="T75" s="477"/>
      <c r="U75" s="477"/>
      <c r="V75" s="477"/>
      <c r="W75" s="477"/>
      <c r="X75" s="477"/>
      <c r="Y75" s="477"/>
      <c r="Z75" s="477"/>
      <c r="AA75" s="477"/>
      <c r="AB75" s="477"/>
      <c r="AC75" s="477"/>
      <c r="AD75" s="477"/>
      <c r="AE75" s="477"/>
      <c r="AF75" s="477"/>
      <c r="AG75" s="477"/>
      <c r="AH75" s="477"/>
      <c r="AI75" s="477"/>
      <c r="AJ75" s="477"/>
      <c r="AK75" s="477"/>
      <c r="AL75" s="477"/>
      <c r="AM75" s="477"/>
      <c r="AN75" s="477"/>
      <c r="AO75" s="477"/>
      <c r="AP75" s="477"/>
      <c r="AQ75" s="477"/>
      <c r="AR75" s="477"/>
      <c r="AS75" s="477"/>
      <c r="AT75" s="477"/>
      <c r="AU75" s="477"/>
      <c r="AV75" s="477"/>
      <c r="AW75" s="477"/>
      <c r="AX75" s="477"/>
      <c r="AY75" s="477"/>
      <c r="AZ75" s="477"/>
      <c r="BA75" s="477"/>
      <c r="BB75" s="477"/>
    </row>
    <row r="76" spans="1:54" ht="34.5" customHeight="1">
      <c r="B76" s="457" t="s">
        <v>63</v>
      </c>
      <c r="C76" s="458"/>
      <c r="D76" s="459"/>
      <c r="E76" s="458"/>
      <c r="F76" s="460"/>
      <c r="G76" s="458"/>
      <c r="H76" s="44"/>
      <c r="I76" s="458"/>
      <c r="J76" s="458"/>
      <c r="K76" s="460"/>
      <c r="L76" s="458"/>
      <c r="M76" s="356"/>
      <c r="N76" s="458"/>
      <c r="O76" s="562"/>
      <c r="P76" s="553"/>
      <c r="Q76" s="553"/>
      <c r="R76" s="602"/>
      <c r="S76" s="17"/>
      <c r="T76" s="127"/>
      <c r="U76" s="127"/>
      <c r="V76" s="127"/>
      <c r="W76" s="127"/>
      <c r="X76" s="127"/>
      <c r="Y76" s="127"/>
      <c r="Z76" s="127"/>
      <c r="AA76" s="127"/>
      <c r="AB76" s="127"/>
      <c r="AC76" s="127"/>
      <c r="AD76" s="127"/>
      <c r="AE76" s="127"/>
      <c r="AF76" s="127"/>
      <c r="AG76" s="127"/>
      <c r="AH76" s="127"/>
      <c r="AI76" s="127"/>
      <c r="AJ76" s="127"/>
      <c r="AK76" s="127"/>
      <c r="AL76" s="127"/>
      <c r="AM76" s="127"/>
      <c r="AN76" s="127"/>
      <c r="AO76" s="127"/>
      <c r="AP76" s="127"/>
      <c r="AQ76" s="127"/>
      <c r="AR76" s="127"/>
      <c r="AS76" s="127"/>
      <c r="AT76" s="127"/>
      <c r="AU76" s="127"/>
      <c r="AV76" s="127"/>
      <c r="AW76" s="127"/>
      <c r="AX76" s="127"/>
      <c r="AY76" s="127"/>
      <c r="AZ76" s="127"/>
      <c r="BA76" s="127"/>
      <c r="BB76" s="127"/>
    </row>
    <row r="77" spans="1:54" ht="34.5" customHeight="1">
      <c r="A77" s="430" t="s">
        <v>1340</v>
      </c>
      <c r="B77" s="407" t="s">
        <v>75</v>
      </c>
      <c r="C77" s="32" t="s">
        <v>9</v>
      </c>
      <c r="D77" s="449" t="s">
        <v>48</v>
      </c>
      <c r="E77" s="33">
        <v>1</v>
      </c>
      <c r="F77" s="450">
        <v>1730</v>
      </c>
      <c r="G77" s="33">
        <v>6</v>
      </c>
      <c r="H77" s="44">
        <f t="shared" ref="H77:H83" si="54">E77*F77*G77</f>
        <v>10380</v>
      </c>
      <c r="I77" s="29"/>
      <c r="J77" s="33">
        <v>1</v>
      </c>
      <c r="K77" s="450">
        <v>1730</v>
      </c>
      <c r="L77" s="33">
        <v>8</v>
      </c>
      <c r="M77" s="356">
        <f t="shared" ref="M77:M83" si="55">J77*K77*L77</f>
        <v>13840</v>
      </c>
      <c r="N77" s="451"/>
      <c r="O77" s="346">
        <f t="shared" ref="O77:O83" si="56">H77+M77</f>
        <v>24220</v>
      </c>
      <c r="P77" s="66">
        <f>SUMIF('TDL COD-RO'!D:D,A:A,'TDL COD-RO'!I:I)</f>
        <v>0</v>
      </c>
      <c r="Q77" s="66">
        <f t="shared" ref="Q77:Q83" si="57">O77-P77</f>
        <v>24220</v>
      </c>
      <c r="R77" s="595">
        <f t="shared" ref="R77:R83" si="58">P77/O77</f>
        <v>0</v>
      </c>
      <c r="S77" s="17" t="s">
        <v>2454</v>
      </c>
      <c r="T77" s="127"/>
      <c r="U77" s="127"/>
      <c r="V77" s="127"/>
      <c r="W77" s="127"/>
      <c r="X77" s="127"/>
      <c r="Y77" s="127"/>
      <c r="Z77" s="127"/>
      <c r="AA77" s="127"/>
      <c r="AB77" s="127"/>
      <c r="AC77" s="127"/>
      <c r="AD77" s="127"/>
      <c r="AE77" s="127"/>
      <c r="AF77" s="127"/>
      <c r="AG77" s="127"/>
      <c r="AH77" s="127"/>
      <c r="AI77" s="127"/>
      <c r="AJ77" s="127"/>
      <c r="AK77" s="127"/>
      <c r="AL77" s="127"/>
      <c r="AM77" s="127"/>
      <c r="AN77" s="127"/>
      <c r="AO77" s="127"/>
      <c r="AP77" s="127"/>
      <c r="AQ77" s="127"/>
      <c r="AR77" s="127"/>
      <c r="AS77" s="127"/>
      <c r="AT77" s="127"/>
      <c r="AU77" s="127"/>
      <c r="AV77" s="127"/>
      <c r="AW77" s="127"/>
      <c r="AX77" s="127"/>
      <c r="AY77" s="127"/>
      <c r="AZ77" s="127"/>
      <c r="BA77" s="127"/>
      <c r="BB77" s="127"/>
    </row>
    <row r="78" spans="1:54" ht="34.5" customHeight="1">
      <c r="A78" s="430" t="s">
        <v>1341</v>
      </c>
      <c r="B78" s="407" t="s">
        <v>76</v>
      </c>
      <c r="C78" s="32" t="s">
        <v>9</v>
      </c>
      <c r="D78" s="449" t="s">
        <v>48</v>
      </c>
      <c r="E78" s="33">
        <v>3</v>
      </c>
      <c r="F78" s="450">
        <v>800</v>
      </c>
      <c r="G78" s="33">
        <v>6</v>
      </c>
      <c r="H78" s="44">
        <f t="shared" si="54"/>
        <v>14400</v>
      </c>
      <c r="I78" s="29"/>
      <c r="J78" s="33">
        <v>3</v>
      </c>
      <c r="K78" s="450">
        <v>800</v>
      </c>
      <c r="L78" s="33">
        <v>8</v>
      </c>
      <c r="M78" s="356">
        <f t="shared" si="55"/>
        <v>19200</v>
      </c>
      <c r="N78" s="451"/>
      <c r="O78" s="346">
        <f t="shared" si="56"/>
        <v>33600</v>
      </c>
      <c r="P78" s="66">
        <f>SUMIF('TDL COD-RO'!D:D,A:A,'TDL COD-RO'!I:I)</f>
        <v>0</v>
      </c>
      <c r="Q78" s="66">
        <f t="shared" si="57"/>
        <v>33600</v>
      </c>
      <c r="R78" s="595">
        <f t="shared" si="58"/>
        <v>0</v>
      </c>
      <c r="S78" s="17" t="s">
        <v>2455</v>
      </c>
      <c r="T78" s="127"/>
      <c r="U78" s="127"/>
      <c r="V78" s="127"/>
      <c r="W78" s="127"/>
      <c r="X78" s="127"/>
      <c r="Y78" s="127"/>
      <c r="Z78" s="127"/>
      <c r="AA78" s="127"/>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row>
    <row r="79" spans="1:54" ht="34.5" customHeight="1">
      <c r="A79" s="430" t="s">
        <v>1342</v>
      </c>
      <c r="B79" s="407" t="s">
        <v>286</v>
      </c>
      <c r="C79" s="32" t="s">
        <v>9</v>
      </c>
      <c r="D79" s="449" t="s">
        <v>48</v>
      </c>
      <c r="E79" s="33">
        <v>4</v>
      </c>
      <c r="F79" s="450">
        <v>70</v>
      </c>
      <c r="G79" s="33">
        <v>11</v>
      </c>
      <c r="H79" s="44">
        <f t="shared" si="54"/>
        <v>3080</v>
      </c>
      <c r="I79" s="29"/>
      <c r="J79" s="33">
        <v>4</v>
      </c>
      <c r="K79" s="450">
        <v>70</v>
      </c>
      <c r="L79" s="33">
        <v>11</v>
      </c>
      <c r="M79" s="356">
        <f t="shared" si="55"/>
        <v>3080</v>
      </c>
      <c r="N79" s="451"/>
      <c r="O79" s="346">
        <f t="shared" si="56"/>
        <v>6160</v>
      </c>
      <c r="P79" s="66">
        <f>SUMIF('TDL COD-RO'!D:D,A:A,'TDL COD-RO'!I:I)</f>
        <v>0</v>
      </c>
      <c r="Q79" s="66">
        <f t="shared" si="57"/>
        <v>6160</v>
      </c>
      <c r="R79" s="595">
        <f t="shared" si="58"/>
        <v>0</v>
      </c>
      <c r="S79" s="17" t="s">
        <v>2444</v>
      </c>
      <c r="T79" s="127"/>
      <c r="U79" s="127"/>
      <c r="V79" s="127"/>
      <c r="W79" s="127"/>
      <c r="X79" s="127"/>
      <c r="Y79" s="127"/>
      <c r="Z79" s="127"/>
      <c r="AA79" s="127"/>
      <c r="AB79" s="127"/>
      <c r="AC79" s="127"/>
      <c r="AD79" s="127"/>
      <c r="AE79" s="127"/>
      <c r="AF79" s="127"/>
      <c r="AG79" s="127"/>
      <c r="AH79" s="127"/>
      <c r="AI79" s="127"/>
      <c r="AJ79" s="127"/>
      <c r="AK79" s="127"/>
      <c r="AL79" s="127"/>
      <c r="AM79" s="127"/>
      <c r="AN79" s="127"/>
      <c r="AO79" s="127"/>
      <c r="AP79" s="127"/>
      <c r="AQ79" s="127"/>
      <c r="AR79" s="127"/>
      <c r="AS79" s="127"/>
      <c r="AT79" s="127"/>
      <c r="AU79" s="127"/>
      <c r="AV79" s="127"/>
      <c r="AW79" s="127"/>
      <c r="AX79" s="127"/>
      <c r="AY79" s="127"/>
      <c r="AZ79" s="127"/>
      <c r="BA79" s="127"/>
      <c r="BB79" s="127"/>
    </row>
    <row r="80" spans="1:54" ht="34.5" customHeight="1">
      <c r="A80" s="430" t="s">
        <v>1343</v>
      </c>
      <c r="B80" s="407" t="s">
        <v>60</v>
      </c>
      <c r="C80" s="32" t="s">
        <v>13</v>
      </c>
      <c r="D80" s="449" t="s">
        <v>48</v>
      </c>
      <c r="E80" s="33">
        <v>1000</v>
      </c>
      <c r="F80" s="450">
        <v>4</v>
      </c>
      <c r="G80" s="33">
        <v>5</v>
      </c>
      <c r="H80" s="44">
        <f t="shared" si="54"/>
        <v>20000</v>
      </c>
      <c r="I80" s="29"/>
      <c r="J80" s="33">
        <v>1000</v>
      </c>
      <c r="K80" s="450">
        <v>4</v>
      </c>
      <c r="L80" s="33">
        <v>5</v>
      </c>
      <c r="M80" s="356">
        <f t="shared" si="55"/>
        <v>20000</v>
      </c>
      <c r="N80" s="451"/>
      <c r="O80" s="346">
        <f t="shared" si="56"/>
        <v>40000</v>
      </c>
      <c r="P80" s="66">
        <f>SUMIF('TDL COD-RO'!D:D,A:A,'TDL COD-RO'!I:I)</f>
        <v>0</v>
      </c>
      <c r="Q80" s="66">
        <f t="shared" si="57"/>
        <v>40000</v>
      </c>
      <c r="R80" s="595">
        <f t="shared" si="58"/>
        <v>0</v>
      </c>
      <c r="S80" s="17" t="s">
        <v>2444</v>
      </c>
      <c r="T80" s="127"/>
      <c r="U80" s="127"/>
      <c r="V80" s="127"/>
      <c r="W80" s="127"/>
      <c r="X80" s="127"/>
      <c r="Y80" s="127"/>
      <c r="Z80" s="127"/>
      <c r="AA80" s="127"/>
      <c r="AB80" s="127"/>
      <c r="AC80" s="127"/>
      <c r="AD80" s="127"/>
      <c r="AE80" s="127"/>
      <c r="AF80" s="127"/>
      <c r="AG80" s="127"/>
      <c r="AH80" s="127"/>
      <c r="AI80" s="127"/>
      <c r="AJ80" s="127"/>
      <c r="AK80" s="127"/>
      <c r="AL80" s="127"/>
      <c r="AM80" s="127"/>
      <c r="AN80" s="127"/>
      <c r="AO80" s="127"/>
      <c r="AP80" s="127"/>
      <c r="AQ80" s="127"/>
      <c r="AR80" s="127"/>
      <c r="AS80" s="127"/>
      <c r="AT80" s="127"/>
      <c r="AU80" s="127"/>
      <c r="AV80" s="127"/>
      <c r="AW80" s="127"/>
      <c r="AX80" s="127"/>
      <c r="AY80" s="127"/>
      <c r="AZ80" s="127"/>
      <c r="BA80" s="127"/>
      <c r="BB80" s="127"/>
    </row>
    <row r="81" spans="1:54" ht="34.5" customHeight="1">
      <c r="A81" s="430" t="s">
        <v>1344</v>
      </c>
      <c r="B81" s="407" t="s">
        <v>65</v>
      </c>
      <c r="C81" s="32" t="s">
        <v>11</v>
      </c>
      <c r="D81" s="449" t="s">
        <v>48</v>
      </c>
      <c r="E81" s="33">
        <v>1</v>
      </c>
      <c r="F81" s="450">
        <v>25000</v>
      </c>
      <c r="G81" s="33">
        <v>0.05</v>
      </c>
      <c r="H81" s="44">
        <f t="shared" si="54"/>
        <v>1250</v>
      </c>
      <c r="I81" s="29"/>
      <c r="J81" s="33">
        <v>1</v>
      </c>
      <c r="K81" s="450">
        <v>25000</v>
      </c>
      <c r="L81" s="33">
        <v>0.05</v>
      </c>
      <c r="M81" s="356">
        <f t="shared" si="55"/>
        <v>1250</v>
      </c>
      <c r="N81" s="451"/>
      <c r="O81" s="346">
        <f t="shared" si="56"/>
        <v>2500</v>
      </c>
      <c r="P81" s="66">
        <f>SUMIF('TDL COD-RO'!D:D,A:A,'TDL COD-RO'!I:I)</f>
        <v>0</v>
      </c>
      <c r="Q81" s="66">
        <f t="shared" si="57"/>
        <v>2500</v>
      </c>
      <c r="R81" s="595">
        <f t="shared" si="58"/>
        <v>0</v>
      </c>
      <c r="S81" s="17" t="s">
        <v>2444</v>
      </c>
      <c r="T81" s="127"/>
      <c r="U81" s="127"/>
      <c r="V81" s="127"/>
      <c r="W81" s="127"/>
      <c r="X81" s="127"/>
      <c r="Y81" s="127"/>
      <c r="Z81" s="127"/>
      <c r="AA81" s="127"/>
      <c r="AB81" s="127"/>
      <c r="AC81" s="127"/>
      <c r="AD81" s="127"/>
      <c r="AE81" s="127"/>
      <c r="AF81" s="127"/>
      <c r="AG81" s="127"/>
      <c r="AH81" s="127"/>
      <c r="AI81" s="127"/>
      <c r="AJ81" s="127"/>
      <c r="AK81" s="127"/>
      <c r="AL81" s="127"/>
      <c r="AM81" s="127"/>
      <c r="AN81" s="127"/>
      <c r="AO81" s="127"/>
      <c r="AP81" s="127"/>
      <c r="AQ81" s="127"/>
      <c r="AR81" s="127"/>
      <c r="AS81" s="127"/>
      <c r="AT81" s="127"/>
      <c r="AU81" s="127"/>
      <c r="AV81" s="127"/>
      <c r="AW81" s="127"/>
      <c r="AX81" s="127"/>
      <c r="AY81" s="127"/>
      <c r="AZ81" s="127"/>
      <c r="BA81" s="127"/>
      <c r="BB81" s="127"/>
    </row>
    <row r="82" spans="1:54" ht="34.5" customHeight="1">
      <c r="A82" s="430" t="s">
        <v>1345</v>
      </c>
      <c r="B82" s="407" t="s">
        <v>61</v>
      </c>
      <c r="C82" s="32" t="s">
        <v>10</v>
      </c>
      <c r="D82" s="449" t="s">
        <v>48</v>
      </c>
      <c r="E82" s="33">
        <v>10</v>
      </c>
      <c r="F82" s="450">
        <v>750</v>
      </c>
      <c r="G82" s="33">
        <v>1</v>
      </c>
      <c r="H82" s="44">
        <f t="shared" si="54"/>
        <v>7500</v>
      </c>
      <c r="I82" s="29"/>
      <c r="J82" s="33">
        <v>10</v>
      </c>
      <c r="K82" s="450">
        <v>750</v>
      </c>
      <c r="L82" s="33">
        <v>1</v>
      </c>
      <c r="M82" s="356">
        <f t="shared" si="55"/>
        <v>7500</v>
      </c>
      <c r="N82" s="451"/>
      <c r="O82" s="346">
        <f t="shared" si="56"/>
        <v>15000</v>
      </c>
      <c r="P82" s="66">
        <f>SUMIF('TDL COD-RO'!D:D,A:A,'TDL COD-RO'!I:I)</f>
        <v>0</v>
      </c>
      <c r="Q82" s="66">
        <f t="shared" si="57"/>
        <v>15000</v>
      </c>
      <c r="R82" s="595">
        <f t="shared" si="58"/>
        <v>0</v>
      </c>
      <c r="S82" s="17" t="s">
        <v>2444</v>
      </c>
      <c r="T82" s="127"/>
      <c r="U82" s="127"/>
      <c r="V82" s="127"/>
      <c r="W82" s="127"/>
      <c r="X82" s="127"/>
      <c r="Y82" s="127"/>
      <c r="Z82" s="127"/>
      <c r="AA82" s="127"/>
      <c r="AB82" s="127"/>
      <c r="AC82" s="127"/>
      <c r="AD82" s="127"/>
      <c r="AE82" s="127"/>
      <c r="AF82" s="127"/>
      <c r="AG82" s="127"/>
      <c r="AH82" s="127"/>
      <c r="AI82" s="127"/>
      <c r="AJ82" s="127"/>
      <c r="AK82" s="127"/>
      <c r="AL82" s="127"/>
      <c r="AM82" s="127"/>
      <c r="AN82" s="127"/>
      <c r="AO82" s="127"/>
      <c r="AP82" s="127"/>
      <c r="AQ82" s="127"/>
      <c r="AR82" s="127"/>
      <c r="AS82" s="127"/>
      <c r="AT82" s="127"/>
      <c r="AU82" s="127"/>
      <c r="AV82" s="127"/>
      <c r="AW82" s="127"/>
      <c r="AX82" s="127"/>
      <c r="AY82" s="127"/>
      <c r="AZ82" s="127"/>
      <c r="BA82" s="127"/>
      <c r="BB82" s="127"/>
    </row>
    <row r="83" spans="1:54" ht="34.5" customHeight="1">
      <c r="A83" s="430" t="s">
        <v>1346</v>
      </c>
      <c r="B83" s="407" t="s">
        <v>62</v>
      </c>
      <c r="C83" s="32" t="s">
        <v>10</v>
      </c>
      <c r="D83" s="449" t="s">
        <v>48</v>
      </c>
      <c r="E83" s="33">
        <v>10</v>
      </c>
      <c r="F83" s="450">
        <v>2000</v>
      </c>
      <c r="G83" s="33">
        <v>1</v>
      </c>
      <c r="H83" s="44">
        <f t="shared" si="54"/>
        <v>20000</v>
      </c>
      <c r="I83" s="29"/>
      <c r="J83" s="33">
        <v>10</v>
      </c>
      <c r="K83" s="450">
        <v>2000</v>
      </c>
      <c r="L83" s="33">
        <v>1</v>
      </c>
      <c r="M83" s="356">
        <f t="shared" si="55"/>
        <v>20000</v>
      </c>
      <c r="N83" s="451"/>
      <c r="O83" s="346">
        <f t="shared" si="56"/>
        <v>40000</v>
      </c>
      <c r="P83" s="66">
        <f>SUMIF('TDL COD-RO'!D:D,A:A,'TDL COD-RO'!I:I)</f>
        <v>0</v>
      </c>
      <c r="Q83" s="66">
        <f t="shared" si="57"/>
        <v>40000</v>
      </c>
      <c r="R83" s="595">
        <f t="shared" si="58"/>
        <v>0</v>
      </c>
      <c r="S83" s="17" t="s">
        <v>2444</v>
      </c>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row>
    <row r="84" spans="1:54" s="478" customFormat="1" ht="34.5" customHeight="1">
      <c r="A84" s="426"/>
      <c r="B84" s="465"/>
      <c r="C84" s="466"/>
      <c r="D84" s="479"/>
      <c r="E84" s="468"/>
      <c r="F84" s="469"/>
      <c r="G84" s="468"/>
      <c r="H84" s="473">
        <f>SUM(H77:H83)</f>
        <v>76610</v>
      </c>
      <c r="I84" s="471"/>
      <c r="J84" s="472"/>
      <c r="K84" s="473"/>
      <c r="L84" s="472"/>
      <c r="M84" s="474">
        <f>SUM(M77:M83)</f>
        <v>84870</v>
      </c>
      <c r="N84" s="475"/>
      <c r="O84" s="476">
        <f>SUM(O77:O83)</f>
        <v>161480</v>
      </c>
      <c r="P84" s="473">
        <f t="shared" ref="P84" si="59">SUM(P77:P83)</f>
        <v>0</v>
      </c>
      <c r="Q84" s="473">
        <f>O84-P84</f>
        <v>161480</v>
      </c>
      <c r="R84" s="603">
        <f>P84/O84</f>
        <v>0</v>
      </c>
      <c r="S84" s="613"/>
      <c r="T84" s="477"/>
      <c r="U84" s="477"/>
      <c r="V84" s="477"/>
      <c r="W84" s="477"/>
      <c r="X84" s="477"/>
      <c r="Y84" s="477"/>
      <c r="Z84" s="477"/>
      <c r="AA84" s="477"/>
      <c r="AB84" s="477"/>
      <c r="AC84" s="477"/>
      <c r="AD84" s="477"/>
      <c r="AE84" s="477"/>
      <c r="AF84" s="477"/>
      <c r="AG84" s="477"/>
      <c r="AH84" s="477"/>
      <c r="AI84" s="477"/>
      <c r="AJ84" s="477"/>
      <c r="AK84" s="477"/>
      <c r="AL84" s="477"/>
      <c r="AM84" s="477"/>
      <c r="AN84" s="477"/>
      <c r="AO84" s="477"/>
      <c r="AP84" s="477"/>
      <c r="AQ84" s="477"/>
      <c r="AR84" s="477"/>
      <c r="AS84" s="477"/>
      <c r="AT84" s="477"/>
      <c r="AU84" s="477"/>
      <c r="AV84" s="477"/>
      <c r="AW84" s="477"/>
      <c r="AX84" s="477"/>
      <c r="AY84" s="477"/>
      <c r="AZ84" s="477"/>
      <c r="BA84" s="477"/>
      <c r="BB84" s="477"/>
    </row>
    <row r="85" spans="1:54" s="74" customFormat="1" ht="34.5" customHeight="1">
      <c r="A85" s="38"/>
      <c r="B85" s="126" t="s">
        <v>285</v>
      </c>
      <c r="C85" s="42"/>
      <c r="D85" s="114"/>
      <c r="E85" s="42"/>
      <c r="F85" s="83"/>
      <c r="G85" s="42"/>
      <c r="H85" s="69"/>
      <c r="I85" s="75"/>
      <c r="J85" s="42"/>
      <c r="K85" s="83"/>
      <c r="L85" s="42"/>
      <c r="M85" s="359"/>
      <c r="N85" s="75"/>
      <c r="O85" s="358"/>
      <c r="P85" s="64"/>
      <c r="Q85" s="64"/>
      <c r="R85" s="600"/>
      <c r="S85" s="41"/>
    </row>
    <row r="86" spans="1:54" ht="34.5" customHeight="1">
      <c r="A86" s="430" t="s">
        <v>1347</v>
      </c>
      <c r="B86" s="407" t="s">
        <v>78</v>
      </c>
      <c r="C86" s="32" t="s">
        <v>9</v>
      </c>
      <c r="D86" s="449" t="s">
        <v>48</v>
      </c>
      <c r="E86" s="33">
        <v>1</v>
      </c>
      <c r="F86" s="450">
        <v>5900</v>
      </c>
      <c r="G86" s="33">
        <v>3.6</v>
      </c>
      <c r="H86" s="44">
        <f t="shared" ref="H86:H87" si="60">E86*F86*G86</f>
        <v>21240</v>
      </c>
      <c r="I86" s="29"/>
      <c r="J86" s="33">
        <v>1</v>
      </c>
      <c r="K86" s="450">
        <v>5900</v>
      </c>
      <c r="L86" s="33">
        <v>3.6</v>
      </c>
      <c r="M86" s="356">
        <f t="shared" ref="M86:M87" si="61">J86*K86*L86</f>
        <v>21240</v>
      </c>
      <c r="N86" s="451"/>
      <c r="O86" s="346">
        <f t="shared" ref="O86:O88" si="62">H86+M86</f>
        <v>42480</v>
      </c>
      <c r="P86" s="66">
        <f>SUMIF('TDL COD-RO'!D:D,A:A,'TDL COD-RO'!I:I)</f>
        <v>3022</v>
      </c>
      <c r="Q86" s="66">
        <f t="shared" ref="Q86:Q90" si="63">O86-P86</f>
        <v>39458</v>
      </c>
      <c r="R86" s="595">
        <f t="shared" ref="R86:R90" si="64">P86/O86</f>
        <v>7.1139359698681737E-2</v>
      </c>
      <c r="S86" s="17" t="s">
        <v>2456</v>
      </c>
      <c r="T86" s="127"/>
      <c r="U86" s="127"/>
      <c r="V86" s="127"/>
      <c r="W86" s="127"/>
      <c r="X86" s="127"/>
      <c r="Y86" s="127"/>
      <c r="Z86" s="127"/>
      <c r="AA86" s="127"/>
      <c r="AB86" s="127"/>
      <c r="AC86" s="127"/>
      <c r="AD86" s="127"/>
      <c r="AE86" s="127"/>
      <c r="AF86" s="127"/>
      <c r="AG86" s="127"/>
      <c r="AH86" s="127"/>
      <c r="AI86" s="127"/>
      <c r="AJ86" s="127"/>
      <c r="AK86" s="127"/>
      <c r="AL86" s="127"/>
      <c r="AM86" s="127"/>
      <c r="AN86" s="127"/>
      <c r="AO86" s="127"/>
      <c r="AP86" s="127"/>
      <c r="AQ86" s="127"/>
      <c r="AR86" s="127"/>
      <c r="AS86" s="127"/>
      <c r="AT86" s="127"/>
      <c r="AU86" s="127"/>
      <c r="AV86" s="127"/>
      <c r="AW86" s="127"/>
      <c r="AX86" s="127"/>
      <c r="AY86" s="127"/>
      <c r="AZ86" s="127"/>
      <c r="BA86" s="127"/>
      <c r="BB86" s="127"/>
    </row>
    <row r="87" spans="1:54" ht="34.5" customHeight="1">
      <c r="A87" s="430" t="s">
        <v>1348</v>
      </c>
      <c r="B87" s="407" t="s">
        <v>77</v>
      </c>
      <c r="C87" s="32" t="s">
        <v>9</v>
      </c>
      <c r="D87" s="449" t="s">
        <v>48</v>
      </c>
      <c r="E87" s="33">
        <v>1</v>
      </c>
      <c r="F87" s="450">
        <v>1600</v>
      </c>
      <c r="G87" s="33">
        <f>12*0.4</f>
        <v>4.8000000000000007</v>
      </c>
      <c r="H87" s="44">
        <f t="shared" si="60"/>
        <v>7680.0000000000009</v>
      </c>
      <c r="I87" s="29"/>
      <c r="J87" s="33">
        <v>1</v>
      </c>
      <c r="K87" s="450">
        <v>1600</v>
      </c>
      <c r="L87" s="33">
        <v>4.8</v>
      </c>
      <c r="M87" s="356">
        <f t="shared" si="61"/>
        <v>7680</v>
      </c>
      <c r="N87" s="451"/>
      <c r="O87" s="346">
        <f t="shared" si="62"/>
        <v>15360</v>
      </c>
      <c r="P87" s="66">
        <f>SUMIF('TDL COD-RO'!D:D,A:A,'TDL COD-RO'!I:I)</f>
        <v>0</v>
      </c>
      <c r="Q87" s="66">
        <f t="shared" si="63"/>
        <v>15360</v>
      </c>
      <c r="R87" s="595">
        <f t="shared" si="64"/>
        <v>0</v>
      </c>
      <c r="S87" s="17" t="s">
        <v>2457</v>
      </c>
      <c r="T87" s="127"/>
      <c r="U87" s="127"/>
      <c r="V87" s="127"/>
      <c r="W87" s="127"/>
      <c r="X87" s="127"/>
      <c r="Y87" s="127"/>
      <c r="Z87" s="127"/>
      <c r="AA87" s="127"/>
      <c r="AB87" s="127"/>
      <c r="AC87" s="127"/>
      <c r="AD87" s="127"/>
      <c r="AE87" s="127"/>
      <c r="AF87" s="127"/>
      <c r="AG87" s="127"/>
      <c r="AH87" s="127"/>
      <c r="AI87" s="127"/>
      <c r="AJ87" s="127"/>
      <c r="AK87" s="127"/>
      <c r="AL87" s="127"/>
      <c r="AM87" s="127"/>
      <c r="AN87" s="127"/>
      <c r="AO87" s="127"/>
      <c r="AP87" s="127"/>
      <c r="AQ87" s="127"/>
      <c r="AR87" s="127"/>
      <c r="AS87" s="127"/>
      <c r="AT87" s="127"/>
      <c r="AU87" s="127"/>
      <c r="AV87" s="127"/>
      <c r="AW87" s="127"/>
      <c r="AX87" s="127"/>
      <c r="AY87" s="127"/>
      <c r="AZ87" s="127"/>
      <c r="BA87" s="127"/>
      <c r="BB87" s="127"/>
    </row>
    <row r="88" spans="1:54" ht="34.5" customHeight="1">
      <c r="A88" s="430" t="s">
        <v>1349</v>
      </c>
      <c r="B88" s="407" t="s">
        <v>286</v>
      </c>
      <c r="C88" s="32" t="s">
        <v>9</v>
      </c>
      <c r="D88" s="449" t="s">
        <v>48</v>
      </c>
      <c r="E88" s="33">
        <v>1</v>
      </c>
      <c r="F88" s="450">
        <v>70</v>
      </c>
      <c r="G88" s="33">
        <f>12*0.4</f>
        <v>4.8000000000000007</v>
      </c>
      <c r="H88" s="44">
        <f>E88*F88*G88</f>
        <v>336.00000000000006</v>
      </c>
      <c r="I88" s="29"/>
      <c r="J88" s="33">
        <v>1</v>
      </c>
      <c r="K88" s="450">
        <v>70</v>
      </c>
      <c r="L88" s="33">
        <v>4.8</v>
      </c>
      <c r="M88" s="356">
        <f>J88*K88*L88</f>
        <v>336</v>
      </c>
      <c r="N88" s="451"/>
      <c r="O88" s="346">
        <f t="shared" si="62"/>
        <v>672</v>
      </c>
      <c r="P88" s="66">
        <f>SUMIF('TDL COD-RO'!D:D,A:A,'TDL COD-RO'!I:I)</f>
        <v>0</v>
      </c>
      <c r="Q88" s="66">
        <f t="shared" si="63"/>
        <v>672</v>
      </c>
      <c r="R88" s="595">
        <f t="shared" si="64"/>
        <v>0</v>
      </c>
      <c r="S88" s="17" t="s">
        <v>2458</v>
      </c>
      <c r="T88" s="127"/>
      <c r="U88" s="127"/>
      <c r="V88" s="127"/>
      <c r="W88" s="127"/>
      <c r="X88" s="127"/>
      <c r="Y88" s="127"/>
      <c r="Z88" s="127"/>
      <c r="AA88" s="127"/>
      <c r="AB88" s="127"/>
      <c r="AC88" s="127"/>
      <c r="AD88" s="127"/>
      <c r="AE88" s="127"/>
      <c r="AF88" s="127"/>
      <c r="AG88" s="127"/>
      <c r="AH88" s="127"/>
      <c r="AI88" s="127"/>
      <c r="AJ88" s="127"/>
      <c r="AK88" s="127"/>
      <c r="AL88" s="127"/>
      <c r="AM88" s="127"/>
      <c r="AN88" s="127"/>
      <c r="AO88" s="127"/>
      <c r="AP88" s="127"/>
      <c r="AQ88" s="127"/>
      <c r="AR88" s="127"/>
      <c r="AS88" s="127"/>
      <c r="AT88" s="127"/>
      <c r="AU88" s="127"/>
      <c r="AV88" s="127"/>
      <c r="AW88" s="127"/>
      <c r="AX88" s="127"/>
      <c r="AY88" s="127"/>
      <c r="AZ88" s="127"/>
      <c r="BA88" s="127"/>
      <c r="BB88" s="127"/>
    </row>
    <row r="89" spans="1:54" s="74" customFormat="1" ht="34.5" customHeight="1">
      <c r="A89" s="38"/>
      <c r="B89" s="126" t="s">
        <v>284</v>
      </c>
      <c r="C89" s="42"/>
      <c r="D89" s="72"/>
      <c r="E89" s="42"/>
      <c r="F89" s="83"/>
      <c r="G89" s="42"/>
      <c r="H89" s="69">
        <f>SUM(H86:H88)</f>
        <v>29256</v>
      </c>
      <c r="I89" s="75"/>
      <c r="J89" s="42"/>
      <c r="K89" s="83"/>
      <c r="L89" s="42"/>
      <c r="M89" s="349">
        <f>SUM(M86:M88)</f>
        <v>29256</v>
      </c>
      <c r="N89" s="75"/>
      <c r="O89" s="348">
        <f>SUM(O86:O88)</f>
        <v>58512</v>
      </c>
      <c r="P89" s="69">
        <f t="shared" ref="P89" si="65">SUM(P86:P88)</f>
        <v>3022</v>
      </c>
      <c r="Q89" s="69">
        <f t="shared" si="63"/>
        <v>55490</v>
      </c>
      <c r="R89" s="596">
        <f t="shared" si="64"/>
        <v>5.1647525293956796E-2</v>
      </c>
      <c r="S89" s="41"/>
    </row>
    <row r="90" spans="1:54" s="456" customFormat="1" ht="34.5" customHeight="1">
      <c r="A90" s="425"/>
      <c r="B90" s="405" t="s">
        <v>22</v>
      </c>
      <c r="C90" s="9"/>
      <c r="D90" s="78"/>
      <c r="E90" s="76"/>
      <c r="F90" s="388"/>
      <c r="G90" s="76"/>
      <c r="H90" s="480">
        <f>SUM(H75,H67,H58,H84,H89)</f>
        <v>325333</v>
      </c>
      <c r="I90" s="29"/>
      <c r="J90" s="390"/>
      <c r="K90" s="387"/>
      <c r="L90" s="390"/>
      <c r="M90" s="481">
        <f>SUM(M75,M67,M58,M84,M89)</f>
        <v>301359</v>
      </c>
      <c r="N90" s="29"/>
      <c r="O90" s="482">
        <f>SUM(O75,O67,O58,O84,O89)</f>
        <v>626692</v>
      </c>
      <c r="P90" s="480">
        <f t="shared" ref="P90" si="66">SUM(P75,P67,P58,P84,P89)</f>
        <v>35443</v>
      </c>
      <c r="Q90" s="480">
        <f t="shared" si="63"/>
        <v>591249</v>
      </c>
      <c r="R90" s="599">
        <f t="shared" si="64"/>
        <v>5.6555692429454976E-2</v>
      </c>
      <c r="S90" s="612"/>
      <c r="T90" s="454"/>
      <c r="U90" s="454"/>
      <c r="V90" s="454"/>
      <c r="W90" s="454"/>
      <c r="X90" s="454"/>
      <c r="Y90" s="454"/>
      <c r="Z90" s="454"/>
      <c r="AA90" s="454"/>
      <c r="AB90" s="454"/>
      <c r="AC90" s="454"/>
      <c r="AD90" s="454"/>
      <c r="AE90" s="454"/>
      <c r="AF90" s="454"/>
      <c r="AG90" s="454"/>
      <c r="AH90" s="454"/>
      <c r="AI90" s="454"/>
      <c r="AJ90" s="454"/>
      <c r="AK90" s="454"/>
      <c r="AL90" s="454"/>
      <c r="AM90" s="454"/>
      <c r="AN90" s="454"/>
      <c r="AO90" s="454"/>
      <c r="AP90" s="454"/>
      <c r="AQ90" s="454"/>
      <c r="AR90" s="454"/>
      <c r="AS90" s="454"/>
      <c r="AT90" s="454"/>
      <c r="AU90" s="454"/>
      <c r="AV90" s="454"/>
      <c r="AW90" s="454"/>
      <c r="AX90" s="454"/>
      <c r="AY90" s="454"/>
      <c r="AZ90" s="454"/>
      <c r="BA90" s="454"/>
      <c r="BB90" s="454"/>
    </row>
    <row r="91" spans="1:54" s="456" customFormat="1" ht="34.5" customHeight="1">
      <c r="A91" s="425"/>
      <c r="B91" s="453"/>
      <c r="C91" s="454"/>
      <c r="D91" s="454"/>
      <c r="E91" s="454"/>
      <c r="F91" s="113"/>
      <c r="G91" s="454"/>
      <c r="H91" s="113"/>
      <c r="I91" s="454"/>
      <c r="J91" s="454"/>
      <c r="K91" s="113"/>
      <c r="L91" s="454"/>
      <c r="M91" s="362"/>
      <c r="O91" s="361"/>
      <c r="P91" s="91"/>
      <c r="Q91" s="91"/>
      <c r="R91" s="600"/>
      <c r="S91" s="612"/>
      <c r="T91" s="454"/>
      <c r="U91" s="454"/>
      <c r="V91" s="454"/>
      <c r="W91" s="454"/>
      <c r="X91" s="454"/>
      <c r="Y91" s="454"/>
      <c r="Z91" s="454"/>
      <c r="AA91" s="454"/>
      <c r="AB91" s="454"/>
      <c r="AC91" s="454"/>
      <c r="AD91" s="454"/>
      <c r="AE91" s="454"/>
      <c r="AF91" s="454"/>
      <c r="AG91" s="454"/>
      <c r="AH91" s="454"/>
      <c r="AI91" s="454"/>
      <c r="AJ91" s="454"/>
      <c r="AK91" s="454"/>
      <c r="AL91" s="454"/>
      <c r="AM91" s="454"/>
      <c r="AN91" s="454"/>
      <c r="AO91" s="454"/>
      <c r="AP91" s="454"/>
      <c r="AQ91" s="454"/>
      <c r="AR91" s="454"/>
      <c r="AS91" s="454"/>
      <c r="AT91" s="454"/>
      <c r="AU91" s="454"/>
      <c r="AV91" s="454"/>
      <c r="AW91" s="454"/>
      <c r="AX91" s="454"/>
      <c r="AY91" s="454"/>
      <c r="AZ91" s="454"/>
      <c r="BA91" s="454"/>
      <c r="BB91" s="454"/>
    </row>
    <row r="92" spans="1:54" ht="34.5" customHeight="1">
      <c r="B92" s="404" t="s">
        <v>264</v>
      </c>
      <c r="C92" s="52"/>
      <c r="D92" s="52"/>
      <c r="E92" s="52"/>
      <c r="F92" s="53"/>
      <c r="G92" s="52"/>
      <c r="H92" s="53"/>
      <c r="I92" s="29"/>
      <c r="J92" s="52"/>
      <c r="K92" s="53"/>
      <c r="L92" s="52"/>
      <c r="M92" s="357"/>
      <c r="N92" s="29"/>
      <c r="O92" s="561"/>
      <c r="P92" s="552"/>
      <c r="Q92" s="552"/>
      <c r="R92" s="601"/>
      <c r="S92" s="1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7"/>
      <c r="AT92" s="127"/>
      <c r="AU92" s="127"/>
      <c r="AV92" s="127"/>
      <c r="AW92" s="127"/>
      <c r="AX92" s="127"/>
      <c r="AY92" s="127"/>
      <c r="AZ92" s="127"/>
      <c r="BA92" s="127"/>
      <c r="BB92" s="127"/>
    </row>
    <row r="93" spans="1:54" ht="34.5" customHeight="1">
      <c r="B93" s="483" t="s">
        <v>227</v>
      </c>
      <c r="C93" s="458"/>
      <c r="D93" s="458"/>
      <c r="E93" s="458"/>
      <c r="F93" s="460"/>
      <c r="G93" s="458"/>
      <c r="H93" s="458"/>
      <c r="I93" s="458"/>
      <c r="J93" s="458"/>
      <c r="K93" s="458"/>
      <c r="L93" s="458"/>
      <c r="M93" s="484"/>
      <c r="N93" s="458"/>
      <c r="O93" s="563"/>
      <c r="P93" s="554"/>
      <c r="Q93" s="554"/>
      <c r="R93" s="602"/>
      <c r="S93" s="17"/>
      <c r="T93" s="127"/>
      <c r="U93" s="127"/>
      <c r="V93" s="127"/>
      <c r="W93" s="127"/>
      <c r="X93" s="127"/>
      <c r="Y93" s="127"/>
      <c r="Z93" s="127"/>
      <c r="AA93" s="127"/>
      <c r="AB93" s="127"/>
      <c r="AC93" s="127"/>
      <c r="AD93" s="127"/>
      <c r="AE93" s="127"/>
      <c r="AF93" s="127"/>
      <c r="AG93" s="127"/>
      <c r="AH93" s="127"/>
      <c r="AI93" s="127"/>
      <c r="AJ93" s="127"/>
      <c r="AK93" s="127"/>
      <c r="AL93" s="127"/>
      <c r="AM93" s="127"/>
      <c r="AN93" s="127"/>
      <c r="AO93" s="127"/>
      <c r="AP93" s="127"/>
      <c r="AQ93" s="127"/>
      <c r="AR93" s="127"/>
      <c r="AS93" s="127"/>
      <c r="AT93" s="127"/>
      <c r="AU93" s="127"/>
      <c r="AV93" s="127"/>
      <c r="AW93" s="127"/>
      <c r="AX93" s="127"/>
      <c r="AY93" s="127"/>
      <c r="AZ93" s="127"/>
      <c r="BA93" s="127"/>
      <c r="BB93" s="127"/>
    </row>
    <row r="94" spans="1:54" ht="34.5" customHeight="1">
      <c r="A94" s="430" t="s">
        <v>1350</v>
      </c>
      <c r="B94" s="406" t="s">
        <v>228</v>
      </c>
      <c r="C94" s="32" t="s">
        <v>12</v>
      </c>
      <c r="D94" s="33" t="s">
        <v>229</v>
      </c>
      <c r="E94" s="80">
        <v>8</v>
      </c>
      <c r="F94" s="28">
        <v>115</v>
      </c>
      <c r="G94" s="79">
        <v>1</v>
      </c>
      <c r="H94" s="28">
        <f>G94*F94*E94</f>
        <v>920</v>
      </c>
      <c r="I94" s="29"/>
      <c r="J94" s="28">
        <v>0</v>
      </c>
      <c r="K94" s="28">
        <v>0</v>
      </c>
      <c r="L94" s="28"/>
      <c r="M94" s="360">
        <v>0</v>
      </c>
      <c r="N94" s="29"/>
      <c r="O94" s="346">
        <f t="shared" ref="O94:O97" si="67">H94+M94</f>
        <v>920</v>
      </c>
      <c r="P94" s="66">
        <f>SUMIF('TDL COD-RO'!D:D,A:A,'TDL COD-RO'!I:I)</f>
        <v>860</v>
      </c>
      <c r="Q94" s="66">
        <f t="shared" ref="Q94:Q98" si="68">O94-P94</f>
        <v>60</v>
      </c>
      <c r="R94" s="595">
        <f t="shared" ref="R94:R98" si="69">P94/O94</f>
        <v>0.93478260869565222</v>
      </c>
      <c r="S94" s="17" t="s">
        <v>2453</v>
      </c>
      <c r="T94" s="127"/>
      <c r="U94" s="127"/>
      <c r="V94" s="127"/>
      <c r="W94" s="127"/>
      <c r="X94" s="127"/>
      <c r="Y94" s="127"/>
      <c r="Z94" s="127"/>
      <c r="AA94" s="127"/>
      <c r="AB94" s="127"/>
      <c r="AC94" s="127"/>
      <c r="AD94" s="127"/>
      <c r="AE94" s="127"/>
      <c r="AF94" s="127"/>
      <c r="AG94" s="127"/>
      <c r="AH94" s="127"/>
      <c r="AI94" s="127"/>
      <c r="AJ94" s="127"/>
      <c r="AK94" s="127"/>
      <c r="AL94" s="127"/>
      <c r="AM94" s="127"/>
      <c r="AN94" s="127"/>
      <c r="AO94" s="127"/>
      <c r="AP94" s="127"/>
      <c r="AQ94" s="127"/>
      <c r="AR94" s="127"/>
      <c r="AS94" s="127"/>
      <c r="AT94" s="127"/>
      <c r="AU94" s="127"/>
      <c r="AV94" s="127"/>
      <c r="AW94" s="127"/>
      <c r="AX94" s="127"/>
      <c r="AY94" s="127"/>
      <c r="AZ94" s="127"/>
      <c r="BA94" s="127"/>
      <c r="BB94" s="127"/>
    </row>
    <row r="95" spans="1:54" ht="34.5" customHeight="1">
      <c r="A95" s="430" t="s">
        <v>1351</v>
      </c>
      <c r="B95" s="406" t="s">
        <v>230</v>
      </c>
      <c r="C95" s="32" t="s">
        <v>12</v>
      </c>
      <c r="D95" s="33" t="s">
        <v>229</v>
      </c>
      <c r="E95" s="80">
        <v>1</v>
      </c>
      <c r="F95" s="93">
        <f>21035-800</f>
        <v>20235</v>
      </c>
      <c r="G95" s="79">
        <v>1</v>
      </c>
      <c r="H95" s="28">
        <f>G95*F95*E95</f>
        <v>20235</v>
      </c>
      <c r="I95" s="29"/>
      <c r="J95" s="28">
        <v>0</v>
      </c>
      <c r="K95" s="28"/>
      <c r="L95" s="28"/>
      <c r="M95" s="360">
        <v>0</v>
      </c>
      <c r="N95" s="29"/>
      <c r="O95" s="346">
        <f t="shared" si="67"/>
        <v>20235</v>
      </c>
      <c r="P95" s="66">
        <f>SUMIF('TDL COD-RO'!D:D,A:A,'TDL COD-RO'!I:I)</f>
        <v>5433</v>
      </c>
      <c r="Q95" s="66">
        <f t="shared" si="68"/>
        <v>14802</v>
      </c>
      <c r="R95" s="595">
        <f t="shared" si="69"/>
        <v>0.26849518161601188</v>
      </c>
      <c r="S95" s="17" t="s">
        <v>2453</v>
      </c>
      <c r="T95" s="127"/>
      <c r="U95" s="127"/>
      <c r="V95" s="127"/>
      <c r="W95" s="127"/>
      <c r="X95" s="127"/>
      <c r="Y95" s="127"/>
      <c r="Z95" s="127"/>
      <c r="AA95" s="127"/>
      <c r="AB95" s="127"/>
      <c r="AC95" s="127"/>
      <c r="AD95" s="127"/>
      <c r="AE95" s="127"/>
      <c r="AF95" s="127"/>
      <c r="AG95" s="127"/>
      <c r="AH95" s="127"/>
      <c r="AI95" s="127"/>
      <c r="AJ95" s="127"/>
      <c r="AK95" s="127"/>
      <c r="AL95" s="127"/>
      <c r="AM95" s="127"/>
      <c r="AN95" s="127"/>
      <c r="AO95" s="127"/>
      <c r="AP95" s="127"/>
      <c r="AQ95" s="127"/>
      <c r="AR95" s="127"/>
      <c r="AS95" s="127"/>
      <c r="AT95" s="127"/>
      <c r="AU95" s="127"/>
      <c r="AV95" s="127"/>
      <c r="AW95" s="127"/>
      <c r="AX95" s="127"/>
      <c r="AY95" s="127"/>
      <c r="AZ95" s="127"/>
      <c r="BA95" s="127"/>
      <c r="BB95" s="127"/>
    </row>
    <row r="96" spans="1:54" ht="34.5" customHeight="1">
      <c r="A96" s="430" t="s">
        <v>1352</v>
      </c>
      <c r="B96" s="407" t="s">
        <v>231</v>
      </c>
      <c r="C96" s="32" t="s">
        <v>10</v>
      </c>
      <c r="D96" s="33" t="s">
        <v>229</v>
      </c>
      <c r="E96" s="80">
        <v>1</v>
      </c>
      <c r="F96" s="93">
        <v>16408</v>
      </c>
      <c r="G96" s="33">
        <v>1</v>
      </c>
      <c r="H96" s="28">
        <f>G96*F96*E96</f>
        <v>16408</v>
      </c>
      <c r="I96" s="29"/>
      <c r="J96" s="28">
        <v>1</v>
      </c>
      <c r="K96" s="28">
        <v>6680</v>
      </c>
      <c r="L96" s="28">
        <v>1</v>
      </c>
      <c r="M96" s="360">
        <f>J96*K96*L96</f>
        <v>6680</v>
      </c>
      <c r="N96" s="29"/>
      <c r="O96" s="346">
        <f t="shared" si="67"/>
        <v>23088</v>
      </c>
      <c r="P96" s="66">
        <f>SUMIF('TDL COD-RO'!D:D,A:A,'TDL COD-RO'!I:I)</f>
        <v>15728</v>
      </c>
      <c r="Q96" s="66">
        <f t="shared" si="68"/>
        <v>7360</v>
      </c>
      <c r="R96" s="595">
        <f t="shared" si="69"/>
        <v>0.68121968121968124</v>
      </c>
      <c r="S96" s="17" t="s">
        <v>2453</v>
      </c>
      <c r="T96" s="127"/>
      <c r="U96" s="127"/>
      <c r="V96" s="127"/>
      <c r="W96" s="127"/>
      <c r="X96" s="127"/>
      <c r="Y96" s="127"/>
      <c r="Z96" s="127"/>
      <c r="AA96" s="127"/>
      <c r="AB96" s="127"/>
      <c r="AC96" s="127"/>
      <c r="AD96" s="127"/>
      <c r="AE96" s="127"/>
      <c r="AF96" s="127"/>
      <c r="AG96" s="127"/>
      <c r="AH96" s="127"/>
      <c r="AI96" s="127"/>
      <c r="AJ96" s="127"/>
      <c r="AK96" s="127"/>
      <c r="AL96" s="127"/>
      <c r="AM96" s="127"/>
      <c r="AN96" s="127"/>
      <c r="AO96" s="127"/>
      <c r="AP96" s="127"/>
      <c r="AQ96" s="127"/>
      <c r="AR96" s="127"/>
      <c r="AS96" s="127"/>
      <c r="AT96" s="127"/>
      <c r="AU96" s="127"/>
      <c r="AV96" s="127"/>
      <c r="AW96" s="127"/>
      <c r="AX96" s="127"/>
      <c r="AY96" s="127"/>
      <c r="AZ96" s="127"/>
      <c r="BA96" s="127"/>
      <c r="BB96" s="127"/>
    </row>
    <row r="97" spans="1:54" ht="34.5" customHeight="1">
      <c r="A97" s="430" t="s">
        <v>1353</v>
      </c>
      <c r="B97" s="407" t="s">
        <v>232</v>
      </c>
      <c r="C97" s="32" t="s">
        <v>12</v>
      </c>
      <c r="D97" s="33" t="s">
        <v>229</v>
      </c>
      <c r="E97" s="33">
        <v>180</v>
      </c>
      <c r="F97" s="93">
        <v>5</v>
      </c>
      <c r="G97" s="33">
        <v>12</v>
      </c>
      <c r="H97" s="28">
        <f t="shared" ref="H97" si="70">G97*F97*E97</f>
        <v>10800</v>
      </c>
      <c r="I97" s="29"/>
      <c r="J97" s="27">
        <v>180</v>
      </c>
      <c r="K97" s="28">
        <v>5</v>
      </c>
      <c r="L97" s="28">
        <v>12</v>
      </c>
      <c r="M97" s="360">
        <f>J97*K97*L97</f>
        <v>10800</v>
      </c>
      <c r="N97" s="29"/>
      <c r="O97" s="346">
        <f t="shared" si="67"/>
        <v>21600</v>
      </c>
      <c r="P97" s="66">
        <f>SUMIF('TDL COD-RO'!D:D,A:A,'TDL COD-RO'!I:I)</f>
        <v>0</v>
      </c>
      <c r="Q97" s="66">
        <f t="shared" si="68"/>
        <v>21600</v>
      </c>
      <c r="R97" s="595">
        <f t="shared" si="69"/>
        <v>0</v>
      </c>
      <c r="S97" s="17" t="s">
        <v>2444</v>
      </c>
      <c r="T97" s="127"/>
      <c r="U97" s="127"/>
      <c r="V97" s="127"/>
      <c r="W97" s="127"/>
      <c r="X97" s="127"/>
      <c r="Y97" s="127"/>
      <c r="Z97" s="127"/>
      <c r="AA97" s="127"/>
      <c r="AB97" s="127"/>
      <c r="AC97" s="127"/>
      <c r="AD97" s="127"/>
      <c r="AE97" s="127"/>
      <c r="AF97" s="127"/>
      <c r="AG97" s="127"/>
      <c r="AH97" s="127"/>
      <c r="AI97" s="127"/>
      <c r="AJ97" s="127"/>
      <c r="AK97" s="127"/>
      <c r="AL97" s="127"/>
      <c r="AM97" s="127"/>
      <c r="AN97" s="127"/>
      <c r="AO97" s="127"/>
      <c r="AP97" s="127"/>
      <c r="AQ97" s="127"/>
      <c r="AR97" s="127"/>
      <c r="AS97" s="127"/>
      <c r="AT97" s="127"/>
      <c r="AU97" s="127"/>
      <c r="AV97" s="127"/>
      <c r="AW97" s="127"/>
      <c r="AX97" s="127"/>
      <c r="AY97" s="127"/>
      <c r="AZ97" s="127"/>
      <c r="BA97" s="127"/>
      <c r="BB97" s="127"/>
    </row>
    <row r="98" spans="1:54" s="478" customFormat="1" ht="34.5" customHeight="1">
      <c r="A98" s="426"/>
      <c r="B98" s="465"/>
      <c r="C98" s="466"/>
      <c r="D98" s="466"/>
      <c r="E98" s="468"/>
      <c r="F98" s="469"/>
      <c r="G98" s="468"/>
      <c r="H98" s="473">
        <f>SUM(H94:H97)</f>
        <v>48363</v>
      </c>
      <c r="I98" s="471"/>
      <c r="J98" s="472"/>
      <c r="K98" s="473"/>
      <c r="L98" s="472"/>
      <c r="M98" s="474">
        <f>SUM(M94:M97)</f>
        <v>17480</v>
      </c>
      <c r="N98" s="475"/>
      <c r="O98" s="476">
        <f>SUM(O94:O97)</f>
        <v>65843</v>
      </c>
      <c r="P98" s="473">
        <f t="shared" ref="P98" si="71">SUM(P94:P97)</f>
        <v>22021</v>
      </c>
      <c r="Q98" s="473">
        <f t="shared" si="68"/>
        <v>43822</v>
      </c>
      <c r="R98" s="603">
        <f t="shared" si="69"/>
        <v>0.33444709384444815</v>
      </c>
      <c r="S98" s="613"/>
      <c r="T98" s="477"/>
      <c r="U98" s="477"/>
      <c r="V98" s="477"/>
      <c r="W98" s="477"/>
      <c r="X98" s="477"/>
      <c r="Y98" s="477"/>
      <c r="Z98" s="477"/>
      <c r="AA98" s="477"/>
      <c r="AB98" s="477"/>
      <c r="AC98" s="477"/>
      <c r="AD98" s="477"/>
      <c r="AE98" s="477"/>
      <c r="AF98" s="477"/>
      <c r="AG98" s="477"/>
      <c r="AH98" s="477"/>
      <c r="AI98" s="477"/>
      <c r="AJ98" s="477"/>
      <c r="AK98" s="477"/>
      <c r="AL98" s="477"/>
      <c r="AM98" s="477"/>
      <c r="AN98" s="477"/>
      <c r="AO98" s="477"/>
      <c r="AP98" s="477"/>
      <c r="AQ98" s="477"/>
      <c r="AR98" s="477"/>
      <c r="AS98" s="477"/>
      <c r="AT98" s="477"/>
      <c r="AU98" s="477"/>
      <c r="AV98" s="477"/>
      <c r="AW98" s="477"/>
      <c r="AX98" s="477"/>
      <c r="AY98" s="477"/>
      <c r="AZ98" s="477"/>
      <c r="BA98" s="477"/>
      <c r="BB98" s="477"/>
    </row>
    <row r="99" spans="1:54" ht="34.5" customHeight="1">
      <c r="B99" s="483" t="s">
        <v>233</v>
      </c>
      <c r="C99" s="458"/>
      <c r="D99" s="458"/>
      <c r="E99" s="458"/>
      <c r="F99" s="460"/>
      <c r="G99" s="458"/>
      <c r="H99" s="458"/>
      <c r="I99" s="458"/>
      <c r="J99" s="458"/>
      <c r="K99" s="458"/>
      <c r="L99" s="458"/>
      <c r="M99" s="484"/>
      <c r="N99" s="458"/>
      <c r="O99" s="563"/>
      <c r="P99" s="554"/>
      <c r="Q99" s="554"/>
      <c r="R99" s="602"/>
      <c r="S99" s="17"/>
      <c r="T99" s="127"/>
      <c r="U99" s="127"/>
      <c r="V99" s="127"/>
      <c r="W99" s="127"/>
      <c r="X99" s="127"/>
      <c r="Y99" s="127"/>
      <c r="Z99" s="127"/>
      <c r="AA99" s="127"/>
      <c r="AB99" s="127"/>
      <c r="AC99" s="127"/>
      <c r="AD99" s="127"/>
      <c r="AE99" s="127"/>
      <c r="AF99" s="127"/>
      <c r="AG99" s="127"/>
      <c r="AH99" s="127"/>
      <c r="AI99" s="127"/>
      <c r="AJ99" s="127"/>
      <c r="AK99" s="127"/>
      <c r="AL99" s="127"/>
      <c r="AM99" s="127"/>
      <c r="AN99" s="127"/>
      <c r="AO99" s="127"/>
      <c r="AP99" s="127"/>
      <c r="AQ99" s="127"/>
      <c r="AR99" s="127"/>
      <c r="AS99" s="127"/>
      <c r="AT99" s="127"/>
      <c r="AU99" s="127"/>
      <c r="AV99" s="127"/>
      <c r="AW99" s="127"/>
      <c r="AX99" s="127"/>
      <c r="AY99" s="127"/>
      <c r="AZ99" s="127"/>
      <c r="BA99" s="127"/>
      <c r="BB99" s="127"/>
    </row>
    <row r="100" spans="1:54" ht="34.5" customHeight="1">
      <c r="A100" s="430" t="s">
        <v>1354</v>
      </c>
      <c r="B100" s="407" t="s">
        <v>234</v>
      </c>
      <c r="C100" s="32" t="s">
        <v>12</v>
      </c>
      <c r="D100" s="94" t="s">
        <v>229</v>
      </c>
      <c r="E100" s="33">
        <v>1</v>
      </c>
      <c r="F100" s="33">
        <v>3540</v>
      </c>
      <c r="G100" s="33">
        <v>1</v>
      </c>
      <c r="H100" s="28">
        <f>E100*F100*G100</f>
        <v>3540</v>
      </c>
      <c r="I100" s="29"/>
      <c r="J100" s="28"/>
      <c r="K100" s="28"/>
      <c r="L100" s="28"/>
      <c r="M100" s="360">
        <v>0</v>
      </c>
      <c r="N100" s="29"/>
      <c r="O100" s="346">
        <f t="shared" ref="O100:O103" si="72">H100+M100</f>
        <v>3540</v>
      </c>
      <c r="P100" s="66">
        <f>SUMIF('TDL COD-RO'!D:D,A:A,'TDL COD-RO'!I:I)</f>
        <v>0</v>
      </c>
      <c r="Q100" s="66">
        <f t="shared" ref="Q100:Q104" si="73">O100-P100</f>
        <v>3540</v>
      </c>
      <c r="R100" s="595">
        <f t="shared" ref="R100:R104" si="74">P100/O100</f>
        <v>0</v>
      </c>
      <c r="S100" s="17" t="s">
        <v>2444</v>
      </c>
      <c r="T100" s="127"/>
      <c r="U100" s="127"/>
      <c r="V100" s="127"/>
      <c r="W100" s="127"/>
      <c r="X100" s="127"/>
      <c r="Y100" s="127"/>
      <c r="Z100" s="127"/>
      <c r="AA100" s="127"/>
      <c r="AB100" s="127"/>
      <c r="AC100" s="127"/>
      <c r="AD100" s="127"/>
      <c r="AE100" s="127"/>
      <c r="AF100" s="127"/>
      <c r="AG100" s="127"/>
      <c r="AH100" s="127"/>
      <c r="AI100" s="127"/>
      <c r="AJ100" s="127"/>
      <c r="AK100" s="127"/>
      <c r="AL100" s="127"/>
      <c r="AM100" s="127"/>
      <c r="AN100" s="127"/>
      <c r="AO100" s="127"/>
      <c r="AP100" s="127"/>
      <c r="AQ100" s="127"/>
      <c r="AR100" s="127"/>
      <c r="AS100" s="127"/>
      <c r="AT100" s="127"/>
      <c r="AU100" s="127"/>
      <c r="AV100" s="127"/>
      <c r="AW100" s="127"/>
      <c r="AX100" s="127"/>
      <c r="AY100" s="127"/>
      <c r="AZ100" s="127"/>
      <c r="BA100" s="127"/>
      <c r="BB100" s="127"/>
    </row>
    <row r="101" spans="1:54" ht="34.5" customHeight="1">
      <c r="A101" s="430" t="s">
        <v>1355</v>
      </c>
      <c r="B101" s="407" t="s">
        <v>235</v>
      </c>
      <c r="C101" s="32" t="s">
        <v>12</v>
      </c>
      <c r="D101" s="94" t="s">
        <v>229</v>
      </c>
      <c r="E101" s="33">
        <v>9</v>
      </c>
      <c r="F101" s="33">
        <v>25</v>
      </c>
      <c r="G101" s="33">
        <v>4</v>
      </c>
      <c r="H101" s="28">
        <f t="shared" ref="H101:H103" si="75">E101*F101*G101</f>
        <v>900</v>
      </c>
      <c r="I101" s="29"/>
      <c r="J101" s="28">
        <v>9</v>
      </c>
      <c r="K101" s="28">
        <v>25</v>
      </c>
      <c r="L101" s="28">
        <v>4</v>
      </c>
      <c r="M101" s="360">
        <f>J101*K101*L101</f>
        <v>900</v>
      </c>
      <c r="N101" s="29"/>
      <c r="O101" s="346">
        <f t="shared" si="72"/>
        <v>1800</v>
      </c>
      <c r="P101" s="66">
        <f>SUMIF('TDL COD-RO'!D:D,A:A,'TDL COD-RO'!I:I)</f>
        <v>0</v>
      </c>
      <c r="Q101" s="66">
        <f t="shared" si="73"/>
        <v>1800</v>
      </c>
      <c r="R101" s="595">
        <f t="shared" si="74"/>
        <v>0</v>
      </c>
      <c r="S101" s="17" t="s">
        <v>2444</v>
      </c>
      <c r="T101" s="127"/>
      <c r="U101" s="127"/>
      <c r="V101" s="127"/>
      <c r="W101" s="127"/>
      <c r="X101" s="127"/>
      <c r="Y101" s="127"/>
      <c r="Z101" s="127"/>
      <c r="AA101" s="127"/>
      <c r="AB101" s="127"/>
      <c r="AC101" s="127"/>
      <c r="AD101" s="127"/>
      <c r="AE101" s="127"/>
      <c r="AF101" s="127"/>
      <c r="AG101" s="127"/>
      <c r="AH101" s="127"/>
      <c r="AI101" s="127"/>
      <c r="AJ101" s="127"/>
      <c r="AK101" s="127"/>
      <c r="AL101" s="127"/>
      <c r="AM101" s="127"/>
      <c r="AN101" s="127"/>
      <c r="AO101" s="127"/>
      <c r="AP101" s="127"/>
      <c r="AQ101" s="127"/>
      <c r="AR101" s="127"/>
      <c r="AS101" s="127"/>
      <c r="AT101" s="127"/>
      <c r="AU101" s="127"/>
      <c r="AV101" s="127"/>
      <c r="AW101" s="127"/>
      <c r="AX101" s="127"/>
      <c r="AY101" s="127"/>
      <c r="AZ101" s="127"/>
      <c r="BA101" s="127"/>
      <c r="BB101" s="127"/>
    </row>
    <row r="102" spans="1:54" ht="34.5" customHeight="1">
      <c r="A102" s="430" t="s">
        <v>1356</v>
      </c>
      <c r="B102" s="407" t="s">
        <v>282</v>
      </c>
      <c r="C102" s="32" t="s">
        <v>12</v>
      </c>
      <c r="D102" s="94" t="s">
        <v>229</v>
      </c>
      <c r="E102" s="33">
        <v>9</v>
      </c>
      <c r="F102" s="33">
        <v>25</v>
      </c>
      <c r="G102" s="33">
        <v>4</v>
      </c>
      <c r="H102" s="28">
        <f t="shared" si="75"/>
        <v>900</v>
      </c>
      <c r="I102" s="29"/>
      <c r="J102" s="28">
        <v>9</v>
      </c>
      <c r="K102" s="28">
        <v>25</v>
      </c>
      <c r="L102" s="28">
        <v>4</v>
      </c>
      <c r="M102" s="360">
        <f>J102*K102*L102</f>
        <v>900</v>
      </c>
      <c r="N102" s="29"/>
      <c r="O102" s="346">
        <f t="shared" si="72"/>
        <v>1800</v>
      </c>
      <c r="P102" s="66">
        <f>SUMIF('TDL COD-RO'!D:D,A:A,'TDL COD-RO'!I:I)</f>
        <v>0</v>
      </c>
      <c r="Q102" s="66">
        <f t="shared" si="73"/>
        <v>1800</v>
      </c>
      <c r="R102" s="595">
        <f t="shared" si="74"/>
        <v>0</v>
      </c>
      <c r="S102" s="17" t="s">
        <v>2444</v>
      </c>
      <c r="T102" s="127"/>
      <c r="U102" s="127"/>
      <c r="V102" s="127"/>
      <c r="W102" s="127"/>
      <c r="X102" s="127"/>
      <c r="Y102" s="127"/>
      <c r="Z102" s="127"/>
      <c r="AA102" s="127"/>
      <c r="AB102" s="127"/>
      <c r="AC102" s="127"/>
      <c r="AD102" s="127"/>
      <c r="AE102" s="127"/>
      <c r="AF102" s="127"/>
      <c r="AG102" s="127"/>
      <c r="AH102" s="127"/>
      <c r="AI102" s="127"/>
      <c r="AJ102" s="127"/>
      <c r="AK102" s="127"/>
      <c r="AL102" s="127"/>
      <c r="AM102" s="127"/>
      <c r="AN102" s="127"/>
      <c r="AO102" s="127"/>
      <c r="AP102" s="127"/>
      <c r="AQ102" s="127"/>
      <c r="AR102" s="127"/>
      <c r="AS102" s="127"/>
      <c r="AT102" s="127"/>
      <c r="AU102" s="127"/>
      <c r="AV102" s="127"/>
      <c r="AW102" s="127"/>
      <c r="AX102" s="127"/>
      <c r="AY102" s="127"/>
      <c r="AZ102" s="127"/>
      <c r="BA102" s="127"/>
      <c r="BB102" s="127"/>
    </row>
    <row r="103" spans="1:54" ht="34.5" customHeight="1">
      <c r="A103" s="430" t="s">
        <v>1357</v>
      </c>
      <c r="B103" s="407" t="s">
        <v>236</v>
      </c>
      <c r="C103" s="32" t="s">
        <v>12</v>
      </c>
      <c r="D103" s="94" t="s">
        <v>229</v>
      </c>
      <c r="E103" s="33">
        <v>1</v>
      </c>
      <c r="F103" s="33">
        <v>1000</v>
      </c>
      <c r="G103" s="33">
        <v>2</v>
      </c>
      <c r="H103" s="28">
        <f t="shared" si="75"/>
        <v>2000</v>
      </c>
      <c r="I103" s="29"/>
      <c r="J103" s="28">
        <v>1</v>
      </c>
      <c r="K103" s="28">
        <v>1000</v>
      </c>
      <c r="L103" s="28">
        <v>2</v>
      </c>
      <c r="M103" s="360">
        <f>J103*K103*L103</f>
        <v>2000</v>
      </c>
      <c r="N103" s="29"/>
      <c r="O103" s="346">
        <f t="shared" si="72"/>
        <v>4000</v>
      </c>
      <c r="P103" s="66">
        <f>SUMIF('TDL COD-RO'!D:D,A:A,'TDL COD-RO'!I:I)</f>
        <v>0</v>
      </c>
      <c r="Q103" s="66">
        <f t="shared" si="73"/>
        <v>4000</v>
      </c>
      <c r="R103" s="595">
        <f t="shared" si="74"/>
        <v>0</v>
      </c>
      <c r="S103" s="17" t="s">
        <v>2444</v>
      </c>
      <c r="T103" s="127"/>
      <c r="U103" s="127"/>
      <c r="V103" s="127"/>
      <c r="W103" s="127"/>
      <c r="X103" s="127"/>
      <c r="Y103" s="127"/>
      <c r="Z103" s="127"/>
      <c r="AA103" s="127"/>
      <c r="AB103" s="127"/>
      <c r="AC103" s="127"/>
      <c r="AD103" s="127"/>
      <c r="AE103" s="127"/>
      <c r="AF103" s="127"/>
      <c r="AG103" s="127"/>
      <c r="AH103" s="127"/>
      <c r="AI103" s="127"/>
      <c r="AJ103" s="127"/>
      <c r="AK103" s="127"/>
      <c r="AL103" s="127"/>
      <c r="AM103" s="127"/>
      <c r="AN103" s="127"/>
      <c r="AO103" s="127"/>
      <c r="AP103" s="127"/>
      <c r="AQ103" s="127"/>
      <c r="AR103" s="127"/>
      <c r="AS103" s="127"/>
      <c r="AT103" s="127"/>
      <c r="AU103" s="127"/>
      <c r="AV103" s="127"/>
      <c r="AW103" s="127"/>
      <c r="AX103" s="127"/>
      <c r="AY103" s="127"/>
      <c r="AZ103" s="127"/>
      <c r="BA103" s="127"/>
      <c r="BB103" s="127"/>
    </row>
    <row r="104" spans="1:54" s="478" customFormat="1" ht="34.5" customHeight="1">
      <c r="A104" s="426"/>
      <c r="B104" s="465"/>
      <c r="C104" s="466"/>
      <c r="D104" s="466"/>
      <c r="E104" s="468"/>
      <c r="F104" s="469"/>
      <c r="G104" s="468"/>
      <c r="H104" s="473">
        <f>SUM(H100:H103)</f>
        <v>7340</v>
      </c>
      <c r="I104" s="471"/>
      <c r="J104" s="472"/>
      <c r="K104" s="473"/>
      <c r="L104" s="472"/>
      <c r="M104" s="474">
        <f>SUM(M100:M103)</f>
        <v>3800</v>
      </c>
      <c r="N104" s="475"/>
      <c r="O104" s="476">
        <f>SUM(O100:O103)</f>
        <v>11140</v>
      </c>
      <c r="P104" s="473">
        <f t="shared" ref="P104" si="76">SUM(P100:P103)</f>
        <v>0</v>
      </c>
      <c r="Q104" s="473">
        <f t="shared" si="73"/>
        <v>11140</v>
      </c>
      <c r="R104" s="603">
        <f t="shared" si="74"/>
        <v>0</v>
      </c>
      <c r="S104" s="613"/>
      <c r="T104" s="477"/>
      <c r="U104" s="477"/>
      <c r="V104" s="477"/>
      <c r="W104" s="477"/>
      <c r="X104" s="477"/>
      <c r="Y104" s="477"/>
      <c r="Z104" s="477"/>
      <c r="AA104" s="477"/>
      <c r="AB104" s="477"/>
      <c r="AC104" s="477"/>
      <c r="AD104" s="477"/>
      <c r="AE104" s="477"/>
      <c r="AF104" s="477"/>
      <c r="AG104" s="477"/>
      <c r="AH104" s="477"/>
      <c r="AI104" s="477"/>
      <c r="AJ104" s="477"/>
      <c r="AK104" s="477"/>
      <c r="AL104" s="477"/>
      <c r="AM104" s="477"/>
      <c r="AN104" s="477"/>
      <c r="AO104" s="477"/>
      <c r="AP104" s="477"/>
      <c r="AQ104" s="477"/>
      <c r="AR104" s="477"/>
      <c r="AS104" s="477"/>
      <c r="AT104" s="477"/>
      <c r="AU104" s="477"/>
      <c r="AV104" s="477"/>
      <c r="AW104" s="477"/>
      <c r="AX104" s="477"/>
      <c r="AY104" s="477"/>
      <c r="AZ104" s="477"/>
      <c r="BA104" s="477"/>
      <c r="BB104" s="477"/>
    </row>
    <row r="105" spans="1:54" ht="34.5" customHeight="1">
      <c r="B105" s="483" t="s">
        <v>237</v>
      </c>
      <c r="C105" s="458"/>
      <c r="D105" s="458"/>
      <c r="E105" s="458"/>
      <c r="F105" s="460"/>
      <c r="G105" s="458"/>
      <c r="H105" s="458"/>
      <c r="I105" s="458"/>
      <c r="J105" s="458"/>
      <c r="K105" s="458"/>
      <c r="L105" s="458"/>
      <c r="M105" s="484"/>
      <c r="N105" s="458"/>
      <c r="O105" s="563"/>
      <c r="P105" s="554"/>
      <c r="Q105" s="554"/>
      <c r="R105" s="602"/>
      <c r="S105" s="17"/>
      <c r="T105" s="127"/>
      <c r="U105" s="127"/>
      <c r="V105" s="127"/>
      <c r="W105" s="127"/>
      <c r="X105" s="127"/>
      <c r="Y105" s="127"/>
      <c r="Z105" s="127"/>
      <c r="AA105" s="127"/>
      <c r="AB105" s="127"/>
      <c r="AC105" s="127"/>
      <c r="AD105" s="127"/>
      <c r="AE105" s="127"/>
      <c r="AF105" s="127"/>
      <c r="AG105" s="127"/>
      <c r="AH105" s="127"/>
      <c r="AI105" s="127"/>
      <c r="AJ105" s="127"/>
      <c r="AK105" s="127"/>
      <c r="AL105" s="127"/>
      <c r="AM105" s="127"/>
      <c r="AN105" s="127"/>
      <c r="AO105" s="127"/>
      <c r="AP105" s="127"/>
      <c r="AQ105" s="127"/>
      <c r="AR105" s="127"/>
      <c r="AS105" s="127"/>
      <c r="AT105" s="127"/>
      <c r="AU105" s="127"/>
      <c r="AV105" s="127"/>
      <c r="AW105" s="127"/>
      <c r="AX105" s="127"/>
      <c r="AY105" s="127"/>
      <c r="AZ105" s="127"/>
      <c r="BA105" s="127"/>
      <c r="BB105" s="127"/>
    </row>
    <row r="106" spans="1:54" ht="34.5" customHeight="1">
      <c r="A106" s="430" t="s">
        <v>1358</v>
      </c>
      <c r="B106" s="407" t="s">
        <v>238</v>
      </c>
      <c r="C106" s="32" t="s">
        <v>12</v>
      </c>
      <c r="D106" s="94" t="s">
        <v>229</v>
      </c>
      <c r="E106" s="33">
        <v>1</v>
      </c>
      <c r="F106" s="33">
        <v>4280</v>
      </c>
      <c r="G106" s="33">
        <v>1</v>
      </c>
      <c r="H106" s="28">
        <f>G106*F106*E106</f>
        <v>4280</v>
      </c>
      <c r="I106" s="29"/>
      <c r="J106" s="28">
        <v>1</v>
      </c>
      <c r="K106" s="28">
        <v>0</v>
      </c>
      <c r="L106" s="28">
        <v>0</v>
      </c>
      <c r="M106" s="360">
        <f>J106*K106*L106</f>
        <v>0</v>
      </c>
      <c r="N106" s="29"/>
      <c r="O106" s="346">
        <f t="shared" ref="O106:O109" si="77">H106+M106</f>
        <v>4280</v>
      </c>
      <c r="P106" s="66">
        <f>SUMIF('TDL COD-RO'!D:D,A:A,'TDL COD-RO'!I:I)</f>
        <v>0</v>
      </c>
      <c r="Q106" s="66">
        <f t="shared" ref="Q106:Q110" si="78">O106-P106</f>
        <v>4280</v>
      </c>
      <c r="R106" s="595">
        <f t="shared" ref="R106:R110" si="79">P106/O106</f>
        <v>0</v>
      </c>
      <c r="S106" s="17" t="s">
        <v>2444</v>
      </c>
      <c r="T106" s="127"/>
      <c r="U106" s="127"/>
      <c r="V106" s="127"/>
      <c r="W106" s="127"/>
      <c r="X106" s="127"/>
      <c r="Y106" s="127"/>
      <c r="Z106" s="127"/>
      <c r="AA106" s="127"/>
      <c r="AB106" s="127"/>
      <c r="AC106" s="127"/>
      <c r="AD106" s="127"/>
      <c r="AE106" s="127"/>
      <c r="AF106" s="127"/>
      <c r="AG106" s="127"/>
      <c r="AH106" s="127"/>
      <c r="AI106" s="127"/>
      <c r="AJ106" s="127"/>
      <c r="AK106" s="127"/>
      <c r="AL106" s="127"/>
      <c r="AM106" s="127"/>
      <c r="AN106" s="127"/>
      <c r="AO106" s="127"/>
      <c r="AP106" s="127"/>
      <c r="AQ106" s="127"/>
      <c r="AR106" s="127"/>
      <c r="AS106" s="127"/>
      <c r="AT106" s="127"/>
      <c r="AU106" s="127"/>
      <c r="AV106" s="127"/>
      <c r="AW106" s="127"/>
      <c r="AX106" s="127"/>
      <c r="AY106" s="127"/>
      <c r="AZ106" s="127"/>
      <c r="BA106" s="127"/>
      <c r="BB106" s="127"/>
    </row>
    <row r="107" spans="1:54" ht="34.5" customHeight="1">
      <c r="A107" s="430" t="s">
        <v>1359</v>
      </c>
      <c r="B107" s="407" t="s">
        <v>239</v>
      </c>
      <c r="C107" s="32" t="s">
        <v>10</v>
      </c>
      <c r="D107" s="94" t="s">
        <v>229</v>
      </c>
      <c r="E107" s="33">
        <v>1</v>
      </c>
      <c r="F107" s="33">
        <v>8020</v>
      </c>
      <c r="G107" s="33">
        <v>4</v>
      </c>
      <c r="H107" s="28">
        <f>G107*F107*E107</f>
        <v>32080</v>
      </c>
      <c r="I107" s="29"/>
      <c r="J107" s="27">
        <v>1</v>
      </c>
      <c r="K107" s="27">
        <v>15220</v>
      </c>
      <c r="L107" s="27">
        <v>4</v>
      </c>
      <c r="M107" s="408">
        <f>L107*K107*J107</f>
        <v>60880</v>
      </c>
      <c r="N107" s="29"/>
      <c r="O107" s="346">
        <f t="shared" si="77"/>
        <v>92960</v>
      </c>
      <c r="P107" s="66">
        <f>SUMIF('TDL COD-RO'!D:D,A:A,'TDL COD-RO'!I:I)</f>
        <v>0</v>
      </c>
      <c r="Q107" s="66">
        <f t="shared" si="78"/>
        <v>92960</v>
      </c>
      <c r="R107" s="595">
        <f t="shared" si="79"/>
        <v>0</v>
      </c>
      <c r="S107" s="17" t="s">
        <v>2444</v>
      </c>
      <c r="T107" s="127"/>
      <c r="U107" s="127"/>
      <c r="V107" s="127"/>
      <c r="W107" s="127"/>
      <c r="X107" s="127"/>
      <c r="Y107" s="127"/>
      <c r="Z107" s="127"/>
      <c r="AA107" s="127"/>
      <c r="AB107" s="127"/>
      <c r="AC107" s="127"/>
      <c r="AD107" s="127"/>
      <c r="AE107" s="127"/>
      <c r="AF107" s="127"/>
      <c r="AG107" s="127"/>
      <c r="AH107" s="127"/>
      <c r="AI107" s="127"/>
      <c r="AJ107" s="127"/>
      <c r="AK107" s="127"/>
      <c r="AL107" s="127"/>
      <c r="AM107" s="127"/>
      <c r="AN107" s="127"/>
      <c r="AO107" s="127"/>
      <c r="AP107" s="127"/>
      <c r="AQ107" s="127"/>
      <c r="AR107" s="127"/>
      <c r="AS107" s="127"/>
      <c r="AT107" s="127"/>
      <c r="AU107" s="127"/>
      <c r="AV107" s="127"/>
      <c r="AW107" s="127"/>
      <c r="AX107" s="127"/>
      <c r="AY107" s="127"/>
      <c r="AZ107" s="127"/>
      <c r="BA107" s="127"/>
      <c r="BB107" s="127"/>
    </row>
    <row r="108" spans="1:54" ht="34.5" customHeight="1">
      <c r="A108" s="430" t="s">
        <v>1360</v>
      </c>
      <c r="B108" s="407" t="s">
        <v>240</v>
      </c>
      <c r="C108" s="32" t="s">
        <v>10</v>
      </c>
      <c r="D108" s="94" t="s">
        <v>229</v>
      </c>
      <c r="E108" s="33">
        <v>80</v>
      </c>
      <c r="F108" s="33">
        <v>2</v>
      </c>
      <c r="G108" s="33">
        <v>12</v>
      </c>
      <c r="H108" s="28">
        <f>G108*F108*E108</f>
        <v>1920</v>
      </c>
      <c r="I108" s="29"/>
      <c r="J108" s="27">
        <v>80</v>
      </c>
      <c r="K108" s="28">
        <v>2</v>
      </c>
      <c r="L108" s="27">
        <v>4</v>
      </c>
      <c r="M108" s="360">
        <f>L108*K108*J108</f>
        <v>640</v>
      </c>
      <c r="N108" s="29"/>
      <c r="O108" s="346">
        <f t="shared" si="77"/>
        <v>2560</v>
      </c>
      <c r="P108" s="66">
        <f>SUMIF('TDL COD-RO'!D:D,A:A,'TDL COD-RO'!I:I)</f>
        <v>0</v>
      </c>
      <c r="Q108" s="66">
        <f t="shared" si="78"/>
        <v>2560</v>
      </c>
      <c r="R108" s="595">
        <f t="shared" si="79"/>
        <v>0</v>
      </c>
      <c r="S108" s="17" t="s">
        <v>2444</v>
      </c>
      <c r="T108" s="127"/>
      <c r="U108" s="127"/>
      <c r="V108" s="127"/>
      <c r="W108" s="127"/>
      <c r="X108" s="127"/>
      <c r="Y108" s="127"/>
      <c r="Z108" s="127"/>
      <c r="AA108" s="127"/>
      <c r="AB108" s="127"/>
      <c r="AC108" s="127"/>
      <c r="AD108" s="127"/>
      <c r="AE108" s="127"/>
      <c r="AF108" s="127"/>
      <c r="AG108" s="127"/>
      <c r="AH108" s="127"/>
      <c r="AI108" s="127"/>
      <c r="AJ108" s="127"/>
      <c r="AK108" s="127"/>
      <c r="AL108" s="127"/>
      <c r="AM108" s="127"/>
      <c r="AN108" s="127"/>
      <c r="AO108" s="127"/>
      <c r="AP108" s="127"/>
      <c r="AQ108" s="127"/>
      <c r="AR108" s="127"/>
      <c r="AS108" s="127"/>
      <c r="AT108" s="127"/>
      <c r="AU108" s="127"/>
      <c r="AV108" s="127"/>
      <c r="AW108" s="127"/>
      <c r="AX108" s="127"/>
      <c r="AY108" s="127"/>
      <c r="AZ108" s="127"/>
      <c r="BA108" s="127"/>
      <c r="BB108" s="127"/>
    </row>
    <row r="109" spans="1:54" ht="34.5" customHeight="1">
      <c r="A109" s="430" t="s">
        <v>1361</v>
      </c>
      <c r="B109" s="407" t="s">
        <v>241</v>
      </c>
      <c r="C109" s="32" t="s">
        <v>12</v>
      </c>
      <c r="D109" s="94" t="s">
        <v>229</v>
      </c>
      <c r="E109" s="33">
        <v>40</v>
      </c>
      <c r="F109" s="33">
        <f>10+3+5</f>
        <v>18</v>
      </c>
      <c r="G109" s="33">
        <v>2</v>
      </c>
      <c r="H109" s="28">
        <f t="shared" ref="H109" si="80">G109*F109*E109</f>
        <v>1440</v>
      </c>
      <c r="I109" s="29"/>
      <c r="J109" s="27">
        <v>90</v>
      </c>
      <c r="K109" s="28">
        <f>10+5+3</f>
        <v>18</v>
      </c>
      <c r="L109" s="27">
        <v>2</v>
      </c>
      <c r="M109" s="360">
        <f t="shared" ref="M109" si="81">L109*K109*J109</f>
        <v>3240</v>
      </c>
      <c r="N109" s="29"/>
      <c r="O109" s="346">
        <f t="shared" si="77"/>
        <v>4680</v>
      </c>
      <c r="P109" s="66">
        <f>SUMIF('TDL COD-RO'!D:D,A:A,'TDL COD-RO'!I:I)</f>
        <v>0</v>
      </c>
      <c r="Q109" s="66">
        <f t="shared" si="78"/>
        <v>4680</v>
      </c>
      <c r="R109" s="595">
        <f t="shared" si="79"/>
        <v>0</v>
      </c>
      <c r="S109" s="17" t="s">
        <v>2444</v>
      </c>
      <c r="T109" s="127"/>
      <c r="U109" s="127"/>
      <c r="V109" s="127"/>
      <c r="W109" s="127"/>
      <c r="X109" s="127"/>
      <c r="Y109" s="127"/>
      <c r="Z109" s="127"/>
      <c r="AA109" s="127"/>
      <c r="AB109" s="127"/>
      <c r="AC109" s="127"/>
      <c r="AD109" s="127"/>
      <c r="AE109" s="127"/>
      <c r="AF109" s="127"/>
      <c r="AG109" s="127"/>
      <c r="AH109" s="127"/>
      <c r="AI109" s="127"/>
      <c r="AJ109" s="127"/>
      <c r="AK109" s="127"/>
      <c r="AL109" s="127"/>
      <c r="AM109" s="127"/>
      <c r="AN109" s="127"/>
      <c r="AO109" s="127"/>
      <c r="AP109" s="127"/>
      <c r="AQ109" s="127"/>
      <c r="AR109" s="127"/>
      <c r="AS109" s="127"/>
      <c r="AT109" s="127"/>
      <c r="AU109" s="127"/>
      <c r="AV109" s="127"/>
      <c r="AW109" s="127"/>
      <c r="AX109" s="127"/>
      <c r="AY109" s="127"/>
      <c r="AZ109" s="127"/>
      <c r="BA109" s="127"/>
      <c r="BB109" s="127"/>
    </row>
    <row r="110" spans="1:54" s="478" customFormat="1" ht="34.5" customHeight="1">
      <c r="A110" s="426"/>
      <c r="B110" s="465"/>
      <c r="C110" s="466"/>
      <c r="D110" s="479"/>
      <c r="E110" s="468"/>
      <c r="F110" s="469"/>
      <c r="G110" s="468"/>
      <c r="H110" s="473">
        <f>SUM(H106:H109)</f>
        <v>39720</v>
      </c>
      <c r="I110" s="471"/>
      <c r="J110" s="472"/>
      <c r="K110" s="473"/>
      <c r="L110" s="472"/>
      <c r="M110" s="474">
        <f>SUM(M106:M109)</f>
        <v>64760</v>
      </c>
      <c r="N110" s="485"/>
      <c r="O110" s="476">
        <f>SUM(O106:O109)</f>
        <v>104480</v>
      </c>
      <c r="P110" s="473">
        <f t="shared" ref="P110" si="82">SUM(P106:P109)</f>
        <v>0</v>
      </c>
      <c r="Q110" s="473">
        <f t="shared" si="78"/>
        <v>104480</v>
      </c>
      <c r="R110" s="603">
        <f t="shared" si="79"/>
        <v>0</v>
      </c>
      <c r="S110" s="613"/>
      <c r="T110" s="477"/>
      <c r="U110" s="477"/>
      <c r="V110" s="477"/>
      <c r="W110" s="477"/>
      <c r="X110" s="477"/>
      <c r="Y110" s="477"/>
      <c r="Z110" s="477"/>
      <c r="AA110" s="477"/>
      <c r="AB110" s="477"/>
      <c r="AC110" s="477"/>
      <c r="AD110" s="477"/>
      <c r="AE110" s="477"/>
      <c r="AF110" s="477"/>
      <c r="AG110" s="477"/>
      <c r="AH110" s="477"/>
      <c r="AI110" s="477"/>
      <c r="AJ110" s="477"/>
      <c r="AK110" s="477"/>
      <c r="AL110" s="477"/>
      <c r="AM110" s="477"/>
      <c r="AN110" s="477"/>
      <c r="AO110" s="477"/>
      <c r="AP110" s="477"/>
      <c r="AQ110" s="477"/>
      <c r="AR110" s="477"/>
      <c r="AS110" s="477"/>
      <c r="AT110" s="477"/>
      <c r="AU110" s="477"/>
      <c r="AV110" s="477"/>
      <c r="AW110" s="477"/>
      <c r="AX110" s="477"/>
      <c r="AY110" s="477"/>
      <c r="AZ110" s="477"/>
      <c r="BA110" s="477"/>
      <c r="BB110" s="477"/>
    </row>
    <row r="111" spans="1:54" ht="34.5" customHeight="1">
      <c r="B111" s="457" t="s">
        <v>263</v>
      </c>
      <c r="C111" s="458"/>
      <c r="D111" s="486"/>
      <c r="E111" s="458"/>
      <c r="F111" s="460"/>
      <c r="G111" s="458"/>
      <c r="H111" s="44"/>
      <c r="I111" s="458"/>
      <c r="J111" s="458"/>
      <c r="K111" s="460"/>
      <c r="L111" s="458"/>
      <c r="M111" s="356"/>
      <c r="N111" s="458"/>
      <c r="O111" s="562"/>
      <c r="P111" s="553"/>
      <c r="Q111" s="553"/>
      <c r="R111" s="602"/>
      <c r="S111" s="17"/>
      <c r="T111" s="127"/>
      <c r="U111" s="127"/>
      <c r="V111" s="127"/>
      <c r="W111" s="127"/>
      <c r="X111" s="127"/>
      <c r="Y111" s="127"/>
      <c r="Z111" s="127"/>
      <c r="AA111" s="127"/>
      <c r="AB111" s="127"/>
      <c r="AC111" s="127"/>
      <c r="AD111" s="127"/>
      <c r="AE111" s="127"/>
      <c r="AF111" s="127"/>
      <c r="AG111" s="127"/>
      <c r="AH111" s="127"/>
      <c r="AI111" s="127"/>
      <c r="AJ111" s="127"/>
      <c r="AK111" s="127"/>
      <c r="AL111" s="127"/>
      <c r="AM111" s="127"/>
      <c r="AN111" s="127"/>
      <c r="AO111" s="127"/>
      <c r="AP111" s="127"/>
      <c r="AQ111" s="127"/>
      <c r="AR111" s="127"/>
      <c r="AS111" s="127"/>
      <c r="AT111" s="127"/>
      <c r="AU111" s="127"/>
      <c r="AV111" s="127"/>
      <c r="AW111" s="127"/>
      <c r="AX111" s="127"/>
      <c r="AY111" s="127"/>
      <c r="AZ111" s="127"/>
      <c r="BA111" s="127"/>
      <c r="BB111" s="127"/>
    </row>
    <row r="112" spans="1:54" ht="34.5" customHeight="1">
      <c r="A112" s="430" t="s">
        <v>960</v>
      </c>
      <c r="B112" s="407" t="s">
        <v>313</v>
      </c>
      <c r="C112" s="32" t="s">
        <v>9</v>
      </c>
      <c r="D112" s="449" t="s">
        <v>48</v>
      </c>
      <c r="E112" s="33">
        <v>0.5</v>
      </c>
      <c r="F112" s="450">
        <v>1257</v>
      </c>
      <c r="G112" s="33">
        <v>11</v>
      </c>
      <c r="H112" s="44">
        <f t="shared" ref="H112:H118" si="83">E112*F112*G112</f>
        <v>6913.5</v>
      </c>
      <c r="I112" s="29"/>
      <c r="J112" s="33">
        <v>0.5</v>
      </c>
      <c r="K112" s="44">
        <v>1257</v>
      </c>
      <c r="L112" s="33">
        <v>12</v>
      </c>
      <c r="M112" s="356">
        <f t="shared" ref="M112:M118" si="84">J112*K112*L112</f>
        <v>7542</v>
      </c>
      <c r="N112" s="451"/>
      <c r="O112" s="346">
        <f t="shared" ref="O112:O118" si="85">H112+M112</f>
        <v>14455.5</v>
      </c>
      <c r="P112" s="66">
        <f>SUMIF('TDL COD-RO'!D:D,A:A,'TDL COD-RO'!I:I)</f>
        <v>12</v>
      </c>
      <c r="Q112" s="66">
        <f t="shared" ref="Q112:Q119" si="86">O112-P112</f>
        <v>14443.5</v>
      </c>
      <c r="R112" s="595">
        <f t="shared" ref="R112:R119" si="87">P112/O112</f>
        <v>8.3013385908477743E-4</v>
      </c>
      <c r="S112" s="17" t="s">
        <v>2458</v>
      </c>
      <c r="T112" s="127"/>
      <c r="U112" s="127"/>
      <c r="V112" s="127"/>
      <c r="W112" s="127"/>
      <c r="X112" s="127"/>
      <c r="Y112" s="127"/>
      <c r="Z112" s="127"/>
      <c r="AA112" s="127"/>
      <c r="AB112" s="127"/>
      <c r="AC112" s="127"/>
      <c r="AD112" s="127"/>
      <c r="AE112" s="127"/>
      <c r="AF112" s="127"/>
      <c r="AG112" s="127"/>
      <c r="AH112" s="127"/>
      <c r="AI112" s="127"/>
      <c r="AJ112" s="127"/>
      <c r="AK112" s="127"/>
      <c r="AL112" s="127"/>
      <c r="AM112" s="127"/>
      <c r="AN112" s="127"/>
      <c r="AO112" s="127"/>
      <c r="AP112" s="127"/>
      <c r="AQ112" s="127"/>
      <c r="AR112" s="127"/>
      <c r="AS112" s="127"/>
      <c r="AT112" s="127"/>
      <c r="AU112" s="127"/>
      <c r="AV112" s="127"/>
      <c r="AW112" s="127"/>
      <c r="AX112" s="127"/>
      <c r="AY112" s="127"/>
      <c r="AZ112" s="127"/>
      <c r="BA112" s="127"/>
      <c r="BB112" s="127"/>
    </row>
    <row r="113" spans="1:54" ht="34.5" customHeight="1">
      <c r="A113" s="430" t="s">
        <v>1362</v>
      </c>
      <c r="B113" s="407" t="s">
        <v>286</v>
      </c>
      <c r="C113" s="32" t="s">
        <v>9</v>
      </c>
      <c r="D113" s="449" t="s">
        <v>48</v>
      </c>
      <c r="E113" s="33">
        <v>1</v>
      </c>
      <c r="F113" s="450">
        <v>70</v>
      </c>
      <c r="G113" s="33">
        <v>11</v>
      </c>
      <c r="H113" s="44">
        <f t="shared" si="83"/>
        <v>770</v>
      </c>
      <c r="I113" s="29"/>
      <c r="J113" s="33">
        <v>1</v>
      </c>
      <c r="K113" s="450">
        <v>70</v>
      </c>
      <c r="L113" s="33">
        <v>12</v>
      </c>
      <c r="M113" s="356">
        <f t="shared" si="84"/>
        <v>840</v>
      </c>
      <c r="N113" s="451"/>
      <c r="O113" s="346">
        <f t="shared" si="85"/>
        <v>1610</v>
      </c>
      <c r="P113" s="66">
        <f>SUMIF('TDL COD-RO'!D:D,A:A,'TDL COD-RO'!I:I)</f>
        <v>0</v>
      </c>
      <c r="Q113" s="66">
        <f t="shared" si="86"/>
        <v>1610</v>
      </c>
      <c r="R113" s="595">
        <f t="shared" si="87"/>
        <v>0</v>
      </c>
      <c r="S113" s="17" t="s">
        <v>2459</v>
      </c>
      <c r="T113" s="127"/>
      <c r="U113" s="127"/>
      <c r="V113" s="127"/>
      <c r="W113" s="127"/>
      <c r="X113" s="127"/>
      <c r="Y113" s="127"/>
      <c r="Z113" s="127"/>
      <c r="AA113" s="127"/>
      <c r="AB113" s="127"/>
      <c r="AC113" s="127"/>
      <c r="AD113" s="127"/>
      <c r="AE113" s="127"/>
      <c r="AF113" s="127"/>
      <c r="AG113" s="127"/>
      <c r="AH113" s="127"/>
      <c r="AI113" s="127"/>
      <c r="AJ113" s="127"/>
      <c r="AK113" s="127"/>
      <c r="AL113" s="127"/>
      <c r="AM113" s="127"/>
      <c r="AN113" s="127"/>
      <c r="AO113" s="127"/>
      <c r="AP113" s="127"/>
      <c r="AQ113" s="127"/>
      <c r="AR113" s="127"/>
      <c r="AS113" s="127"/>
      <c r="AT113" s="127"/>
      <c r="AU113" s="127"/>
      <c r="AV113" s="127"/>
      <c r="AW113" s="127"/>
      <c r="AX113" s="127"/>
      <c r="AY113" s="127"/>
      <c r="AZ113" s="127"/>
      <c r="BA113" s="127"/>
      <c r="BB113" s="127"/>
    </row>
    <row r="114" spans="1:54" ht="34.5" customHeight="1">
      <c r="A114" s="430" t="s">
        <v>733</v>
      </c>
      <c r="B114" s="407" t="s">
        <v>41</v>
      </c>
      <c r="C114" s="32" t="s">
        <v>10</v>
      </c>
      <c r="D114" s="449" t="s">
        <v>48</v>
      </c>
      <c r="E114" s="33">
        <v>1</v>
      </c>
      <c r="F114" s="450">
        <v>100</v>
      </c>
      <c r="G114" s="33">
        <v>2</v>
      </c>
      <c r="H114" s="44">
        <f t="shared" si="83"/>
        <v>200</v>
      </c>
      <c r="I114" s="29"/>
      <c r="J114" s="33">
        <v>1</v>
      </c>
      <c r="K114" s="450">
        <v>100</v>
      </c>
      <c r="L114" s="33">
        <v>2</v>
      </c>
      <c r="M114" s="356">
        <f t="shared" si="84"/>
        <v>200</v>
      </c>
      <c r="N114" s="451"/>
      <c r="O114" s="346">
        <f t="shared" si="85"/>
        <v>400</v>
      </c>
      <c r="P114" s="66">
        <f>SUMIF('TDL COD-RO'!D:D,A:A,'TDL COD-RO'!I:I)</f>
        <v>110</v>
      </c>
      <c r="Q114" s="66">
        <f t="shared" si="86"/>
        <v>290</v>
      </c>
      <c r="R114" s="595">
        <f t="shared" si="87"/>
        <v>0.27500000000000002</v>
      </c>
      <c r="S114" s="17" t="s">
        <v>2460</v>
      </c>
      <c r="T114" s="127"/>
      <c r="U114" s="127"/>
      <c r="V114" s="127"/>
      <c r="W114" s="127"/>
      <c r="X114" s="127"/>
      <c r="Y114" s="127"/>
      <c r="Z114" s="127"/>
      <c r="AA114" s="127"/>
      <c r="AB114" s="127"/>
      <c r="AC114" s="127"/>
      <c r="AD114" s="127"/>
      <c r="AE114" s="127"/>
      <c r="AF114" s="127"/>
      <c r="AG114" s="127"/>
      <c r="AH114" s="127"/>
      <c r="AI114" s="127"/>
      <c r="AJ114" s="127"/>
      <c r="AK114" s="127"/>
      <c r="AL114" s="127"/>
      <c r="AM114" s="127"/>
      <c r="AN114" s="127"/>
      <c r="AO114" s="127"/>
      <c r="AP114" s="127"/>
      <c r="AQ114" s="127"/>
      <c r="AR114" s="127"/>
      <c r="AS114" s="127"/>
      <c r="AT114" s="127"/>
      <c r="AU114" s="127"/>
      <c r="AV114" s="127"/>
      <c r="AW114" s="127"/>
      <c r="AX114" s="127"/>
      <c r="AY114" s="127"/>
      <c r="AZ114" s="127"/>
      <c r="BA114" s="127"/>
      <c r="BB114" s="127"/>
    </row>
    <row r="115" spans="1:54" ht="34.5" customHeight="1">
      <c r="A115" s="430" t="s">
        <v>1363</v>
      </c>
      <c r="B115" s="407" t="s">
        <v>42</v>
      </c>
      <c r="C115" s="32" t="s">
        <v>10</v>
      </c>
      <c r="D115" s="449" t="s">
        <v>48</v>
      </c>
      <c r="E115" s="33">
        <v>30</v>
      </c>
      <c r="F115" s="450">
        <v>10</v>
      </c>
      <c r="G115" s="33">
        <v>2</v>
      </c>
      <c r="H115" s="44">
        <f t="shared" si="83"/>
        <v>600</v>
      </c>
      <c r="I115" s="29"/>
      <c r="J115" s="33">
        <v>30</v>
      </c>
      <c r="K115" s="450">
        <v>10</v>
      </c>
      <c r="L115" s="33">
        <v>2</v>
      </c>
      <c r="M115" s="356">
        <f t="shared" si="84"/>
        <v>600</v>
      </c>
      <c r="N115" s="451"/>
      <c r="O115" s="346">
        <f t="shared" si="85"/>
        <v>1200</v>
      </c>
      <c r="P115" s="66">
        <f>SUMIF('TDL COD-RO'!D:D,A:A,'TDL COD-RO'!I:I)</f>
        <v>0</v>
      </c>
      <c r="Q115" s="66">
        <f t="shared" si="86"/>
        <v>1200</v>
      </c>
      <c r="R115" s="595">
        <f t="shared" si="87"/>
        <v>0</v>
      </c>
      <c r="S115" s="17" t="s">
        <v>2444</v>
      </c>
      <c r="T115" s="127"/>
      <c r="U115" s="127"/>
      <c r="V115" s="127"/>
      <c r="W115" s="127"/>
      <c r="X115" s="127"/>
      <c r="Y115" s="127"/>
      <c r="Z115" s="127"/>
      <c r="AA115" s="127"/>
      <c r="AB115" s="127"/>
      <c r="AC115" s="127"/>
      <c r="AD115" s="127"/>
      <c r="AE115" s="127"/>
      <c r="AF115" s="127"/>
      <c r="AG115" s="127"/>
      <c r="AH115" s="127"/>
      <c r="AI115" s="127"/>
      <c r="AJ115" s="127"/>
      <c r="AK115" s="127"/>
      <c r="AL115" s="127"/>
      <c r="AM115" s="127"/>
      <c r="AN115" s="127"/>
      <c r="AO115" s="127"/>
      <c r="AP115" s="127"/>
      <c r="AQ115" s="127"/>
      <c r="AR115" s="127"/>
      <c r="AS115" s="127"/>
      <c r="AT115" s="127"/>
      <c r="AU115" s="127"/>
      <c r="AV115" s="127"/>
      <c r="AW115" s="127"/>
      <c r="AX115" s="127"/>
      <c r="AY115" s="127"/>
      <c r="AZ115" s="127"/>
      <c r="BA115" s="127"/>
      <c r="BB115" s="127"/>
    </row>
    <row r="116" spans="1:54" ht="34.5" customHeight="1">
      <c r="A116" s="430" t="s">
        <v>1364</v>
      </c>
      <c r="B116" s="407" t="s">
        <v>43</v>
      </c>
      <c r="C116" s="32" t="s">
        <v>10</v>
      </c>
      <c r="D116" s="449" t="s">
        <v>48</v>
      </c>
      <c r="E116" s="33">
        <v>30</v>
      </c>
      <c r="F116" s="450">
        <v>3</v>
      </c>
      <c r="G116" s="33">
        <v>2</v>
      </c>
      <c r="H116" s="44">
        <f t="shared" si="83"/>
        <v>180</v>
      </c>
      <c r="I116" s="29"/>
      <c r="J116" s="33">
        <v>30</v>
      </c>
      <c r="K116" s="450">
        <v>3</v>
      </c>
      <c r="L116" s="33">
        <v>2</v>
      </c>
      <c r="M116" s="356">
        <f t="shared" si="84"/>
        <v>180</v>
      </c>
      <c r="N116" s="451"/>
      <c r="O116" s="346">
        <f t="shared" si="85"/>
        <v>360</v>
      </c>
      <c r="P116" s="66">
        <f>SUMIF('TDL COD-RO'!D:D,A:A,'TDL COD-RO'!I:I)</f>
        <v>0</v>
      </c>
      <c r="Q116" s="66">
        <f t="shared" si="86"/>
        <v>360</v>
      </c>
      <c r="R116" s="595">
        <f t="shared" si="87"/>
        <v>0</v>
      </c>
      <c r="S116" s="17" t="s">
        <v>2444</v>
      </c>
      <c r="T116" s="127"/>
      <c r="U116" s="127"/>
      <c r="V116" s="127"/>
      <c r="W116" s="127"/>
      <c r="X116" s="127"/>
      <c r="Y116" s="127"/>
      <c r="Z116" s="127"/>
      <c r="AA116" s="127"/>
      <c r="AB116" s="127"/>
      <c r="AC116" s="127"/>
      <c r="AD116" s="127"/>
      <c r="AE116" s="127"/>
      <c r="AF116" s="127"/>
      <c r="AG116" s="127"/>
      <c r="AH116" s="127"/>
      <c r="AI116" s="127"/>
      <c r="AJ116" s="127"/>
      <c r="AK116" s="127"/>
      <c r="AL116" s="127"/>
      <c r="AM116" s="127"/>
      <c r="AN116" s="127"/>
      <c r="AO116" s="127"/>
      <c r="AP116" s="127"/>
      <c r="AQ116" s="127"/>
      <c r="AR116" s="127"/>
      <c r="AS116" s="127"/>
      <c r="AT116" s="127"/>
      <c r="AU116" s="127"/>
      <c r="AV116" s="127"/>
      <c r="AW116" s="127"/>
      <c r="AX116" s="127"/>
      <c r="AY116" s="127"/>
      <c r="AZ116" s="127"/>
      <c r="BA116" s="127"/>
      <c r="BB116" s="127"/>
    </row>
    <row r="117" spans="1:54" ht="34.5" customHeight="1">
      <c r="A117" s="430" t="s">
        <v>1365</v>
      </c>
      <c r="B117" s="407" t="s">
        <v>71</v>
      </c>
      <c r="C117" s="32" t="s">
        <v>12</v>
      </c>
      <c r="D117" s="449" t="s">
        <v>48</v>
      </c>
      <c r="E117" s="33">
        <v>20</v>
      </c>
      <c r="F117" s="450">
        <v>15</v>
      </c>
      <c r="G117" s="33">
        <v>3</v>
      </c>
      <c r="H117" s="44">
        <f t="shared" si="83"/>
        <v>900</v>
      </c>
      <c r="I117" s="29"/>
      <c r="J117" s="33">
        <v>20</v>
      </c>
      <c r="K117" s="450">
        <v>15</v>
      </c>
      <c r="L117" s="33">
        <v>3</v>
      </c>
      <c r="M117" s="356">
        <f t="shared" si="84"/>
        <v>900</v>
      </c>
      <c r="N117" s="451"/>
      <c r="O117" s="346">
        <f t="shared" si="85"/>
        <v>1800</v>
      </c>
      <c r="P117" s="66">
        <f>SUMIF('TDL COD-RO'!D:D,A:A,'TDL COD-RO'!I:I)</f>
        <v>0</v>
      </c>
      <c r="Q117" s="66">
        <f t="shared" si="86"/>
        <v>1800</v>
      </c>
      <c r="R117" s="595">
        <f t="shared" si="87"/>
        <v>0</v>
      </c>
      <c r="S117" s="17" t="s">
        <v>2444</v>
      </c>
      <c r="T117" s="127"/>
      <c r="U117" s="127"/>
      <c r="V117" s="127"/>
      <c r="W117" s="127"/>
      <c r="X117" s="127"/>
      <c r="Y117" s="127"/>
      <c r="Z117" s="127"/>
      <c r="AA117" s="127"/>
      <c r="AB117" s="127"/>
      <c r="AC117" s="127"/>
      <c r="AD117" s="127"/>
      <c r="AE117" s="127"/>
      <c r="AF117" s="127"/>
      <c r="AG117" s="127"/>
      <c r="AH117" s="127"/>
      <c r="AI117" s="127"/>
      <c r="AJ117" s="127"/>
      <c r="AK117" s="127"/>
      <c r="AL117" s="127"/>
      <c r="AM117" s="127"/>
      <c r="AN117" s="127"/>
      <c r="AO117" s="127"/>
      <c r="AP117" s="127"/>
      <c r="AQ117" s="127"/>
      <c r="AR117" s="127"/>
      <c r="AS117" s="127"/>
      <c r="AT117" s="127"/>
      <c r="AU117" s="127"/>
      <c r="AV117" s="127"/>
      <c r="AW117" s="127"/>
      <c r="AX117" s="127"/>
      <c r="AY117" s="127"/>
      <c r="AZ117" s="127"/>
      <c r="BA117" s="127"/>
      <c r="BB117" s="127"/>
    </row>
    <row r="118" spans="1:54" ht="34.5" customHeight="1">
      <c r="A118" s="430" t="s">
        <v>1228</v>
      </c>
      <c r="B118" s="407" t="s">
        <v>44</v>
      </c>
      <c r="C118" s="32" t="s">
        <v>12</v>
      </c>
      <c r="D118" s="449" t="s">
        <v>48</v>
      </c>
      <c r="E118" s="33">
        <v>30</v>
      </c>
      <c r="F118" s="450">
        <v>5</v>
      </c>
      <c r="G118" s="33">
        <v>2</v>
      </c>
      <c r="H118" s="44">
        <f t="shared" si="83"/>
        <v>300</v>
      </c>
      <c r="I118" s="29"/>
      <c r="J118" s="33">
        <v>30</v>
      </c>
      <c r="K118" s="450">
        <v>5</v>
      </c>
      <c r="L118" s="33">
        <v>2</v>
      </c>
      <c r="M118" s="356">
        <f t="shared" si="84"/>
        <v>300</v>
      </c>
      <c r="N118" s="451"/>
      <c r="O118" s="346">
        <f t="shared" si="85"/>
        <v>600</v>
      </c>
      <c r="P118" s="66">
        <f>SUMIF('TDL COD-RO'!D:D,A:A,'TDL COD-RO'!I:I)</f>
        <v>250</v>
      </c>
      <c r="Q118" s="66">
        <f t="shared" si="86"/>
        <v>350</v>
      </c>
      <c r="R118" s="595">
        <f t="shared" si="87"/>
        <v>0.41666666666666669</v>
      </c>
      <c r="S118" s="17" t="s">
        <v>2460</v>
      </c>
      <c r="T118" s="127"/>
      <c r="U118" s="127"/>
      <c r="V118" s="127"/>
      <c r="W118" s="127"/>
      <c r="X118" s="127"/>
      <c r="Y118" s="127"/>
      <c r="Z118" s="127"/>
      <c r="AA118" s="127"/>
      <c r="AB118" s="127"/>
      <c r="AC118" s="127"/>
      <c r="AD118" s="127"/>
      <c r="AE118" s="127"/>
      <c r="AF118" s="127"/>
      <c r="AG118" s="127"/>
      <c r="AH118" s="127"/>
      <c r="AI118" s="127"/>
      <c r="AJ118" s="127"/>
      <c r="AK118" s="127"/>
      <c r="AL118" s="127"/>
      <c r="AM118" s="127"/>
      <c r="AN118" s="127"/>
      <c r="AO118" s="127"/>
      <c r="AP118" s="127"/>
      <c r="AQ118" s="127"/>
      <c r="AR118" s="127"/>
      <c r="AS118" s="127"/>
      <c r="AT118" s="127"/>
      <c r="AU118" s="127"/>
      <c r="AV118" s="127"/>
      <c r="AW118" s="127"/>
      <c r="AX118" s="127"/>
      <c r="AY118" s="127"/>
      <c r="AZ118" s="127"/>
      <c r="BA118" s="127"/>
      <c r="BB118" s="127"/>
    </row>
    <row r="119" spans="1:54" s="478" customFormat="1" ht="34.5" customHeight="1">
      <c r="A119" s="426"/>
      <c r="B119" s="465"/>
      <c r="C119" s="466"/>
      <c r="D119" s="479"/>
      <c r="E119" s="468"/>
      <c r="F119" s="469"/>
      <c r="G119" s="468"/>
      <c r="H119" s="473">
        <f>SUM(H112:H118)</f>
        <v>9863.5</v>
      </c>
      <c r="I119" s="471"/>
      <c r="J119" s="472"/>
      <c r="K119" s="473"/>
      <c r="L119" s="472"/>
      <c r="M119" s="474">
        <f>SUM(M112:M118)</f>
        <v>10562</v>
      </c>
      <c r="N119" s="475"/>
      <c r="O119" s="476">
        <f>SUM(O112:O118)</f>
        <v>20425.5</v>
      </c>
      <c r="P119" s="473">
        <f t="shared" ref="P119" si="88">SUM(P112:P118)</f>
        <v>372</v>
      </c>
      <c r="Q119" s="473">
        <f t="shared" si="86"/>
        <v>20053.5</v>
      </c>
      <c r="R119" s="603">
        <f t="shared" si="87"/>
        <v>1.8212528457075713E-2</v>
      </c>
      <c r="S119" s="613"/>
      <c r="T119" s="477"/>
      <c r="U119" s="477"/>
      <c r="V119" s="477"/>
      <c r="W119" s="477"/>
      <c r="X119" s="477"/>
      <c r="Y119" s="477"/>
      <c r="Z119" s="477"/>
      <c r="AA119" s="477"/>
      <c r="AB119" s="477"/>
      <c r="AC119" s="477"/>
      <c r="AD119" s="477"/>
      <c r="AE119" s="477"/>
      <c r="AF119" s="477"/>
      <c r="AG119" s="477"/>
      <c r="AH119" s="477"/>
      <c r="AI119" s="477"/>
      <c r="AJ119" s="477"/>
      <c r="AK119" s="477"/>
      <c r="AL119" s="477"/>
      <c r="AM119" s="477"/>
      <c r="AN119" s="477"/>
      <c r="AO119" s="477"/>
      <c r="AP119" s="477"/>
      <c r="AQ119" s="477"/>
      <c r="AR119" s="477"/>
      <c r="AS119" s="477"/>
      <c r="AT119" s="477"/>
      <c r="AU119" s="477"/>
      <c r="AV119" s="477"/>
      <c r="AW119" s="477"/>
      <c r="AX119" s="477"/>
      <c r="AY119" s="477"/>
      <c r="AZ119" s="477"/>
      <c r="BA119" s="477"/>
      <c r="BB119" s="477"/>
    </row>
    <row r="120" spans="1:54" s="74" customFormat="1" ht="34.5" customHeight="1">
      <c r="A120" s="38"/>
      <c r="B120" s="126" t="s">
        <v>285</v>
      </c>
      <c r="C120" s="42"/>
      <c r="D120" s="114"/>
      <c r="E120" s="42"/>
      <c r="F120" s="83"/>
      <c r="G120" s="42"/>
      <c r="H120" s="69"/>
      <c r="I120" s="75"/>
      <c r="J120" s="42"/>
      <c r="K120" s="83"/>
      <c r="L120" s="42"/>
      <c r="M120" s="359"/>
      <c r="N120" s="75"/>
      <c r="O120" s="358"/>
      <c r="P120" s="64"/>
      <c r="Q120" s="64"/>
      <c r="R120" s="600"/>
      <c r="S120" s="41"/>
    </row>
    <row r="121" spans="1:54" ht="34.5" customHeight="1">
      <c r="A121" s="430" t="s">
        <v>1366</v>
      </c>
      <c r="B121" s="407" t="s">
        <v>78</v>
      </c>
      <c r="C121" s="32" t="s">
        <v>9</v>
      </c>
      <c r="D121" s="449" t="s">
        <v>48</v>
      </c>
      <c r="E121" s="33">
        <v>1</v>
      </c>
      <c r="F121" s="450">
        <v>5900</v>
      </c>
      <c r="G121" s="33">
        <v>1.35</v>
      </c>
      <c r="H121" s="44">
        <f t="shared" ref="H121:H122" si="89">E121*F121*G121</f>
        <v>7965.0000000000009</v>
      </c>
      <c r="I121" s="29"/>
      <c r="J121" s="33">
        <v>1</v>
      </c>
      <c r="K121" s="450">
        <v>5900</v>
      </c>
      <c r="L121" s="33">
        <v>1.35</v>
      </c>
      <c r="M121" s="356">
        <f t="shared" ref="M121:M122" si="90">J121*K121*L121</f>
        <v>7965.0000000000009</v>
      </c>
      <c r="N121" s="451"/>
      <c r="O121" s="346">
        <f t="shared" ref="O121:O123" si="91">H121+M121</f>
        <v>15930.000000000002</v>
      </c>
      <c r="P121" s="66">
        <f>SUMIF('TDL COD-RO'!D:D,A:A,'TDL COD-RO'!I:I)</f>
        <v>0</v>
      </c>
      <c r="Q121" s="66">
        <f t="shared" ref="Q121:Q125" si="92">O121-P121</f>
        <v>15930.000000000002</v>
      </c>
      <c r="R121" s="595">
        <f t="shared" ref="R121:R125" si="93">P121/O121</f>
        <v>0</v>
      </c>
      <c r="S121" s="17" t="s">
        <v>2439</v>
      </c>
      <c r="T121" s="127"/>
      <c r="U121" s="127"/>
      <c r="V121" s="127"/>
      <c r="W121" s="127"/>
      <c r="X121" s="127"/>
      <c r="Y121" s="127"/>
      <c r="Z121" s="127"/>
      <c r="AA121" s="127"/>
      <c r="AB121" s="127"/>
      <c r="AC121" s="127"/>
      <c r="AD121" s="127"/>
      <c r="AE121" s="127"/>
      <c r="AF121" s="127"/>
      <c r="AG121" s="127"/>
      <c r="AH121" s="127"/>
      <c r="AI121" s="127"/>
      <c r="AJ121" s="127"/>
      <c r="AK121" s="127"/>
      <c r="AL121" s="127"/>
      <c r="AM121" s="127"/>
      <c r="AN121" s="127"/>
      <c r="AO121" s="127"/>
      <c r="AP121" s="127"/>
      <c r="AQ121" s="127"/>
      <c r="AR121" s="127"/>
      <c r="AS121" s="127"/>
      <c r="AT121" s="127"/>
      <c r="AU121" s="127"/>
      <c r="AV121" s="127"/>
      <c r="AW121" s="127"/>
      <c r="AX121" s="127"/>
      <c r="AY121" s="127"/>
      <c r="AZ121" s="127"/>
      <c r="BA121" s="127"/>
      <c r="BB121" s="127"/>
    </row>
    <row r="122" spans="1:54" ht="34.5" customHeight="1">
      <c r="A122" s="430" t="s">
        <v>1367</v>
      </c>
      <c r="B122" s="407" t="s">
        <v>77</v>
      </c>
      <c r="C122" s="32" t="s">
        <v>9</v>
      </c>
      <c r="D122" s="449" t="s">
        <v>48</v>
      </c>
      <c r="E122" s="33">
        <v>1</v>
      </c>
      <c r="F122" s="450">
        <v>1600</v>
      </c>
      <c r="G122" s="33">
        <f>12*0.15</f>
        <v>1.7999999999999998</v>
      </c>
      <c r="H122" s="44">
        <f t="shared" si="89"/>
        <v>2879.9999999999995</v>
      </c>
      <c r="I122" s="29"/>
      <c r="J122" s="28">
        <v>1</v>
      </c>
      <c r="K122" s="450">
        <v>1600</v>
      </c>
      <c r="L122" s="33">
        <v>1.8</v>
      </c>
      <c r="M122" s="356">
        <f t="shared" si="90"/>
        <v>2880</v>
      </c>
      <c r="N122" s="451"/>
      <c r="O122" s="346">
        <f t="shared" si="91"/>
        <v>5760</v>
      </c>
      <c r="P122" s="66">
        <f>SUMIF('TDL COD-RO'!D:D,A:A,'TDL COD-RO'!I:I)</f>
        <v>0</v>
      </c>
      <c r="Q122" s="66">
        <f t="shared" si="92"/>
        <v>5760</v>
      </c>
      <c r="R122" s="595">
        <f t="shared" si="93"/>
        <v>0</v>
      </c>
      <c r="S122" s="17" t="s">
        <v>2440</v>
      </c>
      <c r="T122" s="127"/>
      <c r="U122" s="127"/>
      <c r="V122" s="127"/>
      <c r="W122" s="127"/>
      <c r="X122" s="127"/>
      <c r="Y122" s="127"/>
      <c r="Z122" s="127"/>
      <c r="AA122" s="127"/>
      <c r="AB122" s="127"/>
      <c r="AC122" s="127"/>
      <c r="AD122" s="127"/>
      <c r="AE122" s="127"/>
      <c r="AF122" s="127"/>
      <c r="AG122" s="127"/>
      <c r="AH122" s="127"/>
      <c r="AI122" s="127"/>
      <c r="AJ122" s="127"/>
      <c r="AK122" s="127"/>
      <c r="AL122" s="127"/>
      <c r="AM122" s="127"/>
      <c r="AN122" s="127"/>
      <c r="AO122" s="127"/>
      <c r="AP122" s="127"/>
      <c r="AQ122" s="127"/>
      <c r="AR122" s="127"/>
      <c r="AS122" s="127"/>
      <c r="AT122" s="127"/>
      <c r="AU122" s="127"/>
      <c r="AV122" s="127"/>
      <c r="AW122" s="127"/>
      <c r="AX122" s="127"/>
      <c r="AY122" s="127"/>
      <c r="AZ122" s="127"/>
      <c r="BA122" s="127"/>
      <c r="BB122" s="127"/>
    </row>
    <row r="123" spans="1:54" ht="34.5" customHeight="1">
      <c r="A123" s="430" t="s">
        <v>1368</v>
      </c>
      <c r="B123" s="407" t="s">
        <v>286</v>
      </c>
      <c r="C123" s="32" t="s">
        <v>9</v>
      </c>
      <c r="D123" s="449" t="s">
        <v>48</v>
      </c>
      <c r="E123" s="33">
        <v>1</v>
      </c>
      <c r="F123" s="450">
        <v>70</v>
      </c>
      <c r="G123" s="33">
        <f>12*0.15</f>
        <v>1.7999999999999998</v>
      </c>
      <c r="H123" s="44">
        <f>E123*F123*G123</f>
        <v>125.99999999999999</v>
      </c>
      <c r="I123" s="29"/>
      <c r="J123" s="33">
        <v>1</v>
      </c>
      <c r="K123" s="450">
        <v>70</v>
      </c>
      <c r="L123" s="33">
        <v>1.8</v>
      </c>
      <c r="M123" s="356">
        <f>J123*K123*L123</f>
        <v>126</v>
      </c>
      <c r="N123" s="451"/>
      <c r="O123" s="346">
        <f t="shared" si="91"/>
        <v>252</v>
      </c>
      <c r="P123" s="66">
        <f>SUMIF('TDL COD-RO'!D:D,A:A,'TDL COD-RO'!I:I)</f>
        <v>0</v>
      </c>
      <c r="Q123" s="66">
        <f t="shared" si="92"/>
        <v>252</v>
      </c>
      <c r="R123" s="595">
        <f t="shared" si="93"/>
        <v>0</v>
      </c>
      <c r="S123" s="17" t="s">
        <v>2442</v>
      </c>
      <c r="T123" s="127"/>
      <c r="U123" s="127"/>
      <c r="V123" s="127"/>
      <c r="W123" s="127"/>
      <c r="X123" s="127"/>
      <c r="Y123" s="127"/>
      <c r="Z123" s="127"/>
      <c r="AA123" s="127"/>
      <c r="AB123" s="127"/>
      <c r="AC123" s="127"/>
      <c r="AD123" s="127"/>
      <c r="AE123" s="127"/>
      <c r="AF123" s="127"/>
      <c r="AG123" s="127"/>
      <c r="AH123" s="127"/>
      <c r="AI123" s="127"/>
      <c r="AJ123" s="127"/>
      <c r="AK123" s="127"/>
      <c r="AL123" s="127"/>
      <c r="AM123" s="127"/>
      <c r="AN123" s="127"/>
      <c r="AO123" s="127"/>
      <c r="AP123" s="127"/>
      <c r="AQ123" s="127"/>
      <c r="AR123" s="127"/>
      <c r="AS123" s="127"/>
      <c r="AT123" s="127"/>
      <c r="AU123" s="127"/>
      <c r="AV123" s="127"/>
      <c r="AW123" s="127"/>
      <c r="AX123" s="127"/>
      <c r="AY123" s="127"/>
      <c r="AZ123" s="127"/>
      <c r="BA123" s="127"/>
      <c r="BB123" s="127"/>
    </row>
    <row r="124" spans="1:54" s="74" customFormat="1" ht="34.5" customHeight="1">
      <c r="A124" s="38"/>
      <c r="B124" s="126" t="s">
        <v>284</v>
      </c>
      <c r="C124" s="32"/>
      <c r="D124" s="72"/>
      <c r="E124" s="42"/>
      <c r="F124" s="83"/>
      <c r="G124" s="42"/>
      <c r="H124" s="69">
        <f>SUM(H121:H123)</f>
        <v>10971</v>
      </c>
      <c r="I124" s="75"/>
      <c r="J124" s="42"/>
      <c r="K124" s="83"/>
      <c r="L124" s="42"/>
      <c r="M124" s="349">
        <f>SUM(M121:M123)</f>
        <v>10971</v>
      </c>
      <c r="N124" s="75"/>
      <c r="O124" s="348">
        <f>SUM(O121:O123)</f>
        <v>21942</v>
      </c>
      <c r="P124" s="69">
        <f t="shared" ref="P124" si="94">SUM(P121:P123)</f>
        <v>0</v>
      </c>
      <c r="Q124" s="69">
        <f t="shared" si="92"/>
        <v>21942</v>
      </c>
      <c r="R124" s="596">
        <f t="shared" si="93"/>
        <v>0</v>
      </c>
      <c r="S124" s="41"/>
    </row>
    <row r="125" spans="1:54" s="456" customFormat="1" ht="34.5" customHeight="1">
      <c r="A125" s="425"/>
      <c r="B125" s="405" t="s">
        <v>23</v>
      </c>
      <c r="C125" s="9"/>
      <c r="D125" s="78"/>
      <c r="E125" s="76"/>
      <c r="F125" s="388"/>
      <c r="G125" s="76"/>
      <c r="H125" s="387">
        <f>SUM(H119,H104,H98, H110,H124)</f>
        <v>116257.5</v>
      </c>
      <c r="I125" s="29"/>
      <c r="J125" s="390"/>
      <c r="K125" s="387"/>
      <c r="L125" s="390"/>
      <c r="M125" s="403">
        <f>SUM(M119,M104,M98, M110,M124)</f>
        <v>107573</v>
      </c>
      <c r="N125" s="29"/>
      <c r="O125" s="386">
        <f>SUM(O119,O104,O98, O110,O124)</f>
        <v>223830.5</v>
      </c>
      <c r="P125" s="387">
        <f t="shared" ref="P125" si="95">SUM(P119,P104,P98, P110,P124)</f>
        <v>22393</v>
      </c>
      <c r="Q125" s="387">
        <f t="shared" si="92"/>
        <v>201437.5</v>
      </c>
      <c r="R125" s="599">
        <f t="shared" si="93"/>
        <v>0.10004445328049573</v>
      </c>
      <c r="S125" s="612"/>
      <c r="T125" s="454"/>
      <c r="U125" s="454"/>
      <c r="V125" s="454"/>
      <c r="W125" s="454"/>
      <c r="X125" s="454"/>
      <c r="Y125" s="454"/>
      <c r="Z125" s="454"/>
      <c r="AA125" s="454"/>
      <c r="AB125" s="454"/>
      <c r="AC125" s="454"/>
      <c r="AD125" s="454"/>
      <c r="AE125" s="454"/>
      <c r="AF125" s="454"/>
      <c r="AG125" s="454"/>
      <c r="AH125" s="454"/>
      <c r="AI125" s="454"/>
      <c r="AJ125" s="454"/>
      <c r="AK125" s="454"/>
      <c r="AL125" s="454"/>
      <c r="AM125" s="454"/>
      <c r="AN125" s="454"/>
      <c r="AO125" s="454"/>
      <c r="AP125" s="454"/>
      <c r="AQ125" s="454"/>
      <c r="AR125" s="454"/>
      <c r="AS125" s="454"/>
      <c r="AT125" s="454"/>
      <c r="AU125" s="454"/>
      <c r="AV125" s="454"/>
      <c r="AW125" s="454"/>
      <c r="AX125" s="454"/>
      <c r="AY125" s="454"/>
      <c r="AZ125" s="454"/>
      <c r="BA125" s="454"/>
      <c r="BB125" s="454"/>
    </row>
    <row r="126" spans="1:54" s="456" customFormat="1" ht="34.5" customHeight="1">
      <c r="A126" s="425"/>
      <c r="B126" s="453"/>
      <c r="C126" s="454"/>
      <c r="D126" s="454"/>
      <c r="E126" s="454"/>
      <c r="F126" s="113"/>
      <c r="G126" s="454"/>
      <c r="H126" s="113"/>
      <c r="I126" s="454"/>
      <c r="J126" s="454"/>
      <c r="K126" s="113"/>
      <c r="L126" s="454"/>
      <c r="M126" s="362"/>
      <c r="O126" s="361"/>
      <c r="P126" s="91"/>
      <c r="Q126" s="91"/>
      <c r="R126" s="600"/>
      <c r="S126" s="612"/>
      <c r="T126" s="454"/>
      <c r="U126" s="454"/>
      <c r="V126" s="454"/>
      <c r="W126" s="454"/>
      <c r="X126" s="454"/>
      <c r="Y126" s="454"/>
      <c r="Z126" s="454"/>
      <c r="AA126" s="454"/>
      <c r="AB126" s="454"/>
      <c r="AC126" s="454"/>
      <c r="AD126" s="454"/>
      <c r="AE126" s="454"/>
      <c r="AF126" s="454"/>
      <c r="AG126" s="454"/>
      <c r="AH126" s="454"/>
      <c r="AI126" s="454"/>
      <c r="AJ126" s="454"/>
      <c r="AK126" s="454"/>
      <c r="AL126" s="454"/>
      <c r="AM126" s="454"/>
      <c r="AN126" s="454"/>
      <c r="AO126" s="454"/>
      <c r="AP126" s="454"/>
      <c r="AQ126" s="454"/>
      <c r="AR126" s="454"/>
      <c r="AS126" s="454"/>
      <c r="AT126" s="454"/>
      <c r="AU126" s="454"/>
      <c r="AV126" s="454"/>
      <c r="AW126" s="454"/>
      <c r="AX126" s="454"/>
      <c r="AY126" s="454"/>
      <c r="AZ126" s="454"/>
      <c r="BA126" s="454"/>
      <c r="BB126" s="454"/>
    </row>
    <row r="127" spans="1:54" ht="34.5" customHeight="1">
      <c r="B127" s="409" t="s">
        <v>40</v>
      </c>
      <c r="C127" s="52"/>
      <c r="D127" s="52"/>
      <c r="E127" s="52"/>
      <c r="F127" s="53"/>
      <c r="G127" s="52"/>
      <c r="H127" s="53"/>
      <c r="I127" s="29"/>
      <c r="J127" s="52"/>
      <c r="K127" s="53"/>
      <c r="L127" s="52"/>
      <c r="M127" s="357"/>
      <c r="N127" s="29"/>
      <c r="O127" s="561"/>
      <c r="P127" s="552"/>
      <c r="Q127" s="552"/>
      <c r="R127" s="601"/>
      <c r="S127" s="17"/>
      <c r="T127" s="127"/>
      <c r="U127" s="127"/>
      <c r="V127" s="127"/>
      <c r="W127" s="127"/>
      <c r="X127" s="127"/>
      <c r="Y127" s="127"/>
      <c r="Z127" s="127"/>
      <c r="AA127" s="127"/>
      <c r="AB127" s="127"/>
      <c r="AC127" s="127"/>
      <c r="AD127" s="127"/>
      <c r="AE127" s="127"/>
      <c r="AF127" s="127"/>
      <c r="AG127" s="127"/>
      <c r="AH127" s="127"/>
      <c r="AI127" s="127"/>
      <c r="AJ127" s="127"/>
      <c r="AK127" s="127"/>
      <c r="AL127" s="127"/>
      <c r="AM127" s="127"/>
      <c r="AN127" s="127"/>
      <c r="AO127" s="127"/>
      <c r="AP127" s="127"/>
      <c r="AQ127" s="127"/>
      <c r="AR127" s="127"/>
      <c r="AS127" s="127"/>
      <c r="AT127" s="127"/>
      <c r="AU127" s="127"/>
      <c r="AV127" s="127"/>
      <c r="AW127" s="127"/>
      <c r="AX127" s="127"/>
      <c r="AY127" s="127"/>
      <c r="AZ127" s="127"/>
      <c r="BA127" s="127"/>
      <c r="BB127" s="127"/>
    </row>
    <row r="128" spans="1:54" ht="34.5" customHeight="1">
      <c r="B128" s="487" t="s">
        <v>304</v>
      </c>
      <c r="C128" s="32"/>
      <c r="D128" s="488"/>
      <c r="E128" s="33"/>
      <c r="F128" s="450"/>
      <c r="G128" s="33"/>
      <c r="H128" s="44">
        <f t="shared" ref="H128" si="96">E128*F128*G128</f>
        <v>0</v>
      </c>
      <c r="I128" s="29"/>
      <c r="J128" s="28"/>
      <c r="K128" s="44"/>
      <c r="L128" s="28"/>
      <c r="M128" s="356"/>
      <c r="N128" s="29"/>
      <c r="O128" s="361"/>
      <c r="P128" s="91"/>
      <c r="Q128" s="91"/>
      <c r="R128" s="600"/>
      <c r="S128" s="17"/>
      <c r="T128" s="127"/>
      <c r="U128" s="127"/>
      <c r="V128" s="127"/>
      <c r="W128" s="127"/>
      <c r="X128" s="127"/>
      <c r="Y128" s="127"/>
      <c r="Z128" s="127"/>
      <c r="AA128" s="127"/>
      <c r="AB128" s="127"/>
      <c r="AC128" s="127"/>
      <c r="AD128" s="127"/>
      <c r="AE128" s="127"/>
      <c r="AF128" s="127"/>
      <c r="AG128" s="127"/>
      <c r="AH128" s="127"/>
      <c r="AI128" s="127"/>
      <c r="AJ128" s="127"/>
      <c r="AK128" s="127"/>
      <c r="AL128" s="127"/>
      <c r="AM128" s="127"/>
      <c r="AN128" s="127"/>
      <c r="AO128" s="127"/>
      <c r="AP128" s="127"/>
      <c r="AQ128" s="127"/>
      <c r="AR128" s="127"/>
      <c r="AS128" s="127"/>
      <c r="AT128" s="127"/>
      <c r="AU128" s="127"/>
      <c r="AV128" s="127"/>
      <c r="AW128" s="127"/>
      <c r="AX128" s="127"/>
      <c r="AY128" s="127"/>
      <c r="AZ128" s="127"/>
      <c r="BA128" s="127"/>
      <c r="BB128" s="127"/>
    </row>
    <row r="129" spans="1:54" ht="34.5" customHeight="1">
      <c r="B129" s="489" t="s">
        <v>2461</v>
      </c>
      <c r="C129" s="490"/>
      <c r="D129" s="491"/>
      <c r="E129" s="490"/>
      <c r="F129" s="492"/>
      <c r="G129" s="490"/>
      <c r="H129" s="492"/>
      <c r="I129" s="490"/>
      <c r="J129" s="490"/>
      <c r="K129" s="492"/>
      <c r="L129" s="490"/>
      <c r="M129" s="493"/>
      <c r="N129" s="490"/>
      <c r="O129" s="564"/>
      <c r="P129" s="555"/>
      <c r="Q129" s="555"/>
      <c r="R129" s="597"/>
      <c r="S129" s="17"/>
      <c r="T129" s="127"/>
      <c r="U129" s="127"/>
      <c r="V129" s="127"/>
      <c r="W129" s="127"/>
      <c r="X129" s="127"/>
      <c r="Y129" s="127"/>
      <c r="Z129" s="127"/>
      <c r="AA129" s="127"/>
      <c r="AB129" s="127"/>
      <c r="AC129" s="127"/>
      <c r="AD129" s="127"/>
      <c r="AE129" s="127"/>
      <c r="AF129" s="127"/>
      <c r="AG129" s="127"/>
      <c r="AH129" s="127"/>
      <c r="AI129" s="127"/>
      <c r="AJ129" s="127"/>
      <c r="AK129" s="127"/>
      <c r="AL129" s="127"/>
      <c r="AM129" s="127"/>
      <c r="AN129" s="127"/>
      <c r="AO129" s="127"/>
      <c r="AP129" s="127"/>
      <c r="AQ129" s="127"/>
      <c r="AR129" s="127"/>
      <c r="AS129" s="127"/>
      <c r="AT129" s="127"/>
      <c r="AU129" s="127"/>
      <c r="AV129" s="127"/>
      <c r="AW129" s="127"/>
      <c r="AX129" s="127"/>
      <c r="AY129" s="127"/>
      <c r="AZ129" s="127"/>
      <c r="BA129" s="127"/>
      <c r="BB129" s="127"/>
    </row>
    <row r="130" spans="1:54" ht="34.5" customHeight="1">
      <c r="A130" s="430" t="s">
        <v>1215</v>
      </c>
      <c r="B130" s="407" t="s">
        <v>41</v>
      </c>
      <c r="C130" s="32" t="s">
        <v>10</v>
      </c>
      <c r="D130" s="449" t="s">
        <v>48</v>
      </c>
      <c r="E130" s="33">
        <v>1</v>
      </c>
      <c r="F130" s="450">
        <v>200</v>
      </c>
      <c r="G130" s="33">
        <v>5</v>
      </c>
      <c r="H130" s="44">
        <f t="shared" ref="H130:H180" si="97">E130*F130*G130</f>
        <v>1000</v>
      </c>
      <c r="I130" s="29"/>
      <c r="J130" s="28"/>
      <c r="K130" s="44"/>
      <c r="L130" s="28"/>
      <c r="M130" s="356">
        <f t="shared" ref="M130:M182" si="98">J130*K130*L130</f>
        <v>0</v>
      </c>
      <c r="N130" s="451"/>
      <c r="O130" s="346">
        <f t="shared" ref="O130:O156" si="99">H130+M130</f>
        <v>1000</v>
      </c>
      <c r="P130" s="66">
        <f>SUMIF('TDL COD-RO'!D:D,A:A,'TDL COD-RO'!I:I)</f>
        <v>260</v>
      </c>
      <c r="Q130" s="66">
        <f t="shared" ref="Q130:Q157" si="100">O130-P130</f>
        <v>740</v>
      </c>
      <c r="R130" s="595">
        <f t="shared" ref="R130:R157" si="101">P130/O130</f>
        <v>0.26</v>
      </c>
      <c r="S130" s="17" t="s">
        <v>2462</v>
      </c>
      <c r="T130" s="127"/>
      <c r="U130" s="127"/>
      <c r="V130" s="127"/>
      <c r="W130" s="127"/>
      <c r="X130" s="127"/>
      <c r="Y130" s="127"/>
      <c r="Z130" s="127"/>
      <c r="AA130" s="127"/>
      <c r="AB130" s="127"/>
      <c r="AC130" s="127"/>
      <c r="AD130" s="127"/>
      <c r="AE130" s="127"/>
      <c r="AF130" s="127"/>
      <c r="AG130" s="127"/>
      <c r="AH130" s="127"/>
      <c r="AI130" s="127"/>
      <c r="AJ130" s="127"/>
      <c r="AK130" s="127"/>
      <c r="AL130" s="127"/>
      <c r="AM130" s="127"/>
      <c r="AN130" s="127"/>
      <c r="AO130" s="127"/>
      <c r="AP130" s="127"/>
      <c r="AQ130" s="127"/>
      <c r="AR130" s="127"/>
      <c r="AS130" s="127"/>
      <c r="AT130" s="127"/>
      <c r="AU130" s="127"/>
      <c r="AV130" s="127"/>
      <c r="AW130" s="127"/>
      <c r="AX130" s="127"/>
      <c r="AY130" s="127"/>
      <c r="AZ130" s="127"/>
      <c r="BA130" s="127"/>
      <c r="BB130" s="127"/>
    </row>
    <row r="131" spans="1:54" ht="34.5" customHeight="1">
      <c r="A131" s="430" t="s">
        <v>1210</v>
      </c>
      <c r="B131" s="407" t="s">
        <v>42</v>
      </c>
      <c r="C131" s="32" t="s">
        <v>10</v>
      </c>
      <c r="D131" s="449" t="s">
        <v>48</v>
      </c>
      <c r="E131" s="33">
        <v>40</v>
      </c>
      <c r="F131" s="450">
        <v>10</v>
      </c>
      <c r="G131" s="33">
        <v>5</v>
      </c>
      <c r="H131" s="44">
        <f t="shared" si="97"/>
        <v>2000</v>
      </c>
      <c r="I131" s="29"/>
      <c r="J131" s="28"/>
      <c r="K131" s="44"/>
      <c r="L131" s="28"/>
      <c r="M131" s="356">
        <f t="shared" si="98"/>
        <v>0</v>
      </c>
      <c r="N131" s="451"/>
      <c r="O131" s="346">
        <f t="shared" si="99"/>
        <v>2000</v>
      </c>
      <c r="P131" s="66">
        <f>SUMIF('TDL COD-RO'!D:D,A:A,'TDL COD-RO'!I:I)</f>
        <v>699</v>
      </c>
      <c r="Q131" s="66">
        <f t="shared" si="100"/>
        <v>1301</v>
      </c>
      <c r="R131" s="595">
        <f t="shared" si="101"/>
        <v>0.34949999999999998</v>
      </c>
      <c r="S131" s="17" t="s">
        <v>2462</v>
      </c>
      <c r="T131" s="127"/>
      <c r="U131" s="127"/>
      <c r="V131" s="127"/>
      <c r="W131" s="127"/>
      <c r="X131" s="127"/>
      <c r="Y131" s="127"/>
      <c r="Z131" s="127"/>
      <c r="AA131" s="127"/>
      <c r="AB131" s="127"/>
      <c r="AC131" s="127"/>
      <c r="AD131" s="127"/>
      <c r="AE131" s="127"/>
      <c r="AF131" s="127"/>
      <c r="AG131" s="127"/>
      <c r="AH131" s="127"/>
      <c r="AI131" s="127"/>
      <c r="AJ131" s="127"/>
      <c r="AK131" s="127"/>
      <c r="AL131" s="127"/>
      <c r="AM131" s="127"/>
      <c r="AN131" s="127"/>
      <c r="AO131" s="127"/>
      <c r="AP131" s="127"/>
      <c r="AQ131" s="127"/>
      <c r="AR131" s="127"/>
      <c r="AS131" s="127"/>
      <c r="AT131" s="127"/>
      <c r="AU131" s="127"/>
      <c r="AV131" s="127"/>
      <c r="AW131" s="127"/>
      <c r="AX131" s="127"/>
      <c r="AY131" s="127"/>
      <c r="AZ131" s="127"/>
      <c r="BA131" s="127"/>
      <c r="BB131" s="127"/>
    </row>
    <row r="132" spans="1:54" ht="34.5" customHeight="1">
      <c r="A132" s="430" t="s">
        <v>1258</v>
      </c>
      <c r="B132" s="407" t="s">
        <v>2463</v>
      </c>
      <c r="C132" s="32" t="s">
        <v>10</v>
      </c>
      <c r="D132" s="449" t="s">
        <v>48</v>
      </c>
      <c r="E132" s="33">
        <v>40</v>
      </c>
      <c r="F132" s="450">
        <v>3</v>
      </c>
      <c r="G132" s="33">
        <v>5</v>
      </c>
      <c r="H132" s="44">
        <f t="shared" si="97"/>
        <v>600</v>
      </c>
      <c r="I132" s="29"/>
      <c r="J132" s="28"/>
      <c r="K132" s="44"/>
      <c r="L132" s="28"/>
      <c r="M132" s="356">
        <f t="shared" si="98"/>
        <v>0</v>
      </c>
      <c r="N132" s="451"/>
      <c r="O132" s="346">
        <f t="shared" si="99"/>
        <v>600</v>
      </c>
      <c r="P132" s="66">
        <f>SUMIF('TDL COD-RO'!D:D,A:A,'TDL COD-RO'!I:I)</f>
        <v>39</v>
      </c>
      <c r="Q132" s="66">
        <f t="shared" si="100"/>
        <v>561</v>
      </c>
      <c r="R132" s="595">
        <f t="shared" si="101"/>
        <v>6.5000000000000002E-2</v>
      </c>
      <c r="S132" s="17" t="s">
        <v>2437</v>
      </c>
      <c r="T132" s="127"/>
      <c r="U132" s="127"/>
      <c r="V132" s="127"/>
      <c r="W132" s="127"/>
      <c r="X132" s="127"/>
      <c r="Y132" s="127"/>
      <c r="Z132" s="127"/>
      <c r="AA132" s="127"/>
      <c r="AB132" s="127"/>
      <c r="AC132" s="127"/>
      <c r="AD132" s="127"/>
      <c r="AE132" s="127"/>
      <c r="AF132" s="127"/>
      <c r="AG132" s="127"/>
      <c r="AH132" s="127"/>
      <c r="AI132" s="127"/>
      <c r="AJ132" s="127"/>
      <c r="AK132" s="127"/>
      <c r="AL132" s="127"/>
      <c r="AM132" s="127"/>
      <c r="AN132" s="127"/>
      <c r="AO132" s="127"/>
      <c r="AP132" s="127"/>
      <c r="AQ132" s="127"/>
      <c r="AR132" s="127"/>
      <c r="AS132" s="127"/>
      <c r="AT132" s="127"/>
      <c r="AU132" s="127"/>
      <c r="AV132" s="127"/>
      <c r="AW132" s="127"/>
      <c r="AX132" s="127"/>
      <c r="AY132" s="127"/>
      <c r="AZ132" s="127"/>
      <c r="BA132" s="127"/>
      <c r="BB132" s="127"/>
    </row>
    <row r="133" spans="1:54" ht="34.5" customHeight="1">
      <c r="A133" s="430" t="s">
        <v>1369</v>
      </c>
      <c r="B133" s="407" t="s">
        <v>70</v>
      </c>
      <c r="C133" s="32" t="s">
        <v>12</v>
      </c>
      <c r="D133" s="449" t="s">
        <v>48</v>
      </c>
      <c r="E133" s="33">
        <v>25</v>
      </c>
      <c r="F133" s="450">
        <v>20</v>
      </c>
      <c r="G133" s="33">
        <v>1</v>
      </c>
      <c r="H133" s="44">
        <f t="shared" si="97"/>
        <v>500</v>
      </c>
      <c r="I133" s="29"/>
      <c r="J133" s="28"/>
      <c r="K133" s="44"/>
      <c r="L133" s="28"/>
      <c r="M133" s="356">
        <f t="shared" si="98"/>
        <v>0</v>
      </c>
      <c r="N133" s="451"/>
      <c r="O133" s="346">
        <f t="shared" si="99"/>
        <v>500</v>
      </c>
      <c r="P133" s="66">
        <f>SUMIF('TDL COD-RO'!D:D,A:A,'TDL COD-RO'!I:I)</f>
        <v>0</v>
      </c>
      <c r="Q133" s="66">
        <f t="shared" si="100"/>
        <v>500</v>
      </c>
      <c r="R133" s="595">
        <f t="shared" si="101"/>
        <v>0</v>
      </c>
      <c r="S133" s="17" t="s">
        <v>2464</v>
      </c>
      <c r="T133" s="127"/>
      <c r="U133" s="127"/>
      <c r="V133" s="127"/>
      <c r="W133" s="127"/>
      <c r="X133" s="127"/>
      <c r="Y133" s="127"/>
      <c r="Z133" s="127"/>
      <c r="AA133" s="127"/>
      <c r="AB133" s="127"/>
      <c r="AC133" s="127"/>
      <c r="AD133" s="127"/>
      <c r="AE133" s="127"/>
      <c r="AF133" s="127"/>
      <c r="AG133" s="127"/>
      <c r="AH133" s="127"/>
      <c r="AI133" s="127"/>
      <c r="AJ133" s="127"/>
      <c r="AK133" s="127"/>
      <c r="AL133" s="127"/>
      <c r="AM133" s="127"/>
      <c r="AN133" s="127"/>
      <c r="AO133" s="127"/>
      <c r="AP133" s="127"/>
      <c r="AQ133" s="127"/>
      <c r="AR133" s="127"/>
      <c r="AS133" s="127"/>
      <c r="AT133" s="127"/>
      <c r="AU133" s="127"/>
      <c r="AV133" s="127"/>
      <c r="AW133" s="127"/>
      <c r="AX133" s="127"/>
      <c r="AY133" s="127"/>
      <c r="AZ133" s="127"/>
      <c r="BA133" s="127"/>
      <c r="BB133" s="127"/>
    </row>
    <row r="134" spans="1:54" ht="34.5" customHeight="1">
      <c r="A134" s="430" t="s">
        <v>1232</v>
      </c>
      <c r="B134" s="407" t="s">
        <v>315</v>
      </c>
      <c r="C134" s="32" t="s">
        <v>12</v>
      </c>
      <c r="D134" s="449" t="s">
        <v>48</v>
      </c>
      <c r="E134" s="33">
        <v>20</v>
      </c>
      <c r="F134" s="450">
        <v>25</v>
      </c>
      <c r="G134" s="33">
        <v>2</v>
      </c>
      <c r="H134" s="44">
        <f t="shared" si="97"/>
        <v>1000</v>
      </c>
      <c r="I134" s="29"/>
      <c r="J134" s="28"/>
      <c r="K134" s="44"/>
      <c r="L134" s="28"/>
      <c r="M134" s="356">
        <f t="shared" si="98"/>
        <v>0</v>
      </c>
      <c r="N134" s="451"/>
      <c r="O134" s="346">
        <f t="shared" si="99"/>
        <v>1000</v>
      </c>
      <c r="P134" s="66">
        <f>SUMIF('TDL COD-RO'!D:D,A:A,'TDL COD-RO'!I:I)</f>
        <v>1680</v>
      </c>
      <c r="Q134" s="66">
        <f t="shared" si="100"/>
        <v>-680</v>
      </c>
      <c r="R134" s="654">
        <f t="shared" si="101"/>
        <v>1.68</v>
      </c>
      <c r="S134" s="17" t="s">
        <v>2462</v>
      </c>
      <c r="T134" s="127"/>
      <c r="U134" s="127"/>
      <c r="V134" s="127"/>
      <c r="W134" s="127"/>
      <c r="X134" s="127"/>
      <c r="Y134" s="127"/>
      <c r="Z134" s="127"/>
      <c r="AA134" s="127"/>
      <c r="AB134" s="127"/>
      <c r="AC134" s="127"/>
      <c r="AD134" s="127"/>
      <c r="AE134" s="127"/>
      <c r="AF134" s="127"/>
      <c r="AG134" s="127"/>
      <c r="AH134" s="127"/>
      <c r="AI134" s="127"/>
      <c r="AJ134" s="127"/>
      <c r="AK134" s="127"/>
      <c r="AL134" s="127"/>
      <c r="AM134" s="127"/>
      <c r="AN134" s="127"/>
      <c r="AO134" s="127"/>
      <c r="AP134" s="127"/>
      <c r="AQ134" s="127"/>
      <c r="AR134" s="127"/>
      <c r="AS134" s="127"/>
      <c r="AT134" s="127"/>
      <c r="AU134" s="127"/>
      <c r="AV134" s="127"/>
      <c r="AW134" s="127"/>
      <c r="AX134" s="127"/>
      <c r="AY134" s="127"/>
      <c r="AZ134" s="127"/>
      <c r="BA134" s="127"/>
      <c r="BB134" s="127"/>
    </row>
    <row r="135" spans="1:54" ht="34.5" customHeight="1">
      <c r="A135" s="430" t="s">
        <v>1370</v>
      </c>
      <c r="B135" s="407" t="s">
        <v>317</v>
      </c>
      <c r="C135" s="32" t="s">
        <v>12</v>
      </c>
      <c r="D135" s="449" t="s">
        <v>48</v>
      </c>
      <c r="E135" s="33">
        <v>20</v>
      </c>
      <c r="F135" s="450">
        <v>10</v>
      </c>
      <c r="G135" s="33">
        <v>3</v>
      </c>
      <c r="H135" s="44">
        <f>E135*F135*G135</f>
        <v>600</v>
      </c>
      <c r="I135" s="29"/>
      <c r="J135" s="28"/>
      <c r="K135" s="44"/>
      <c r="L135" s="28"/>
      <c r="M135" s="356">
        <f>J135*K135*L135</f>
        <v>0</v>
      </c>
      <c r="N135" s="451"/>
      <c r="O135" s="346">
        <f t="shared" si="99"/>
        <v>600</v>
      </c>
      <c r="P135" s="66">
        <f>SUMIF('TDL COD-RO'!D:D,A:A,'TDL COD-RO'!I:I)</f>
        <v>0</v>
      </c>
      <c r="Q135" s="66">
        <f t="shared" si="100"/>
        <v>600</v>
      </c>
      <c r="R135" s="595">
        <f t="shared" si="101"/>
        <v>0</v>
      </c>
      <c r="S135" s="17" t="s">
        <v>2464</v>
      </c>
      <c r="T135" s="127"/>
      <c r="U135" s="127"/>
      <c r="V135" s="127"/>
      <c r="W135" s="127"/>
      <c r="X135" s="127"/>
      <c r="Y135" s="127"/>
      <c r="Z135" s="127"/>
      <c r="AA135" s="127"/>
      <c r="AB135" s="127"/>
      <c r="AC135" s="127"/>
      <c r="AD135" s="127"/>
      <c r="AE135" s="127"/>
      <c r="AF135" s="127"/>
      <c r="AG135" s="127"/>
      <c r="AH135" s="127"/>
      <c r="AI135" s="127"/>
      <c r="AJ135" s="127"/>
      <c r="AK135" s="127"/>
      <c r="AL135" s="127"/>
      <c r="AM135" s="127"/>
      <c r="AN135" s="127"/>
      <c r="AO135" s="127"/>
      <c r="AP135" s="127"/>
      <c r="AQ135" s="127"/>
      <c r="AR135" s="127"/>
      <c r="AS135" s="127"/>
      <c r="AT135" s="127"/>
      <c r="AU135" s="127"/>
      <c r="AV135" s="127"/>
      <c r="AW135" s="127"/>
      <c r="AX135" s="127"/>
      <c r="AY135" s="127"/>
      <c r="AZ135" s="127"/>
      <c r="BA135" s="127"/>
      <c r="BB135" s="127"/>
    </row>
    <row r="136" spans="1:54" ht="34.5" customHeight="1">
      <c r="A136" s="430" t="s">
        <v>1371</v>
      </c>
      <c r="B136" s="407" t="s">
        <v>314</v>
      </c>
      <c r="C136" s="32" t="s">
        <v>12</v>
      </c>
      <c r="D136" s="449" t="s">
        <v>48</v>
      </c>
      <c r="E136" s="33">
        <v>5</v>
      </c>
      <c r="F136" s="450">
        <v>25</v>
      </c>
      <c r="G136" s="33">
        <v>6</v>
      </c>
      <c r="H136" s="44">
        <f t="shared" ref="H136" si="102">E136*F136*G136</f>
        <v>750</v>
      </c>
      <c r="I136" s="29"/>
      <c r="J136" s="28"/>
      <c r="K136" s="44"/>
      <c r="L136" s="28"/>
      <c r="M136" s="356">
        <f t="shared" ref="M136" si="103">J136*K136*L136</f>
        <v>0</v>
      </c>
      <c r="N136" s="451"/>
      <c r="O136" s="346">
        <f t="shared" si="99"/>
        <v>750</v>
      </c>
      <c r="P136" s="66">
        <f>SUMIF('TDL COD-RO'!D:D,A:A,'TDL COD-RO'!I:I)</f>
        <v>0</v>
      </c>
      <c r="Q136" s="66">
        <f t="shared" si="100"/>
        <v>750</v>
      </c>
      <c r="R136" s="595">
        <f t="shared" ref="R136" si="104">P136/O136</f>
        <v>0</v>
      </c>
      <c r="S136" s="17" t="s">
        <v>2464</v>
      </c>
      <c r="T136" s="127"/>
      <c r="U136" s="127"/>
      <c r="V136" s="127"/>
      <c r="W136" s="127"/>
      <c r="X136" s="127"/>
      <c r="Y136" s="127"/>
      <c r="Z136" s="127"/>
      <c r="AA136" s="127"/>
      <c r="AB136" s="127"/>
      <c r="AC136" s="127"/>
      <c r="AD136" s="127"/>
      <c r="AE136" s="127"/>
      <c r="AF136" s="127"/>
      <c r="AG136" s="127"/>
      <c r="AH136" s="127"/>
      <c r="AI136" s="127"/>
      <c r="AJ136" s="127"/>
      <c r="AK136" s="127"/>
      <c r="AL136" s="127"/>
      <c r="AM136" s="127"/>
      <c r="AN136" s="127"/>
      <c r="AO136" s="127"/>
      <c r="AP136" s="127"/>
      <c r="AQ136" s="127"/>
      <c r="AR136" s="127"/>
      <c r="AS136" s="127"/>
      <c r="AT136" s="127"/>
      <c r="AU136" s="127"/>
      <c r="AV136" s="127"/>
      <c r="AW136" s="127"/>
      <c r="AX136" s="127"/>
      <c r="AY136" s="127"/>
      <c r="AZ136" s="127"/>
      <c r="BA136" s="127"/>
      <c r="BB136" s="127"/>
    </row>
    <row r="137" spans="1:54" ht="34.5" customHeight="1">
      <c r="A137" s="430" t="s">
        <v>1372</v>
      </c>
      <c r="B137" s="407" t="s">
        <v>316</v>
      </c>
      <c r="C137" s="32" t="s">
        <v>12</v>
      </c>
      <c r="D137" s="449" t="s">
        <v>48</v>
      </c>
      <c r="E137" s="33">
        <v>5</v>
      </c>
      <c r="F137" s="450">
        <v>10</v>
      </c>
      <c r="G137" s="33">
        <v>6</v>
      </c>
      <c r="H137" s="44">
        <f>E137*F137*G137</f>
        <v>300</v>
      </c>
      <c r="I137" s="29"/>
      <c r="J137" s="28"/>
      <c r="K137" s="44"/>
      <c r="L137" s="28"/>
      <c r="M137" s="356">
        <f>J137*K137*L137</f>
        <v>0</v>
      </c>
      <c r="N137" s="451"/>
      <c r="O137" s="346">
        <f t="shared" si="99"/>
        <v>300</v>
      </c>
      <c r="P137" s="66">
        <f>SUMIF('TDL COD-RO'!D:D,A:A,'TDL COD-RO'!I:I)</f>
        <v>0</v>
      </c>
      <c r="Q137" s="66">
        <f t="shared" si="100"/>
        <v>300</v>
      </c>
      <c r="R137" s="595">
        <f t="shared" ref="R137" si="105">P137/O137</f>
        <v>0</v>
      </c>
      <c r="S137" s="17" t="s">
        <v>2464</v>
      </c>
      <c r="T137" s="127"/>
      <c r="U137" s="127"/>
      <c r="V137" s="127"/>
      <c r="W137" s="127"/>
      <c r="X137" s="127"/>
      <c r="Y137" s="127"/>
      <c r="Z137" s="127"/>
      <c r="AA137" s="127"/>
      <c r="AB137" s="127"/>
      <c r="AC137" s="127"/>
      <c r="AD137" s="127"/>
      <c r="AE137" s="127"/>
      <c r="AF137" s="127"/>
      <c r="AG137" s="127"/>
      <c r="AH137" s="127"/>
      <c r="AI137" s="127"/>
      <c r="AJ137" s="127"/>
      <c r="AK137" s="127"/>
      <c r="AL137" s="127"/>
      <c r="AM137" s="127"/>
      <c r="AN137" s="127"/>
      <c r="AO137" s="127"/>
      <c r="AP137" s="127"/>
      <c r="AQ137" s="127"/>
      <c r="AR137" s="127"/>
      <c r="AS137" s="127"/>
      <c r="AT137" s="127"/>
      <c r="AU137" s="127"/>
      <c r="AV137" s="127"/>
      <c r="AW137" s="127"/>
      <c r="AX137" s="127"/>
      <c r="AY137" s="127"/>
      <c r="AZ137" s="127"/>
      <c r="BA137" s="127"/>
      <c r="BB137" s="127"/>
    </row>
    <row r="138" spans="1:54" ht="34.5" customHeight="1">
      <c r="A138" s="430" t="s">
        <v>1022</v>
      </c>
      <c r="B138" s="407" t="s">
        <v>47</v>
      </c>
      <c r="C138" s="32" t="s">
        <v>12</v>
      </c>
      <c r="D138" s="449" t="s">
        <v>48</v>
      </c>
      <c r="E138" s="33">
        <v>8</v>
      </c>
      <c r="F138" s="450">
        <v>300</v>
      </c>
      <c r="G138" s="33">
        <v>1</v>
      </c>
      <c r="H138" s="44">
        <f t="shared" si="97"/>
        <v>2400</v>
      </c>
      <c r="I138" s="29"/>
      <c r="J138" s="28"/>
      <c r="K138" s="44"/>
      <c r="L138" s="28"/>
      <c r="M138" s="356">
        <f t="shared" si="98"/>
        <v>0</v>
      </c>
      <c r="N138" s="451"/>
      <c r="O138" s="346">
        <f t="shared" si="99"/>
        <v>2400</v>
      </c>
      <c r="P138" s="66">
        <f>SUMIF('TDL COD-RO'!D:D,A:A,'TDL COD-RO'!I:I)</f>
        <v>300</v>
      </c>
      <c r="Q138" s="66">
        <f t="shared" si="100"/>
        <v>2100</v>
      </c>
      <c r="R138" s="595">
        <f t="shared" si="101"/>
        <v>0.125</v>
      </c>
      <c r="S138" s="17" t="s">
        <v>2437</v>
      </c>
      <c r="T138" s="127"/>
      <c r="U138" s="127"/>
      <c r="V138" s="127"/>
      <c r="W138" s="127"/>
      <c r="X138" s="127"/>
      <c r="Y138" s="127"/>
      <c r="Z138" s="127"/>
      <c r="AA138" s="127"/>
      <c r="AB138" s="127"/>
      <c r="AC138" s="127"/>
      <c r="AD138" s="127"/>
      <c r="AE138" s="127"/>
      <c r="AF138" s="127"/>
      <c r="AG138" s="127"/>
      <c r="AH138" s="127"/>
      <c r="AI138" s="127"/>
      <c r="AJ138" s="127"/>
      <c r="AK138" s="127"/>
      <c r="AL138" s="127"/>
      <c r="AM138" s="127"/>
      <c r="AN138" s="127"/>
      <c r="AO138" s="127"/>
      <c r="AP138" s="127"/>
      <c r="AQ138" s="127"/>
      <c r="AR138" s="127"/>
      <c r="AS138" s="127"/>
      <c r="AT138" s="127"/>
      <c r="AU138" s="127"/>
      <c r="AV138" s="127"/>
      <c r="AW138" s="127"/>
      <c r="AX138" s="127"/>
      <c r="AY138" s="127"/>
      <c r="AZ138" s="127"/>
      <c r="BA138" s="127"/>
      <c r="BB138" s="127"/>
    </row>
    <row r="139" spans="1:54" ht="34.5" customHeight="1">
      <c r="A139" s="430" t="s">
        <v>1224</v>
      </c>
      <c r="B139" s="407" t="s">
        <v>318</v>
      </c>
      <c r="C139" s="32" t="s">
        <v>10</v>
      </c>
      <c r="D139" s="449" t="s">
        <v>48</v>
      </c>
      <c r="E139" s="33">
        <v>1</v>
      </c>
      <c r="F139" s="450">
        <v>1500</v>
      </c>
      <c r="G139" s="33">
        <v>1</v>
      </c>
      <c r="H139" s="44">
        <f t="shared" si="97"/>
        <v>1500</v>
      </c>
      <c r="I139" s="29"/>
      <c r="J139" s="28"/>
      <c r="K139" s="44"/>
      <c r="L139" s="28"/>
      <c r="M139" s="356">
        <f t="shared" ref="M139" si="106">J139*K139*L139</f>
        <v>0</v>
      </c>
      <c r="N139" s="451"/>
      <c r="O139" s="346">
        <f t="shared" si="99"/>
        <v>1500</v>
      </c>
      <c r="P139" s="66">
        <f>SUMIF('TDL COD-RO'!D:D,A:A,'TDL COD-RO'!I:I)</f>
        <v>160.6</v>
      </c>
      <c r="Q139" s="66">
        <f t="shared" si="100"/>
        <v>1339.4</v>
      </c>
      <c r="R139" s="595">
        <f t="shared" si="101"/>
        <v>0.10706666666666666</v>
      </c>
      <c r="S139" s="17" t="s">
        <v>2437</v>
      </c>
      <c r="T139" s="127"/>
      <c r="U139" s="127"/>
      <c r="V139" s="127"/>
      <c r="W139" s="127"/>
      <c r="X139" s="127"/>
      <c r="Y139" s="127"/>
      <c r="Z139" s="127"/>
      <c r="AA139" s="127"/>
      <c r="AB139" s="127"/>
      <c r="AC139" s="127"/>
      <c r="AD139" s="127"/>
      <c r="AE139" s="127"/>
      <c r="AF139" s="127"/>
      <c r="AG139" s="127"/>
      <c r="AH139" s="127"/>
      <c r="AI139" s="127"/>
      <c r="AJ139" s="127"/>
      <c r="AK139" s="127"/>
      <c r="AL139" s="127"/>
      <c r="AM139" s="127"/>
      <c r="AN139" s="127"/>
      <c r="AO139" s="127"/>
      <c r="AP139" s="127"/>
      <c r="AQ139" s="127"/>
      <c r="AR139" s="127"/>
      <c r="AS139" s="127"/>
      <c r="AT139" s="127"/>
      <c r="AU139" s="127"/>
      <c r="AV139" s="127"/>
      <c r="AW139" s="127"/>
      <c r="AX139" s="127"/>
      <c r="AY139" s="127"/>
      <c r="AZ139" s="127"/>
      <c r="BA139" s="127"/>
      <c r="BB139" s="127"/>
    </row>
    <row r="140" spans="1:54" ht="34.5" customHeight="1">
      <c r="B140" s="453" t="s">
        <v>329</v>
      </c>
      <c r="C140" s="458"/>
      <c r="D140" s="486"/>
      <c r="E140" s="458"/>
      <c r="F140" s="460"/>
      <c r="G140" s="458"/>
      <c r="H140" s="460"/>
      <c r="I140" s="458"/>
      <c r="J140" s="458"/>
      <c r="K140" s="460"/>
      <c r="L140" s="458"/>
      <c r="M140" s="494"/>
      <c r="N140" s="495"/>
      <c r="O140" s="346">
        <f t="shared" si="99"/>
        <v>0</v>
      </c>
      <c r="P140" s="66">
        <f>SUMIF('TDL COD-RO'!D:D,A:A,'TDL COD-RO'!I:I)</f>
        <v>0</v>
      </c>
      <c r="Q140" s="66">
        <f t="shared" si="100"/>
        <v>0</v>
      </c>
      <c r="R140" s="595" t="e">
        <f t="shared" si="101"/>
        <v>#DIV/0!</v>
      </c>
      <c r="S140" s="17"/>
      <c r="T140" s="127"/>
      <c r="U140" s="127"/>
      <c r="V140" s="127"/>
      <c r="W140" s="127"/>
      <c r="X140" s="127"/>
      <c r="Y140" s="127"/>
      <c r="Z140" s="127"/>
      <c r="AA140" s="127"/>
      <c r="AB140" s="127"/>
      <c r="AC140" s="127"/>
      <c r="AD140" s="127"/>
      <c r="AE140" s="127"/>
      <c r="AF140" s="127"/>
      <c r="AG140" s="127"/>
      <c r="AH140" s="127"/>
      <c r="AI140" s="127"/>
      <c r="AJ140" s="127"/>
      <c r="AK140" s="127"/>
      <c r="AL140" s="127"/>
      <c r="AM140" s="127"/>
      <c r="AN140" s="127"/>
      <c r="AO140" s="127"/>
      <c r="AP140" s="127"/>
      <c r="AQ140" s="127"/>
      <c r="AR140" s="127"/>
      <c r="AS140" s="127"/>
      <c r="AT140" s="127"/>
      <c r="AU140" s="127"/>
      <c r="AV140" s="127"/>
      <c r="AW140" s="127"/>
      <c r="AX140" s="127"/>
      <c r="AY140" s="127"/>
      <c r="AZ140" s="127"/>
      <c r="BA140" s="127"/>
      <c r="BB140" s="127"/>
    </row>
    <row r="141" spans="1:54" ht="34.5" customHeight="1">
      <c r="A141" s="430" t="s">
        <v>951</v>
      </c>
      <c r="B141" s="407" t="s">
        <v>49</v>
      </c>
      <c r="C141" s="32" t="s">
        <v>9</v>
      </c>
      <c r="D141" s="449" t="s">
        <v>48</v>
      </c>
      <c r="E141" s="33">
        <v>1</v>
      </c>
      <c r="F141" s="450">
        <v>1257</v>
      </c>
      <c r="G141" s="33">
        <v>11</v>
      </c>
      <c r="H141" s="44">
        <f t="shared" si="97"/>
        <v>13827</v>
      </c>
      <c r="I141" s="29"/>
      <c r="J141" s="28">
        <v>1</v>
      </c>
      <c r="K141" s="44">
        <v>1257</v>
      </c>
      <c r="L141" s="28">
        <v>12</v>
      </c>
      <c r="M141" s="356">
        <f t="shared" si="98"/>
        <v>15084</v>
      </c>
      <c r="N141" s="451"/>
      <c r="O141" s="346">
        <f t="shared" si="99"/>
        <v>28911</v>
      </c>
      <c r="P141" s="66">
        <f>SUMIF('TDL COD-RO'!D:D,A:A,'TDL COD-RO'!I:I)</f>
        <v>12</v>
      </c>
      <c r="Q141" s="66">
        <f t="shared" si="100"/>
        <v>28899</v>
      </c>
      <c r="R141" s="595">
        <f t="shared" si="101"/>
        <v>4.1506692954238871E-4</v>
      </c>
      <c r="S141" s="17" t="s">
        <v>2444</v>
      </c>
      <c r="T141" s="127"/>
      <c r="U141" s="127"/>
      <c r="V141" s="127"/>
      <c r="W141" s="127"/>
      <c r="X141" s="127"/>
      <c r="Y141" s="127"/>
      <c r="Z141" s="127"/>
      <c r="AA141" s="127"/>
      <c r="AB141" s="127"/>
      <c r="AC141" s="127"/>
      <c r="AD141" s="127"/>
      <c r="AE141" s="127"/>
      <c r="AF141" s="127"/>
      <c r="AG141" s="127"/>
      <c r="AH141" s="127"/>
      <c r="AI141" s="127"/>
      <c r="AJ141" s="127"/>
      <c r="AK141" s="127"/>
      <c r="AL141" s="127"/>
      <c r="AM141" s="127"/>
      <c r="AN141" s="127"/>
      <c r="AO141" s="127"/>
      <c r="AP141" s="127"/>
      <c r="AQ141" s="127"/>
      <c r="AR141" s="127"/>
      <c r="AS141" s="127"/>
      <c r="AT141" s="127"/>
      <c r="AU141" s="127"/>
      <c r="AV141" s="127"/>
      <c r="AW141" s="127"/>
      <c r="AX141" s="127"/>
      <c r="AY141" s="127"/>
      <c r="AZ141" s="127"/>
      <c r="BA141" s="127"/>
      <c r="BB141" s="127"/>
    </row>
    <row r="142" spans="1:54" ht="34.5" customHeight="1">
      <c r="A142" s="430" t="s">
        <v>1373</v>
      </c>
      <c r="B142" s="407" t="s">
        <v>41</v>
      </c>
      <c r="C142" s="32" t="s">
        <v>10</v>
      </c>
      <c r="D142" s="449" t="s">
        <v>48</v>
      </c>
      <c r="E142" s="33"/>
      <c r="F142" s="450"/>
      <c r="G142" s="33"/>
      <c r="H142" s="44"/>
      <c r="I142" s="29"/>
      <c r="J142" s="33">
        <v>1</v>
      </c>
      <c r="K142" s="450">
        <v>200</v>
      </c>
      <c r="L142" s="33">
        <v>2</v>
      </c>
      <c r="M142" s="356">
        <f>J142*K142*L142</f>
        <v>400</v>
      </c>
      <c r="N142" s="451"/>
      <c r="O142" s="346">
        <f t="shared" si="99"/>
        <v>400</v>
      </c>
      <c r="P142" s="66">
        <f>SUMIF('TDL COD-RO'!D:D,A:A,'TDL COD-RO'!I:I)</f>
        <v>0</v>
      </c>
      <c r="Q142" s="66">
        <f t="shared" si="100"/>
        <v>400</v>
      </c>
      <c r="R142" s="595">
        <f t="shared" si="101"/>
        <v>0</v>
      </c>
      <c r="S142" s="17" t="s">
        <v>2465</v>
      </c>
      <c r="T142" s="127"/>
      <c r="U142" s="127"/>
      <c r="V142" s="127"/>
      <c r="W142" s="127"/>
      <c r="X142" s="127"/>
      <c r="Y142" s="127"/>
      <c r="Z142" s="127"/>
      <c r="AA142" s="127"/>
      <c r="AB142" s="127"/>
      <c r="AC142" s="127"/>
      <c r="AD142" s="127"/>
      <c r="AE142" s="127"/>
      <c r="AF142" s="127"/>
      <c r="AG142" s="127"/>
      <c r="AH142" s="127"/>
      <c r="AI142" s="127"/>
      <c r="AJ142" s="127"/>
      <c r="AK142" s="127"/>
      <c r="AL142" s="127"/>
      <c r="AM142" s="127"/>
      <c r="AN142" s="127"/>
      <c r="AO142" s="127"/>
      <c r="AP142" s="127"/>
      <c r="AQ142" s="127"/>
      <c r="AR142" s="127"/>
      <c r="AS142" s="127"/>
      <c r="AT142" s="127"/>
      <c r="AU142" s="127"/>
      <c r="AV142" s="127"/>
      <c r="AW142" s="127"/>
      <c r="AX142" s="127"/>
      <c r="AY142" s="127"/>
      <c r="AZ142" s="127"/>
      <c r="BA142" s="127"/>
      <c r="BB142" s="127"/>
    </row>
    <row r="143" spans="1:54" ht="34.5" customHeight="1">
      <c r="A143" s="430" t="s">
        <v>1374</v>
      </c>
      <c r="B143" s="407" t="s">
        <v>42</v>
      </c>
      <c r="C143" s="32" t="s">
        <v>10</v>
      </c>
      <c r="D143" s="449" t="s">
        <v>48</v>
      </c>
      <c r="E143" s="33"/>
      <c r="F143" s="450"/>
      <c r="G143" s="33"/>
      <c r="H143" s="44"/>
      <c r="I143" s="29"/>
      <c r="J143" s="33">
        <v>30</v>
      </c>
      <c r="K143" s="450">
        <v>10</v>
      </c>
      <c r="L143" s="33">
        <v>2</v>
      </c>
      <c r="M143" s="356">
        <f>J143*K143*L143</f>
        <v>600</v>
      </c>
      <c r="N143" s="451"/>
      <c r="O143" s="346">
        <f t="shared" si="99"/>
        <v>600</v>
      </c>
      <c r="P143" s="66">
        <f>SUMIF('TDL COD-RO'!D:D,A:A,'TDL COD-RO'!I:I)</f>
        <v>0</v>
      </c>
      <c r="Q143" s="66">
        <f t="shared" si="100"/>
        <v>600</v>
      </c>
      <c r="R143" s="595">
        <f t="shared" si="101"/>
        <v>0</v>
      </c>
      <c r="S143" s="17" t="s">
        <v>2465</v>
      </c>
      <c r="T143" s="127"/>
      <c r="U143" s="127"/>
      <c r="V143" s="127"/>
      <c r="W143" s="127"/>
      <c r="X143" s="127"/>
      <c r="Y143" s="127"/>
      <c r="Z143" s="127"/>
      <c r="AA143" s="127"/>
      <c r="AB143" s="127"/>
      <c r="AC143" s="127"/>
      <c r="AD143" s="127"/>
      <c r="AE143" s="127"/>
      <c r="AF143" s="127"/>
      <c r="AG143" s="127"/>
      <c r="AH143" s="127"/>
      <c r="AI143" s="127"/>
      <c r="AJ143" s="127"/>
      <c r="AK143" s="127"/>
      <c r="AL143" s="127"/>
      <c r="AM143" s="127"/>
      <c r="AN143" s="127"/>
      <c r="AO143" s="127"/>
      <c r="AP143" s="127"/>
      <c r="AQ143" s="127"/>
      <c r="AR143" s="127"/>
      <c r="AS143" s="127"/>
      <c r="AT143" s="127"/>
      <c r="AU143" s="127"/>
      <c r="AV143" s="127"/>
      <c r="AW143" s="127"/>
      <c r="AX143" s="127"/>
      <c r="AY143" s="127"/>
      <c r="AZ143" s="127"/>
      <c r="BA143" s="127"/>
      <c r="BB143" s="127"/>
    </row>
    <row r="144" spans="1:54" ht="34.5" customHeight="1">
      <c r="A144" s="430" t="s">
        <v>1375</v>
      </c>
      <c r="B144" s="407" t="s">
        <v>43</v>
      </c>
      <c r="C144" s="32" t="s">
        <v>10</v>
      </c>
      <c r="D144" s="449" t="s">
        <v>48</v>
      </c>
      <c r="E144" s="33"/>
      <c r="F144" s="450"/>
      <c r="G144" s="33"/>
      <c r="H144" s="44"/>
      <c r="I144" s="29"/>
      <c r="J144" s="33">
        <v>40</v>
      </c>
      <c r="K144" s="450">
        <v>3</v>
      </c>
      <c r="L144" s="33">
        <v>2</v>
      </c>
      <c r="M144" s="356">
        <f>J144*K144*L144</f>
        <v>240</v>
      </c>
      <c r="N144" s="451"/>
      <c r="O144" s="346">
        <f t="shared" si="99"/>
        <v>240</v>
      </c>
      <c r="P144" s="66">
        <f>SUMIF('TDL COD-RO'!D:D,A:A,'TDL COD-RO'!I:I)</f>
        <v>0</v>
      </c>
      <c r="Q144" s="66">
        <f t="shared" si="100"/>
        <v>240</v>
      </c>
      <c r="R144" s="595">
        <f t="shared" si="101"/>
        <v>0</v>
      </c>
      <c r="S144" s="17" t="s">
        <v>2465</v>
      </c>
      <c r="T144" s="127"/>
      <c r="U144" s="127"/>
      <c r="V144" s="127"/>
      <c r="W144" s="127"/>
      <c r="X144" s="127"/>
      <c r="Y144" s="127"/>
      <c r="Z144" s="127"/>
      <c r="AA144" s="127"/>
      <c r="AB144" s="127"/>
      <c r="AC144" s="127"/>
      <c r="AD144" s="127"/>
      <c r="AE144" s="127"/>
      <c r="AF144" s="127"/>
      <c r="AG144" s="127"/>
      <c r="AH144" s="127"/>
      <c r="AI144" s="127"/>
      <c r="AJ144" s="127"/>
      <c r="AK144" s="127"/>
      <c r="AL144" s="127"/>
      <c r="AM144" s="127"/>
      <c r="AN144" s="127"/>
      <c r="AO144" s="127"/>
      <c r="AP144" s="127"/>
      <c r="AQ144" s="127"/>
      <c r="AR144" s="127"/>
      <c r="AS144" s="127"/>
      <c r="AT144" s="127"/>
      <c r="AU144" s="127"/>
      <c r="AV144" s="127"/>
      <c r="AW144" s="127"/>
      <c r="AX144" s="127"/>
      <c r="AY144" s="127"/>
      <c r="AZ144" s="127"/>
      <c r="BA144" s="127"/>
      <c r="BB144" s="127"/>
    </row>
    <row r="145" spans="1:54" ht="34.5" customHeight="1">
      <c r="A145" s="430" t="s">
        <v>1376</v>
      </c>
      <c r="B145" s="407" t="s">
        <v>70</v>
      </c>
      <c r="C145" s="32" t="s">
        <v>12</v>
      </c>
      <c r="D145" s="449" t="s">
        <v>48</v>
      </c>
      <c r="E145" s="33"/>
      <c r="F145" s="450"/>
      <c r="G145" s="33"/>
      <c r="H145" s="44"/>
      <c r="I145" s="29"/>
      <c r="J145" s="33">
        <v>25</v>
      </c>
      <c r="K145" s="450">
        <v>20</v>
      </c>
      <c r="L145" s="33">
        <v>1</v>
      </c>
      <c r="M145" s="356">
        <f t="shared" ref="M145:M148" si="107">J145*K145*L145</f>
        <v>500</v>
      </c>
      <c r="N145" s="451"/>
      <c r="O145" s="346">
        <f t="shared" si="99"/>
        <v>500</v>
      </c>
      <c r="P145" s="66">
        <f>SUMIF('TDL COD-RO'!D:D,A:A,'TDL COD-RO'!I:I)</f>
        <v>0</v>
      </c>
      <c r="Q145" s="66">
        <f t="shared" si="100"/>
        <v>500</v>
      </c>
      <c r="R145" s="595">
        <f t="shared" si="101"/>
        <v>0</v>
      </c>
      <c r="S145" s="17" t="s">
        <v>2465</v>
      </c>
      <c r="T145" s="127"/>
      <c r="U145" s="127"/>
      <c r="V145" s="127"/>
      <c r="W145" s="127"/>
      <c r="X145" s="127"/>
      <c r="Y145" s="127"/>
      <c r="Z145" s="127"/>
      <c r="AA145" s="127"/>
      <c r="AB145" s="127"/>
      <c r="AC145" s="127"/>
      <c r="AD145" s="127"/>
      <c r="AE145" s="127"/>
      <c r="AF145" s="127"/>
      <c r="AG145" s="127"/>
      <c r="AH145" s="127"/>
      <c r="AI145" s="127"/>
      <c r="AJ145" s="127"/>
      <c r="AK145" s="127"/>
      <c r="AL145" s="127"/>
      <c r="AM145" s="127"/>
      <c r="AN145" s="127"/>
      <c r="AO145" s="127"/>
      <c r="AP145" s="127"/>
      <c r="AQ145" s="127"/>
      <c r="AR145" s="127"/>
      <c r="AS145" s="127"/>
      <c r="AT145" s="127"/>
      <c r="AU145" s="127"/>
      <c r="AV145" s="127"/>
      <c r="AW145" s="127"/>
      <c r="AX145" s="127"/>
      <c r="AY145" s="127"/>
      <c r="AZ145" s="127"/>
      <c r="BA145" s="127"/>
      <c r="BB145" s="127"/>
    </row>
    <row r="146" spans="1:54" ht="34.5" customHeight="1">
      <c r="A146" s="430" t="s">
        <v>1377</v>
      </c>
      <c r="B146" s="407" t="s">
        <v>46</v>
      </c>
      <c r="C146" s="32" t="s">
        <v>12</v>
      </c>
      <c r="D146" s="449" t="s">
        <v>48</v>
      </c>
      <c r="E146" s="33"/>
      <c r="F146" s="450"/>
      <c r="G146" s="33"/>
      <c r="H146" s="44"/>
      <c r="I146" s="29"/>
      <c r="J146" s="33">
        <v>35</v>
      </c>
      <c r="K146" s="450">
        <v>10</v>
      </c>
      <c r="L146" s="33">
        <v>2</v>
      </c>
      <c r="M146" s="356">
        <f t="shared" si="107"/>
        <v>700</v>
      </c>
      <c r="N146" s="451"/>
      <c r="O146" s="346">
        <f t="shared" si="99"/>
        <v>700</v>
      </c>
      <c r="P146" s="66">
        <f>SUMIF('TDL COD-RO'!D:D,A:A,'TDL COD-RO'!I:I)</f>
        <v>0</v>
      </c>
      <c r="Q146" s="66">
        <f t="shared" si="100"/>
        <v>700</v>
      </c>
      <c r="R146" s="595">
        <f t="shared" si="101"/>
        <v>0</v>
      </c>
      <c r="S146" s="17" t="s">
        <v>2465</v>
      </c>
      <c r="T146" s="127"/>
      <c r="U146" s="127"/>
      <c r="V146" s="127"/>
      <c r="W146" s="127"/>
      <c r="X146" s="127"/>
      <c r="Y146" s="127"/>
      <c r="Z146" s="127"/>
      <c r="AA146" s="127"/>
      <c r="AB146" s="127"/>
      <c r="AC146" s="127"/>
      <c r="AD146" s="127"/>
      <c r="AE146" s="127"/>
      <c r="AF146" s="127"/>
      <c r="AG146" s="127"/>
      <c r="AH146" s="127"/>
      <c r="AI146" s="127"/>
      <c r="AJ146" s="127"/>
      <c r="AK146" s="127"/>
      <c r="AL146" s="127"/>
      <c r="AM146" s="127"/>
      <c r="AN146" s="127"/>
      <c r="AO146" s="127"/>
      <c r="AP146" s="127"/>
      <c r="AQ146" s="127"/>
      <c r="AR146" s="127"/>
      <c r="AS146" s="127"/>
      <c r="AT146" s="127"/>
      <c r="AU146" s="127"/>
      <c r="AV146" s="127"/>
      <c r="AW146" s="127"/>
      <c r="AX146" s="127"/>
      <c r="AY146" s="127"/>
      <c r="AZ146" s="127"/>
      <c r="BA146" s="127"/>
      <c r="BB146" s="127"/>
    </row>
    <row r="147" spans="1:54" ht="34.5" customHeight="1">
      <c r="A147" s="430" t="s">
        <v>1378</v>
      </c>
      <c r="B147" s="407" t="s">
        <v>45</v>
      </c>
      <c r="C147" s="32" t="s">
        <v>12</v>
      </c>
      <c r="D147" s="449" t="s">
        <v>48</v>
      </c>
      <c r="E147" s="33"/>
      <c r="F147" s="450"/>
      <c r="G147" s="33"/>
      <c r="H147" s="44"/>
      <c r="I147" s="29"/>
      <c r="J147" s="33">
        <v>35</v>
      </c>
      <c r="K147" s="450">
        <v>25</v>
      </c>
      <c r="L147" s="33">
        <v>3</v>
      </c>
      <c r="M147" s="356">
        <f t="shared" si="107"/>
        <v>2625</v>
      </c>
      <c r="N147" s="451"/>
      <c r="O147" s="346">
        <f t="shared" si="99"/>
        <v>2625</v>
      </c>
      <c r="P147" s="66">
        <f>SUMIF('TDL COD-RO'!D:D,A:A,'TDL COD-RO'!I:I)</f>
        <v>0</v>
      </c>
      <c r="Q147" s="66">
        <f t="shared" si="100"/>
        <v>2625</v>
      </c>
      <c r="R147" s="595">
        <f t="shared" si="101"/>
        <v>0</v>
      </c>
      <c r="S147" s="17" t="s">
        <v>2465</v>
      </c>
      <c r="T147" s="127"/>
      <c r="U147" s="127"/>
      <c r="V147" s="127"/>
      <c r="W147" s="127"/>
      <c r="X147" s="127"/>
      <c r="Y147" s="127"/>
      <c r="Z147" s="127"/>
      <c r="AA147" s="127"/>
      <c r="AB147" s="127"/>
      <c r="AC147" s="127"/>
      <c r="AD147" s="127"/>
      <c r="AE147" s="127"/>
      <c r="AF147" s="127"/>
      <c r="AG147" s="127"/>
      <c r="AH147" s="127"/>
      <c r="AI147" s="127"/>
      <c r="AJ147" s="127"/>
      <c r="AK147" s="127"/>
      <c r="AL147" s="127"/>
      <c r="AM147" s="127"/>
      <c r="AN147" s="127"/>
      <c r="AO147" s="127"/>
      <c r="AP147" s="127"/>
      <c r="AQ147" s="127"/>
      <c r="AR147" s="127"/>
      <c r="AS147" s="127"/>
      <c r="AT147" s="127"/>
      <c r="AU147" s="127"/>
      <c r="AV147" s="127"/>
      <c r="AW147" s="127"/>
      <c r="AX147" s="127"/>
      <c r="AY147" s="127"/>
      <c r="AZ147" s="127"/>
      <c r="BA147" s="127"/>
      <c r="BB147" s="127"/>
    </row>
    <row r="148" spans="1:54" ht="34.5" customHeight="1">
      <c r="A148" s="430" t="s">
        <v>1379</v>
      </c>
      <c r="B148" s="407" t="s">
        <v>319</v>
      </c>
      <c r="C148" s="32" t="s">
        <v>10</v>
      </c>
      <c r="D148" s="449" t="s">
        <v>48</v>
      </c>
      <c r="E148" s="33"/>
      <c r="F148" s="450"/>
      <c r="G148" s="33"/>
      <c r="H148" s="44"/>
      <c r="I148" s="29"/>
      <c r="J148" s="33">
        <v>1</v>
      </c>
      <c r="K148" s="450">
        <v>1000</v>
      </c>
      <c r="L148" s="33">
        <v>1</v>
      </c>
      <c r="M148" s="356">
        <f t="shared" si="107"/>
        <v>1000</v>
      </c>
      <c r="N148" s="451"/>
      <c r="O148" s="346">
        <f t="shared" si="99"/>
        <v>1000</v>
      </c>
      <c r="P148" s="66">
        <f>SUMIF('TDL COD-RO'!D:D,A:A,'TDL COD-RO'!I:I)</f>
        <v>0</v>
      </c>
      <c r="Q148" s="66">
        <f t="shared" si="100"/>
        <v>1000</v>
      </c>
      <c r="R148" s="595">
        <f t="shared" si="101"/>
        <v>0</v>
      </c>
      <c r="S148" s="17" t="s">
        <v>2465</v>
      </c>
      <c r="T148" s="127"/>
      <c r="U148" s="127"/>
      <c r="V148" s="127"/>
      <c r="W148" s="127"/>
      <c r="X148" s="127"/>
      <c r="Y148" s="127"/>
      <c r="Z148" s="127"/>
      <c r="AA148" s="127"/>
      <c r="AB148" s="127"/>
      <c r="AC148" s="127"/>
      <c r="AD148" s="127"/>
      <c r="AE148" s="127"/>
      <c r="AF148" s="127"/>
      <c r="AG148" s="127"/>
      <c r="AH148" s="127"/>
      <c r="AI148" s="127"/>
      <c r="AJ148" s="127"/>
      <c r="AK148" s="127"/>
      <c r="AL148" s="127"/>
      <c r="AM148" s="127"/>
      <c r="AN148" s="127"/>
      <c r="AO148" s="127"/>
      <c r="AP148" s="127"/>
      <c r="AQ148" s="127"/>
      <c r="AR148" s="127"/>
      <c r="AS148" s="127"/>
      <c r="AT148" s="127"/>
      <c r="AU148" s="127"/>
      <c r="AV148" s="127"/>
      <c r="AW148" s="127"/>
      <c r="AX148" s="127"/>
      <c r="AY148" s="127"/>
      <c r="AZ148" s="127"/>
      <c r="BA148" s="127"/>
      <c r="BB148" s="127"/>
    </row>
    <row r="149" spans="1:54" ht="34.5" customHeight="1">
      <c r="B149" s="453" t="s">
        <v>325</v>
      </c>
      <c r="C149" s="458"/>
      <c r="D149" s="486"/>
      <c r="E149" s="458"/>
      <c r="F149" s="460"/>
      <c r="G149" s="458"/>
      <c r="H149" s="460"/>
      <c r="I149" s="458"/>
      <c r="J149" s="458"/>
      <c r="K149" s="460"/>
      <c r="L149" s="458"/>
      <c r="M149" s="494"/>
      <c r="N149" s="495"/>
      <c r="O149" s="346">
        <f t="shared" si="99"/>
        <v>0</v>
      </c>
      <c r="P149" s="66">
        <f>SUMIF('TDL COD-RO'!D:D,A:A,'TDL COD-RO'!I:I)</f>
        <v>0</v>
      </c>
      <c r="Q149" s="66">
        <f t="shared" si="100"/>
        <v>0</v>
      </c>
      <c r="R149" s="595" t="e">
        <f t="shared" si="101"/>
        <v>#DIV/0!</v>
      </c>
      <c r="S149" s="17"/>
      <c r="T149" s="127"/>
      <c r="U149" s="127"/>
      <c r="V149" s="127"/>
      <c r="W149" s="127"/>
      <c r="X149" s="127"/>
      <c r="Y149" s="127"/>
      <c r="Z149" s="127"/>
      <c r="AA149" s="127"/>
      <c r="AB149" s="127"/>
      <c r="AC149" s="127"/>
      <c r="AD149" s="127"/>
      <c r="AE149" s="127"/>
      <c r="AF149" s="127"/>
      <c r="AG149" s="127"/>
      <c r="AH149" s="127"/>
      <c r="AI149" s="127"/>
      <c r="AJ149" s="127"/>
      <c r="AK149" s="127"/>
      <c r="AL149" s="127"/>
      <c r="AM149" s="127"/>
      <c r="AN149" s="127"/>
      <c r="AO149" s="127"/>
      <c r="AP149" s="127"/>
      <c r="AQ149" s="127"/>
      <c r="AR149" s="127"/>
      <c r="AS149" s="127"/>
      <c r="AT149" s="127"/>
      <c r="AU149" s="127"/>
      <c r="AV149" s="127"/>
      <c r="AW149" s="127"/>
      <c r="AX149" s="127"/>
      <c r="AY149" s="127"/>
      <c r="AZ149" s="127"/>
      <c r="BA149" s="127"/>
      <c r="BB149" s="127"/>
    </row>
    <row r="150" spans="1:54" ht="34.5" customHeight="1">
      <c r="A150" s="430" t="s">
        <v>1380</v>
      </c>
      <c r="B150" s="407" t="s">
        <v>41</v>
      </c>
      <c r="C150" s="32" t="s">
        <v>10</v>
      </c>
      <c r="D150" s="449" t="s">
        <v>48</v>
      </c>
      <c r="E150" s="33"/>
      <c r="F150" s="450"/>
      <c r="G150" s="33"/>
      <c r="H150" s="44"/>
      <c r="I150" s="29"/>
      <c r="J150" s="33">
        <v>1</v>
      </c>
      <c r="K150" s="450">
        <v>200</v>
      </c>
      <c r="L150" s="33">
        <v>2</v>
      </c>
      <c r="M150" s="356">
        <f t="shared" ref="M150:M156" si="108">J150*K150*L150</f>
        <v>400</v>
      </c>
      <c r="N150" s="451"/>
      <c r="O150" s="346">
        <f t="shared" si="99"/>
        <v>400</v>
      </c>
      <c r="P150" s="66">
        <f>SUMIF('TDL COD-RO'!D:D,A:A,'TDL COD-RO'!I:I)</f>
        <v>0</v>
      </c>
      <c r="Q150" s="66">
        <f t="shared" si="100"/>
        <v>400</v>
      </c>
      <c r="R150" s="595">
        <f t="shared" si="101"/>
        <v>0</v>
      </c>
      <c r="S150" s="17" t="s">
        <v>2446</v>
      </c>
      <c r="T150" s="127"/>
      <c r="U150" s="127"/>
      <c r="V150" s="127"/>
      <c r="W150" s="127"/>
      <c r="X150" s="127"/>
      <c r="Y150" s="127"/>
      <c r="Z150" s="127"/>
      <c r="AA150" s="127"/>
      <c r="AB150" s="127"/>
      <c r="AC150" s="127"/>
      <c r="AD150" s="127"/>
      <c r="AE150" s="127"/>
      <c r="AF150" s="127"/>
      <c r="AG150" s="127"/>
      <c r="AH150" s="127"/>
      <c r="AI150" s="127"/>
      <c r="AJ150" s="127"/>
      <c r="AK150" s="127"/>
      <c r="AL150" s="127"/>
      <c r="AM150" s="127"/>
      <c r="AN150" s="127"/>
      <c r="AO150" s="127"/>
      <c r="AP150" s="127"/>
      <c r="AQ150" s="127"/>
      <c r="AR150" s="127"/>
      <c r="AS150" s="127"/>
      <c r="AT150" s="127"/>
      <c r="AU150" s="127"/>
      <c r="AV150" s="127"/>
      <c r="AW150" s="127"/>
      <c r="AX150" s="127"/>
      <c r="AY150" s="127"/>
      <c r="AZ150" s="127"/>
      <c r="BA150" s="127"/>
      <c r="BB150" s="127"/>
    </row>
    <row r="151" spans="1:54" ht="34.5" customHeight="1">
      <c r="A151" s="430" t="s">
        <v>1381</v>
      </c>
      <c r="B151" s="407" t="s">
        <v>42</v>
      </c>
      <c r="C151" s="32" t="s">
        <v>10</v>
      </c>
      <c r="D151" s="449" t="s">
        <v>48</v>
      </c>
      <c r="E151" s="33"/>
      <c r="F151" s="450"/>
      <c r="G151" s="33"/>
      <c r="H151" s="44"/>
      <c r="I151" s="29"/>
      <c r="J151" s="33">
        <v>30</v>
      </c>
      <c r="K151" s="450">
        <v>10</v>
      </c>
      <c r="L151" s="33">
        <v>2</v>
      </c>
      <c r="M151" s="356">
        <f t="shared" si="108"/>
        <v>600</v>
      </c>
      <c r="N151" s="451"/>
      <c r="O151" s="346">
        <f t="shared" si="99"/>
        <v>600</v>
      </c>
      <c r="P151" s="66">
        <f>SUMIF('TDL COD-RO'!D:D,A:A,'TDL COD-RO'!I:I)</f>
        <v>0</v>
      </c>
      <c r="Q151" s="66">
        <f t="shared" si="100"/>
        <v>600</v>
      </c>
      <c r="R151" s="595">
        <f t="shared" si="101"/>
        <v>0</v>
      </c>
      <c r="S151" s="17" t="s">
        <v>2465</v>
      </c>
      <c r="T151" s="127"/>
      <c r="U151" s="127"/>
      <c r="V151" s="127"/>
      <c r="W151" s="127"/>
      <c r="X151" s="127"/>
      <c r="Y151" s="127"/>
      <c r="Z151" s="127"/>
      <c r="AA151" s="127"/>
      <c r="AB151" s="127"/>
      <c r="AC151" s="127"/>
      <c r="AD151" s="127"/>
      <c r="AE151" s="127"/>
      <c r="AF151" s="127"/>
      <c r="AG151" s="127"/>
      <c r="AH151" s="127"/>
      <c r="AI151" s="127"/>
      <c r="AJ151" s="127"/>
      <c r="AK151" s="127"/>
      <c r="AL151" s="127"/>
      <c r="AM151" s="127"/>
      <c r="AN151" s="127"/>
      <c r="AO151" s="127"/>
      <c r="AP151" s="127"/>
      <c r="AQ151" s="127"/>
      <c r="AR151" s="127"/>
      <c r="AS151" s="127"/>
      <c r="AT151" s="127"/>
      <c r="AU151" s="127"/>
      <c r="AV151" s="127"/>
      <c r="AW151" s="127"/>
      <c r="AX151" s="127"/>
      <c r="AY151" s="127"/>
      <c r="AZ151" s="127"/>
      <c r="BA151" s="127"/>
      <c r="BB151" s="127"/>
    </row>
    <row r="152" spans="1:54" ht="34.5" customHeight="1">
      <c r="A152" s="430" t="s">
        <v>1382</v>
      </c>
      <c r="B152" s="407" t="s">
        <v>43</v>
      </c>
      <c r="C152" s="32" t="s">
        <v>10</v>
      </c>
      <c r="D152" s="449" t="s">
        <v>48</v>
      </c>
      <c r="E152" s="33"/>
      <c r="F152" s="450"/>
      <c r="G152" s="33"/>
      <c r="H152" s="44"/>
      <c r="I152" s="29"/>
      <c r="J152" s="33">
        <v>40</v>
      </c>
      <c r="K152" s="450">
        <v>3</v>
      </c>
      <c r="L152" s="33">
        <v>2</v>
      </c>
      <c r="M152" s="356">
        <f t="shared" si="108"/>
        <v>240</v>
      </c>
      <c r="N152" s="451"/>
      <c r="O152" s="346">
        <f t="shared" si="99"/>
        <v>240</v>
      </c>
      <c r="P152" s="66">
        <f>SUMIF('TDL COD-RO'!D:D,A:A,'TDL COD-RO'!I:I)</f>
        <v>0</v>
      </c>
      <c r="Q152" s="66">
        <f t="shared" si="100"/>
        <v>240</v>
      </c>
      <c r="R152" s="595">
        <f t="shared" si="101"/>
        <v>0</v>
      </c>
      <c r="S152" s="17" t="s">
        <v>2465</v>
      </c>
      <c r="T152" s="127"/>
      <c r="U152" s="127"/>
      <c r="V152" s="127"/>
      <c r="W152" s="127"/>
      <c r="X152" s="127"/>
      <c r="Y152" s="127"/>
      <c r="Z152" s="127"/>
      <c r="AA152" s="127"/>
      <c r="AB152" s="127"/>
      <c r="AC152" s="127"/>
      <c r="AD152" s="127"/>
      <c r="AE152" s="127"/>
      <c r="AF152" s="127"/>
      <c r="AG152" s="127"/>
      <c r="AH152" s="127"/>
      <c r="AI152" s="127"/>
      <c r="AJ152" s="127"/>
      <c r="AK152" s="127"/>
      <c r="AL152" s="127"/>
      <c r="AM152" s="127"/>
      <c r="AN152" s="127"/>
      <c r="AO152" s="127"/>
      <c r="AP152" s="127"/>
      <c r="AQ152" s="127"/>
      <c r="AR152" s="127"/>
      <c r="AS152" s="127"/>
      <c r="AT152" s="127"/>
      <c r="AU152" s="127"/>
      <c r="AV152" s="127"/>
      <c r="AW152" s="127"/>
      <c r="AX152" s="127"/>
      <c r="AY152" s="127"/>
      <c r="AZ152" s="127"/>
      <c r="BA152" s="127"/>
      <c r="BB152" s="127"/>
    </row>
    <row r="153" spans="1:54" ht="34.5" customHeight="1">
      <c r="A153" s="430" t="s">
        <v>1383</v>
      </c>
      <c r="B153" s="407" t="s">
        <v>70</v>
      </c>
      <c r="C153" s="32" t="s">
        <v>12</v>
      </c>
      <c r="D153" s="449" t="s">
        <v>48</v>
      </c>
      <c r="E153" s="33"/>
      <c r="F153" s="450"/>
      <c r="G153" s="33"/>
      <c r="H153" s="44"/>
      <c r="I153" s="29"/>
      <c r="J153" s="33">
        <v>25</v>
      </c>
      <c r="K153" s="450">
        <v>20</v>
      </c>
      <c r="L153" s="33">
        <v>1</v>
      </c>
      <c r="M153" s="356">
        <f t="shared" si="108"/>
        <v>500</v>
      </c>
      <c r="N153" s="451"/>
      <c r="O153" s="346">
        <f t="shared" si="99"/>
        <v>500</v>
      </c>
      <c r="P153" s="66">
        <f>SUMIF('TDL COD-RO'!D:D,A:A,'TDL COD-RO'!I:I)</f>
        <v>0</v>
      </c>
      <c r="Q153" s="66">
        <f t="shared" si="100"/>
        <v>500</v>
      </c>
      <c r="R153" s="595">
        <f t="shared" si="101"/>
        <v>0</v>
      </c>
      <c r="S153" s="17" t="s">
        <v>2465</v>
      </c>
      <c r="T153" s="127"/>
      <c r="U153" s="127"/>
      <c r="V153" s="127"/>
      <c r="W153" s="127"/>
      <c r="X153" s="127"/>
      <c r="Y153" s="127"/>
      <c r="Z153" s="127"/>
      <c r="AA153" s="127"/>
      <c r="AB153" s="127"/>
      <c r="AC153" s="127"/>
      <c r="AD153" s="127"/>
      <c r="AE153" s="127"/>
      <c r="AF153" s="127"/>
      <c r="AG153" s="127"/>
      <c r="AH153" s="127"/>
      <c r="AI153" s="127"/>
      <c r="AJ153" s="127"/>
      <c r="AK153" s="127"/>
      <c r="AL153" s="127"/>
      <c r="AM153" s="127"/>
      <c r="AN153" s="127"/>
      <c r="AO153" s="127"/>
      <c r="AP153" s="127"/>
      <c r="AQ153" s="127"/>
      <c r="AR153" s="127"/>
      <c r="AS153" s="127"/>
      <c r="AT153" s="127"/>
      <c r="AU153" s="127"/>
      <c r="AV153" s="127"/>
      <c r="AW153" s="127"/>
      <c r="AX153" s="127"/>
      <c r="AY153" s="127"/>
      <c r="AZ153" s="127"/>
      <c r="BA153" s="127"/>
      <c r="BB153" s="127"/>
    </row>
    <row r="154" spans="1:54" ht="34.5" customHeight="1">
      <c r="A154" s="430" t="s">
        <v>1384</v>
      </c>
      <c r="B154" s="407" t="s">
        <v>46</v>
      </c>
      <c r="C154" s="32" t="s">
        <v>12</v>
      </c>
      <c r="D154" s="449" t="s">
        <v>48</v>
      </c>
      <c r="E154" s="33"/>
      <c r="F154" s="450"/>
      <c r="G154" s="33"/>
      <c r="H154" s="44"/>
      <c r="I154" s="29"/>
      <c r="J154" s="33">
        <v>35</v>
      </c>
      <c r="K154" s="450">
        <v>10</v>
      </c>
      <c r="L154" s="33">
        <v>2</v>
      </c>
      <c r="M154" s="356">
        <f t="shared" si="108"/>
        <v>700</v>
      </c>
      <c r="N154" s="451"/>
      <c r="O154" s="346">
        <f t="shared" si="99"/>
        <v>700</v>
      </c>
      <c r="P154" s="66">
        <f>SUMIF('TDL COD-RO'!D:D,A:A,'TDL COD-RO'!I:I)</f>
        <v>0</v>
      </c>
      <c r="Q154" s="66">
        <f t="shared" si="100"/>
        <v>700</v>
      </c>
      <c r="R154" s="595">
        <f t="shared" si="101"/>
        <v>0</v>
      </c>
      <c r="S154" s="17" t="s">
        <v>2465</v>
      </c>
      <c r="T154" s="127"/>
      <c r="U154" s="127"/>
      <c r="V154" s="127"/>
      <c r="W154" s="127"/>
      <c r="X154" s="127"/>
      <c r="Y154" s="127"/>
      <c r="Z154" s="127"/>
      <c r="AA154" s="127"/>
      <c r="AB154" s="127"/>
      <c r="AC154" s="127"/>
      <c r="AD154" s="127"/>
      <c r="AE154" s="127"/>
      <c r="AF154" s="127"/>
      <c r="AG154" s="127"/>
      <c r="AH154" s="127"/>
      <c r="AI154" s="127"/>
      <c r="AJ154" s="127"/>
      <c r="AK154" s="127"/>
      <c r="AL154" s="127"/>
      <c r="AM154" s="127"/>
      <c r="AN154" s="127"/>
      <c r="AO154" s="127"/>
      <c r="AP154" s="127"/>
      <c r="AQ154" s="127"/>
      <c r="AR154" s="127"/>
      <c r="AS154" s="127"/>
      <c r="AT154" s="127"/>
      <c r="AU154" s="127"/>
      <c r="AV154" s="127"/>
      <c r="AW154" s="127"/>
      <c r="AX154" s="127"/>
      <c r="AY154" s="127"/>
      <c r="AZ154" s="127"/>
      <c r="BA154" s="127"/>
      <c r="BB154" s="127"/>
    </row>
    <row r="155" spans="1:54" ht="34.5" customHeight="1">
      <c r="A155" s="430" t="s">
        <v>1385</v>
      </c>
      <c r="B155" s="407" t="s">
        <v>45</v>
      </c>
      <c r="C155" s="32" t="s">
        <v>12</v>
      </c>
      <c r="D155" s="449" t="s">
        <v>48</v>
      </c>
      <c r="E155" s="33"/>
      <c r="F155" s="450"/>
      <c r="G155" s="33"/>
      <c r="H155" s="44"/>
      <c r="I155" s="29"/>
      <c r="J155" s="33">
        <v>35</v>
      </c>
      <c r="K155" s="450">
        <v>25</v>
      </c>
      <c r="L155" s="33">
        <v>3</v>
      </c>
      <c r="M155" s="356">
        <f t="shared" si="108"/>
        <v>2625</v>
      </c>
      <c r="N155" s="451"/>
      <c r="O155" s="346">
        <f t="shared" si="99"/>
        <v>2625</v>
      </c>
      <c r="P155" s="66">
        <f>SUMIF('TDL COD-RO'!D:D,A:A,'TDL COD-RO'!I:I)</f>
        <v>0</v>
      </c>
      <c r="Q155" s="66">
        <f t="shared" si="100"/>
        <v>2625</v>
      </c>
      <c r="R155" s="595">
        <f t="shared" si="101"/>
        <v>0</v>
      </c>
      <c r="S155" s="17" t="s">
        <v>2465</v>
      </c>
      <c r="T155" s="127"/>
      <c r="U155" s="127"/>
      <c r="V155" s="127"/>
      <c r="W155" s="127"/>
      <c r="X155" s="127"/>
      <c r="Y155" s="127"/>
      <c r="Z155" s="127"/>
      <c r="AA155" s="127"/>
      <c r="AB155" s="127"/>
      <c r="AC155" s="127"/>
      <c r="AD155" s="127"/>
      <c r="AE155" s="127"/>
      <c r="AF155" s="127"/>
      <c r="AG155" s="127"/>
      <c r="AH155" s="127"/>
      <c r="AI155" s="127"/>
      <c r="AJ155" s="127"/>
      <c r="AK155" s="127"/>
      <c r="AL155" s="127"/>
      <c r="AM155" s="127"/>
      <c r="AN155" s="127"/>
      <c r="AO155" s="127"/>
      <c r="AP155" s="127"/>
      <c r="AQ155" s="127"/>
      <c r="AR155" s="127"/>
      <c r="AS155" s="127"/>
      <c r="AT155" s="127"/>
      <c r="AU155" s="127"/>
      <c r="AV155" s="127"/>
      <c r="AW155" s="127"/>
      <c r="AX155" s="127"/>
      <c r="AY155" s="127"/>
      <c r="AZ155" s="127"/>
      <c r="BA155" s="127"/>
      <c r="BB155" s="127"/>
    </row>
    <row r="156" spans="1:54" ht="34.5" customHeight="1">
      <c r="A156" s="430" t="s">
        <v>1386</v>
      </c>
      <c r="B156" s="407" t="s">
        <v>319</v>
      </c>
      <c r="C156" s="32" t="s">
        <v>10</v>
      </c>
      <c r="D156" s="449" t="s">
        <v>48</v>
      </c>
      <c r="E156" s="33"/>
      <c r="F156" s="450"/>
      <c r="G156" s="33"/>
      <c r="H156" s="44"/>
      <c r="I156" s="29"/>
      <c r="J156" s="33">
        <v>1</v>
      </c>
      <c r="K156" s="450">
        <v>1000</v>
      </c>
      <c r="L156" s="33">
        <v>1</v>
      </c>
      <c r="M156" s="356">
        <f t="shared" si="108"/>
        <v>1000</v>
      </c>
      <c r="N156" s="451"/>
      <c r="O156" s="346">
        <f t="shared" si="99"/>
        <v>1000</v>
      </c>
      <c r="P156" s="66">
        <f>SUMIF('TDL COD-RO'!D:D,A:A,'TDL COD-RO'!I:I)</f>
        <v>0</v>
      </c>
      <c r="Q156" s="66">
        <f t="shared" si="100"/>
        <v>1000</v>
      </c>
      <c r="R156" s="595">
        <f t="shared" si="101"/>
        <v>0</v>
      </c>
      <c r="S156" s="17" t="s">
        <v>2465</v>
      </c>
      <c r="T156" s="127"/>
      <c r="U156" s="127"/>
      <c r="V156" s="127"/>
      <c r="W156" s="127"/>
      <c r="X156" s="127"/>
      <c r="Y156" s="127"/>
      <c r="Z156" s="127"/>
      <c r="AA156" s="127"/>
      <c r="AB156" s="127"/>
      <c r="AC156" s="127"/>
      <c r="AD156" s="127"/>
      <c r="AE156" s="127"/>
      <c r="AF156" s="127"/>
      <c r="AG156" s="127"/>
      <c r="AH156" s="127"/>
      <c r="AI156" s="127"/>
      <c r="AJ156" s="127"/>
      <c r="AK156" s="127"/>
      <c r="AL156" s="127"/>
      <c r="AM156" s="127"/>
      <c r="AN156" s="127"/>
      <c r="AO156" s="127"/>
      <c r="AP156" s="127"/>
      <c r="AQ156" s="127"/>
      <c r="AR156" s="127"/>
      <c r="AS156" s="127"/>
      <c r="AT156" s="127"/>
      <c r="AU156" s="127"/>
      <c r="AV156" s="127"/>
      <c r="AW156" s="127"/>
      <c r="AX156" s="127"/>
      <c r="AY156" s="127"/>
      <c r="AZ156" s="127"/>
      <c r="BA156" s="127"/>
      <c r="BB156" s="127"/>
    </row>
    <row r="157" spans="1:54" ht="34.5" customHeight="1">
      <c r="B157" s="465"/>
      <c r="C157" s="466"/>
      <c r="D157" s="467"/>
      <c r="E157" s="468"/>
      <c r="F157" s="469"/>
      <c r="G157" s="468"/>
      <c r="H157" s="473">
        <f>SUM(H130:H156)</f>
        <v>24477</v>
      </c>
      <c r="I157" s="471"/>
      <c r="J157" s="472"/>
      <c r="K157" s="473"/>
      <c r="L157" s="472"/>
      <c r="M157" s="474">
        <f>SUM(M130:M156)</f>
        <v>27214</v>
      </c>
      <c r="N157" s="475"/>
      <c r="O157" s="476">
        <f>SUM(O130:O156)</f>
        <v>51691</v>
      </c>
      <c r="P157" s="473">
        <f t="shared" ref="P157" si="109">SUM(P130:P156)</f>
        <v>3150.6</v>
      </c>
      <c r="Q157" s="473">
        <f t="shared" si="100"/>
        <v>48540.4</v>
      </c>
      <c r="R157" s="603">
        <f t="shared" si="101"/>
        <v>6.0950649049157493E-2</v>
      </c>
      <c r="S157" s="17"/>
      <c r="T157" s="127"/>
      <c r="U157" s="127"/>
      <c r="V157" s="127"/>
      <c r="W157" s="127"/>
      <c r="X157" s="127"/>
      <c r="Y157" s="127"/>
      <c r="Z157" s="127"/>
      <c r="AA157" s="127"/>
      <c r="AB157" s="127"/>
      <c r="AC157" s="127"/>
      <c r="AD157" s="127"/>
      <c r="AE157" s="127"/>
      <c r="AF157" s="127"/>
      <c r="AG157" s="127"/>
      <c r="AH157" s="127"/>
      <c r="AI157" s="127"/>
      <c r="AJ157" s="127"/>
      <c r="AK157" s="127"/>
      <c r="AL157" s="127"/>
      <c r="AM157" s="127"/>
      <c r="AN157" s="127"/>
      <c r="AO157" s="127"/>
      <c r="AP157" s="127"/>
      <c r="AQ157" s="127"/>
      <c r="AR157" s="127"/>
      <c r="AS157" s="127"/>
      <c r="AT157" s="127"/>
      <c r="AU157" s="127"/>
      <c r="AV157" s="127"/>
      <c r="AW157" s="127"/>
      <c r="AX157" s="127"/>
      <c r="AY157" s="127"/>
      <c r="AZ157" s="127"/>
      <c r="BA157" s="127"/>
      <c r="BB157" s="127"/>
    </row>
    <row r="158" spans="1:54" ht="34.5" customHeight="1">
      <c r="B158" s="453" t="s">
        <v>321</v>
      </c>
      <c r="C158" s="82"/>
      <c r="D158" s="496"/>
      <c r="E158" s="497"/>
      <c r="F158" s="498"/>
      <c r="G158" s="497"/>
      <c r="H158" s="455"/>
      <c r="I158" s="29"/>
      <c r="J158" s="497"/>
      <c r="K158" s="498"/>
      <c r="L158" s="497"/>
      <c r="M158" s="499"/>
      <c r="N158" s="29"/>
      <c r="O158" s="361"/>
      <c r="P158" s="91"/>
      <c r="Q158" s="91"/>
      <c r="R158" s="600"/>
      <c r="S158" s="17"/>
      <c r="T158" s="127"/>
      <c r="U158" s="127"/>
      <c r="V158" s="127"/>
      <c r="W158" s="127"/>
      <c r="X158" s="127"/>
      <c r="Y158" s="127"/>
      <c r="Z158" s="127"/>
      <c r="AA158" s="127"/>
      <c r="AB158" s="127"/>
      <c r="AC158" s="127"/>
      <c r="AD158" s="127"/>
      <c r="AE158" s="127"/>
      <c r="AF158" s="127"/>
      <c r="AG158" s="127"/>
      <c r="AH158" s="127"/>
      <c r="AI158" s="127"/>
      <c r="AJ158" s="127"/>
      <c r="AK158" s="127"/>
      <c r="AL158" s="127"/>
      <c r="AM158" s="127"/>
      <c r="AN158" s="127"/>
      <c r="AO158" s="127"/>
      <c r="AP158" s="127"/>
      <c r="AQ158" s="127"/>
      <c r="AR158" s="127"/>
      <c r="AS158" s="127"/>
      <c r="AT158" s="127"/>
      <c r="AU158" s="127"/>
      <c r="AV158" s="127"/>
      <c r="AW158" s="127"/>
      <c r="AX158" s="127"/>
      <c r="AY158" s="127"/>
      <c r="AZ158" s="127"/>
      <c r="BA158" s="127"/>
      <c r="BB158" s="127"/>
    </row>
    <row r="159" spans="1:54" ht="34.5" customHeight="1">
      <c r="B159" s="500" t="s">
        <v>305</v>
      </c>
      <c r="C159" s="458"/>
      <c r="D159" s="459"/>
      <c r="E159" s="458"/>
      <c r="F159" s="460"/>
      <c r="G159" s="458"/>
      <c r="H159" s="460"/>
      <c r="I159" s="458"/>
      <c r="J159" s="458"/>
      <c r="K159" s="460"/>
      <c r="L159" s="458"/>
      <c r="M159" s="462"/>
      <c r="N159" s="458"/>
      <c r="O159" s="562"/>
      <c r="P159" s="553"/>
      <c r="Q159" s="553"/>
      <c r="R159" s="602"/>
      <c r="S159" s="17"/>
      <c r="T159" s="127"/>
      <c r="U159" s="127"/>
      <c r="V159" s="127"/>
      <c r="W159" s="127"/>
      <c r="X159" s="127"/>
      <c r="Y159" s="127"/>
      <c r="Z159" s="127"/>
      <c r="AA159" s="127"/>
      <c r="AB159" s="127"/>
      <c r="AC159" s="127"/>
      <c r="AD159" s="127"/>
      <c r="AE159" s="127"/>
      <c r="AF159" s="127"/>
      <c r="AG159" s="127"/>
      <c r="AH159" s="127"/>
      <c r="AI159" s="127"/>
      <c r="AJ159" s="127"/>
      <c r="AK159" s="127"/>
      <c r="AL159" s="127"/>
      <c r="AM159" s="127"/>
      <c r="AN159" s="127"/>
      <c r="AO159" s="127"/>
      <c r="AP159" s="127"/>
      <c r="AQ159" s="127"/>
      <c r="AR159" s="127"/>
      <c r="AS159" s="127"/>
      <c r="AT159" s="127"/>
      <c r="AU159" s="127"/>
      <c r="AV159" s="127"/>
      <c r="AW159" s="127"/>
      <c r="AX159" s="127"/>
      <c r="AY159" s="127"/>
      <c r="AZ159" s="127"/>
      <c r="BA159" s="127"/>
      <c r="BB159" s="127"/>
    </row>
    <row r="160" spans="1:54" ht="34.5" customHeight="1">
      <c r="A160" s="430" t="s">
        <v>1387</v>
      </c>
      <c r="B160" s="407" t="s">
        <v>313</v>
      </c>
      <c r="C160" s="32" t="s">
        <v>9</v>
      </c>
      <c r="D160" s="449" t="s">
        <v>48</v>
      </c>
      <c r="E160" s="33">
        <v>0.5</v>
      </c>
      <c r="F160" s="450">
        <v>1257</v>
      </c>
      <c r="G160" s="33">
        <v>11</v>
      </c>
      <c r="H160" s="44">
        <f t="shared" si="97"/>
        <v>6913.5</v>
      </c>
      <c r="I160" s="29"/>
      <c r="J160" s="33">
        <v>0.5</v>
      </c>
      <c r="K160" s="44">
        <v>1257</v>
      </c>
      <c r="L160" s="33">
        <v>12</v>
      </c>
      <c r="M160" s="356">
        <f t="shared" si="98"/>
        <v>7542</v>
      </c>
      <c r="N160" s="451"/>
      <c r="O160" s="346">
        <f t="shared" ref="O160:O171" si="110">H160+M160</f>
        <v>14455.5</v>
      </c>
      <c r="P160" s="66">
        <f>SUMIF('TDL COD-RO'!D:D,A:A,'TDL COD-RO'!I:I)</f>
        <v>0</v>
      </c>
      <c r="Q160" s="66">
        <f t="shared" ref="Q160:Q172" si="111">O160-P160</f>
        <v>14455.5</v>
      </c>
      <c r="R160" s="595">
        <f t="shared" ref="R160:R172" si="112">P160/O160</f>
        <v>0</v>
      </c>
      <c r="S160" s="17" t="s">
        <v>2441</v>
      </c>
      <c r="T160" s="127"/>
      <c r="U160" s="127"/>
      <c r="V160" s="127"/>
      <c r="W160" s="127"/>
      <c r="X160" s="127"/>
      <c r="Y160" s="127"/>
      <c r="Z160" s="127"/>
      <c r="AA160" s="127"/>
      <c r="AB160" s="127"/>
      <c r="AC160" s="127"/>
      <c r="AD160" s="127"/>
      <c r="AE160" s="127"/>
      <c r="AF160" s="127"/>
      <c r="AG160" s="127"/>
      <c r="AH160" s="127"/>
      <c r="AI160" s="127"/>
      <c r="AJ160" s="127"/>
      <c r="AK160" s="127"/>
      <c r="AL160" s="127"/>
      <c r="AM160" s="127"/>
      <c r="AN160" s="127"/>
      <c r="AO160" s="127"/>
      <c r="AP160" s="127"/>
      <c r="AQ160" s="127"/>
      <c r="AR160" s="127"/>
      <c r="AS160" s="127"/>
      <c r="AT160" s="127"/>
      <c r="AU160" s="127"/>
      <c r="AV160" s="127"/>
      <c r="AW160" s="127"/>
      <c r="AX160" s="127"/>
      <c r="AY160" s="127"/>
      <c r="AZ160" s="127"/>
      <c r="BA160" s="127"/>
      <c r="BB160" s="127"/>
    </row>
    <row r="161" spans="1:54" ht="34.5" customHeight="1">
      <c r="A161" s="430" t="s">
        <v>982</v>
      </c>
      <c r="B161" s="407" t="s">
        <v>286</v>
      </c>
      <c r="C161" s="32" t="s">
        <v>9</v>
      </c>
      <c r="D161" s="449" t="s">
        <v>48</v>
      </c>
      <c r="E161" s="33">
        <v>1</v>
      </c>
      <c r="F161" s="450">
        <v>70</v>
      </c>
      <c r="G161" s="33">
        <v>12</v>
      </c>
      <c r="H161" s="44">
        <f t="shared" si="97"/>
        <v>840</v>
      </c>
      <c r="I161" s="29"/>
      <c r="J161" s="33">
        <v>1</v>
      </c>
      <c r="K161" s="450">
        <v>70</v>
      </c>
      <c r="L161" s="33">
        <v>12</v>
      </c>
      <c r="M161" s="356">
        <f t="shared" si="98"/>
        <v>840</v>
      </c>
      <c r="N161" s="451"/>
      <c r="O161" s="346">
        <f t="shared" si="110"/>
        <v>1680</v>
      </c>
      <c r="P161" s="66">
        <f>SUMIF('TDL COD-RO'!D:D,A:A,'TDL COD-RO'!I:I)</f>
        <v>40</v>
      </c>
      <c r="Q161" s="66">
        <f t="shared" si="111"/>
        <v>1640</v>
      </c>
      <c r="R161" s="595">
        <f t="shared" si="112"/>
        <v>2.3809523809523808E-2</v>
      </c>
      <c r="S161" s="17" t="s">
        <v>2462</v>
      </c>
      <c r="T161" s="127"/>
      <c r="U161" s="127"/>
      <c r="V161" s="127"/>
      <c r="W161" s="127"/>
      <c r="X161" s="127"/>
      <c r="Y161" s="127"/>
      <c r="Z161" s="127"/>
      <c r="AA161" s="127"/>
      <c r="AB161" s="127"/>
      <c r="AC161" s="127"/>
      <c r="AD161" s="127"/>
      <c r="AE161" s="127"/>
      <c r="AF161" s="127"/>
      <c r="AG161" s="127"/>
      <c r="AH161" s="127"/>
      <c r="AI161" s="127"/>
      <c r="AJ161" s="127"/>
      <c r="AK161" s="127"/>
      <c r="AL161" s="127"/>
      <c r="AM161" s="127"/>
      <c r="AN161" s="127"/>
      <c r="AO161" s="127"/>
      <c r="AP161" s="127"/>
      <c r="AQ161" s="127"/>
      <c r="AR161" s="127"/>
      <c r="AS161" s="127"/>
      <c r="AT161" s="127"/>
      <c r="AU161" s="127"/>
      <c r="AV161" s="127"/>
      <c r="AW161" s="127"/>
      <c r="AX161" s="127"/>
      <c r="AY161" s="127"/>
      <c r="AZ161" s="127"/>
      <c r="BA161" s="127"/>
      <c r="BB161" s="127"/>
    </row>
    <row r="162" spans="1:54" ht="34.5" customHeight="1">
      <c r="A162" s="430" t="s">
        <v>1388</v>
      </c>
      <c r="B162" s="407" t="s">
        <v>53</v>
      </c>
      <c r="C162" s="32" t="s">
        <v>10</v>
      </c>
      <c r="D162" s="501" t="s">
        <v>48</v>
      </c>
      <c r="E162" s="502">
        <v>10</v>
      </c>
      <c r="F162" s="503">
        <v>200</v>
      </c>
      <c r="G162" s="502">
        <v>1</v>
      </c>
      <c r="H162" s="44">
        <f t="shared" si="97"/>
        <v>2000</v>
      </c>
      <c r="I162" s="504"/>
      <c r="J162" s="28"/>
      <c r="K162" s="44"/>
      <c r="L162" s="28"/>
      <c r="M162" s="356">
        <f t="shared" si="98"/>
        <v>0</v>
      </c>
      <c r="N162" s="505"/>
      <c r="O162" s="346">
        <f t="shared" si="110"/>
        <v>2000</v>
      </c>
      <c r="P162" s="66">
        <f>SUMIF('TDL COD-RO'!D:D,A:A,'TDL COD-RO'!I:I)</f>
        <v>0</v>
      </c>
      <c r="Q162" s="66">
        <f t="shared" si="111"/>
        <v>2000</v>
      </c>
      <c r="R162" s="595">
        <f t="shared" si="112"/>
        <v>0</v>
      </c>
      <c r="S162" s="17" t="s">
        <v>2466</v>
      </c>
      <c r="T162" s="127"/>
      <c r="U162" s="127"/>
      <c r="V162" s="127"/>
      <c r="W162" s="127"/>
      <c r="X162" s="127"/>
      <c r="Y162" s="127"/>
      <c r="Z162" s="127"/>
      <c r="AA162" s="127"/>
      <c r="AB162" s="127"/>
      <c r="AC162" s="127"/>
      <c r="AD162" s="127"/>
      <c r="AE162" s="127"/>
      <c r="AF162" s="127"/>
      <c r="AG162" s="127"/>
      <c r="AH162" s="127"/>
      <c r="AI162" s="127"/>
      <c r="AJ162" s="127"/>
      <c r="AK162" s="127"/>
      <c r="AL162" s="127"/>
      <c r="AM162" s="127"/>
      <c r="AN162" s="127"/>
      <c r="AO162" s="127"/>
      <c r="AP162" s="127"/>
      <c r="AQ162" s="127"/>
      <c r="AR162" s="127"/>
      <c r="AS162" s="127"/>
      <c r="AT162" s="127"/>
      <c r="AU162" s="127"/>
      <c r="AV162" s="127"/>
      <c r="AW162" s="127"/>
      <c r="AX162" s="127"/>
      <c r="AY162" s="127"/>
      <c r="AZ162" s="127"/>
      <c r="BA162" s="127"/>
      <c r="BB162" s="127"/>
    </row>
    <row r="163" spans="1:54" ht="34.5" customHeight="1">
      <c r="A163" s="430" t="s">
        <v>1389</v>
      </c>
      <c r="B163" s="407" t="s">
        <v>54</v>
      </c>
      <c r="C163" s="32" t="s">
        <v>10</v>
      </c>
      <c r="D163" s="501" t="s">
        <v>48</v>
      </c>
      <c r="E163" s="502">
        <v>1</v>
      </c>
      <c r="F163" s="503">
        <v>20</v>
      </c>
      <c r="G163" s="502">
        <v>12</v>
      </c>
      <c r="H163" s="44">
        <f t="shared" si="97"/>
        <v>240</v>
      </c>
      <c r="I163" s="504"/>
      <c r="J163" s="28">
        <v>1</v>
      </c>
      <c r="K163" s="44">
        <v>20</v>
      </c>
      <c r="L163" s="28">
        <v>12</v>
      </c>
      <c r="M163" s="356">
        <f t="shared" si="98"/>
        <v>240</v>
      </c>
      <c r="N163" s="505"/>
      <c r="O163" s="346">
        <f t="shared" si="110"/>
        <v>480</v>
      </c>
      <c r="P163" s="66">
        <f>SUMIF('TDL COD-RO'!D:D,A:A,'TDL COD-RO'!I:I)</f>
        <v>0</v>
      </c>
      <c r="Q163" s="66">
        <f t="shared" si="111"/>
        <v>480</v>
      </c>
      <c r="R163" s="595">
        <f t="shared" si="112"/>
        <v>0</v>
      </c>
      <c r="S163" s="17" t="s">
        <v>2465</v>
      </c>
      <c r="T163" s="127"/>
      <c r="U163" s="127"/>
      <c r="V163" s="127"/>
      <c r="W163" s="127"/>
      <c r="X163" s="127"/>
      <c r="Y163" s="127"/>
      <c r="Z163" s="127"/>
      <c r="AA163" s="127"/>
      <c r="AB163" s="127"/>
      <c r="AC163" s="127"/>
      <c r="AD163" s="127"/>
      <c r="AE163" s="127"/>
      <c r="AF163" s="127"/>
      <c r="AG163" s="127"/>
      <c r="AH163" s="127"/>
      <c r="AI163" s="127"/>
      <c r="AJ163" s="127"/>
      <c r="AK163" s="127"/>
      <c r="AL163" s="127"/>
      <c r="AM163" s="127"/>
      <c r="AN163" s="127"/>
      <c r="AO163" s="127"/>
      <c r="AP163" s="127"/>
      <c r="AQ163" s="127"/>
      <c r="AR163" s="127"/>
      <c r="AS163" s="127"/>
      <c r="AT163" s="127"/>
      <c r="AU163" s="127"/>
      <c r="AV163" s="127"/>
      <c r="AW163" s="127"/>
      <c r="AX163" s="127"/>
      <c r="AY163" s="127"/>
      <c r="AZ163" s="127"/>
      <c r="BA163" s="127"/>
      <c r="BB163" s="127"/>
    </row>
    <row r="164" spans="1:54" ht="34.5" customHeight="1">
      <c r="A164" s="430" t="s">
        <v>1390</v>
      </c>
      <c r="B164" s="407" t="s">
        <v>55</v>
      </c>
      <c r="C164" s="32" t="s">
        <v>10</v>
      </c>
      <c r="D164" s="501" t="s">
        <v>48</v>
      </c>
      <c r="E164" s="502">
        <v>20</v>
      </c>
      <c r="F164" s="503">
        <v>25</v>
      </c>
      <c r="G164" s="502">
        <v>1</v>
      </c>
      <c r="H164" s="44">
        <f t="shared" si="97"/>
        <v>500</v>
      </c>
      <c r="I164" s="504"/>
      <c r="J164" s="502">
        <v>20</v>
      </c>
      <c r="K164" s="503">
        <v>25</v>
      </c>
      <c r="L164" s="502">
        <v>1</v>
      </c>
      <c r="M164" s="356">
        <f t="shared" si="98"/>
        <v>500</v>
      </c>
      <c r="N164" s="505"/>
      <c r="O164" s="346">
        <f t="shared" si="110"/>
        <v>1000</v>
      </c>
      <c r="P164" s="66">
        <f>SUMIF('TDL COD-RO'!D:D,A:A,'TDL COD-RO'!I:I)</f>
        <v>0</v>
      </c>
      <c r="Q164" s="66">
        <f t="shared" si="111"/>
        <v>1000</v>
      </c>
      <c r="R164" s="595">
        <f t="shared" si="112"/>
        <v>0</v>
      </c>
      <c r="S164" s="17" t="s">
        <v>2465</v>
      </c>
      <c r="T164" s="127"/>
      <c r="U164" s="127"/>
      <c r="V164" s="127"/>
      <c r="W164" s="127"/>
      <c r="X164" s="127"/>
      <c r="Y164" s="127"/>
      <c r="Z164" s="127"/>
      <c r="AA164" s="127"/>
      <c r="AB164" s="127"/>
      <c r="AC164" s="127"/>
      <c r="AD164" s="127"/>
      <c r="AE164" s="127"/>
      <c r="AF164" s="127"/>
      <c r="AG164" s="127"/>
      <c r="AH164" s="127"/>
      <c r="AI164" s="127"/>
      <c r="AJ164" s="127"/>
      <c r="AK164" s="127"/>
      <c r="AL164" s="127"/>
      <c r="AM164" s="127"/>
      <c r="AN164" s="127"/>
      <c r="AO164" s="127"/>
      <c r="AP164" s="127"/>
      <c r="AQ164" s="127"/>
      <c r="AR164" s="127"/>
      <c r="AS164" s="127"/>
      <c r="AT164" s="127"/>
      <c r="AU164" s="127"/>
      <c r="AV164" s="127"/>
      <c r="AW164" s="127"/>
      <c r="AX164" s="127"/>
      <c r="AY164" s="127"/>
      <c r="AZ164" s="127"/>
      <c r="BA164" s="127"/>
      <c r="BB164" s="127"/>
    </row>
    <row r="165" spans="1:54" ht="34.5" customHeight="1">
      <c r="A165" s="430" t="s">
        <v>1391</v>
      </c>
      <c r="B165" s="407" t="s">
        <v>68</v>
      </c>
      <c r="C165" s="32" t="s">
        <v>12</v>
      </c>
      <c r="D165" s="501" t="s">
        <v>48</v>
      </c>
      <c r="E165" s="502">
        <v>2</v>
      </c>
      <c r="F165" s="503">
        <v>250</v>
      </c>
      <c r="G165" s="502">
        <v>1</v>
      </c>
      <c r="H165" s="44">
        <f t="shared" si="97"/>
        <v>500</v>
      </c>
      <c r="I165" s="504"/>
      <c r="J165" s="502">
        <v>2</v>
      </c>
      <c r="K165" s="503">
        <v>250</v>
      </c>
      <c r="L165" s="502">
        <v>1</v>
      </c>
      <c r="M165" s="356">
        <f t="shared" si="98"/>
        <v>500</v>
      </c>
      <c r="N165" s="505"/>
      <c r="O165" s="346">
        <f t="shared" si="110"/>
        <v>1000</v>
      </c>
      <c r="P165" s="66">
        <f>SUMIF('TDL COD-RO'!D:D,A:A,'TDL COD-RO'!I:I)</f>
        <v>0</v>
      </c>
      <c r="Q165" s="66">
        <f t="shared" si="111"/>
        <v>1000</v>
      </c>
      <c r="R165" s="595">
        <f t="shared" si="112"/>
        <v>0</v>
      </c>
      <c r="S165" s="17" t="s">
        <v>2465</v>
      </c>
      <c r="T165" s="127"/>
      <c r="U165" s="127"/>
      <c r="V165" s="127"/>
      <c r="W165" s="127"/>
      <c r="X165" s="127"/>
      <c r="Y165" s="127"/>
      <c r="Z165" s="127"/>
      <c r="AA165" s="127"/>
      <c r="AB165" s="127"/>
      <c r="AC165" s="127"/>
      <c r="AD165" s="127"/>
      <c r="AE165" s="127"/>
      <c r="AF165" s="127"/>
      <c r="AG165" s="127"/>
      <c r="AH165" s="127"/>
      <c r="AI165" s="127"/>
      <c r="AJ165" s="127"/>
      <c r="AK165" s="127"/>
      <c r="AL165" s="127"/>
      <c r="AM165" s="127"/>
      <c r="AN165" s="127"/>
      <c r="AO165" s="127"/>
      <c r="AP165" s="127"/>
      <c r="AQ165" s="127"/>
      <c r="AR165" s="127"/>
      <c r="AS165" s="127"/>
      <c r="AT165" s="127"/>
      <c r="AU165" s="127"/>
      <c r="AV165" s="127"/>
      <c r="AW165" s="127"/>
      <c r="AX165" s="127"/>
      <c r="AY165" s="127"/>
      <c r="AZ165" s="127"/>
      <c r="BA165" s="127"/>
      <c r="BB165" s="127"/>
    </row>
    <row r="166" spans="1:54" ht="34.5" customHeight="1">
      <c r="A166" s="430" t="s">
        <v>1392</v>
      </c>
      <c r="B166" s="407" t="s">
        <v>82</v>
      </c>
      <c r="C166" s="32" t="s">
        <v>12</v>
      </c>
      <c r="D166" s="501" t="s">
        <v>48</v>
      </c>
      <c r="E166" s="502">
        <v>60</v>
      </c>
      <c r="F166" s="503">
        <v>25</v>
      </c>
      <c r="G166" s="502">
        <v>1</v>
      </c>
      <c r="H166" s="44">
        <f t="shared" si="97"/>
        <v>1500</v>
      </c>
      <c r="I166" s="504"/>
      <c r="J166" s="502">
        <v>60</v>
      </c>
      <c r="K166" s="503">
        <v>25</v>
      </c>
      <c r="L166" s="502">
        <v>1</v>
      </c>
      <c r="M166" s="356">
        <f t="shared" si="98"/>
        <v>1500</v>
      </c>
      <c r="N166" s="505"/>
      <c r="O166" s="346">
        <f t="shared" si="110"/>
        <v>3000</v>
      </c>
      <c r="P166" s="66">
        <f>SUMIF('TDL COD-RO'!D:D,A:A,'TDL COD-RO'!I:I)</f>
        <v>0</v>
      </c>
      <c r="Q166" s="66">
        <f t="shared" si="111"/>
        <v>3000</v>
      </c>
      <c r="R166" s="595">
        <f t="shared" si="112"/>
        <v>0</v>
      </c>
      <c r="S166" s="17" t="s">
        <v>2465</v>
      </c>
      <c r="T166" s="127"/>
      <c r="U166" s="127"/>
      <c r="V166" s="127"/>
      <c r="W166" s="127"/>
      <c r="X166" s="127"/>
      <c r="Y166" s="127"/>
      <c r="Z166" s="127"/>
      <c r="AA166" s="127"/>
      <c r="AB166" s="127"/>
      <c r="AC166" s="127"/>
      <c r="AD166" s="127"/>
      <c r="AE166" s="127"/>
      <c r="AF166" s="127"/>
      <c r="AG166" s="127"/>
      <c r="AH166" s="127"/>
      <c r="AI166" s="127"/>
      <c r="AJ166" s="127"/>
      <c r="AK166" s="127"/>
      <c r="AL166" s="127"/>
      <c r="AM166" s="127"/>
      <c r="AN166" s="127"/>
      <c r="AO166" s="127"/>
      <c r="AP166" s="127"/>
      <c r="AQ166" s="127"/>
      <c r="AR166" s="127"/>
      <c r="AS166" s="127"/>
      <c r="AT166" s="127"/>
      <c r="AU166" s="127"/>
      <c r="AV166" s="127"/>
      <c r="AW166" s="127"/>
      <c r="AX166" s="127"/>
      <c r="AY166" s="127"/>
      <c r="AZ166" s="127"/>
      <c r="BA166" s="127"/>
      <c r="BB166" s="127"/>
    </row>
    <row r="167" spans="1:54" ht="34.5" customHeight="1">
      <c r="B167" s="453" t="s">
        <v>323</v>
      </c>
      <c r="C167" s="458"/>
      <c r="D167" s="486"/>
      <c r="E167" s="458"/>
      <c r="F167" s="460"/>
      <c r="G167" s="458"/>
      <c r="H167" s="460"/>
      <c r="I167" s="458"/>
      <c r="J167" s="458"/>
      <c r="K167" s="460"/>
      <c r="L167" s="458"/>
      <c r="M167" s="494"/>
      <c r="N167" s="495"/>
      <c r="O167" s="346">
        <f t="shared" si="110"/>
        <v>0</v>
      </c>
      <c r="P167" s="66">
        <f>SUMIF('TDL COD-RO'!D:D,A:A,'TDL COD-RO'!I:I)</f>
        <v>0</v>
      </c>
      <c r="Q167" s="66">
        <f t="shared" si="111"/>
        <v>0</v>
      </c>
      <c r="R167" s="595" t="e">
        <f t="shared" si="112"/>
        <v>#DIV/0!</v>
      </c>
      <c r="S167" s="17"/>
      <c r="T167" s="127"/>
      <c r="U167" s="127"/>
      <c r="V167" s="127"/>
      <c r="W167" s="127"/>
      <c r="X167" s="127"/>
      <c r="Y167" s="127"/>
      <c r="Z167" s="127"/>
      <c r="AA167" s="127"/>
      <c r="AB167" s="127"/>
      <c r="AC167" s="127"/>
      <c r="AD167" s="127"/>
      <c r="AE167" s="127"/>
      <c r="AF167" s="127"/>
      <c r="AG167" s="127"/>
      <c r="AH167" s="127"/>
      <c r="AI167" s="127"/>
      <c r="AJ167" s="127"/>
      <c r="AK167" s="127"/>
      <c r="AL167" s="127"/>
      <c r="AM167" s="127"/>
      <c r="AN167" s="127"/>
      <c r="AO167" s="127"/>
      <c r="AP167" s="127"/>
      <c r="AQ167" s="127"/>
      <c r="AR167" s="127"/>
      <c r="AS167" s="127"/>
      <c r="AT167" s="127"/>
      <c r="AU167" s="127"/>
      <c r="AV167" s="127"/>
      <c r="AW167" s="127"/>
      <c r="AX167" s="127"/>
      <c r="AY167" s="127"/>
      <c r="AZ167" s="127"/>
      <c r="BA167" s="127"/>
      <c r="BB167" s="127"/>
    </row>
    <row r="168" spans="1:54" ht="34.5" customHeight="1">
      <c r="A168" s="430" t="s">
        <v>1393</v>
      </c>
      <c r="B168" s="407" t="s">
        <v>306</v>
      </c>
      <c r="C168" s="32" t="s">
        <v>10</v>
      </c>
      <c r="D168" s="501" t="s">
        <v>48</v>
      </c>
      <c r="E168" s="502">
        <v>1</v>
      </c>
      <c r="F168" s="503">
        <v>500</v>
      </c>
      <c r="G168" s="502">
        <v>3</v>
      </c>
      <c r="H168" s="44">
        <f t="shared" ref="H168:H171" si="113">E168*F168*G168</f>
        <v>1500</v>
      </c>
      <c r="I168" s="504"/>
      <c r="J168" s="502">
        <v>1</v>
      </c>
      <c r="K168" s="503">
        <v>500</v>
      </c>
      <c r="L168" s="502">
        <v>3</v>
      </c>
      <c r="M168" s="356">
        <f t="shared" ref="M168:M171" si="114">J168*K168*L168</f>
        <v>1500</v>
      </c>
      <c r="N168" s="505"/>
      <c r="O168" s="346">
        <f t="shared" si="110"/>
        <v>3000</v>
      </c>
      <c r="P168" s="66">
        <f>SUMIF('TDL COD-RO'!D:D,A:A,'TDL COD-RO'!I:I)</f>
        <v>0</v>
      </c>
      <c r="Q168" s="66">
        <f t="shared" si="111"/>
        <v>3000</v>
      </c>
      <c r="R168" s="595">
        <f t="shared" si="112"/>
        <v>0</v>
      </c>
      <c r="S168" s="17" t="s">
        <v>2465</v>
      </c>
      <c r="T168" s="127"/>
      <c r="U168" s="127"/>
      <c r="V168" s="127"/>
      <c r="W168" s="127"/>
      <c r="X168" s="127"/>
      <c r="Y168" s="127"/>
      <c r="Z168" s="127"/>
      <c r="AA168" s="127"/>
      <c r="AB168" s="127"/>
      <c r="AC168" s="127"/>
      <c r="AD168" s="127"/>
      <c r="AE168" s="127"/>
      <c r="AF168" s="127"/>
      <c r="AG168" s="127"/>
      <c r="AH168" s="127"/>
      <c r="AI168" s="127"/>
      <c r="AJ168" s="127"/>
      <c r="AK168" s="127"/>
      <c r="AL168" s="127"/>
      <c r="AM168" s="127"/>
      <c r="AN168" s="127"/>
      <c r="AO168" s="127"/>
      <c r="AP168" s="127"/>
      <c r="AQ168" s="127"/>
      <c r="AR168" s="127"/>
      <c r="AS168" s="127"/>
      <c r="AT168" s="127"/>
      <c r="AU168" s="127"/>
      <c r="AV168" s="127"/>
      <c r="AW168" s="127"/>
      <c r="AX168" s="127"/>
      <c r="AY168" s="127"/>
      <c r="AZ168" s="127"/>
      <c r="BA168" s="127"/>
      <c r="BB168" s="127"/>
    </row>
    <row r="169" spans="1:54" ht="34.5" customHeight="1">
      <c r="A169" s="430" t="s">
        <v>1394</v>
      </c>
      <c r="B169" s="407" t="s">
        <v>307</v>
      </c>
      <c r="C169" s="32" t="s">
        <v>10</v>
      </c>
      <c r="D169" s="501" t="s">
        <v>48</v>
      </c>
      <c r="E169" s="502">
        <v>1</v>
      </c>
      <c r="F169" s="503">
        <v>75</v>
      </c>
      <c r="G169" s="502">
        <v>10</v>
      </c>
      <c r="H169" s="44">
        <f t="shared" si="113"/>
        <v>750</v>
      </c>
      <c r="I169" s="504"/>
      <c r="J169" s="502">
        <v>1</v>
      </c>
      <c r="K169" s="503">
        <v>75</v>
      </c>
      <c r="L169" s="502">
        <v>10</v>
      </c>
      <c r="M169" s="356">
        <f t="shared" si="114"/>
        <v>750</v>
      </c>
      <c r="N169" s="505"/>
      <c r="O169" s="346">
        <f t="shared" si="110"/>
        <v>1500</v>
      </c>
      <c r="P169" s="66">
        <f>SUMIF('TDL COD-RO'!D:D,A:A,'TDL COD-RO'!I:I)</f>
        <v>0</v>
      </c>
      <c r="Q169" s="66">
        <f t="shared" si="111"/>
        <v>1500</v>
      </c>
      <c r="R169" s="595">
        <f t="shared" si="112"/>
        <v>0</v>
      </c>
      <c r="S169" s="17" t="s">
        <v>2465</v>
      </c>
      <c r="T169" s="127"/>
      <c r="U169" s="127"/>
      <c r="V169" s="127"/>
      <c r="W169" s="127"/>
      <c r="X169" s="127"/>
      <c r="Y169" s="127"/>
      <c r="Z169" s="127"/>
      <c r="AA169" s="127"/>
      <c r="AB169" s="127"/>
      <c r="AC169" s="127"/>
      <c r="AD169" s="127"/>
      <c r="AE169" s="127"/>
      <c r="AF169" s="127"/>
      <c r="AG169" s="127"/>
      <c r="AH169" s="127"/>
      <c r="AI169" s="127"/>
      <c r="AJ169" s="127"/>
      <c r="AK169" s="127"/>
      <c r="AL169" s="127"/>
      <c r="AM169" s="127"/>
      <c r="AN169" s="127"/>
      <c r="AO169" s="127"/>
      <c r="AP169" s="127"/>
      <c r="AQ169" s="127"/>
      <c r="AR169" s="127"/>
      <c r="AS169" s="127"/>
      <c r="AT169" s="127"/>
      <c r="AU169" s="127"/>
      <c r="AV169" s="127"/>
      <c r="AW169" s="127"/>
      <c r="AX169" s="127"/>
      <c r="AY169" s="127"/>
      <c r="AZ169" s="127"/>
      <c r="BA169" s="127"/>
      <c r="BB169" s="127"/>
    </row>
    <row r="170" spans="1:54" ht="34.5" customHeight="1">
      <c r="A170" s="430" t="s">
        <v>1395</v>
      </c>
      <c r="B170" s="407" t="s">
        <v>310</v>
      </c>
      <c r="C170" s="32" t="s">
        <v>10</v>
      </c>
      <c r="D170" s="449" t="s">
        <v>48</v>
      </c>
      <c r="E170" s="33">
        <v>20</v>
      </c>
      <c r="F170" s="450">
        <v>150</v>
      </c>
      <c r="G170" s="33">
        <v>1</v>
      </c>
      <c r="H170" s="44">
        <f t="shared" si="113"/>
        <v>3000</v>
      </c>
      <c r="I170" s="29"/>
      <c r="J170" s="28"/>
      <c r="K170" s="44"/>
      <c r="L170" s="28"/>
      <c r="M170" s="356">
        <f t="shared" si="114"/>
        <v>0</v>
      </c>
      <c r="N170" s="451"/>
      <c r="O170" s="346">
        <f t="shared" si="110"/>
        <v>3000</v>
      </c>
      <c r="P170" s="66">
        <f>SUMIF('TDL COD-RO'!D:D,A:A,'TDL COD-RO'!I:I)</f>
        <v>0</v>
      </c>
      <c r="Q170" s="66">
        <f t="shared" si="111"/>
        <v>3000</v>
      </c>
      <c r="R170" s="595">
        <f t="shared" si="112"/>
        <v>0</v>
      </c>
      <c r="S170" s="17" t="s">
        <v>2465</v>
      </c>
      <c r="T170" s="127"/>
      <c r="U170" s="127"/>
      <c r="V170" s="127"/>
      <c r="W170" s="127"/>
      <c r="X170" s="127"/>
      <c r="Y170" s="127"/>
      <c r="Z170" s="127"/>
      <c r="AA170" s="127"/>
      <c r="AB170" s="127"/>
      <c r="AC170" s="127"/>
      <c r="AD170" s="127"/>
      <c r="AE170" s="127"/>
      <c r="AF170" s="127"/>
      <c r="AG170" s="127"/>
      <c r="AH170" s="127"/>
      <c r="AI170" s="127"/>
      <c r="AJ170" s="127"/>
      <c r="AK170" s="127"/>
      <c r="AL170" s="127"/>
      <c r="AM170" s="127"/>
      <c r="AN170" s="127"/>
      <c r="AO170" s="127"/>
      <c r="AP170" s="127"/>
      <c r="AQ170" s="127"/>
      <c r="AR170" s="127"/>
      <c r="AS170" s="127"/>
      <c r="AT170" s="127"/>
      <c r="AU170" s="127"/>
      <c r="AV170" s="127"/>
      <c r="AW170" s="127"/>
      <c r="AX170" s="127"/>
      <c r="AY170" s="127"/>
      <c r="AZ170" s="127"/>
      <c r="BA170" s="127"/>
      <c r="BB170" s="127"/>
    </row>
    <row r="171" spans="1:54" ht="34.5" customHeight="1">
      <c r="A171" s="430" t="s">
        <v>1396</v>
      </c>
      <c r="B171" s="407" t="s">
        <v>308</v>
      </c>
      <c r="C171" s="32" t="s">
        <v>10</v>
      </c>
      <c r="D171" s="449" t="s">
        <v>48</v>
      </c>
      <c r="E171" s="33">
        <v>1</v>
      </c>
      <c r="F171" s="450">
        <v>20</v>
      </c>
      <c r="G171" s="33">
        <v>12</v>
      </c>
      <c r="H171" s="44">
        <f t="shared" si="113"/>
        <v>240</v>
      </c>
      <c r="I171" s="29"/>
      <c r="J171" s="28">
        <v>1</v>
      </c>
      <c r="K171" s="44">
        <v>20</v>
      </c>
      <c r="L171" s="28">
        <v>12</v>
      </c>
      <c r="M171" s="356">
        <f t="shared" si="114"/>
        <v>240</v>
      </c>
      <c r="N171" s="451"/>
      <c r="O171" s="346">
        <f t="shared" si="110"/>
        <v>480</v>
      </c>
      <c r="P171" s="66">
        <f>SUMIF('TDL COD-RO'!D:D,A:A,'TDL COD-RO'!I:I)</f>
        <v>0</v>
      </c>
      <c r="Q171" s="66">
        <f t="shared" si="111"/>
        <v>480</v>
      </c>
      <c r="R171" s="595">
        <f t="shared" si="112"/>
        <v>0</v>
      </c>
      <c r="S171" s="17" t="s">
        <v>2465</v>
      </c>
      <c r="T171" s="127"/>
      <c r="U171" s="127"/>
      <c r="V171" s="127"/>
      <c r="W171" s="127"/>
      <c r="X171" s="127"/>
      <c r="Y171" s="127"/>
      <c r="Z171" s="127"/>
      <c r="AA171" s="127"/>
      <c r="AB171" s="127"/>
      <c r="AC171" s="127"/>
      <c r="AD171" s="127"/>
      <c r="AE171" s="127"/>
      <c r="AF171" s="127"/>
      <c r="AG171" s="127"/>
      <c r="AH171" s="127"/>
      <c r="AI171" s="127"/>
      <c r="AJ171" s="127"/>
      <c r="AK171" s="127"/>
      <c r="AL171" s="127"/>
      <c r="AM171" s="127"/>
      <c r="AN171" s="127"/>
      <c r="AO171" s="127"/>
      <c r="AP171" s="127"/>
      <c r="AQ171" s="127"/>
      <c r="AR171" s="127"/>
      <c r="AS171" s="127"/>
      <c r="AT171" s="127"/>
      <c r="AU171" s="127"/>
      <c r="AV171" s="127"/>
      <c r="AW171" s="127"/>
      <c r="AX171" s="127"/>
      <c r="AY171" s="127"/>
      <c r="AZ171" s="127"/>
      <c r="BA171" s="127"/>
      <c r="BB171" s="127"/>
    </row>
    <row r="172" spans="1:54" ht="34.5" customHeight="1">
      <c r="B172" s="465"/>
      <c r="C172" s="466"/>
      <c r="D172" s="467"/>
      <c r="E172" s="468"/>
      <c r="F172" s="469"/>
      <c r="G172" s="468"/>
      <c r="H172" s="473">
        <f>SUM(H158:H171)</f>
        <v>17983.5</v>
      </c>
      <c r="I172" s="471"/>
      <c r="J172" s="472"/>
      <c r="K172" s="473"/>
      <c r="L172" s="472"/>
      <c r="M172" s="474">
        <f>SUM(M158:M171)</f>
        <v>13612</v>
      </c>
      <c r="N172" s="475"/>
      <c r="O172" s="476">
        <f>SUM(O158:O171)</f>
        <v>31595.5</v>
      </c>
      <c r="P172" s="473">
        <f t="shared" ref="P172" si="115">SUM(P158:P171)</f>
        <v>40</v>
      </c>
      <c r="Q172" s="473">
        <f t="shared" si="111"/>
        <v>31555.5</v>
      </c>
      <c r="R172" s="603">
        <f t="shared" si="112"/>
        <v>1.2660030700574448E-3</v>
      </c>
      <c r="S172" s="17"/>
      <c r="T172" s="127"/>
      <c r="U172" s="127"/>
      <c r="V172" s="127"/>
      <c r="W172" s="127"/>
      <c r="X172" s="127"/>
      <c r="Y172" s="127"/>
      <c r="Z172" s="127"/>
      <c r="AA172" s="127"/>
      <c r="AB172" s="127"/>
      <c r="AC172" s="127"/>
      <c r="AD172" s="127"/>
      <c r="AE172" s="127"/>
      <c r="AF172" s="127"/>
      <c r="AG172" s="127"/>
      <c r="AH172" s="127"/>
      <c r="AI172" s="127"/>
      <c r="AJ172" s="127"/>
      <c r="AK172" s="127"/>
      <c r="AL172" s="127"/>
      <c r="AM172" s="127"/>
      <c r="AN172" s="127"/>
      <c r="AO172" s="127"/>
      <c r="AP172" s="127"/>
      <c r="AQ172" s="127"/>
      <c r="AR172" s="127"/>
      <c r="AS172" s="127"/>
      <c r="AT172" s="127"/>
      <c r="AU172" s="127"/>
      <c r="AV172" s="127"/>
      <c r="AW172" s="127"/>
      <c r="AX172" s="127"/>
      <c r="AY172" s="127"/>
      <c r="AZ172" s="127"/>
      <c r="BA172" s="127"/>
      <c r="BB172" s="127"/>
    </row>
    <row r="173" spans="1:54" ht="34.5" customHeight="1">
      <c r="B173" s="453" t="s">
        <v>324</v>
      </c>
      <c r="C173" s="458"/>
      <c r="D173" s="459"/>
      <c r="E173" s="458"/>
      <c r="F173" s="460"/>
      <c r="G173" s="458"/>
      <c r="H173" s="460"/>
      <c r="I173" s="458"/>
      <c r="J173" s="458"/>
      <c r="K173" s="460"/>
      <c r="L173" s="458"/>
      <c r="M173" s="462"/>
      <c r="N173" s="458"/>
      <c r="O173" s="562"/>
      <c r="P173" s="553"/>
      <c r="Q173" s="553"/>
      <c r="R173" s="602"/>
      <c r="S173" s="17"/>
      <c r="T173" s="127"/>
      <c r="U173" s="127"/>
      <c r="V173" s="127"/>
      <c r="W173" s="127"/>
      <c r="X173" s="127"/>
      <c r="Y173" s="127"/>
      <c r="Z173" s="127"/>
      <c r="AA173" s="127"/>
      <c r="AB173" s="127"/>
      <c r="AC173" s="127"/>
      <c r="AD173" s="127"/>
      <c r="AE173" s="127"/>
      <c r="AF173" s="127"/>
      <c r="AG173" s="127"/>
      <c r="AH173" s="127"/>
      <c r="AI173" s="127"/>
      <c r="AJ173" s="127"/>
      <c r="AK173" s="127"/>
      <c r="AL173" s="127"/>
      <c r="AM173" s="127"/>
      <c r="AN173" s="127"/>
      <c r="AO173" s="127"/>
      <c r="AP173" s="127"/>
      <c r="AQ173" s="127"/>
      <c r="AR173" s="127"/>
      <c r="AS173" s="127"/>
      <c r="AT173" s="127"/>
      <c r="AU173" s="127"/>
      <c r="AV173" s="127"/>
      <c r="AW173" s="127"/>
      <c r="AX173" s="127"/>
      <c r="AY173" s="127"/>
      <c r="AZ173" s="127"/>
      <c r="BA173" s="127"/>
      <c r="BB173" s="127"/>
    </row>
    <row r="174" spans="1:54" ht="34.5" customHeight="1">
      <c r="A174" s="430" t="s">
        <v>964</v>
      </c>
      <c r="B174" s="407" t="s">
        <v>52</v>
      </c>
      <c r="C174" s="32" t="s">
        <v>9</v>
      </c>
      <c r="D174" s="18" t="s">
        <v>48</v>
      </c>
      <c r="E174" s="33">
        <v>1</v>
      </c>
      <c r="F174" s="450">
        <v>800</v>
      </c>
      <c r="G174" s="33">
        <v>11</v>
      </c>
      <c r="H174" s="44">
        <f>E174*F174*G174</f>
        <v>8800</v>
      </c>
      <c r="I174" s="29"/>
      <c r="J174" s="33">
        <v>1</v>
      </c>
      <c r="K174" s="450">
        <v>800</v>
      </c>
      <c r="L174" s="33">
        <v>11</v>
      </c>
      <c r="M174" s="356">
        <f>J174*K174*L174</f>
        <v>8800</v>
      </c>
      <c r="N174" s="451"/>
      <c r="O174" s="346">
        <f t="shared" ref="O174:O182" si="116">H174+M174</f>
        <v>17600</v>
      </c>
      <c r="P174" s="66">
        <f>SUMIF('TDL COD-RO'!D:D,A:A,'TDL COD-RO'!I:I)</f>
        <v>6</v>
      </c>
      <c r="Q174" s="66">
        <f t="shared" ref="Q174:Q183" si="117">O174-P174</f>
        <v>17594</v>
      </c>
      <c r="R174" s="595">
        <f t="shared" ref="R174:R183" si="118">P174/O174</f>
        <v>3.4090909090909094E-4</v>
      </c>
      <c r="S174" s="17" t="s">
        <v>2441</v>
      </c>
      <c r="T174" s="127"/>
      <c r="U174" s="127"/>
      <c r="V174" s="127"/>
      <c r="W174" s="127"/>
      <c r="X174" s="127"/>
      <c r="Y174" s="127"/>
      <c r="Z174" s="127"/>
      <c r="AA174" s="127"/>
      <c r="AB174" s="127"/>
      <c r="AC174" s="127"/>
      <c r="AD174" s="127"/>
      <c r="AE174" s="127"/>
      <c r="AF174" s="127"/>
      <c r="AG174" s="127"/>
      <c r="AH174" s="127"/>
      <c r="AI174" s="127"/>
      <c r="AJ174" s="127"/>
      <c r="AK174" s="127"/>
      <c r="AL174" s="127"/>
      <c r="AM174" s="127"/>
      <c r="AN174" s="127"/>
      <c r="AO174" s="127"/>
      <c r="AP174" s="127"/>
      <c r="AQ174" s="127"/>
      <c r="AR174" s="127"/>
      <c r="AS174" s="127"/>
      <c r="AT174" s="127"/>
      <c r="AU174" s="127"/>
      <c r="AV174" s="127"/>
      <c r="AW174" s="127"/>
      <c r="AX174" s="127"/>
      <c r="AY174" s="127"/>
      <c r="AZ174" s="127"/>
      <c r="BA174" s="127"/>
      <c r="BB174" s="127"/>
    </row>
    <row r="175" spans="1:54" ht="34.5" customHeight="1">
      <c r="A175" s="430" t="s">
        <v>1397</v>
      </c>
      <c r="B175" s="407" t="s">
        <v>286</v>
      </c>
      <c r="C175" s="32" t="s">
        <v>9</v>
      </c>
      <c r="D175" s="18" t="s">
        <v>48</v>
      </c>
      <c r="E175" s="33">
        <v>1</v>
      </c>
      <c r="F175" s="450">
        <v>70</v>
      </c>
      <c r="G175" s="33">
        <v>11</v>
      </c>
      <c r="H175" s="44">
        <f>E175*F175*G175</f>
        <v>770</v>
      </c>
      <c r="I175" s="29"/>
      <c r="J175" s="33">
        <v>1</v>
      </c>
      <c r="K175" s="450">
        <v>70</v>
      </c>
      <c r="L175" s="33">
        <v>11</v>
      </c>
      <c r="M175" s="356">
        <f>J175*K175*L175</f>
        <v>770</v>
      </c>
      <c r="N175" s="451"/>
      <c r="O175" s="346">
        <f t="shared" si="116"/>
        <v>1540</v>
      </c>
      <c r="P175" s="66">
        <f>SUMIF('TDL COD-RO'!D:D,A:A,'TDL COD-RO'!I:I)</f>
        <v>0</v>
      </c>
      <c r="Q175" s="66">
        <f t="shared" si="117"/>
        <v>1540</v>
      </c>
      <c r="R175" s="595">
        <f t="shared" si="118"/>
        <v>0</v>
      </c>
      <c r="S175" s="17" t="s">
        <v>2462</v>
      </c>
      <c r="T175" s="127"/>
      <c r="U175" s="127"/>
      <c r="V175" s="127"/>
      <c r="W175" s="127"/>
      <c r="X175" s="127"/>
      <c r="Y175" s="127"/>
      <c r="Z175" s="127"/>
      <c r="AA175" s="127"/>
      <c r="AB175" s="127"/>
      <c r="AC175" s="127"/>
      <c r="AD175" s="127"/>
      <c r="AE175" s="127"/>
      <c r="AF175" s="127"/>
      <c r="AG175" s="127"/>
      <c r="AH175" s="127"/>
      <c r="AI175" s="127"/>
      <c r="AJ175" s="127"/>
      <c r="AK175" s="127"/>
      <c r="AL175" s="127"/>
      <c r="AM175" s="127"/>
      <c r="AN175" s="127"/>
      <c r="AO175" s="127"/>
      <c r="AP175" s="127"/>
      <c r="AQ175" s="127"/>
      <c r="AR175" s="127"/>
      <c r="AS175" s="127"/>
      <c r="AT175" s="127"/>
      <c r="AU175" s="127"/>
      <c r="AV175" s="127"/>
      <c r="AW175" s="127"/>
      <c r="AX175" s="127"/>
      <c r="AY175" s="127"/>
      <c r="AZ175" s="127"/>
      <c r="BA175" s="127"/>
      <c r="BB175" s="127"/>
    </row>
    <row r="176" spans="1:54" ht="34.5" customHeight="1">
      <c r="A176" s="430" t="s">
        <v>1398</v>
      </c>
      <c r="B176" s="407" t="s">
        <v>56</v>
      </c>
      <c r="C176" s="32" t="s">
        <v>10</v>
      </c>
      <c r="D176" s="449" t="s">
        <v>48</v>
      </c>
      <c r="E176" s="33">
        <v>1</v>
      </c>
      <c r="F176" s="450">
        <v>3500</v>
      </c>
      <c r="G176" s="33">
        <v>1</v>
      </c>
      <c r="H176" s="44">
        <f t="shared" si="97"/>
        <v>3500</v>
      </c>
      <c r="I176" s="29"/>
      <c r="J176" s="28"/>
      <c r="K176" s="44"/>
      <c r="L176" s="28"/>
      <c r="M176" s="356">
        <f t="shared" si="98"/>
        <v>0</v>
      </c>
      <c r="N176" s="451"/>
      <c r="O176" s="346">
        <f t="shared" si="116"/>
        <v>3500</v>
      </c>
      <c r="P176" s="66">
        <f>SUMIF('TDL COD-RO'!D:D,A:A,'TDL COD-RO'!I:I)</f>
        <v>0</v>
      </c>
      <c r="Q176" s="66">
        <f t="shared" si="117"/>
        <v>3500</v>
      </c>
      <c r="R176" s="595">
        <f t="shared" si="118"/>
        <v>0</v>
      </c>
      <c r="S176" s="17" t="s">
        <v>2444</v>
      </c>
      <c r="T176" s="127"/>
      <c r="U176" s="127"/>
      <c r="V176" s="127"/>
      <c r="W176" s="127"/>
      <c r="X176" s="127"/>
      <c r="Y176" s="127"/>
      <c r="Z176" s="127"/>
      <c r="AA176" s="127"/>
      <c r="AB176" s="127"/>
      <c r="AC176" s="127"/>
      <c r="AD176" s="127"/>
      <c r="AE176" s="127"/>
      <c r="AF176" s="127"/>
      <c r="AG176" s="127"/>
      <c r="AH176" s="127"/>
      <c r="AI176" s="127"/>
      <c r="AJ176" s="127"/>
      <c r="AK176" s="127"/>
      <c r="AL176" s="127"/>
      <c r="AM176" s="127"/>
      <c r="AN176" s="127"/>
      <c r="AO176" s="127"/>
      <c r="AP176" s="127"/>
      <c r="AQ176" s="127"/>
      <c r="AR176" s="127"/>
      <c r="AS176" s="127"/>
      <c r="AT176" s="127"/>
      <c r="AU176" s="127"/>
      <c r="AV176" s="127"/>
      <c r="AW176" s="127"/>
      <c r="AX176" s="127"/>
      <c r="AY176" s="127"/>
      <c r="AZ176" s="127"/>
      <c r="BA176" s="127"/>
      <c r="BB176" s="127"/>
    </row>
    <row r="177" spans="1:54" ht="34.5" customHeight="1">
      <c r="A177" s="430" t="s">
        <v>1399</v>
      </c>
      <c r="B177" s="407" t="s">
        <v>57</v>
      </c>
      <c r="C177" s="32" t="s">
        <v>10</v>
      </c>
      <c r="D177" s="449" t="s">
        <v>48</v>
      </c>
      <c r="E177" s="33"/>
      <c r="F177" s="450"/>
      <c r="G177" s="33"/>
      <c r="H177" s="44">
        <f t="shared" si="97"/>
        <v>0</v>
      </c>
      <c r="I177" s="29"/>
      <c r="J177" s="33">
        <v>1</v>
      </c>
      <c r="K177" s="450">
        <v>3500</v>
      </c>
      <c r="L177" s="33">
        <v>1</v>
      </c>
      <c r="M177" s="356">
        <f t="shared" si="98"/>
        <v>3500</v>
      </c>
      <c r="N177" s="451"/>
      <c r="O177" s="346">
        <f t="shared" si="116"/>
        <v>3500</v>
      </c>
      <c r="P177" s="66">
        <f>SUMIF('TDL COD-RO'!D:D,A:A,'TDL COD-RO'!I:I)</f>
        <v>0</v>
      </c>
      <c r="Q177" s="66">
        <f t="shared" si="117"/>
        <v>3500</v>
      </c>
      <c r="R177" s="595">
        <f t="shared" si="118"/>
        <v>0</v>
      </c>
      <c r="S177" s="17" t="s">
        <v>2444</v>
      </c>
      <c r="T177" s="127"/>
      <c r="U177" s="127"/>
      <c r="V177" s="127"/>
      <c r="W177" s="127"/>
      <c r="X177" s="127"/>
      <c r="Y177" s="127"/>
      <c r="Z177" s="127"/>
      <c r="AA177" s="127"/>
      <c r="AB177" s="127"/>
      <c r="AC177" s="127"/>
      <c r="AD177" s="127"/>
      <c r="AE177" s="127"/>
      <c r="AF177" s="127"/>
      <c r="AG177" s="127"/>
      <c r="AH177" s="127"/>
      <c r="AI177" s="127"/>
      <c r="AJ177" s="127"/>
      <c r="AK177" s="127"/>
      <c r="AL177" s="127"/>
      <c r="AM177" s="127"/>
      <c r="AN177" s="127"/>
      <c r="AO177" s="127"/>
      <c r="AP177" s="127"/>
      <c r="AQ177" s="127"/>
      <c r="AR177" s="127"/>
      <c r="AS177" s="127"/>
      <c r="AT177" s="127"/>
      <c r="AU177" s="127"/>
      <c r="AV177" s="127"/>
      <c r="AW177" s="127"/>
      <c r="AX177" s="127"/>
      <c r="AY177" s="127"/>
      <c r="AZ177" s="127"/>
      <c r="BA177" s="127"/>
      <c r="BB177" s="127"/>
    </row>
    <row r="178" spans="1:54" ht="34.5" customHeight="1">
      <c r="A178" s="430" t="s">
        <v>745</v>
      </c>
      <c r="B178" s="407" t="s">
        <v>58</v>
      </c>
      <c r="C178" s="32" t="s">
        <v>10</v>
      </c>
      <c r="D178" s="449" t="s">
        <v>48</v>
      </c>
      <c r="E178" s="33">
        <v>1</v>
      </c>
      <c r="F178" s="450">
        <v>1250</v>
      </c>
      <c r="G178" s="33">
        <v>1</v>
      </c>
      <c r="H178" s="44">
        <f t="shared" si="97"/>
        <v>1250</v>
      </c>
      <c r="I178" s="29"/>
      <c r="J178" s="28">
        <v>1</v>
      </c>
      <c r="K178" s="44">
        <v>1250</v>
      </c>
      <c r="L178" s="28">
        <v>1</v>
      </c>
      <c r="M178" s="356">
        <f t="shared" si="98"/>
        <v>1250</v>
      </c>
      <c r="N178" s="451"/>
      <c r="O178" s="346">
        <f t="shared" si="116"/>
        <v>2500</v>
      </c>
      <c r="P178" s="66">
        <f>SUMIF('TDL COD-RO'!D:D,A:A,'TDL COD-RO'!I:I)</f>
        <v>614.63</v>
      </c>
      <c r="Q178" s="66">
        <f t="shared" si="117"/>
        <v>1885.37</v>
      </c>
      <c r="R178" s="595">
        <f t="shared" si="118"/>
        <v>0.24585199999999999</v>
      </c>
      <c r="S178" s="17" t="s">
        <v>2467</v>
      </c>
      <c r="T178" s="127"/>
      <c r="U178" s="127"/>
      <c r="V178" s="127"/>
      <c r="W178" s="127"/>
      <c r="X178" s="127"/>
      <c r="Y178" s="127"/>
      <c r="Z178" s="127"/>
      <c r="AA178" s="127"/>
      <c r="AB178" s="127"/>
      <c r="AC178" s="127"/>
      <c r="AD178" s="127"/>
      <c r="AE178" s="127"/>
      <c r="AF178" s="127"/>
      <c r="AG178" s="127"/>
      <c r="AH178" s="127"/>
      <c r="AI178" s="127"/>
      <c r="AJ178" s="127"/>
      <c r="AK178" s="127"/>
      <c r="AL178" s="127"/>
      <c r="AM178" s="127"/>
      <c r="AN178" s="127"/>
      <c r="AO178" s="127"/>
      <c r="AP178" s="127"/>
      <c r="AQ178" s="127"/>
      <c r="AR178" s="127"/>
      <c r="AS178" s="127"/>
      <c r="AT178" s="127"/>
      <c r="AU178" s="127"/>
      <c r="AV178" s="127"/>
      <c r="AW178" s="127"/>
      <c r="AX178" s="127"/>
      <c r="AY178" s="127"/>
      <c r="AZ178" s="127"/>
      <c r="BA178" s="127"/>
      <c r="BB178" s="127"/>
    </row>
    <row r="179" spans="1:54" ht="34.5" customHeight="1">
      <c r="A179" s="430" t="s">
        <v>1044</v>
      </c>
      <c r="B179" s="407" t="s">
        <v>82</v>
      </c>
      <c r="C179" s="32" t="s">
        <v>12</v>
      </c>
      <c r="D179" s="449" t="s">
        <v>48</v>
      </c>
      <c r="E179" s="33">
        <v>120</v>
      </c>
      <c r="F179" s="450">
        <v>25</v>
      </c>
      <c r="G179" s="33">
        <v>1</v>
      </c>
      <c r="H179" s="44">
        <f t="shared" si="97"/>
        <v>3000</v>
      </c>
      <c r="I179" s="29"/>
      <c r="J179" s="33">
        <v>120</v>
      </c>
      <c r="K179" s="450">
        <v>25</v>
      </c>
      <c r="L179" s="33">
        <v>1</v>
      </c>
      <c r="M179" s="356">
        <f t="shared" si="98"/>
        <v>3000</v>
      </c>
      <c r="N179" s="451"/>
      <c r="O179" s="346">
        <f t="shared" si="116"/>
        <v>6000</v>
      </c>
      <c r="P179" s="66">
        <f>SUMIF('TDL COD-RO'!D:D,A:A,'TDL COD-RO'!I:I)</f>
        <v>70</v>
      </c>
      <c r="Q179" s="66">
        <f t="shared" si="117"/>
        <v>5930</v>
      </c>
      <c r="R179" s="595">
        <f t="shared" si="118"/>
        <v>1.1666666666666667E-2</v>
      </c>
      <c r="S179" s="17" t="s">
        <v>2467</v>
      </c>
      <c r="T179" s="127"/>
      <c r="U179" s="127"/>
      <c r="V179" s="127"/>
      <c r="W179" s="127"/>
      <c r="X179" s="127"/>
      <c r="Y179" s="127"/>
      <c r="Z179" s="127"/>
      <c r="AA179" s="127"/>
      <c r="AB179" s="127"/>
      <c r="AC179" s="127"/>
      <c r="AD179" s="127"/>
      <c r="AE179" s="127"/>
      <c r="AF179" s="127"/>
      <c r="AG179" s="127"/>
      <c r="AH179" s="127"/>
      <c r="AI179" s="127"/>
      <c r="AJ179" s="127"/>
      <c r="AK179" s="127"/>
      <c r="AL179" s="127"/>
      <c r="AM179" s="127"/>
      <c r="AN179" s="127"/>
      <c r="AO179" s="127"/>
      <c r="AP179" s="127"/>
      <c r="AQ179" s="127"/>
      <c r="AR179" s="127"/>
      <c r="AS179" s="127"/>
      <c r="AT179" s="127"/>
      <c r="AU179" s="127"/>
      <c r="AV179" s="127"/>
      <c r="AW179" s="127"/>
      <c r="AX179" s="127"/>
      <c r="AY179" s="127"/>
      <c r="AZ179" s="127"/>
      <c r="BA179" s="127"/>
      <c r="BB179" s="127"/>
    </row>
    <row r="180" spans="1:54" ht="34.5" customHeight="1">
      <c r="A180" s="430" t="s">
        <v>1400</v>
      </c>
      <c r="B180" s="407" t="s">
        <v>59</v>
      </c>
      <c r="C180" s="32" t="s">
        <v>11</v>
      </c>
      <c r="D180" s="449" t="s">
        <v>48</v>
      </c>
      <c r="E180" s="33"/>
      <c r="F180" s="450"/>
      <c r="G180" s="33"/>
      <c r="H180" s="44">
        <f t="shared" si="97"/>
        <v>0</v>
      </c>
      <c r="I180" s="29"/>
      <c r="J180" s="28">
        <v>1</v>
      </c>
      <c r="K180" s="44">
        <v>15000</v>
      </c>
      <c r="L180" s="28">
        <v>1</v>
      </c>
      <c r="M180" s="356">
        <f t="shared" si="98"/>
        <v>15000</v>
      </c>
      <c r="N180" s="451"/>
      <c r="O180" s="346">
        <f t="shared" si="116"/>
        <v>15000</v>
      </c>
      <c r="P180" s="66">
        <f>SUMIF('TDL COD-RO'!D:D,A:A,'TDL COD-RO'!I:I)</f>
        <v>0</v>
      </c>
      <c r="Q180" s="66">
        <f t="shared" si="117"/>
        <v>15000</v>
      </c>
      <c r="R180" s="595">
        <f t="shared" si="118"/>
        <v>0</v>
      </c>
      <c r="S180" s="17" t="s">
        <v>2465</v>
      </c>
      <c r="T180" s="127"/>
      <c r="U180" s="127"/>
      <c r="V180" s="127"/>
      <c r="W180" s="127"/>
      <c r="X180" s="127"/>
      <c r="Y180" s="127"/>
      <c r="Z180" s="127"/>
      <c r="AA180" s="127"/>
      <c r="AB180" s="127"/>
      <c r="AC180" s="127"/>
      <c r="AD180" s="127"/>
      <c r="AE180" s="127"/>
      <c r="AF180" s="127"/>
      <c r="AG180" s="127"/>
      <c r="AH180" s="127"/>
      <c r="AI180" s="127"/>
      <c r="AJ180" s="127"/>
      <c r="AK180" s="127"/>
      <c r="AL180" s="127"/>
      <c r="AM180" s="127"/>
      <c r="AN180" s="127"/>
      <c r="AO180" s="127"/>
      <c r="AP180" s="127"/>
      <c r="AQ180" s="127"/>
      <c r="AR180" s="127"/>
      <c r="AS180" s="127"/>
      <c r="AT180" s="127"/>
      <c r="AU180" s="127"/>
      <c r="AV180" s="127"/>
      <c r="AW180" s="127"/>
      <c r="AX180" s="127"/>
      <c r="AY180" s="127"/>
      <c r="AZ180" s="127"/>
      <c r="BA180" s="127"/>
      <c r="BB180" s="127"/>
    </row>
    <row r="181" spans="1:54" ht="34.5" customHeight="1">
      <c r="A181" s="430" t="s">
        <v>1401</v>
      </c>
      <c r="B181" s="407" t="s">
        <v>322</v>
      </c>
      <c r="C181" s="32" t="s">
        <v>12</v>
      </c>
      <c r="D181" s="449" t="s">
        <v>48</v>
      </c>
      <c r="E181" s="33">
        <v>1</v>
      </c>
      <c r="F181" s="450">
        <v>2000</v>
      </c>
      <c r="G181" s="33">
        <v>1</v>
      </c>
      <c r="H181" s="44">
        <f>E181*F181*G181</f>
        <v>2000</v>
      </c>
      <c r="I181" s="29"/>
      <c r="J181" s="33">
        <v>1</v>
      </c>
      <c r="K181" s="450">
        <v>1800</v>
      </c>
      <c r="L181" s="33">
        <v>2</v>
      </c>
      <c r="M181" s="356">
        <f t="shared" si="98"/>
        <v>3600</v>
      </c>
      <c r="N181" s="451"/>
      <c r="O181" s="346">
        <f t="shared" si="116"/>
        <v>5600</v>
      </c>
      <c r="P181" s="66">
        <f>SUMIF('TDL COD-RO'!D:D,A:A,'TDL COD-RO'!I:I)</f>
        <v>0</v>
      </c>
      <c r="Q181" s="66">
        <f t="shared" si="117"/>
        <v>5600</v>
      </c>
      <c r="R181" s="595">
        <f t="shared" si="118"/>
        <v>0</v>
      </c>
      <c r="S181" s="17" t="s">
        <v>2465</v>
      </c>
      <c r="T181" s="127"/>
      <c r="U181" s="127"/>
      <c r="V181" s="127"/>
      <c r="W181" s="127"/>
      <c r="X181" s="127"/>
      <c r="Y181" s="127"/>
      <c r="Z181" s="127"/>
      <c r="AA181" s="127"/>
      <c r="AB181" s="127"/>
      <c r="AC181" s="127"/>
      <c r="AD181" s="127"/>
      <c r="AE181" s="127"/>
      <c r="AF181" s="127"/>
      <c r="AG181" s="127"/>
      <c r="AH181" s="127"/>
      <c r="AI181" s="127"/>
      <c r="AJ181" s="127"/>
      <c r="AK181" s="127"/>
      <c r="AL181" s="127"/>
      <c r="AM181" s="127"/>
      <c r="AN181" s="127"/>
      <c r="AO181" s="127"/>
      <c r="AP181" s="127"/>
      <c r="AQ181" s="127"/>
      <c r="AR181" s="127"/>
      <c r="AS181" s="127"/>
      <c r="AT181" s="127"/>
      <c r="AU181" s="127"/>
      <c r="AV181" s="127"/>
      <c r="AW181" s="127"/>
      <c r="AX181" s="127"/>
      <c r="AY181" s="127"/>
      <c r="AZ181" s="127"/>
      <c r="BA181" s="127"/>
      <c r="BB181" s="127"/>
    </row>
    <row r="182" spans="1:54" ht="34.5" customHeight="1">
      <c r="A182" s="430" t="s">
        <v>1402</v>
      </c>
      <c r="B182" s="407" t="s">
        <v>330</v>
      </c>
      <c r="C182" s="32" t="s">
        <v>10</v>
      </c>
      <c r="D182" s="449" t="s">
        <v>48</v>
      </c>
      <c r="E182" s="33">
        <v>1</v>
      </c>
      <c r="F182" s="450">
        <v>2250</v>
      </c>
      <c r="G182" s="33">
        <v>2</v>
      </c>
      <c r="H182" s="44">
        <f>E182*F182*G182</f>
        <v>4500</v>
      </c>
      <c r="I182" s="29"/>
      <c r="J182" s="33">
        <v>1</v>
      </c>
      <c r="K182" s="450">
        <v>2250</v>
      </c>
      <c r="L182" s="33">
        <v>2</v>
      </c>
      <c r="M182" s="356">
        <f t="shared" si="98"/>
        <v>4500</v>
      </c>
      <c r="N182" s="451"/>
      <c r="O182" s="346">
        <f t="shared" si="116"/>
        <v>9000</v>
      </c>
      <c r="P182" s="66">
        <f>SUMIF('TDL COD-RO'!D:D,A:A,'TDL COD-RO'!I:I)</f>
        <v>0</v>
      </c>
      <c r="Q182" s="66">
        <f t="shared" si="117"/>
        <v>9000</v>
      </c>
      <c r="R182" s="595">
        <f t="shared" si="118"/>
        <v>0</v>
      </c>
      <c r="S182" s="17" t="s">
        <v>2465</v>
      </c>
      <c r="T182" s="127"/>
      <c r="U182" s="127"/>
      <c r="V182" s="127"/>
      <c r="W182" s="127"/>
      <c r="X182" s="127"/>
      <c r="Y182" s="127"/>
      <c r="Z182" s="127"/>
      <c r="AA182" s="127"/>
      <c r="AB182" s="127"/>
      <c r="AC182" s="127"/>
      <c r="AD182" s="127"/>
      <c r="AE182" s="127"/>
      <c r="AF182" s="127"/>
      <c r="AG182" s="127"/>
      <c r="AH182" s="127"/>
      <c r="AI182" s="127"/>
      <c r="AJ182" s="127"/>
      <c r="AK182" s="127"/>
      <c r="AL182" s="127"/>
      <c r="AM182" s="127"/>
      <c r="AN182" s="127"/>
      <c r="AO182" s="127"/>
      <c r="AP182" s="127"/>
      <c r="AQ182" s="127"/>
      <c r="AR182" s="127"/>
      <c r="AS182" s="127"/>
      <c r="AT182" s="127"/>
      <c r="AU182" s="127"/>
      <c r="AV182" s="127"/>
      <c r="AW182" s="127"/>
      <c r="AX182" s="127"/>
      <c r="AY182" s="127"/>
      <c r="AZ182" s="127"/>
      <c r="BA182" s="127"/>
      <c r="BB182" s="127"/>
    </row>
    <row r="183" spans="1:54" ht="34.5" customHeight="1">
      <c r="B183" s="465"/>
      <c r="C183" s="466"/>
      <c r="D183" s="467"/>
      <c r="E183" s="468"/>
      <c r="F183" s="469"/>
      <c r="G183" s="468"/>
      <c r="H183" s="473">
        <f>SUM(H173:H182)</f>
        <v>23820</v>
      </c>
      <c r="I183" s="471"/>
      <c r="J183" s="472"/>
      <c r="K183" s="473"/>
      <c r="L183" s="472"/>
      <c r="M183" s="474">
        <f>SUM(M173:M182)</f>
        <v>40420</v>
      </c>
      <c r="N183" s="475"/>
      <c r="O183" s="476">
        <f>SUM(O173:O182)</f>
        <v>64240</v>
      </c>
      <c r="P183" s="473">
        <f t="shared" ref="P183" si="119">SUM(P173:P182)</f>
        <v>690.63</v>
      </c>
      <c r="Q183" s="473">
        <f t="shared" si="117"/>
        <v>63549.37</v>
      </c>
      <c r="R183" s="603">
        <f t="shared" si="118"/>
        <v>1.0750778331257782E-2</v>
      </c>
      <c r="S183" s="17"/>
      <c r="T183" s="127"/>
      <c r="U183" s="127"/>
      <c r="V183" s="127"/>
      <c r="W183" s="127"/>
      <c r="X183" s="127"/>
      <c r="Y183" s="127"/>
      <c r="Z183" s="127"/>
      <c r="AA183" s="127"/>
      <c r="AB183" s="127"/>
      <c r="AC183" s="127"/>
      <c r="AD183" s="127"/>
      <c r="AE183" s="127"/>
      <c r="AF183" s="127"/>
      <c r="AG183" s="127"/>
      <c r="AH183" s="127"/>
      <c r="AI183" s="127"/>
      <c r="AJ183" s="127"/>
      <c r="AK183" s="127"/>
      <c r="AL183" s="127"/>
      <c r="AM183" s="127"/>
      <c r="AN183" s="127"/>
      <c r="AO183" s="127"/>
      <c r="AP183" s="127"/>
      <c r="AQ183" s="127"/>
      <c r="AR183" s="127"/>
      <c r="AS183" s="127"/>
      <c r="AT183" s="127"/>
      <c r="AU183" s="127"/>
      <c r="AV183" s="127"/>
      <c r="AW183" s="127"/>
      <c r="AX183" s="127"/>
      <c r="AY183" s="127"/>
      <c r="AZ183" s="127"/>
      <c r="BA183" s="127"/>
      <c r="BB183" s="127"/>
    </row>
    <row r="184" spans="1:54" ht="34.5" customHeight="1">
      <c r="B184" s="453" t="s">
        <v>326</v>
      </c>
      <c r="C184" s="82"/>
      <c r="D184" s="496"/>
      <c r="E184" s="497"/>
      <c r="F184" s="498"/>
      <c r="G184" s="497"/>
      <c r="H184" s="455"/>
      <c r="I184" s="29"/>
      <c r="J184" s="506"/>
      <c r="K184" s="455"/>
      <c r="L184" s="506"/>
      <c r="M184" s="499"/>
      <c r="N184" s="29"/>
      <c r="O184" s="361"/>
      <c r="P184" s="91"/>
      <c r="Q184" s="91"/>
      <c r="R184" s="600"/>
      <c r="S184" s="17"/>
      <c r="T184" s="127"/>
      <c r="U184" s="127"/>
      <c r="V184" s="127"/>
      <c r="W184" s="127"/>
      <c r="X184" s="127"/>
      <c r="Y184" s="127"/>
      <c r="Z184" s="127"/>
      <c r="AA184" s="127"/>
      <c r="AB184" s="127"/>
      <c r="AC184" s="127"/>
      <c r="AD184" s="127"/>
      <c r="AE184" s="127"/>
      <c r="AF184" s="127"/>
      <c r="AG184" s="127"/>
      <c r="AH184" s="127"/>
      <c r="AI184" s="127"/>
      <c r="AJ184" s="127"/>
      <c r="AK184" s="127"/>
      <c r="AL184" s="127"/>
      <c r="AM184" s="127"/>
      <c r="AN184" s="127"/>
      <c r="AO184" s="127"/>
      <c r="AP184" s="127"/>
      <c r="AQ184" s="127"/>
      <c r="AR184" s="127"/>
      <c r="AS184" s="127"/>
      <c r="AT184" s="127"/>
      <c r="AU184" s="127"/>
      <c r="AV184" s="127"/>
      <c r="AW184" s="127"/>
      <c r="AX184" s="127"/>
      <c r="AY184" s="127"/>
      <c r="AZ184" s="127"/>
      <c r="BA184" s="127"/>
      <c r="BB184" s="127"/>
    </row>
    <row r="185" spans="1:54" ht="34.5" customHeight="1">
      <c r="B185" s="489" t="s">
        <v>309</v>
      </c>
      <c r="C185" s="490"/>
      <c r="D185" s="491"/>
      <c r="E185" s="490"/>
      <c r="F185" s="492"/>
      <c r="G185" s="490"/>
      <c r="H185" s="492"/>
      <c r="I185" s="490"/>
      <c r="J185" s="490"/>
      <c r="K185" s="492"/>
      <c r="L185" s="490"/>
      <c r="M185" s="493"/>
      <c r="N185" s="490"/>
      <c r="O185" s="564"/>
      <c r="P185" s="555"/>
      <c r="Q185" s="555"/>
      <c r="R185" s="597"/>
      <c r="S185" s="17"/>
      <c r="T185" s="127"/>
      <c r="U185" s="127"/>
      <c r="V185" s="127"/>
      <c r="W185" s="127"/>
      <c r="X185" s="127"/>
      <c r="Y185" s="127"/>
      <c r="Z185" s="127"/>
      <c r="AA185" s="127"/>
      <c r="AB185" s="127"/>
      <c r="AC185" s="127"/>
      <c r="AD185" s="127"/>
      <c r="AE185" s="127"/>
      <c r="AF185" s="127"/>
      <c r="AG185" s="127"/>
      <c r="AH185" s="127"/>
      <c r="AI185" s="127"/>
      <c r="AJ185" s="127"/>
      <c r="AK185" s="127"/>
      <c r="AL185" s="127"/>
      <c r="AM185" s="127"/>
      <c r="AN185" s="127"/>
      <c r="AO185" s="127"/>
      <c r="AP185" s="127"/>
      <c r="AQ185" s="127"/>
      <c r="AR185" s="127"/>
      <c r="AS185" s="127"/>
      <c r="AT185" s="127"/>
      <c r="AU185" s="127"/>
      <c r="AV185" s="127"/>
      <c r="AW185" s="127"/>
      <c r="AX185" s="127"/>
      <c r="AY185" s="127"/>
      <c r="AZ185" s="127"/>
      <c r="BA185" s="127"/>
      <c r="BB185" s="127"/>
    </row>
    <row r="186" spans="1:54" ht="34.5" customHeight="1">
      <c r="A186" s="430" t="s">
        <v>1403</v>
      </c>
      <c r="B186" s="407" t="s">
        <v>78</v>
      </c>
      <c r="C186" s="32" t="s">
        <v>9</v>
      </c>
      <c r="D186" s="449" t="s">
        <v>48</v>
      </c>
      <c r="E186" s="33">
        <v>1</v>
      </c>
      <c r="F186" s="450">
        <v>5900</v>
      </c>
      <c r="G186" s="33">
        <v>0.9</v>
      </c>
      <c r="H186" s="44">
        <f>E186*F186*G186</f>
        <v>5310</v>
      </c>
      <c r="I186" s="29"/>
      <c r="J186" s="33">
        <v>1</v>
      </c>
      <c r="K186" s="450">
        <v>5900</v>
      </c>
      <c r="L186" s="33">
        <v>0.9</v>
      </c>
      <c r="M186" s="356">
        <f>J186*K186*L186</f>
        <v>5310</v>
      </c>
      <c r="N186" s="451"/>
      <c r="O186" s="346">
        <f t="shared" ref="O186:O191" si="120">H186+M186</f>
        <v>10620</v>
      </c>
      <c r="P186" s="66">
        <f>SUMIF('TDL COD-RO'!D:D,A:A,'TDL COD-RO'!I:I)</f>
        <v>0</v>
      </c>
      <c r="Q186" s="66">
        <f t="shared" ref="Q186:Q193" si="121">O186-P186</f>
        <v>10620</v>
      </c>
      <c r="R186" s="595">
        <f t="shared" ref="R186:R193" si="122">P186/O186</f>
        <v>0</v>
      </c>
      <c r="S186" s="17" t="s">
        <v>2468</v>
      </c>
      <c r="T186" s="127"/>
      <c r="U186" s="127"/>
      <c r="V186" s="127"/>
      <c r="W186" s="127"/>
      <c r="X186" s="127"/>
      <c r="Y186" s="127"/>
      <c r="Z186" s="127"/>
      <c r="AA186" s="127"/>
      <c r="AB186" s="127"/>
      <c r="AC186" s="127"/>
      <c r="AD186" s="127"/>
      <c r="AE186" s="127"/>
      <c r="AF186" s="127"/>
      <c r="AG186" s="127"/>
      <c r="AH186" s="127"/>
      <c r="AI186" s="127"/>
      <c r="AJ186" s="127"/>
      <c r="AK186" s="127"/>
      <c r="AL186" s="127"/>
      <c r="AM186" s="127"/>
      <c r="AN186" s="127"/>
      <c r="AO186" s="127"/>
      <c r="AP186" s="127"/>
      <c r="AQ186" s="127"/>
      <c r="AR186" s="127"/>
      <c r="AS186" s="127"/>
      <c r="AT186" s="127"/>
      <c r="AU186" s="127"/>
      <c r="AV186" s="127"/>
      <c r="AW186" s="127"/>
      <c r="AX186" s="127"/>
      <c r="AY186" s="127"/>
      <c r="AZ186" s="127"/>
      <c r="BA186" s="127"/>
      <c r="BB186" s="127"/>
    </row>
    <row r="187" spans="1:54" ht="34.5" customHeight="1">
      <c r="A187" s="430" t="s">
        <v>1404</v>
      </c>
      <c r="B187" s="407" t="s">
        <v>77</v>
      </c>
      <c r="C187" s="32" t="s">
        <v>9</v>
      </c>
      <c r="D187" s="449" t="s">
        <v>48</v>
      </c>
      <c r="E187" s="33">
        <v>1</v>
      </c>
      <c r="F187" s="450">
        <v>1600</v>
      </c>
      <c r="G187" s="33">
        <f>12*0.1</f>
        <v>1.2000000000000002</v>
      </c>
      <c r="H187" s="44">
        <f>E187*F187*G187</f>
        <v>1920.0000000000002</v>
      </c>
      <c r="I187" s="29"/>
      <c r="J187" s="28">
        <v>1</v>
      </c>
      <c r="K187" s="44">
        <v>1600</v>
      </c>
      <c r="L187" s="33">
        <v>1.2</v>
      </c>
      <c r="M187" s="356">
        <f>J187*K187*L187</f>
        <v>1920</v>
      </c>
      <c r="N187" s="451"/>
      <c r="O187" s="346">
        <f t="shared" si="120"/>
        <v>3840</v>
      </c>
      <c r="P187" s="66">
        <f>SUMIF('TDL COD-RO'!D:D,A:A,'TDL COD-RO'!I:I)</f>
        <v>0</v>
      </c>
      <c r="Q187" s="66">
        <f t="shared" si="121"/>
        <v>3840</v>
      </c>
      <c r="R187" s="595">
        <f t="shared" si="122"/>
        <v>0</v>
      </c>
      <c r="S187" s="17" t="s">
        <v>2457</v>
      </c>
      <c r="T187" s="127"/>
      <c r="U187" s="127"/>
      <c r="V187" s="127"/>
      <c r="W187" s="127"/>
      <c r="X187" s="127"/>
      <c r="Y187" s="127"/>
      <c r="Z187" s="127"/>
      <c r="AA187" s="127"/>
      <c r="AB187" s="127"/>
      <c r="AC187" s="127"/>
      <c r="AD187" s="127"/>
      <c r="AE187" s="127"/>
      <c r="AF187" s="127"/>
      <c r="AG187" s="127"/>
      <c r="AH187" s="127"/>
      <c r="AI187" s="127"/>
      <c r="AJ187" s="127"/>
      <c r="AK187" s="127"/>
      <c r="AL187" s="127"/>
      <c r="AM187" s="127"/>
      <c r="AN187" s="127"/>
      <c r="AO187" s="127"/>
      <c r="AP187" s="127"/>
      <c r="AQ187" s="127"/>
      <c r="AR187" s="127"/>
      <c r="AS187" s="127"/>
      <c r="AT187" s="127"/>
      <c r="AU187" s="127"/>
      <c r="AV187" s="127"/>
      <c r="AW187" s="127"/>
      <c r="AX187" s="127"/>
      <c r="AY187" s="127"/>
      <c r="AZ187" s="127"/>
      <c r="BA187" s="127"/>
      <c r="BB187" s="127"/>
    </row>
    <row r="188" spans="1:54" ht="34.5" customHeight="1">
      <c r="A188" s="430" t="s">
        <v>1405</v>
      </c>
      <c r="B188" s="407" t="s">
        <v>286</v>
      </c>
      <c r="C188" s="32" t="s">
        <v>9</v>
      </c>
      <c r="D188" s="449" t="s">
        <v>48</v>
      </c>
      <c r="E188" s="33">
        <v>1</v>
      </c>
      <c r="F188" s="450">
        <v>70</v>
      </c>
      <c r="G188" s="33">
        <v>1.2</v>
      </c>
      <c r="H188" s="44">
        <f>E188*F188*G188</f>
        <v>84</v>
      </c>
      <c r="I188" s="29"/>
      <c r="J188" s="33">
        <v>1</v>
      </c>
      <c r="K188" s="450">
        <v>70</v>
      </c>
      <c r="L188" s="33">
        <v>1.2</v>
      </c>
      <c r="M188" s="356">
        <f>J188*K188*L188</f>
        <v>84</v>
      </c>
      <c r="N188" s="451"/>
      <c r="O188" s="346">
        <f t="shared" si="120"/>
        <v>168</v>
      </c>
      <c r="P188" s="66">
        <f>SUMIF('TDL COD-RO'!D:D,A:A,'TDL COD-RO'!I:I)</f>
        <v>0</v>
      </c>
      <c r="Q188" s="66">
        <f t="shared" si="121"/>
        <v>168</v>
      </c>
      <c r="R188" s="595">
        <f t="shared" si="122"/>
        <v>0</v>
      </c>
      <c r="S188" s="17" t="s">
        <v>2465</v>
      </c>
      <c r="T188" s="127"/>
      <c r="U188" s="127"/>
      <c r="V188" s="127"/>
      <c r="W188" s="127"/>
      <c r="X188" s="127"/>
      <c r="Y188" s="127"/>
      <c r="Z188" s="127"/>
      <c r="AA188" s="127"/>
      <c r="AB188" s="127"/>
      <c r="AC188" s="127"/>
      <c r="AD188" s="127"/>
      <c r="AE188" s="127"/>
      <c r="AF188" s="127"/>
      <c r="AG188" s="127"/>
      <c r="AH188" s="127"/>
      <c r="AI188" s="127"/>
      <c r="AJ188" s="127"/>
      <c r="AK188" s="127"/>
      <c r="AL188" s="127"/>
      <c r="AM188" s="127"/>
      <c r="AN188" s="127"/>
      <c r="AO188" s="127"/>
      <c r="AP188" s="127"/>
      <c r="AQ188" s="127"/>
      <c r="AR188" s="127"/>
      <c r="AS188" s="127"/>
      <c r="AT188" s="127"/>
      <c r="AU188" s="127"/>
      <c r="AV188" s="127"/>
      <c r="AW188" s="127"/>
      <c r="AX188" s="127"/>
      <c r="AY188" s="127"/>
      <c r="AZ188" s="127"/>
      <c r="BA188" s="127"/>
      <c r="BB188" s="127"/>
    </row>
    <row r="189" spans="1:54" ht="34.5" customHeight="1">
      <c r="A189" s="427" t="s">
        <v>1522</v>
      </c>
      <c r="B189" s="407" t="s">
        <v>81</v>
      </c>
      <c r="C189" s="32" t="s">
        <v>9</v>
      </c>
      <c r="D189" s="449" t="s">
        <v>48</v>
      </c>
      <c r="E189" s="33">
        <v>1</v>
      </c>
      <c r="F189" s="450">
        <v>3797.4708771926457</v>
      </c>
      <c r="G189" s="33">
        <v>0.5</v>
      </c>
      <c r="H189" s="44">
        <f>E189*F189*G189</f>
        <v>1898.7354385963229</v>
      </c>
      <c r="I189" s="29"/>
      <c r="J189" s="28">
        <v>1</v>
      </c>
      <c r="K189" s="44">
        <v>5000</v>
      </c>
      <c r="L189" s="28">
        <v>0.5</v>
      </c>
      <c r="M189" s="356">
        <f>J189*K189*L189</f>
        <v>2500</v>
      </c>
      <c r="N189" s="451"/>
      <c r="O189" s="346">
        <f t="shared" si="120"/>
        <v>4398.7354385963226</v>
      </c>
      <c r="P189" s="66">
        <f>SUMIF('TDL COD-RO'!D:D,A:A,'TDL COD-RO'!I:I)</f>
        <v>0</v>
      </c>
      <c r="Q189" s="66">
        <f t="shared" si="121"/>
        <v>4398.7354385963226</v>
      </c>
      <c r="R189" s="595">
        <f t="shared" si="122"/>
        <v>0</v>
      </c>
      <c r="S189" s="17" t="s">
        <v>2465</v>
      </c>
      <c r="T189" s="127"/>
      <c r="U189" s="127"/>
      <c r="V189" s="127"/>
      <c r="W189" s="127"/>
      <c r="X189" s="127"/>
      <c r="Y189" s="127"/>
      <c r="Z189" s="127"/>
      <c r="AA189" s="127"/>
      <c r="AB189" s="127"/>
      <c r="AC189" s="127"/>
      <c r="AD189" s="127"/>
      <c r="AE189" s="127"/>
      <c r="AF189" s="127"/>
      <c r="AG189" s="127"/>
      <c r="AH189" s="127"/>
      <c r="AI189" s="127"/>
      <c r="AJ189" s="127"/>
      <c r="AK189" s="127"/>
      <c r="AL189" s="127"/>
      <c r="AM189" s="127"/>
      <c r="AN189" s="127"/>
      <c r="AO189" s="127"/>
      <c r="AP189" s="127"/>
      <c r="AQ189" s="127"/>
      <c r="AR189" s="127"/>
      <c r="AS189" s="127"/>
      <c r="AT189" s="127"/>
      <c r="AU189" s="127"/>
      <c r="AV189" s="127"/>
      <c r="AW189" s="127"/>
      <c r="AX189" s="127"/>
      <c r="AY189" s="127"/>
      <c r="AZ189" s="127"/>
      <c r="BA189" s="127"/>
      <c r="BB189" s="127"/>
    </row>
    <row r="190" spans="1:54" ht="34.5" customHeight="1">
      <c r="B190" s="487" t="s">
        <v>327</v>
      </c>
      <c r="C190" s="32"/>
      <c r="D190" s="449"/>
      <c r="E190" s="33"/>
      <c r="F190" s="450"/>
      <c r="G190" s="33"/>
      <c r="H190" s="44"/>
      <c r="I190" s="29"/>
      <c r="J190" s="28"/>
      <c r="K190" s="44"/>
      <c r="L190" s="28"/>
      <c r="M190" s="356"/>
      <c r="N190" s="451"/>
      <c r="O190" s="346"/>
      <c r="P190" s="66"/>
      <c r="Q190" s="66"/>
      <c r="R190" s="595"/>
      <c r="S190" s="17"/>
      <c r="T190" s="127"/>
      <c r="U190" s="127"/>
      <c r="V190" s="127"/>
      <c r="W190" s="127"/>
      <c r="X190" s="127"/>
      <c r="Y190" s="127"/>
      <c r="Z190" s="127"/>
      <c r="AA190" s="127"/>
      <c r="AB190" s="127"/>
      <c r="AC190" s="127"/>
      <c r="AD190" s="127"/>
      <c r="AE190" s="127"/>
      <c r="AF190" s="127"/>
      <c r="AG190" s="127"/>
      <c r="AH190" s="127"/>
      <c r="AI190" s="127"/>
      <c r="AJ190" s="127"/>
      <c r="AK190" s="127"/>
      <c r="AL190" s="127"/>
      <c r="AM190" s="127"/>
      <c r="AN190" s="127"/>
      <c r="AO190" s="127"/>
      <c r="AP190" s="127"/>
      <c r="AQ190" s="127"/>
      <c r="AR190" s="127"/>
      <c r="AS190" s="127"/>
      <c r="AT190" s="127"/>
      <c r="AU190" s="127"/>
      <c r="AV190" s="127"/>
      <c r="AW190" s="127"/>
      <c r="AX190" s="127"/>
      <c r="AY190" s="127"/>
      <c r="AZ190" s="127"/>
      <c r="BA190" s="127"/>
      <c r="BB190" s="127"/>
    </row>
    <row r="191" spans="1:54" ht="34.5" customHeight="1">
      <c r="A191" s="425" t="s">
        <v>1406</v>
      </c>
      <c r="B191" s="407" t="s">
        <v>320</v>
      </c>
      <c r="C191" s="32" t="s">
        <v>10</v>
      </c>
      <c r="D191" s="449" t="s">
        <v>48</v>
      </c>
      <c r="E191" s="33">
        <v>1</v>
      </c>
      <c r="F191" s="450">
        <v>2500</v>
      </c>
      <c r="G191" s="33">
        <v>1</v>
      </c>
      <c r="H191" s="44">
        <f>E191*F191*G191</f>
        <v>2500</v>
      </c>
      <c r="I191" s="29"/>
      <c r="J191" s="28">
        <v>2</v>
      </c>
      <c r="K191" s="44">
        <v>2500</v>
      </c>
      <c r="L191" s="28">
        <v>1</v>
      </c>
      <c r="M191" s="356">
        <f>J191*K191*L191</f>
        <v>5000</v>
      </c>
      <c r="N191" s="451"/>
      <c r="O191" s="346">
        <f t="shared" si="120"/>
        <v>7500</v>
      </c>
      <c r="P191" s="66">
        <f>SUMIF('TDL COD-RO'!D:D,A:A,'TDL COD-RO'!I:I)</f>
        <v>0</v>
      </c>
      <c r="Q191" s="66">
        <f t="shared" si="121"/>
        <v>7500</v>
      </c>
      <c r="R191" s="595">
        <f t="shared" si="122"/>
        <v>0</v>
      </c>
      <c r="S191" s="17" t="s">
        <v>2446</v>
      </c>
      <c r="T191" s="127"/>
      <c r="U191" s="127"/>
      <c r="V191" s="127"/>
      <c r="W191" s="127"/>
      <c r="X191" s="127"/>
      <c r="Y191" s="127"/>
      <c r="Z191" s="127"/>
      <c r="AA191" s="127"/>
      <c r="AB191" s="127"/>
      <c r="AC191" s="127"/>
      <c r="AD191" s="127"/>
      <c r="AE191" s="127"/>
      <c r="AF191" s="127"/>
      <c r="AG191" s="127"/>
      <c r="AH191" s="127"/>
      <c r="AI191" s="127"/>
      <c r="AJ191" s="127"/>
      <c r="AK191" s="127"/>
      <c r="AL191" s="127"/>
      <c r="AM191" s="127"/>
      <c r="AN191" s="127"/>
      <c r="AO191" s="127"/>
      <c r="AP191" s="127"/>
      <c r="AQ191" s="127"/>
      <c r="AR191" s="127"/>
      <c r="AS191" s="127"/>
      <c r="AT191" s="127"/>
      <c r="AU191" s="127"/>
      <c r="AV191" s="127"/>
      <c r="AW191" s="127"/>
      <c r="AX191" s="127"/>
      <c r="AY191" s="127"/>
      <c r="AZ191" s="127"/>
      <c r="BA191" s="127"/>
      <c r="BB191" s="127"/>
    </row>
    <row r="192" spans="1:54" ht="34.5" customHeight="1">
      <c r="B192" s="465"/>
      <c r="C192" s="466"/>
      <c r="D192" s="467"/>
      <c r="E192" s="468"/>
      <c r="F192" s="469"/>
      <c r="G192" s="468"/>
      <c r="H192" s="473">
        <f>SUM(H186:H191)</f>
        <v>11712.735438596323</v>
      </c>
      <c r="I192" s="471"/>
      <c r="J192" s="472"/>
      <c r="K192" s="473"/>
      <c r="L192" s="472"/>
      <c r="M192" s="474">
        <f>SUM(M186:M191)</f>
        <v>14814</v>
      </c>
      <c r="N192" s="475"/>
      <c r="O192" s="476">
        <f>SUM(O186:O191)</f>
        <v>26526.735438596323</v>
      </c>
      <c r="P192" s="473">
        <f t="shared" ref="P192" si="123">SUM(P186:P191)</f>
        <v>0</v>
      </c>
      <c r="Q192" s="473">
        <f t="shared" si="121"/>
        <v>26526.735438596323</v>
      </c>
      <c r="R192" s="603">
        <f t="shared" si="122"/>
        <v>0</v>
      </c>
      <c r="S192" s="17"/>
      <c r="T192" s="127"/>
      <c r="U192" s="127"/>
      <c r="V192" s="127"/>
      <c r="W192" s="127"/>
      <c r="X192" s="127"/>
      <c r="Y192" s="127"/>
      <c r="Z192" s="127"/>
      <c r="AA192" s="127"/>
      <c r="AB192" s="127"/>
      <c r="AC192" s="127"/>
      <c r="AD192" s="127"/>
      <c r="AE192" s="127"/>
      <c r="AF192" s="127"/>
      <c r="AG192" s="127"/>
      <c r="AH192" s="127"/>
      <c r="AI192" s="127"/>
      <c r="AJ192" s="127"/>
      <c r="AK192" s="127"/>
      <c r="AL192" s="127"/>
      <c r="AM192" s="127"/>
      <c r="AN192" s="127"/>
      <c r="AO192" s="127"/>
      <c r="AP192" s="127"/>
      <c r="AQ192" s="127"/>
      <c r="AR192" s="127"/>
      <c r="AS192" s="127"/>
      <c r="AT192" s="127"/>
      <c r="AU192" s="127"/>
      <c r="AV192" s="127"/>
      <c r="AW192" s="127"/>
      <c r="AX192" s="127"/>
      <c r="AY192" s="127"/>
      <c r="AZ192" s="127"/>
      <c r="BA192" s="127"/>
      <c r="BB192" s="127"/>
    </row>
    <row r="193" spans="1:54" s="456" customFormat="1" ht="34.5" customHeight="1">
      <c r="A193" s="425"/>
      <c r="B193" s="405" t="s">
        <v>283</v>
      </c>
      <c r="C193" s="9"/>
      <c r="D193" s="78"/>
      <c r="E193" s="76"/>
      <c r="F193" s="388"/>
      <c r="G193" s="76"/>
      <c r="H193" s="387">
        <f>SUM(H157,H172,H183,H192)</f>
        <v>77993.235438596326</v>
      </c>
      <c r="I193" s="29"/>
      <c r="J193" s="390"/>
      <c r="K193" s="387"/>
      <c r="L193" s="390"/>
      <c r="M193" s="403">
        <f>SUM(M157,M172,M183,M192)</f>
        <v>96060</v>
      </c>
      <c r="N193" s="29"/>
      <c r="O193" s="386">
        <f>SUM(O157,O172,O183,O192)</f>
        <v>174053.23543859631</v>
      </c>
      <c r="P193" s="387">
        <f t="shared" ref="P193" si="124">SUM(P157,P172,P183,P192)</f>
        <v>3881.23</v>
      </c>
      <c r="Q193" s="387">
        <f t="shared" si="121"/>
        <v>170172.0054385963</v>
      </c>
      <c r="R193" s="599">
        <f t="shared" si="122"/>
        <v>2.2299097113706035E-2</v>
      </c>
      <c r="S193" s="612"/>
      <c r="T193" s="454"/>
      <c r="U193" s="454"/>
      <c r="V193" s="454"/>
      <c r="W193" s="454"/>
      <c r="X193" s="454"/>
      <c r="Y193" s="454"/>
      <c r="Z193" s="454"/>
      <c r="AA193" s="454"/>
      <c r="AB193" s="454"/>
      <c r="AC193" s="454"/>
      <c r="AD193" s="454"/>
      <c r="AE193" s="454"/>
      <c r="AF193" s="454"/>
      <c r="AG193" s="454"/>
      <c r="AH193" s="454"/>
      <c r="AI193" s="454"/>
      <c r="AJ193" s="454"/>
      <c r="AK193" s="454"/>
      <c r="AL193" s="454"/>
      <c r="AM193" s="454"/>
      <c r="AN193" s="454"/>
      <c r="AO193" s="454"/>
      <c r="AP193" s="454"/>
      <c r="AQ193" s="454"/>
      <c r="AR193" s="454"/>
      <c r="AS193" s="454"/>
      <c r="AT193" s="454"/>
      <c r="AU193" s="454"/>
      <c r="AV193" s="454"/>
      <c r="AW193" s="454"/>
      <c r="AX193" s="454"/>
      <c r="AY193" s="454"/>
      <c r="AZ193" s="454"/>
      <c r="BA193" s="454"/>
      <c r="BB193" s="454"/>
    </row>
    <row r="194" spans="1:54" s="456" customFormat="1" ht="34.5" customHeight="1">
      <c r="A194" s="425"/>
      <c r="B194" s="453"/>
      <c r="C194" s="454"/>
      <c r="D194" s="454"/>
      <c r="E194" s="454"/>
      <c r="F194" s="113"/>
      <c r="G194" s="454"/>
      <c r="H194" s="113"/>
      <c r="I194" s="454"/>
      <c r="J194" s="454"/>
      <c r="K194" s="113"/>
      <c r="L194" s="454"/>
      <c r="M194" s="362"/>
      <c r="O194" s="361"/>
      <c r="P194" s="91"/>
      <c r="Q194" s="91"/>
      <c r="R194" s="600"/>
      <c r="S194" s="612"/>
      <c r="T194" s="454"/>
      <c r="U194" s="454"/>
      <c r="V194" s="454"/>
      <c r="W194" s="454"/>
      <c r="X194" s="454"/>
      <c r="Y194" s="454"/>
      <c r="Z194" s="454"/>
      <c r="AA194" s="454"/>
      <c r="AB194" s="454"/>
      <c r="AC194" s="454"/>
      <c r="AD194" s="454"/>
      <c r="AE194" s="454"/>
      <c r="AF194" s="454"/>
      <c r="AG194" s="454"/>
      <c r="AH194" s="454"/>
      <c r="AI194" s="454"/>
      <c r="AJ194" s="454"/>
      <c r="AK194" s="454"/>
      <c r="AL194" s="454"/>
      <c r="AM194" s="454"/>
      <c r="AN194" s="454"/>
      <c r="AO194" s="454"/>
      <c r="AP194" s="454"/>
      <c r="AQ194" s="454"/>
      <c r="AR194" s="454"/>
      <c r="AS194" s="454"/>
      <c r="AT194" s="454"/>
      <c r="AU194" s="454"/>
      <c r="AV194" s="454"/>
      <c r="AW194" s="454"/>
      <c r="AX194" s="454"/>
      <c r="AY194" s="454"/>
      <c r="AZ194" s="454"/>
      <c r="BA194" s="454"/>
      <c r="BB194" s="454"/>
    </row>
    <row r="195" spans="1:54" s="432" customFormat="1" ht="34.5" customHeight="1">
      <c r="A195" s="425"/>
      <c r="B195" s="507"/>
      <c r="C195" s="433"/>
      <c r="D195" s="433"/>
      <c r="E195" s="433"/>
      <c r="F195" s="434"/>
      <c r="G195" s="433"/>
      <c r="H195" s="434"/>
      <c r="I195" s="433"/>
      <c r="J195" s="433"/>
      <c r="K195" s="434"/>
      <c r="L195" s="433"/>
      <c r="M195" s="508"/>
      <c r="O195" s="565"/>
      <c r="P195" s="556"/>
      <c r="Q195" s="556"/>
      <c r="R195" s="604"/>
      <c r="S195" s="612"/>
      <c r="T195" s="454"/>
      <c r="U195" s="454"/>
      <c r="V195" s="454"/>
      <c r="W195" s="454"/>
      <c r="X195" s="454"/>
      <c r="Y195" s="454"/>
      <c r="Z195" s="454"/>
      <c r="AA195" s="454"/>
      <c r="AB195" s="454"/>
      <c r="AC195" s="454"/>
      <c r="AD195" s="454"/>
      <c r="AE195" s="454"/>
      <c r="AF195" s="454"/>
      <c r="AG195" s="454"/>
      <c r="AH195" s="454"/>
      <c r="AI195" s="454"/>
      <c r="AJ195" s="454"/>
      <c r="AK195" s="454"/>
      <c r="AL195" s="454"/>
      <c r="AM195" s="454"/>
      <c r="AN195" s="454"/>
      <c r="AO195" s="454"/>
      <c r="AP195" s="454"/>
      <c r="AQ195" s="454"/>
      <c r="AR195" s="454"/>
      <c r="AS195" s="454"/>
      <c r="AT195" s="454"/>
      <c r="AU195" s="454"/>
      <c r="AV195" s="454"/>
      <c r="AW195" s="454"/>
      <c r="AX195" s="454"/>
      <c r="AY195" s="454"/>
      <c r="AZ195" s="454"/>
      <c r="BA195" s="454"/>
      <c r="BB195" s="454"/>
    </row>
    <row r="196" spans="1:54" s="432" customFormat="1" ht="34.5" customHeight="1">
      <c r="A196" s="425"/>
      <c r="B196" s="410" t="s">
        <v>27</v>
      </c>
      <c r="C196" s="11"/>
      <c r="D196" s="509"/>
      <c r="E196" s="510"/>
      <c r="F196" s="511"/>
      <c r="G196" s="510"/>
      <c r="H196" s="480">
        <f>SUM(H45,H90,H125, H193)</f>
        <v>836892.73543859622</v>
      </c>
      <c r="I196" s="29"/>
      <c r="J196" s="512"/>
      <c r="K196" s="480"/>
      <c r="L196" s="512"/>
      <c r="M196" s="481">
        <f>SUM(M45,M90,M125, M193)</f>
        <v>752431</v>
      </c>
      <c r="N196" s="29"/>
      <c r="O196" s="482">
        <f>SUM(O45,O90,O125, O193)</f>
        <v>1589323.7354385962</v>
      </c>
      <c r="P196" s="480">
        <f t="shared" ref="P196" si="125">SUM(P45,P90,P125, P193)</f>
        <v>81510.23</v>
      </c>
      <c r="Q196" s="480">
        <f t="shared" ref="Q196" si="126">O196-P196</f>
        <v>1507813.5054385962</v>
      </c>
      <c r="R196" s="599">
        <f t="shared" ref="R196" si="127">P196/O196</f>
        <v>5.1286108791111777E-2</v>
      </c>
      <c r="S196" s="612"/>
      <c r="T196" s="454"/>
      <c r="U196" s="454"/>
      <c r="V196" s="454"/>
      <c r="W196" s="454"/>
      <c r="X196" s="454"/>
      <c r="Y196" s="454"/>
      <c r="Z196" s="454"/>
      <c r="AA196" s="454"/>
      <c r="AB196" s="454"/>
      <c r="AC196" s="454"/>
      <c r="AD196" s="454"/>
      <c r="AE196" s="454"/>
      <c r="AF196" s="454"/>
      <c r="AG196" s="454"/>
      <c r="AH196" s="454"/>
      <c r="AI196" s="454"/>
      <c r="AJ196" s="454"/>
      <c r="AK196" s="454"/>
      <c r="AL196" s="454"/>
      <c r="AM196" s="454"/>
      <c r="AN196" s="454"/>
      <c r="AO196" s="454"/>
      <c r="AP196" s="454"/>
      <c r="AQ196" s="454"/>
      <c r="AR196" s="454"/>
      <c r="AS196" s="454"/>
      <c r="AT196" s="454"/>
      <c r="AU196" s="454"/>
      <c r="AV196" s="454"/>
      <c r="AW196" s="454"/>
      <c r="AX196" s="454"/>
      <c r="AY196" s="454"/>
      <c r="AZ196" s="454"/>
      <c r="BA196" s="454"/>
      <c r="BB196" s="454"/>
    </row>
    <row r="197" spans="1:54" s="432" customFormat="1" ht="34.5" customHeight="1">
      <c r="A197" s="425"/>
      <c r="B197" s="507"/>
      <c r="C197" s="433"/>
      <c r="D197" s="433"/>
      <c r="E197" s="433"/>
      <c r="F197" s="434"/>
      <c r="G197" s="433"/>
      <c r="H197" s="434"/>
      <c r="I197" s="433"/>
      <c r="J197" s="433"/>
      <c r="K197" s="434"/>
      <c r="L197" s="433"/>
      <c r="M197" s="508"/>
      <c r="O197" s="565"/>
      <c r="P197" s="556"/>
      <c r="Q197" s="556"/>
      <c r="R197" s="604"/>
      <c r="S197" s="612"/>
      <c r="T197" s="454"/>
      <c r="U197" s="454"/>
      <c r="V197" s="454"/>
      <c r="W197" s="454"/>
      <c r="X197" s="454"/>
      <c r="Y197" s="454"/>
      <c r="Z197" s="454"/>
      <c r="AA197" s="454"/>
      <c r="AB197" s="454"/>
      <c r="AC197" s="454"/>
      <c r="AD197" s="454"/>
      <c r="AE197" s="454"/>
      <c r="AF197" s="454"/>
      <c r="AG197" s="454"/>
      <c r="AH197" s="454"/>
      <c r="AI197" s="454"/>
      <c r="AJ197" s="454"/>
      <c r="AK197" s="454"/>
      <c r="AL197" s="454"/>
      <c r="AM197" s="454"/>
      <c r="AN197" s="454"/>
      <c r="AO197" s="454"/>
      <c r="AP197" s="454"/>
      <c r="AQ197" s="454"/>
      <c r="AR197" s="454"/>
      <c r="AS197" s="454"/>
      <c r="AT197" s="454"/>
      <c r="AU197" s="454"/>
      <c r="AV197" s="454"/>
      <c r="AW197" s="454"/>
      <c r="AX197" s="454"/>
      <c r="AY197" s="454"/>
      <c r="AZ197" s="454"/>
      <c r="BA197" s="454"/>
      <c r="BB197" s="454"/>
    </row>
    <row r="198" spans="1:54" s="96" customFormat="1" ht="34.5" customHeight="1">
      <c r="A198" s="425"/>
      <c r="B198" s="411" t="s">
        <v>35</v>
      </c>
      <c r="C198" s="54"/>
      <c r="D198" s="54"/>
      <c r="E198" s="54"/>
      <c r="F198" s="55"/>
      <c r="G198" s="54"/>
      <c r="H198" s="55"/>
      <c r="I198" s="29"/>
      <c r="J198" s="54"/>
      <c r="K198" s="55"/>
      <c r="L198" s="54"/>
      <c r="M198" s="363"/>
      <c r="N198" s="29"/>
      <c r="O198" s="566"/>
      <c r="P198" s="557"/>
      <c r="Q198" s="557"/>
      <c r="R198" s="605"/>
      <c r="S198" s="614"/>
      <c r="T198" s="128"/>
      <c r="U198" s="128"/>
      <c r="V198" s="128"/>
      <c r="W198" s="128"/>
      <c r="X198" s="128"/>
      <c r="Y198" s="128"/>
      <c r="Z198" s="128"/>
      <c r="AA198" s="128"/>
      <c r="AB198" s="128"/>
      <c r="AC198" s="128"/>
      <c r="AD198" s="128"/>
      <c r="AE198" s="128"/>
      <c r="AF198" s="128"/>
      <c r="AG198" s="128"/>
      <c r="AH198" s="128"/>
      <c r="AI198" s="128"/>
      <c r="AJ198" s="128"/>
      <c r="AK198" s="128"/>
      <c r="AL198" s="128"/>
      <c r="AM198" s="128"/>
      <c r="AN198" s="128"/>
      <c r="AO198" s="128"/>
      <c r="AP198" s="128"/>
      <c r="AQ198" s="128"/>
      <c r="AR198" s="128"/>
      <c r="AS198" s="128"/>
      <c r="AT198" s="128"/>
      <c r="AU198" s="128"/>
      <c r="AV198" s="128"/>
      <c r="AW198" s="128"/>
      <c r="AX198" s="128"/>
      <c r="AY198" s="128"/>
      <c r="AZ198" s="128"/>
      <c r="BA198" s="128"/>
      <c r="BB198" s="128"/>
    </row>
    <row r="199" spans="1:54" s="5" customFormat="1" ht="34.5" customHeight="1">
      <c r="A199" s="425"/>
      <c r="B199" s="412" t="s">
        <v>28</v>
      </c>
      <c r="C199" s="6"/>
      <c r="D199" s="6"/>
      <c r="E199" s="6"/>
      <c r="F199" s="45"/>
      <c r="G199" s="6"/>
      <c r="H199" s="45"/>
      <c r="I199" s="29"/>
      <c r="J199" s="6"/>
      <c r="K199" s="45"/>
      <c r="L199" s="6"/>
      <c r="M199" s="364"/>
      <c r="N199" s="29"/>
      <c r="O199" s="567"/>
      <c r="P199" s="558"/>
      <c r="Q199" s="558"/>
      <c r="R199" s="606"/>
      <c r="S199" s="32" t="s">
        <v>2469</v>
      </c>
      <c r="T199" s="7"/>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row>
    <row r="200" spans="1:54" s="456" customFormat="1" ht="34.5" customHeight="1">
      <c r="A200" s="430" t="s">
        <v>640</v>
      </c>
      <c r="B200" s="413" t="s">
        <v>287</v>
      </c>
      <c r="C200" s="32" t="s">
        <v>9</v>
      </c>
      <c r="D200" s="18" t="s">
        <v>48</v>
      </c>
      <c r="E200" s="18">
        <v>1</v>
      </c>
      <c r="F200" s="21">
        <v>10100</v>
      </c>
      <c r="G200" s="18">
        <v>0.6</v>
      </c>
      <c r="H200" s="21">
        <f>E200*F200*G200</f>
        <v>6060</v>
      </c>
      <c r="I200" s="3"/>
      <c r="J200" s="18">
        <v>1</v>
      </c>
      <c r="K200" s="21">
        <v>10100</v>
      </c>
      <c r="L200" s="18">
        <v>0.6</v>
      </c>
      <c r="M200" s="365">
        <f>J200*K200*L200</f>
        <v>6060</v>
      </c>
      <c r="N200" s="37"/>
      <c r="O200" s="346">
        <f t="shared" ref="O200:O261" si="128">H200+M200</f>
        <v>12120</v>
      </c>
      <c r="P200" s="66">
        <f>SUMIF('TDL COD-RO'!D:D,A:A,'TDL COD-RO'!I:I)</f>
        <v>1027.95</v>
      </c>
      <c r="Q200" s="66">
        <f t="shared" ref="Q200:Q261" si="129">O200-P200</f>
        <v>11092.05</v>
      </c>
      <c r="R200" s="595">
        <f t="shared" ref="R200:R261" si="130">P200/O200</f>
        <v>8.481435643564357E-2</v>
      </c>
      <c r="T200" s="454"/>
      <c r="U200" s="454"/>
      <c r="V200" s="454"/>
      <c r="W200" s="454"/>
      <c r="X200" s="454"/>
      <c r="Y200" s="454"/>
      <c r="Z200" s="454"/>
      <c r="AA200" s="454"/>
      <c r="AB200" s="454"/>
      <c r="AC200" s="454"/>
      <c r="AD200" s="454"/>
      <c r="AE200" s="454"/>
      <c r="AF200" s="454"/>
      <c r="AG200" s="454"/>
      <c r="AH200" s="454"/>
      <c r="AI200" s="454"/>
      <c r="AJ200" s="454"/>
      <c r="AK200" s="454"/>
      <c r="AL200" s="454"/>
      <c r="AM200" s="454"/>
      <c r="AN200" s="454"/>
      <c r="AO200" s="454"/>
      <c r="AP200" s="454"/>
      <c r="AQ200" s="454"/>
      <c r="AR200" s="454"/>
      <c r="AS200" s="454"/>
      <c r="AT200" s="454"/>
      <c r="AU200" s="454"/>
      <c r="AV200" s="454"/>
      <c r="AW200" s="454"/>
      <c r="AX200" s="454"/>
      <c r="AY200" s="454"/>
      <c r="AZ200" s="454"/>
      <c r="BA200" s="454"/>
      <c r="BB200" s="454"/>
    </row>
    <row r="201" spans="1:54" s="456" customFormat="1" ht="34.5" customHeight="1">
      <c r="A201" s="430" t="s">
        <v>687</v>
      </c>
      <c r="B201" s="413" t="s">
        <v>288</v>
      </c>
      <c r="C201" s="32" t="s">
        <v>9</v>
      </c>
      <c r="D201" s="18" t="s">
        <v>48</v>
      </c>
      <c r="E201" s="18">
        <v>1</v>
      </c>
      <c r="F201" s="21">
        <v>9400</v>
      </c>
      <c r="G201" s="18">
        <v>0.6</v>
      </c>
      <c r="H201" s="21">
        <f t="shared" ref="H201:H206" si="131">E201*F201*G201</f>
        <v>5640</v>
      </c>
      <c r="I201" s="3"/>
      <c r="J201" s="18">
        <v>1</v>
      </c>
      <c r="K201" s="21">
        <v>9400</v>
      </c>
      <c r="L201" s="18">
        <v>0.6</v>
      </c>
      <c r="M201" s="365">
        <f t="shared" ref="M201:M242" si="132">J201*K201*L201</f>
        <v>5640</v>
      </c>
      <c r="N201" s="37"/>
      <c r="O201" s="346">
        <f t="shared" si="128"/>
        <v>11280</v>
      </c>
      <c r="P201" s="66">
        <f>SUMIF('TDL COD-RO'!D:D,A:A,'TDL COD-RO'!I:I)</f>
        <v>1778.5699999999997</v>
      </c>
      <c r="Q201" s="66">
        <f t="shared" si="129"/>
        <v>9501.43</v>
      </c>
      <c r="R201" s="595">
        <f t="shared" si="130"/>
        <v>0.15767464539007089</v>
      </c>
      <c r="S201" s="612"/>
      <c r="T201" s="454"/>
      <c r="U201" s="454"/>
      <c r="V201" s="454"/>
      <c r="W201" s="454"/>
      <c r="X201" s="454"/>
      <c r="Y201" s="454"/>
      <c r="Z201" s="454"/>
      <c r="AA201" s="454"/>
      <c r="AB201" s="454"/>
      <c r="AC201" s="454"/>
      <c r="AD201" s="454"/>
      <c r="AE201" s="454"/>
      <c r="AF201" s="454"/>
      <c r="AG201" s="454"/>
      <c r="AH201" s="454"/>
      <c r="AI201" s="454"/>
      <c r="AJ201" s="454"/>
      <c r="AK201" s="454"/>
      <c r="AL201" s="454"/>
      <c r="AM201" s="454"/>
      <c r="AN201" s="454"/>
      <c r="AO201" s="454"/>
      <c r="AP201" s="454"/>
      <c r="AQ201" s="454"/>
      <c r="AR201" s="454"/>
      <c r="AS201" s="454"/>
      <c r="AT201" s="454"/>
      <c r="AU201" s="454"/>
      <c r="AV201" s="454"/>
      <c r="AW201" s="454"/>
      <c r="AX201" s="454"/>
      <c r="AY201" s="454"/>
      <c r="AZ201" s="454"/>
      <c r="BA201" s="454"/>
      <c r="BB201" s="454"/>
    </row>
    <row r="202" spans="1:54" s="456" customFormat="1" ht="34.5" customHeight="1">
      <c r="A202" s="430" t="s">
        <v>793</v>
      </c>
      <c r="B202" s="413" t="s">
        <v>289</v>
      </c>
      <c r="C202" s="32" t="s">
        <v>9</v>
      </c>
      <c r="D202" s="18" t="s">
        <v>48</v>
      </c>
      <c r="E202" s="18">
        <v>1</v>
      </c>
      <c r="F202" s="21">
        <v>8300</v>
      </c>
      <c r="G202" s="18">
        <v>0.6</v>
      </c>
      <c r="H202" s="21">
        <f t="shared" si="131"/>
        <v>4980</v>
      </c>
      <c r="I202" s="3"/>
      <c r="J202" s="18">
        <v>1</v>
      </c>
      <c r="K202" s="21">
        <v>8300</v>
      </c>
      <c r="L202" s="95">
        <v>0.19518072289159272</v>
      </c>
      <c r="M202" s="365">
        <f t="shared" si="132"/>
        <v>1620.0000000002196</v>
      </c>
      <c r="N202" s="37"/>
      <c r="O202" s="346">
        <f t="shared" si="128"/>
        <v>6600.0000000002201</v>
      </c>
      <c r="P202" s="66">
        <f>SUMIF('TDL COD-RO'!D:D,A:A,'TDL COD-RO'!I:I)</f>
        <v>1203.5700000000002</v>
      </c>
      <c r="Q202" s="66">
        <f t="shared" si="129"/>
        <v>5396.4300000002204</v>
      </c>
      <c r="R202" s="595">
        <f t="shared" si="130"/>
        <v>0.18235909090908486</v>
      </c>
      <c r="S202" s="612"/>
      <c r="T202" s="454"/>
      <c r="U202" s="454"/>
      <c r="V202" s="454"/>
      <c r="W202" s="454"/>
      <c r="X202" s="454"/>
      <c r="Y202" s="454"/>
      <c r="Z202" s="454"/>
      <c r="AA202" s="454"/>
      <c r="AB202" s="454"/>
      <c r="AC202" s="454"/>
      <c r="AD202" s="454"/>
      <c r="AE202" s="454"/>
      <c r="AF202" s="454"/>
      <c r="AG202" s="454"/>
      <c r="AH202" s="454"/>
      <c r="AI202" s="454"/>
      <c r="AJ202" s="454"/>
      <c r="AK202" s="454"/>
      <c r="AL202" s="454"/>
      <c r="AM202" s="454"/>
      <c r="AN202" s="454"/>
      <c r="AO202" s="454"/>
      <c r="AP202" s="454"/>
      <c r="AQ202" s="454"/>
      <c r="AR202" s="454"/>
      <c r="AS202" s="454"/>
      <c r="AT202" s="454"/>
      <c r="AU202" s="454"/>
      <c r="AV202" s="454"/>
      <c r="AW202" s="454"/>
      <c r="AX202" s="454"/>
      <c r="AY202" s="454"/>
      <c r="AZ202" s="454"/>
      <c r="BA202" s="454"/>
      <c r="BB202" s="454"/>
    </row>
    <row r="203" spans="1:54" s="456" customFormat="1" ht="34.5" customHeight="1">
      <c r="A203" s="430" t="s">
        <v>797</v>
      </c>
      <c r="B203" s="413" t="s">
        <v>290</v>
      </c>
      <c r="C203" s="32" t="s">
        <v>9</v>
      </c>
      <c r="D203" s="18" t="s">
        <v>48</v>
      </c>
      <c r="E203" s="18">
        <v>1</v>
      </c>
      <c r="F203" s="21">
        <v>7100</v>
      </c>
      <c r="G203" s="18">
        <v>2</v>
      </c>
      <c r="H203" s="21">
        <f t="shared" si="131"/>
        <v>14200</v>
      </c>
      <c r="I203" s="3"/>
      <c r="J203" s="18">
        <v>1</v>
      </c>
      <c r="K203" s="21">
        <v>7100</v>
      </c>
      <c r="L203" s="18">
        <v>2</v>
      </c>
      <c r="M203" s="365">
        <f t="shared" si="132"/>
        <v>14200</v>
      </c>
      <c r="N203" s="37"/>
      <c r="O203" s="346">
        <f t="shared" si="128"/>
        <v>28400</v>
      </c>
      <c r="P203" s="66">
        <f>SUMIF('TDL COD-RO'!D:D,A:A,'TDL COD-RO'!I:I)</f>
        <v>3576.1599999999994</v>
      </c>
      <c r="Q203" s="66">
        <f t="shared" si="129"/>
        <v>24823.84</v>
      </c>
      <c r="R203" s="595">
        <f t="shared" si="130"/>
        <v>0.12592112676056336</v>
      </c>
      <c r="S203" s="612"/>
      <c r="T203" s="454"/>
      <c r="U203" s="454"/>
      <c r="V203" s="454"/>
      <c r="W203" s="454"/>
      <c r="X203" s="454"/>
      <c r="Y203" s="454"/>
      <c r="Z203" s="454"/>
      <c r="AA203" s="454"/>
      <c r="AB203" s="454"/>
      <c r="AC203" s="454"/>
      <c r="AD203" s="454"/>
      <c r="AE203" s="454"/>
      <c r="AF203" s="454"/>
      <c r="AG203" s="454"/>
      <c r="AH203" s="454"/>
      <c r="AI203" s="454"/>
      <c r="AJ203" s="454"/>
      <c r="AK203" s="454"/>
      <c r="AL203" s="454"/>
      <c r="AM203" s="454"/>
      <c r="AN203" s="454"/>
      <c r="AO203" s="454"/>
      <c r="AP203" s="454"/>
      <c r="AQ203" s="454"/>
      <c r="AR203" s="454"/>
      <c r="AS203" s="454"/>
      <c r="AT203" s="454"/>
      <c r="AU203" s="454"/>
      <c r="AV203" s="454"/>
      <c r="AW203" s="454"/>
      <c r="AX203" s="454"/>
      <c r="AY203" s="454"/>
      <c r="AZ203" s="454"/>
      <c r="BA203" s="454"/>
      <c r="BB203" s="454"/>
    </row>
    <row r="204" spans="1:54" s="456" customFormat="1" ht="34.5" customHeight="1">
      <c r="A204" s="430" t="s">
        <v>683</v>
      </c>
      <c r="B204" s="413" t="s">
        <v>291</v>
      </c>
      <c r="C204" s="32" t="s">
        <v>9</v>
      </c>
      <c r="D204" s="18" t="s">
        <v>48</v>
      </c>
      <c r="E204" s="18">
        <v>1</v>
      </c>
      <c r="F204" s="21">
        <v>6550</v>
      </c>
      <c r="G204" s="18">
        <v>0.6</v>
      </c>
      <c r="H204" s="21">
        <f t="shared" si="131"/>
        <v>3930</v>
      </c>
      <c r="I204" s="3"/>
      <c r="J204" s="18">
        <v>1</v>
      </c>
      <c r="K204" s="21">
        <v>6550</v>
      </c>
      <c r="L204" s="18">
        <v>0.6</v>
      </c>
      <c r="M204" s="365">
        <f t="shared" si="132"/>
        <v>3930</v>
      </c>
      <c r="N204" s="37"/>
      <c r="O204" s="346">
        <f t="shared" si="128"/>
        <v>7860</v>
      </c>
      <c r="P204" s="66">
        <f>SUMIF('TDL COD-RO'!D:D,A:A,'TDL COD-RO'!I:I)</f>
        <v>1323.7</v>
      </c>
      <c r="Q204" s="66">
        <f t="shared" si="129"/>
        <v>6536.3</v>
      </c>
      <c r="R204" s="595">
        <f t="shared" si="130"/>
        <v>0.16840966921119593</v>
      </c>
      <c r="S204" s="612"/>
      <c r="T204" s="454"/>
      <c r="U204" s="454"/>
      <c r="V204" s="454"/>
      <c r="W204" s="454"/>
      <c r="X204" s="454"/>
      <c r="Y204" s="454"/>
      <c r="Z204" s="454"/>
      <c r="AA204" s="454"/>
      <c r="AB204" s="454"/>
      <c r="AC204" s="454"/>
      <c r="AD204" s="454"/>
      <c r="AE204" s="454"/>
      <c r="AF204" s="454"/>
      <c r="AG204" s="454"/>
      <c r="AH204" s="454"/>
      <c r="AI204" s="454"/>
      <c r="AJ204" s="454"/>
      <c r="AK204" s="454"/>
      <c r="AL204" s="454"/>
      <c r="AM204" s="454"/>
      <c r="AN204" s="454"/>
      <c r="AO204" s="454"/>
      <c r="AP204" s="454"/>
      <c r="AQ204" s="454"/>
      <c r="AR204" s="454"/>
      <c r="AS204" s="454"/>
      <c r="AT204" s="454"/>
      <c r="AU204" s="454"/>
      <c r="AV204" s="454"/>
      <c r="AW204" s="454"/>
      <c r="AX204" s="454"/>
      <c r="AY204" s="454"/>
      <c r="AZ204" s="454"/>
      <c r="BA204" s="454"/>
      <c r="BB204" s="454"/>
    </row>
    <row r="205" spans="1:54" s="456" customFormat="1" ht="34.5" customHeight="1">
      <c r="A205" s="430" t="s">
        <v>814</v>
      </c>
      <c r="B205" s="413" t="s">
        <v>292</v>
      </c>
      <c r="C205" s="32" t="s">
        <v>9</v>
      </c>
      <c r="D205" s="18" t="s">
        <v>48</v>
      </c>
      <c r="E205" s="18">
        <v>1</v>
      </c>
      <c r="F205" s="21">
        <v>4650</v>
      </c>
      <c r="G205" s="18">
        <v>0.6</v>
      </c>
      <c r="H205" s="21">
        <f t="shared" si="131"/>
        <v>2790</v>
      </c>
      <c r="I205" s="3"/>
      <c r="J205" s="18">
        <v>1</v>
      </c>
      <c r="K205" s="21">
        <v>4650</v>
      </c>
      <c r="L205" s="18">
        <v>0.6</v>
      </c>
      <c r="M205" s="365">
        <f t="shared" si="132"/>
        <v>2790</v>
      </c>
      <c r="N205" s="37"/>
      <c r="O205" s="346">
        <f t="shared" si="128"/>
        <v>5580</v>
      </c>
      <c r="P205" s="66">
        <f>SUMIF('TDL COD-RO'!D:D,A:A,'TDL COD-RO'!I:I)</f>
        <v>742.48</v>
      </c>
      <c r="Q205" s="66">
        <f t="shared" si="129"/>
        <v>4837.5200000000004</v>
      </c>
      <c r="R205" s="595">
        <f t="shared" si="130"/>
        <v>0.13306093189964158</v>
      </c>
      <c r="S205" s="612"/>
      <c r="T205" s="454"/>
      <c r="U205" s="454"/>
      <c r="V205" s="454"/>
      <c r="W205" s="454"/>
      <c r="X205" s="454"/>
      <c r="Y205" s="454"/>
      <c r="Z205" s="454"/>
      <c r="AA205" s="454"/>
      <c r="AB205" s="454"/>
      <c r="AC205" s="454"/>
      <c r="AD205" s="454"/>
      <c r="AE205" s="454"/>
      <c r="AF205" s="454"/>
      <c r="AG205" s="454"/>
      <c r="AH205" s="454"/>
      <c r="AI205" s="454"/>
      <c r="AJ205" s="454"/>
      <c r="AK205" s="454"/>
      <c r="AL205" s="454"/>
      <c r="AM205" s="454"/>
      <c r="AN205" s="454"/>
      <c r="AO205" s="454"/>
      <c r="AP205" s="454"/>
      <c r="AQ205" s="454"/>
      <c r="AR205" s="454"/>
      <c r="AS205" s="454"/>
      <c r="AT205" s="454"/>
      <c r="AU205" s="454"/>
      <c r="AV205" s="454"/>
      <c r="AW205" s="454"/>
      <c r="AX205" s="454"/>
      <c r="AY205" s="454"/>
      <c r="AZ205" s="454"/>
      <c r="BA205" s="454"/>
      <c r="BB205" s="454"/>
    </row>
    <row r="206" spans="1:54" s="456" customFormat="1" ht="34.5" customHeight="1">
      <c r="A206" s="430" t="s">
        <v>787</v>
      </c>
      <c r="B206" s="413" t="s">
        <v>91</v>
      </c>
      <c r="C206" s="32" t="s">
        <v>9</v>
      </c>
      <c r="D206" s="18" t="s">
        <v>48</v>
      </c>
      <c r="E206" s="18">
        <v>1</v>
      </c>
      <c r="F206" s="21">
        <v>5500</v>
      </c>
      <c r="G206" s="18">
        <v>0.6</v>
      </c>
      <c r="H206" s="21">
        <f t="shared" si="131"/>
        <v>3300</v>
      </c>
      <c r="I206" s="3"/>
      <c r="J206" s="18">
        <v>1</v>
      </c>
      <c r="K206" s="21">
        <v>5500</v>
      </c>
      <c r="L206" s="18">
        <v>0.6</v>
      </c>
      <c r="M206" s="365">
        <f t="shared" si="132"/>
        <v>3300</v>
      </c>
      <c r="N206" s="37"/>
      <c r="O206" s="346">
        <f t="shared" si="128"/>
        <v>6600</v>
      </c>
      <c r="P206" s="66">
        <f>SUMIF('TDL COD-RO'!D:D,A:A,'TDL COD-RO'!I:I)</f>
        <v>969</v>
      </c>
      <c r="Q206" s="66">
        <f t="shared" si="129"/>
        <v>5631</v>
      </c>
      <c r="R206" s="595">
        <f t="shared" si="130"/>
        <v>0.14681818181818182</v>
      </c>
      <c r="S206" s="612"/>
      <c r="T206" s="454"/>
      <c r="U206" s="454"/>
      <c r="V206" s="454"/>
      <c r="W206" s="454"/>
      <c r="X206" s="454"/>
      <c r="Y206" s="454"/>
      <c r="Z206" s="454"/>
      <c r="AA206" s="454"/>
      <c r="AB206" s="454"/>
      <c r="AC206" s="454"/>
      <c r="AD206" s="454"/>
      <c r="AE206" s="454"/>
      <c r="AF206" s="454"/>
      <c r="AG206" s="454"/>
      <c r="AH206" s="454"/>
      <c r="AI206" s="454"/>
      <c r="AJ206" s="454"/>
      <c r="AK206" s="454"/>
      <c r="AL206" s="454"/>
      <c r="AM206" s="454"/>
      <c r="AN206" s="454"/>
      <c r="AO206" s="454"/>
      <c r="AP206" s="454"/>
      <c r="AQ206" s="454"/>
      <c r="AR206" s="454"/>
      <c r="AS206" s="454"/>
      <c r="AT206" s="454"/>
      <c r="AU206" s="454"/>
      <c r="AV206" s="454"/>
      <c r="AW206" s="454"/>
      <c r="AX206" s="454"/>
      <c r="AY206" s="454"/>
      <c r="AZ206" s="454"/>
      <c r="BA206" s="454"/>
      <c r="BB206" s="454"/>
    </row>
    <row r="207" spans="1:54" ht="34.5" customHeight="1">
      <c r="A207" s="430" t="s">
        <v>810</v>
      </c>
      <c r="B207" s="407" t="s">
        <v>80</v>
      </c>
      <c r="C207" s="32" t="s">
        <v>9</v>
      </c>
      <c r="D207" s="18" t="s">
        <v>48</v>
      </c>
      <c r="E207" s="33">
        <v>1</v>
      </c>
      <c r="F207" s="450">
        <v>6250</v>
      </c>
      <c r="G207" s="18">
        <v>0.6</v>
      </c>
      <c r="H207" s="44">
        <f t="shared" ref="H207:H214" si="133">E207*F207*G207</f>
        <v>3750</v>
      </c>
      <c r="I207" s="29"/>
      <c r="J207" s="33">
        <v>1</v>
      </c>
      <c r="K207" s="450">
        <v>6250</v>
      </c>
      <c r="L207" s="18">
        <v>0.6</v>
      </c>
      <c r="M207" s="356">
        <f t="shared" ref="M207:M212" si="134">J207*K207*L207</f>
        <v>3750</v>
      </c>
      <c r="N207" s="451"/>
      <c r="O207" s="346">
        <f t="shared" si="128"/>
        <v>7500</v>
      </c>
      <c r="P207" s="66">
        <f>SUMIF('TDL COD-RO'!D:D,A:A,'TDL COD-RO'!I:I)</f>
        <v>286.39999999999998</v>
      </c>
      <c r="Q207" s="66">
        <f t="shared" si="129"/>
        <v>7213.6</v>
      </c>
      <c r="R207" s="595">
        <f t="shared" si="130"/>
        <v>3.818666666666666E-2</v>
      </c>
      <c r="S207" s="17"/>
      <c r="T207" s="127"/>
      <c r="U207" s="127"/>
      <c r="V207" s="127"/>
      <c r="W207" s="127"/>
      <c r="X207" s="127"/>
      <c r="Y207" s="127"/>
      <c r="Z207" s="127"/>
      <c r="AA207" s="127"/>
      <c r="AB207" s="127"/>
      <c r="AC207" s="127"/>
      <c r="AD207" s="127"/>
      <c r="AE207" s="127"/>
      <c r="AF207" s="127"/>
      <c r="AG207" s="127"/>
      <c r="AH207" s="127"/>
      <c r="AI207" s="127"/>
      <c r="AJ207" s="127"/>
      <c r="AK207" s="127"/>
      <c r="AL207" s="127"/>
      <c r="AM207" s="127"/>
      <c r="AN207" s="127"/>
      <c r="AO207" s="127"/>
      <c r="AP207" s="127"/>
      <c r="AQ207" s="127"/>
      <c r="AR207" s="127"/>
      <c r="AS207" s="127"/>
      <c r="AT207" s="127"/>
      <c r="AU207" s="127"/>
      <c r="AV207" s="127"/>
      <c r="AW207" s="127"/>
      <c r="AX207" s="127"/>
      <c r="AY207" s="127"/>
      <c r="AZ207" s="127"/>
      <c r="BA207" s="127"/>
      <c r="BB207" s="127"/>
    </row>
    <row r="208" spans="1:54" ht="34.5" customHeight="1">
      <c r="A208" s="430" t="s">
        <v>1407</v>
      </c>
      <c r="B208" s="407" t="s">
        <v>79</v>
      </c>
      <c r="C208" s="32" t="s">
        <v>9</v>
      </c>
      <c r="D208" s="18" t="s">
        <v>48</v>
      </c>
      <c r="E208" s="33">
        <v>1</v>
      </c>
      <c r="F208" s="450">
        <v>4650</v>
      </c>
      <c r="G208" s="18">
        <v>0.6</v>
      </c>
      <c r="H208" s="44">
        <f t="shared" si="133"/>
        <v>2790</v>
      </c>
      <c r="I208" s="29"/>
      <c r="J208" s="33">
        <v>1</v>
      </c>
      <c r="K208" s="450">
        <v>4650</v>
      </c>
      <c r="L208" s="18">
        <v>0.6</v>
      </c>
      <c r="M208" s="356">
        <f t="shared" si="134"/>
        <v>2790</v>
      </c>
      <c r="N208" s="451"/>
      <c r="O208" s="346">
        <f t="shared" si="128"/>
        <v>5580</v>
      </c>
      <c r="P208" s="66">
        <f>SUMIF('TDL COD-RO'!D:D,A:A,'TDL COD-RO'!I:I)</f>
        <v>0</v>
      </c>
      <c r="Q208" s="66">
        <f t="shared" si="129"/>
        <v>5580</v>
      </c>
      <c r="R208" s="595">
        <f t="shared" si="130"/>
        <v>0</v>
      </c>
      <c r="S208" s="17"/>
      <c r="T208" s="127"/>
      <c r="U208" s="127"/>
      <c r="V208" s="127"/>
      <c r="W208" s="127"/>
      <c r="X208" s="127"/>
      <c r="Y208" s="127"/>
      <c r="Z208" s="127"/>
      <c r="AA208" s="127"/>
      <c r="AB208" s="127"/>
      <c r="AC208" s="127"/>
      <c r="AD208" s="127"/>
      <c r="AE208" s="127"/>
      <c r="AF208" s="127"/>
      <c r="AG208" s="127"/>
      <c r="AH208" s="127"/>
      <c r="AI208" s="127"/>
      <c r="AJ208" s="127"/>
      <c r="AK208" s="127"/>
      <c r="AL208" s="127"/>
      <c r="AM208" s="127"/>
      <c r="AN208" s="127"/>
      <c r="AO208" s="127"/>
      <c r="AP208" s="127"/>
      <c r="AQ208" s="127"/>
      <c r="AR208" s="127"/>
      <c r="AS208" s="127"/>
      <c r="AT208" s="127"/>
      <c r="AU208" s="127"/>
      <c r="AV208" s="127"/>
      <c r="AW208" s="127"/>
      <c r="AX208" s="127"/>
      <c r="AY208" s="127"/>
      <c r="AZ208" s="127"/>
      <c r="BA208" s="127"/>
      <c r="BB208" s="127"/>
    </row>
    <row r="209" spans="1:54" ht="34.5" customHeight="1">
      <c r="A209" s="430" t="s">
        <v>561</v>
      </c>
      <c r="B209" s="407" t="s">
        <v>64</v>
      </c>
      <c r="C209" s="32" t="s">
        <v>9</v>
      </c>
      <c r="D209" s="18" t="s">
        <v>48</v>
      </c>
      <c r="E209" s="33">
        <v>1</v>
      </c>
      <c r="F209" s="450">
        <v>5500</v>
      </c>
      <c r="G209" s="33">
        <v>2</v>
      </c>
      <c r="H209" s="44">
        <f t="shared" si="133"/>
        <v>11000</v>
      </c>
      <c r="I209" s="29"/>
      <c r="J209" s="33">
        <v>1</v>
      </c>
      <c r="K209" s="450">
        <v>5500</v>
      </c>
      <c r="L209" s="33">
        <v>2</v>
      </c>
      <c r="M209" s="356">
        <f t="shared" si="134"/>
        <v>11000</v>
      </c>
      <c r="N209" s="451"/>
      <c r="O209" s="346">
        <f t="shared" si="128"/>
        <v>22000</v>
      </c>
      <c r="P209" s="66">
        <f>SUMIF('TDL COD-RO'!D:D,A:A,'TDL COD-RO'!I:I)</f>
        <v>3047.0699999999997</v>
      </c>
      <c r="Q209" s="66">
        <f t="shared" si="129"/>
        <v>18952.93</v>
      </c>
      <c r="R209" s="595">
        <f t="shared" si="130"/>
        <v>0.1385031818181818</v>
      </c>
      <c r="S209" s="17"/>
      <c r="T209" s="127"/>
      <c r="U209" s="127"/>
      <c r="V209" s="127"/>
      <c r="W209" s="127"/>
      <c r="X209" s="127"/>
      <c r="Y209" s="127"/>
      <c r="Z209" s="127"/>
      <c r="AA209" s="127"/>
      <c r="AB209" s="127"/>
      <c r="AC209" s="127"/>
      <c r="AD209" s="127"/>
      <c r="AE209" s="127"/>
      <c r="AF209" s="127"/>
      <c r="AG209" s="127"/>
      <c r="AH209" s="127"/>
      <c r="AI209" s="127"/>
      <c r="AJ209" s="127"/>
      <c r="AK209" s="127"/>
      <c r="AL209" s="127"/>
      <c r="AM209" s="127"/>
      <c r="AN209" s="127"/>
      <c r="AO209" s="127"/>
      <c r="AP209" s="127"/>
      <c r="AQ209" s="127"/>
      <c r="AR209" s="127"/>
      <c r="AS209" s="127"/>
      <c r="AT209" s="127"/>
      <c r="AU209" s="127"/>
      <c r="AV209" s="127"/>
      <c r="AW209" s="127"/>
      <c r="AX209" s="127"/>
      <c r="AY209" s="127"/>
      <c r="AZ209" s="127"/>
      <c r="BA209" s="127"/>
      <c r="BB209" s="127"/>
    </row>
    <row r="210" spans="1:54" ht="34.5" customHeight="1">
      <c r="A210" s="430" t="s">
        <v>1408</v>
      </c>
      <c r="B210" s="407" t="s">
        <v>78</v>
      </c>
      <c r="C210" s="32" t="s">
        <v>9</v>
      </c>
      <c r="D210" s="18" t="s">
        <v>48</v>
      </c>
      <c r="E210" s="33">
        <v>1</v>
      </c>
      <c r="F210" s="450">
        <v>5900</v>
      </c>
      <c r="G210" s="33">
        <v>3</v>
      </c>
      <c r="H210" s="44">
        <f t="shared" si="133"/>
        <v>17700</v>
      </c>
      <c r="I210" s="29"/>
      <c r="J210" s="33">
        <v>1</v>
      </c>
      <c r="K210" s="450">
        <v>5900</v>
      </c>
      <c r="L210" s="33">
        <v>3</v>
      </c>
      <c r="M210" s="356">
        <f t="shared" si="134"/>
        <v>17700</v>
      </c>
      <c r="N210" s="451"/>
      <c r="O210" s="346">
        <f t="shared" si="128"/>
        <v>35400</v>
      </c>
      <c r="P210" s="66">
        <f>SUMIF('TDL COD-RO'!D:D,A:A,'TDL COD-RO'!I:I)</f>
        <v>0</v>
      </c>
      <c r="Q210" s="66">
        <f t="shared" si="129"/>
        <v>35400</v>
      </c>
      <c r="R210" s="595">
        <f t="shared" si="130"/>
        <v>0</v>
      </c>
      <c r="S210" s="17"/>
      <c r="T210" s="127"/>
      <c r="U210" s="127"/>
      <c r="V210" s="127"/>
      <c r="W210" s="127"/>
      <c r="X210" s="127"/>
      <c r="Y210" s="127"/>
      <c r="Z210" s="127"/>
      <c r="AA210" s="127"/>
      <c r="AB210" s="127"/>
      <c r="AC210" s="127"/>
      <c r="AD210" s="127"/>
      <c r="AE210" s="127"/>
      <c r="AF210" s="127"/>
      <c r="AG210" s="127"/>
      <c r="AH210" s="127"/>
      <c r="AI210" s="127"/>
      <c r="AJ210" s="127"/>
      <c r="AK210" s="127"/>
      <c r="AL210" s="127"/>
      <c r="AM210" s="127"/>
      <c r="AN210" s="127"/>
      <c r="AO210" s="127"/>
      <c r="AP210" s="127"/>
      <c r="AQ210" s="127"/>
      <c r="AR210" s="127"/>
      <c r="AS210" s="127"/>
      <c r="AT210" s="127"/>
      <c r="AU210" s="127"/>
      <c r="AV210" s="127"/>
      <c r="AW210" s="127"/>
      <c r="AX210" s="127"/>
      <c r="AY210" s="127"/>
      <c r="AZ210" s="127"/>
      <c r="BA210" s="127"/>
      <c r="BB210" s="127"/>
    </row>
    <row r="211" spans="1:54" ht="34.5" customHeight="1">
      <c r="A211" s="430" t="s">
        <v>700</v>
      </c>
      <c r="B211" s="407" t="s">
        <v>50</v>
      </c>
      <c r="C211" s="32" t="s">
        <v>9</v>
      </c>
      <c r="D211" s="18" t="s">
        <v>48</v>
      </c>
      <c r="E211" s="33">
        <v>1</v>
      </c>
      <c r="F211" s="450">
        <v>2055</v>
      </c>
      <c r="G211" s="18">
        <v>1</v>
      </c>
      <c r="H211" s="44">
        <f t="shared" si="133"/>
        <v>2055</v>
      </c>
      <c r="I211" s="29"/>
      <c r="J211" s="33">
        <v>1</v>
      </c>
      <c r="K211" s="450">
        <v>2055</v>
      </c>
      <c r="L211" s="18">
        <v>1</v>
      </c>
      <c r="M211" s="356">
        <f t="shared" si="134"/>
        <v>2055</v>
      </c>
      <c r="N211" s="451"/>
      <c r="O211" s="346">
        <f t="shared" si="128"/>
        <v>4110</v>
      </c>
      <c r="P211" s="66">
        <f>SUMIF('TDL COD-RO'!D:D,A:A,'TDL COD-RO'!I:I)</f>
        <v>1212.8899999999999</v>
      </c>
      <c r="Q211" s="66">
        <f t="shared" si="129"/>
        <v>2897.11</v>
      </c>
      <c r="R211" s="595">
        <f t="shared" si="130"/>
        <v>0.29510705596107051</v>
      </c>
      <c r="S211" s="17"/>
      <c r="T211" s="127"/>
      <c r="U211" s="127"/>
      <c r="V211" s="127"/>
      <c r="W211" s="127"/>
      <c r="X211" s="127"/>
      <c r="Y211" s="127"/>
      <c r="Z211" s="127"/>
      <c r="AA211" s="127"/>
      <c r="AB211" s="127"/>
      <c r="AC211" s="127"/>
      <c r="AD211" s="127"/>
      <c r="AE211" s="127"/>
      <c r="AF211" s="127"/>
      <c r="AG211" s="127"/>
      <c r="AH211" s="127"/>
      <c r="AI211" s="127"/>
      <c r="AJ211" s="127"/>
      <c r="AK211" s="127"/>
      <c r="AL211" s="127"/>
      <c r="AM211" s="127"/>
      <c r="AN211" s="127"/>
      <c r="AO211" s="127"/>
      <c r="AP211" s="127"/>
      <c r="AQ211" s="127"/>
      <c r="AR211" s="127"/>
      <c r="AS211" s="127"/>
      <c r="AT211" s="127"/>
      <c r="AU211" s="127"/>
      <c r="AV211" s="127"/>
      <c r="AW211" s="127"/>
      <c r="AX211" s="127"/>
      <c r="AY211" s="127"/>
      <c r="AZ211" s="127"/>
      <c r="BA211" s="127"/>
      <c r="BB211" s="127"/>
    </row>
    <row r="212" spans="1:54" ht="34.5" customHeight="1">
      <c r="A212" s="430" t="s">
        <v>556</v>
      </c>
      <c r="B212" s="407" t="s">
        <v>51</v>
      </c>
      <c r="C212" s="32" t="s">
        <v>9</v>
      </c>
      <c r="D212" s="18" t="s">
        <v>48</v>
      </c>
      <c r="E212" s="33">
        <v>1</v>
      </c>
      <c r="F212" s="450">
        <v>1600</v>
      </c>
      <c r="G212" s="18">
        <v>1</v>
      </c>
      <c r="H212" s="44">
        <f t="shared" si="133"/>
        <v>1600</v>
      </c>
      <c r="I212" s="29"/>
      <c r="J212" s="33">
        <v>1</v>
      </c>
      <c r="K212" s="450">
        <v>1600</v>
      </c>
      <c r="L212" s="18">
        <v>1</v>
      </c>
      <c r="M212" s="356">
        <f t="shared" si="134"/>
        <v>1600</v>
      </c>
      <c r="N212" s="451"/>
      <c r="O212" s="346">
        <f t="shared" si="128"/>
        <v>3200</v>
      </c>
      <c r="P212" s="66">
        <f>SUMIF('TDL COD-RO'!D:D,A:A,'TDL COD-RO'!I:I)</f>
        <v>527.12</v>
      </c>
      <c r="Q212" s="66">
        <f t="shared" si="129"/>
        <v>2672.88</v>
      </c>
      <c r="R212" s="595">
        <f t="shared" si="130"/>
        <v>0.16472500000000001</v>
      </c>
      <c r="S212" s="17"/>
      <c r="T212" s="127"/>
      <c r="U212" s="127"/>
      <c r="V212" s="127"/>
      <c r="W212" s="127"/>
      <c r="X212" s="127"/>
      <c r="Y212" s="127"/>
      <c r="Z212" s="127"/>
      <c r="AA212" s="127"/>
      <c r="AB212" s="127"/>
      <c r="AC212" s="127"/>
      <c r="AD212" s="127"/>
      <c r="AE212" s="127"/>
      <c r="AF212" s="127"/>
      <c r="AG212" s="127"/>
      <c r="AH212" s="127"/>
      <c r="AI212" s="127"/>
      <c r="AJ212" s="127"/>
      <c r="AK212" s="127"/>
      <c r="AL212" s="127"/>
      <c r="AM212" s="127"/>
      <c r="AN212" s="127"/>
      <c r="AO212" s="127"/>
      <c r="AP212" s="127"/>
      <c r="AQ212" s="127"/>
      <c r="AR212" s="127"/>
      <c r="AS212" s="127"/>
      <c r="AT212" s="127"/>
      <c r="AU212" s="127"/>
      <c r="AV212" s="127"/>
      <c r="AW212" s="127"/>
      <c r="AX212" s="127"/>
      <c r="AY212" s="127"/>
      <c r="AZ212" s="127"/>
      <c r="BA212" s="127"/>
      <c r="BB212" s="127"/>
    </row>
    <row r="213" spans="1:54" s="456" customFormat="1" ht="34.5" customHeight="1">
      <c r="A213" s="430" t="s">
        <v>695</v>
      </c>
      <c r="B213" s="407" t="s">
        <v>69</v>
      </c>
      <c r="C213" s="32" t="s">
        <v>9</v>
      </c>
      <c r="D213" s="18" t="s">
        <v>48</v>
      </c>
      <c r="E213" s="18">
        <v>1</v>
      </c>
      <c r="F213" s="21">
        <v>1600</v>
      </c>
      <c r="G213" s="18">
        <v>1</v>
      </c>
      <c r="H213" s="21">
        <f t="shared" si="133"/>
        <v>1600</v>
      </c>
      <c r="I213" s="3"/>
      <c r="J213" s="33">
        <v>1</v>
      </c>
      <c r="K213" s="21">
        <v>1600</v>
      </c>
      <c r="L213" s="18">
        <v>1</v>
      </c>
      <c r="M213" s="365">
        <f t="shared" si="132"/>
        <v>1600</v>
      </c>
      <c r="N213" s="37"/>
      <c r="O213" s="346">
        <f t="shared" si="128"/>
        <v>3200</v>
      </c>
      <c r="P213" s="66">
        <f>SUMIF('TDL COD-RO'!D:D,A:A,'TDL COD-RO'!I:I)</f>
        <v>516.36</v>
      </c>
      <c r="Q213" s="66">
        <f t="shared" si="129"/>
        <v>2683.64</v>
      </c>
      <c r="R213" s="595">
        <f t="shared" si="130"/>
        <v>0.16136249999999999</v>
      </c>
      <c r="S213" s="612"/>
      <c r="T213" s="454"/>
      <c r="U213" s="454"/>
      <c r="V213" s="454"/>
      <c r="W213" s="454"/>
      <c r="X213" s="454"/>
      <c r="Y213" s="454"/>
      <c r="Z213" s="454"/>
      <c r="AA213" s="454"/>
      <c r="AB213" s="454"/>
      <c r="AC213" s="454"/>
      <c r="AD213" s="454"/>
      <c r="AE213" s="454"/>
      <c r="AF213" s="454"/>
      <c r="AG213" s="454"/>
      <c r="AH213" s="454"/>
      <c r="AI213" s="454"/>
      <c r="AJ213" s="454"/>
      <c r="AK213" s="454"/>
      <c r="AL213" s="454"/>
      <c r="AM213" s="454"/>
      <c r="AN213" s="454"/>
      <c r="AO213" s="454"/>
      <c r="AP213" s="454"/>
      <c r="AQ213" s="454"/>
      <c r="AR213" s="454"/>
      <c r="AS213" s="454"/>
      <c r="AT213" s="454"/>
      <c r="AU213" s="454"/>
      <c r="AV213" s="454"/>
      <c r="AW213" s="454"/>
      <c r="AX213" s="454"/>
      <c r="AY213" s="454"/>
      <c r="AZ213" s="454"/>
      <c r="BA213" s="454"/>
      <c r="BB213" s="454"/>
    </row>
    <row r="214" spans="1:54" s="456" customFormat="1" ht="34.5" customHeight="1">
      <c r="A214" s="430" t="s">
        <v>662</v>
      </c>
      <c r="B214" s="413" t="s">
        <v>83</v>
      </c>
      <c r="C214" s="32" t="s">
        <v>9</v>
      </c>
      <c r="D214" s="18" t="s">
        <v>48</v>
      </c>
      <c r="E214" s="18">
        <v>1</v>
      </c>
      <c r="F214" s="21">
        <v>2530</v>
      </c>
      <c r="G214" s="18">
        <v>1</v>
      </c>
      <c r="H214" s="21">
        <f t="shared" si="133"/>
        <v>2530</v>
      </c>
      <c r="I214" s="3"/>
      <c r="J214" s="33">
        <v>1</v>
      </c>
      <c r="K214" s="21">
        <v>2530</v>
      </c>
      <c r="L214" s="18">
        <v>1</v>
      </c>
      <c r="M214" s="365">
        <f t="shared" si="132"/>
        <v>2530</v>
      </c>
      <c r="N214" s="37"/>
      <c r="O214" s="346">
        <f t="shared" si="128"/>
        <v>5060</v>
      </c>
      <c r="P214" s="66">
        <f>SUMIF('TDL COD-RO'!D:D,A:A,'TDL COD-RO'!I:I)</f>
        <v>762.86</v>
      </c>
      <c r="Q214" s="66">
        <f t="shared" si="129"/>
        <v>4297.1400000000003</v>
      </c>
      <c r="R214" s="595">
        <f t="shared" si="130"/>
        <v>0.15076284584980237</v>
      </c>
      <c r="S214" s="612"/>
      <c r="T214" s="454"/>
      <c r="U214" s="454"/>
      <c r="V214" s="454"/>
      <c r="W214" s="454"/>
      <c r="X214" s="454"/>
      <c r="Y214" s="454"/>
      <c r="Z214" s="454"/>
      <c r="AA214" s="454"/>
      <c r="AB214" s="454"/>
      <c r="AC214" s="454"/>
      <c r="AD214" s="454"/>
      <c r="AE214" s="454"/>
      <c r="AF214" s="454"/>
      <c r="AG214" s="454"/>
      <c r="AH214" s="454"/>
      <c r="AI214" s="454"/>
      <c r="AJ214" s="454"/>
      <c r="AK214" s="454"/>
      <c r="AL214" s="454"/>
      <c r="AM214" s="454"/>
      <c r="AN214" s="454"/>
      <c r="AO214" s="454"/>
      <c r="AP214" s="454"/>
      <c r="AQ214" s="454"/>
      <c r="AR214" s="454"/>
      <c r="AS214" s="454"/>
      <c r="AT214" s="454"/>
      <c r="AU214" s="454"/>
      <c r="AV214" s="454"/>
      <c r="AW214" s="454"/>
      <c r="AX214" s="454"/>
      <c r="AY214" s="454"/>
      <c r="AZ214" s="454"/>
      <c r="BA214" s="454"/>
      <c r="BB214" s="454"/>
    </row>
    <row r="215" spans="1:54" s="456" customFormat="1" ht="34.5" customHeight="1">
      <c r="A215" s="430" t="s">
        <v>652</v>
      </c>
      <c r="B215" s="413" t="s">
        <v>101</v>
      </c>
      <c r="C215" s="32" t="s">
        <v>9</v>
      </c>
      <c r="D215" s="18" t="s">
        <v>48</v>
      </c>
      <c r="E215" s="18">
        <v>2</v>
      </c>
      <c r="F215" s="21">
        <v>1670</v>
      </c>
      <c r="G215" s="18">
        <v>1</v>
      </c>
      <c r="H215" s="21">
        <f t="shared" ref="H215:H231" si="135">E215*F215*G215</f>
        <v>3340</v>
      </c>
      <c r="I215" s="3"/>
      <c r="J215" s="18">
        <v>2</v>
      </c>
      <c r="K215" s="21">
        <v>1670</v>
      </c>
      <c r="L215" s="18">
        <v>1</v>
      </c>
      <c r="M215" s="365">
        <f t="shared" si="132"/>
        <v>3340</v>
      </c>
      <c r="N215" s="37"/>
      <c r="O215" s="346">
        <f t="shared" si="128"/>
        <v>6680</v>
      </c>
      <c r="P215" s="66">
        <f>SUMIF('TDL COD-RO'!D:D,A:A,'TDL COD-RO'!I:I)</f>
        <v>578.87000000000012</v>
      </c>
      <c r="Q215" s="66">
        <f t="shared" si="129"/>
        <v>6101.13</v>
      </c>
      <c r="R215" s="595">
        <f t="shared" si="130"/>
        <v>8.6657185628742528E-2</v>
      </c>
      <c r="S215" s="612"/>
      <c r="T215" s="454"/>
      <c r="U215" s="454"/>
      <c r="V215" s="454"/>
      <c r="W215" s="454"/>
      <c r="X215" s="454"/>
      <c r="Y215" s="454"/>
      <c r="Z215" s="454"/>
      <c r="AA215" s="454"/>
      <c r="AB215" s="454"/>
      <c r="AC215" s="454"/>
      <c r="AD215" s="454"/>
      <c r="AE215" s="454"/>
      <c r="AF215" s="454"/>
      <c r="AG215" s="454"/>
      <c r="AH215" s="454"/>
      <c r="AI215" s="454"/>
      <c r="AJ215" s="454"/>
      <c r="AK215" s="454"/>
      <c r="AL215" s="454"/>
      <c r="AM215" s="454"/>
      <c r="AN215" s="454"/>
      <c r="AO215" s="454"/>
      <c r="AP215" s="454"/>
      <c r="AQ215" s="454"/>
      <c r="AR215" s="454"/>
      <c r="AS215" s="454"/>
      <c r="AT215" s="454"/>
      <c r="AU215" s="454"/>
      <c r="AV215" s="454"/>
      <c r="AW215" s="454"/>
      <c r="AX215" s="454"/>
      <c r="AY215" s="454"/>
      <c r="AZ215" s="454"/>
      <c r="BA215" s="454"/>
      <c r="BB215" s="454"/>
    </row>
    <row r="216" spans="1:54" s="456" customFormat="1" ht="34.5" customHeight="1">
      <c r="A216" s="430" t="s">
        <v>657</v>
      </c>
      <c r="B216" s="413" t="s">
        <v>84</v>
      </c>
      <c r="C216" s="32" t="s">
        <v>9</v>
      </c>
      <c r="D216" s="18" t="s">
        <v>48</v>
      </c>
      <c r="E216" s="18">
        <v>1</v>
      </c>
      <c r="F216" s="21">
        <v>950</v>
      </c>
      <c r="G216" s="18">
        <v>1</v>
      </c>
      <c r="H216" s="21">
        <f t="shared" si="135"/>
        <v>950</v>
      </c>
      <c r="I216" s="3"/>
      <c r="J216" s="18">
        <v>1</v>
      </c>
      <c r="K216" s="21">
        <v>950</v>
      </c>
      <c r="L216" s="18">
        <v>1</v>
      </c>
      <c r="M216" s="365">
        <f t="shared" si="132"/>
        <v>950</v>
      </c>
      <c r="N216" s="37"/>
      <c r="O216" s="346">
        <f t="shared" si="128"/>
        <v>1900</v>
      </c>
      <c r="P216" s="66">
        <f>SUMIF('TDL COD-RO'!D:D,A:A,'TDL COD-RO'!I:I)</f>
        <v>316.20999999999998</v>
      </c>
      <c r="Q216" s="66">
        <f t="shared" si="129"/>
        <v>1583.79</v>
      </c>
      <c r="R216" s="595">
        <f t="shared" si="130"/>
        <v>0.16642631578947367</v>
      </c>
      <c r="S216" s="612"/>
      <c r="T216" s="454"/>
      <c r="U216" s="454"/>
      <c r="V216" s="454"/>
      <c r="W216" s="454"/>
      <c r="X216" s="454"/>
      <c r="Y216" s="454"/>
      <c r="Z216" s="454"/>
      <c r="AA216" s="454"/>
      <c r="AB216" s="454"/>
      <c r="AC216" s="454"/>
      <c r="AD216" s="454"/>
      <c r="AE216" s="454"/>
      <c r="AF216" s="454"/>
      <c r="AG216" s="454"/>
      <c r="AH216" s="454"/>
      <c r="AI216" s="454"/>
      <c r="AJ216" s="454"/>
      <c r="AK216" s="454"/>
      <c r="AL216" s="454"/>
      <c r="AM216" s="454"/>
      <c r="AN216" s="454"/>
      <c r="AO216" s="454"/>
      <c r="AP216" s="454"/>
      <c r="AQ216" s="454"/>
      <c r="AR216" s="454"/>
      <c r="AS216" s="454"/>
      <c r="AT216" s="454"/>
      <c r="AU216" s="454"/>
      <c r="AV216" s="454"/>
      <c r="AW216" s="454"/>
      <c r="AX216" s="454"/>
      <c r="AY216" s="454"/>
      <c r="AZ216" s="454"/>
      <c r="BA216" s="454"/>
      <c r="BB216" s="454"/>
    </row>
    <row r="217" spans="1:54" s="456" customFormat="1" ht="34.5" customHeight="1">
      <c r="A217" s="430" t="s">
        <v>647</v>
      </c>
      <c r="B217" s="413" t="s">
        <v>85</v>
      </c>
      <c r="C217" s="32" t="s">
        <v>9</v>
      </c>
      <c r="D217" s="18" t="s">
        <v>48</v>
      </c>
      <c r="E217" s="18">
        <v>1</v>
      </c>
      <c r="F217" s="21">
        <v>2320</v>
      </c>
      <c r="G217" s="18">
        <v>1</v>
      </c>
      <c r="H217" s="21">
        <f t="shared" si="135"/>
        <v>2320</v>
      </c>
      <c r="I217" s="3"/>
      <c r="J217" s="18">
        <v>1</v>
      </c>
      <c r="K217" s="21">
        <v>2320</v>
      </c>
      <c r="L217" s="18">
        <v>1</v>
      </c>
      <c r="M217" s="365">
        <f t="shared" si="132"/>
        <v>2320</v>
      </c>
      <c r="N217" s="37"/>
      <c r="O217" s="346">
        <f t="shared" si="128"/>
        <v>4640</v>
      </c>
      <c r="P217" s="66">
        <f>SUMIF('TDL COD-RO'!D:D,A:A,'TDL COD-RO'!I:I)</f>
        <v>760.38999999999987</v>
      </c>
      <c r="Q217" s="66">
        <f t="shared" si="129"/>
        <v>3879.61</v>
      </c>
      <c r="R217" s="595">
        <f t="shared" si="130"/>
        <v>0.16387715517241377</v>
      </c>
      <c r="S217" s="612"/>
      <c r="T217" s="454"/>
      <c r="U217" s="454"/>
      <c r="V217" s="454"/>
      <c r="W217" s="454"/>
      <c r="X217" s="454"/>
      <c r="Y217" s="454"/>
      <c r="Z217" s="454"/>
      <c r="AA217" s="454"/>
      <c r="AB217" s="454"/>
      <c r="AC217" s="454"/>
      <c r="AD217" s="454"/>
      <c r="AE217" s="454"/>
      <c r="AF217" s="454"/>
      <c r="AG217" s="454"/>
      <c r="AH217" s="454"/>
      <c r="AI217" s="454"/>
      <c r="AJ217" s="454"/>
      <c r="AK217" s="454"/>
      <c r="AL217" s="454"/>
      <c r="AM217" s="454"/>
      <c r="AN217" s="454"/>
      <c r="AO217" s="454"/>
      <c r="AP217" s="454"/>
      <c r="AQ217" s="454"/>
      <c r="AR217" s="454"/>
      <c r="AS217" s="454"/>
      <c r="AT217" s="454"/>
      <c r="AU217" s="454"/>
      <c r="AV217" s="454"/>
      <c r="AW217" s="454"/>
      <c r="AX217" s="454"/>
      <c r="AY217" s="454"/>
      <c r="AZ217" s="454"/>
      <c r="BA217" s="454"/>
      <c r="BB217" s="454"/>
    </row>
    <row r="218" spans="1:54" s="456" customFormat="1" ht="34.5" customHeight="1">
      <c r="A218" s="430" t="s">
        <v>622</v>
      </c>
      <c r="B218" s="413" t="s">
        <v>86</v>
      </c>
      <c r="C218" s="32" t="s">
        <v>9</v>
      </c>
      <c r="D218" s="18" t="s">
        <v>48</v>
      </c>
      <c r="E218" s="18">
        <v>1</v>
      </c>
      <c r="F218" s="21">
        <v>950</v>
      </c>
      <c r="G218" s="18">
        <v>1</v>
      </c>
      <c r="H218" s="21">
        <f t="shared" si="135"/>
        <v>950</v>
      </c>
      <c r="I218" s="3"/>
      <c r="J218" s="18">
        <v>1</v>
      </c>
      <c r="K218" s="21">
        <v>950</v>
      </c>
      <c r="L218" s="18">
        <v>1</v>
      </c>
      <c r="M218" s="365">
        <f t="shared" si="132"/>
        <v>950</v>
      </c>
      <c r="N218" s="37"/>
      <c r="O218" s="346">
        <f t="shared" si="128"/>
        <v>1900</v>
      </c>
      <c r="P218" s="66">
        <f>SUMIF('TDL COD-RO'!D:D,A:A,'TDL COD-RO'!I:I)</f>
        <v>610.39</v>
      </c>
      <c r="Q218" s="66">
        <f t="shared" si="129"/>
        <v>1289.6100000000001</v>
      </c>
      <c r="R218" s="595">
        <f t="shared" si="130"/>
        <v>0.32125789473684208</v>
      </c>
      <c r="S218" s="612"/>
      <c r="T218" s="454"/>
      <c r="U218" s="454"/>
      <c r="V218" s="454"/>
      <c r="W218" s="454"/>
      <c r="X218" s="454"/>
      <c r="Y218" s="454"/>
      <c r="Z218" s="454"/>
      <c r="AA218" s="454"/>
      <c r="AB218" s="454"/>
      <c r="AC218" s="454"/>
      <c r="AD218" s="454"/>
      <c r="AE218" s="454"/>
      <c r="AF218" s="454"/>
      <c r="AG218" s="454"/>
      <c r="AH218" s="454"/>
      <c r="AI218" s="454"/>
      <c r="AJ218" s="454"/>
      <c r="AK218" s="454"/>
      <c r="AL218" s="454"/>
      <c r="AM218" s="454"/>
      <c r="AN218" s="454"/>
      <c r="AO218" s="454"/>
      <c r="AP218" s="454"/>
      <c r="AQ218" s="454"/>
      <c r="AR218" s="454"/>
      <c r="AS218" s="454"/>
      <c r="AT218" s="454"/>
      <c r="AU218" s="454"/>
      <c r="AV218" s="454"/>
      <c r="AW218" s="454"/>
      <c r="AX218" s="454"/>
      <c r="AY218" s="454"/>
      <c r="AZ218" s="454"/>
      <c r="BA218" s="454"/>
      <c r="BB218" s="454"/>
    </row>
    <row r="219" spans="1:54" s="456" customFormat="1" ht="34.5" customHeight="1">
      <c r="A219" s="430" t="s">
        <v>718</v>
      </c>
      <c r="B219" s="413" t="s">
        <v>92</v>
      </c>
      <c r="C219" s="32" t="s">
        <v>9</v>
      </c>
      <c r="D219" s="18" t="s">
        <v>48</v>
      </c>
      <c r="E219" s="18">
        <v>1</v>
      </c>
      <c r="F219" s="21">
        <v>1600</v>
      </c>
      <c r="G219" s="18">
        <v>1</v>
      </c>
      <c r="H219" s="21">
        <f t="shared" si="135"/>
        <v>1600</v>
      </c>
      <c r="I219" s="3"/>
      <c r="J219" s="18">
        <v>1</v>
      </c>
      <c r="K219" s="21">
        <v>1600</v>
      </c>
      <c r="L219" s="18">
        <v>1</v>
      </c>
      <c r="M219" s="365">
        <f t="shared" si="132"/>
        <v>1600</v>
      </c>
      <c r="N219" s="37"/>
      <c r="O219" s="346">
        <f t="shared" si="128"/>
        <v>3200</v>
      </c>
      <c r="P219" s="66">
        <f>SUMIF('TDL COD-RO'!D:D,A:A,'TDL COD-RO'!I:I)</f>
        <v>540.37</v>
      </c>
      <c r="Q219" s="66">
        <f t="shared" si="129"/>
        <v>2659.63</v>
      </c>
      <c r="R219" s="595">
        <f t="shared" si="130"/>
        <v>0.16886562499999999</v>
      </c>
      <c r="S219" s="612"/>
      <c r="T219" s="454"/>
      <c r="U219" s="454"/>
      <c r="V219" s="454"/>
      <c r="W219" s="454"/>
      <c r="X219" s="454"/>
      <c r="Y219" s="454"/>
      <c r="Z219" s="454"/>
      <c r="AA219" s="454"/>
      <c r="AB219" s="454"/>
      <c r="AC219" s="454"/>
      <c r="AD219" s="454"/>
      <c r="AE219" s="454"/>
      <c r="AF219" s="454"/>
      <c r="AG219" s="454"/>
      <c r="AH219" s="454"/>
      <c r="AI219" s="454"/>
      <c r="AJ219" s="454"/>
      <c r="AK219" s="454"/>
      <c r="AL219" s="454"/>
      <c r="AM219" s="454"/>
      <c r="AN219" s="454"/>
      <c r="AO219" s="454"/>
      <c r="AP219" s="454"/>
      <c r="AQ219" s="454"/>
      <c r="AR219" s="454"/>
      <c r="AS219" s="454"/>
      <c r="AT219" s="454"/>
      <c r="AU219" s="454"/>
      <c r="AV219" s="454"/>
      <c r="AW219" s="454"/>
      <c r="AX219" s="454"/>
      <c r="AY219" s="454"/>
      <c r="AZ219" s="454"/>
      <c r="BA219" s="454"/>
      <c r="BB219" s="454"/>
    </row>
    <row r="220" spans="1:54" s="456" customFormat="1" ht="34.5" customHeight="1">
      <c r="A220" s="430" t="s">
        <v>1409</v>
      </c>
      <c r="B220" s="413" t="s">
        <v>93</v>
      </c>
      <c r="C220" s="32" t="s">
        <v>9</v>
      </c>
      <c r="D220" s="18" t="s">
        <v>48</v>
      </c>
      <c r="E220" s="18">
        <v>1</v>
      </c>
      <c r="F220" s="21">
        <v>950</v>
      </c>
      <c r="G220" s="18">
        <v>1</v>
      </c>
      <c r="H220" s="21">
        <f t="shared" si="135"/>
        <v>950</v>
      </c>
      <c r="I220" s="3"/>
      <c r="J220" s="18">
        <v>1</v>
      </c>
      <c r="K220" s="21">
        <v>950</v>
      </c>
      <c r="L220" s="18">
        <v>1</v>
      </c>
      <c r="M220" s="365">
        <f t="shared" si="132"/>
        <v>950</v>
      </c>
      <c r="N220" s="37"/>
      <c r="O220" s="346">
        <f t="shared" si="128"/>
        <v>1900</v>
      </c>
      <c r="P220" s="66">
        <f>SUMIF('TDL COD-RO'!D:D,A:A,'TDL COD-RO'!I:I)</f>
        <v>0</v>
      </c>
      <c r="Q220" s="66">
        <f t="shared" si="129"/>
        <v>1900</v>
      </c>
      <c r="R220" s="595">
        <f t="shared" si="130"/>
        <v>0</v>
      </c>
      <c r="S220" s="612"/>
      <c r="T220" s="454"/>
      <c r="U220" s="454"/>
      <c r="V220" s="454"/>
      <c r="W220" s="454"/>
      <c r="X220" s="454"/>
      <c r="Y220" s="454"/>
      <c r="Z220" s="454"/>
      <c r="AA220" s="454"/>
      <c r="AB220" s="454"/>
      <c r="AC220" s="454"/>
      <c r="AD220" s="454"/>
      <c r="AE220" s="454"/>
      <c r="AF220" s="454"/>
      <c r="AG220" s="454"/>
      <c r="AH220" s="454"/>
      <c r="AI220" s="454"/>
      <c r="AJ220" s="454"/>
      <c r="AK220" s="454"/>
      <c r="AL220" s="454"/>
      <c r="AM220" s="454"/>
      <c r="AN220" s="454"/>
      <c r="AO220" s="454"/>
      <c r="AP220" s="454"/>
      <c r="AQ220" s="454"/>
      <c r="AR220" s="454"/>
      <c r="AS220" s="454"/>
      <c r="AT220" s="454"/>
      <c r="AU220" s="454"/>
      <c r="AV220" s="454"/>
      <c r="AW220" s="454"/>
      <c r="AX220" s="454"/>
      <c r="AY220" s="454"/>
      <c r="AZ220" s="454"/>
      <c r="BA220" s="454"/>
      <c r="BB220" s="454"/>
    </row>
    <row r="221" spans="1:54" s="456" customFormat="1" ht="34.5" customHeight="1">
      <c r="A221" s="430" t="s">
        <v>510</v>
      </c>
      <c r="B221" s="413" t="s">
        <v>87</v>
      </c>
      <c r="C221" s="32" t="s">
        <v>9</v>
      </c>
      <c r="D221" s="18" t="s">
        <v>48</v>
      </c>
      <c r="E221" s="18">
        <v>1</v>
      </c>
      <c r="F221" s="21">
        <v>950</v>
      </c>
      <c r="G221" s="18">
        <v>1</v>
      </c>
      <c r="H221" s="21">
        <f t="shared" si="135"/>
        <v>950</v>
      </c>
      <c r="I221" s="3"/>
      <c r="J221" s="18">
        <v>1</v>
      </c>
      <c r="K221" s="21">
        <v>950</v>
      </c>
      <c r="L221" s="18">
        <v>1</v>
      </c>
      <c r="M221" s="365">
        <f t="shared" si="132"/>
        <v>950</v>
      </c>
      <c r="N221" s="37"/>
      <c r="O221" s="346">
        <f t="shared" si="128"/>
        <v>1900</v>
      </c>
      <c r="P221" s="66">
        <f>SUMIF('TDL COD-RO'!D:D,A:A,'TDL COD-RO'!I:I)</f>
        <v>308.05999999999995</v>
      </c>
      <c r="Q221" s="66">
        <f t="shared" si="129"/>
        <v>1591.94</v>
      </c>
      <c r="R221" s="595">
        <f t="shared" si="130"/>
        <v>0.16213684210526313</v>
      </c>
      <c r="S221" s="612"/>
      <c r="T221" s="454"/>
      <c r="U221" s="454"/>
      <c r="V221" s="454"/>
      <c r="W221" s="454"/>
      <c r="X221" s="454"/>
      <c r="Y221" s="454"/>
      <c r="Z221" s="454"/>
      <c r="AA221" s="454"/>
      <c r="AB221" s="454"/>
      <c r="AC221" s="454"/>
      <c r="AD221" s="454"/>
      <c r="AE221" s="454"/>
      <c r="AF221" s="454"/>
      <c r="AG221" s="454"/>
      <c r="AH221" s="454"/>
      <c r="AI221" s="454"/>
      <c r="AJ221" s="454"/>
      <c r="AK221" s="454"/>
      <c r="AL221" s="454"/>
      <c r="AM221" s="454"/>
      <c r="AN221" s="454"/>
      <c r="AO221" s="454"/>
      <c r="AP221" s="454"/>
      <c r="AQ221" s="454"/>
      <c r="AR221" s="454"/>
      <c r="AS221" s="454"/>
      <c r="AT221" s="454"/>
      <c r="AU221" s="454"/>
      <c r="AV221" s="454"/>
      <c r="AW221" s="454"/>
      <c r="AX221" s="454"/>
      <c r="AY221" s="454"/>
      <c r="AZ221" s="454"/>
      <c r="BA221" s="454"/>
      <c r="BB221" s="454"/>
    </row>
    <row r="222" spans="1:54" s="456" customFormat="1" ht="34.5" customHeight="1">
      <c r="A222" s="430" t="s">
        <v>585</v>
      </c>
      <c r="B222" s="413" t="s">
        <v>88</v>
      </c>
      <c r="C222" s="32" t="s">
        <v>9</v>
      </c>
      <c r="D222" s="18" t="s">
        <v>48</v>
      </c>
      <c r="E222" s="18">
        <v>5</v>
      </c>
      <c r="F222" s="21">
        <v>740</v>
      </c>
      <c r="G222" s="18">
        <v>1</v>
      </c>
      <c r="H222" s="21">
        <f t="shared" si="135"/>
        <v>3700</v>
      </c>
      <c r="I222" s="3"/>
      <c r="J222" s="18">
        <v>5</v>
      </c>
      <c r="K222" s="21">
        <v>740</v>
      </c>
      <c r="L222" s="18">
        <v>1</v>
      </c>
      <c r="M222" s="365">
        <f t="shared" si="132"/>
        <v>3700</v>
      </c>
      <c r="N222" s="37"/>
      <c r="O222" s="346">
        <f t="shared" si="128"/>
        <v>7400</v>
      </c>
      <c r="P222" s="66">
        <f>SUMIF('TDL COD-RO'!D:D,A:A,'TDL COD-RO'!I:I)</f>
        <v>1076.9299999999998</v>
      </c>
      <c r="Q222" s="66">
        <f t="shared" si="129"/>
        <v>6323.07</v>
      </c>
      <c r="R222" s="595">
        <f t="shared" si="130"/>
        <v>0.14553108108108107</v>
      </c>
      <c r="S222" s="612"/>
      <c r="T222" s="454"/>
      <c r="U222" s="454"/>
      <c r="V222" s="454"/>
      <c r="W222" s="454"/>
      <c r="X222" s="454"/>
      <c r="Y222" s="454"/>
      <c r="Z222" s="454"/>
      <c r="AA222" s="454"/>
      <c r="AB222" s="454"/>
      <c r="AC222" s="454"/>
      <c r="AD222" s="454"/>
      <c r="AE222" s="454"/>
      <c r="AF222" s="454"/>
      <c r="AG222" s="454"/>
      <c r="AH222" s="454"/>
      <c r="AI222" s="454"/>
      <c r="AJ222" s="454"/>
      <c r="AK222" s="454"/>
      <c r="AL222" s="454"/>
      <c r="AM222" s="454"/>
      <c r="AN222" s="454"/>
      <c r="AO222" s="454"/>
      <c r="AP222" s="454"/>
      <c r="AQ222" s="454"/>
      <c r="AR222" s="454"/>
      <c r="AS222" s="454"/>
      <c r="AT222" s="454"/>
      <c r="AU222" s="454"/>
      <c r="AV222" s="454"/>
      <c r="AW222" s="454"/>
      <c r="AX222" s="454"/>
      <c r="AY222" s="454"/>
      <c r="AZ222" s="454"/>
      <c r="BA222" s="454"/>
      <c r="BB222" s="454"/>
    </row>
    <row r="223" spans="1:54" s="456" customFormat="1" ht="34.5" customHeight="1">
      <c r="A223" s="430" t="s">
        <v>573</v>
      </c>
      <c r="B223" s="413" t="s">
        <v>89</v>
      </c>
      <c r="C223" s="32" t="s">
        <v>9</v>
      </c>
      <c r="D223" s="18" t="s">
        <v>48</v>
      </c>
      <c r="E223" s="18">
        <v>1</v>
      </c>
      <c r="F223" s="21">
        <v>730</v>
      </c>
      <c r="G223" s="18">
        <v>1</v>
      </c>
      <c r="H223" s="21">
        <f t="shared" si="135"/>
        <v>730</v>
      </c>
      <c r="I223" s="3"/>
      <c r="J223" s="18">
        <v>1</v>
      </c>
      <c r="K223" s="21">
        <v>730</v>
      </c>
      <c r="L223" s="18">
        <v>1</v>
      </c>
      <c r="M223" s="365">
        <f t="shared" si="132"/>
        <v>730</v>
      </c>
      <c r="N223" s="37"/>
      <c r="O223" s="346">
        <f t="shared" si="128"/>
        <v>1460</v>
      </c>
      <c r="P223" s="66">
        <f>SUMIF('TDL COD-RO'!D:D,A:A,'TDL COD-RO'!I:I)</f>
        <v>246.54</v>
      </c>
      <c r="Q223" s="66">
        <f t="shared" si="129"/>
        <v>1213.46</v>
      </c>
      <c r="R223" s="595">
        <f t="shared" si="130"/>
        <v>0.16886301369863013</v>
      </c>
      <c r="S223" s="612"/>
      <c r="T223" s="454"/>
      <c r="U223" s="454"/>
      <c r="V223" s="454"/>
      <c r="W223" s="454"/>
      <c r="X223" s="454"/>
      <c r="Y223" s="454"/>
      <c r="Z223" s="454"/>
      <c r="AA223" s="454"/>
      <c r="AB223" s="454"/>
      <c r="AC223" s="454"/>
      <c r="AD223" s="454"/>
      <c r="AE223" s="454"/>
      <c r="AF223" s="454"/>
      <c r="AG223" s="454"/>
      <c r="AH223" s="454"/>
      <c r="AI223" s="454"/>
      <c r="AJ223" s="454"/>
      <c r="AK223" s="454"/>
      <c r="AL223" s="454"/>
      <c r="AM223" s="454"/>
      <c r="AN223" s="454"/>
      <c r="AO223" s="454"/>
      <c r="AP223" s="454"/>
      <c r="AQ223" s="454"/>
      <c r="AR223" s="454"/>
      <c r="AS223" s="454"/>
      <c r="AT223" s="454"/>
      <c r="AU223" s="454"/>
      <c r="AV223" s="454"/>
      <c r="AW223" s="454"/>
      <c r="AX223" s="454"/>
      <c r="AY223" s="454"/>
      <c r="AZ223" s="454"/>
      <c r="BA223" s="454"/>
      <c r="BB223" s="454"/>
    </row>
    <row r="224" spans="1:54" s="456" customFormat="1" ht="34.5" customHeight="1">
      <c r="A224" s="430" t="s">
        <v>598</v>
      </c>
      <c r="B224" s="413" t="s">
        <v>90</v>
      </c>
      <c r="C224" s="32" t="s">
        <v>9</v>
      </c>
      <c r="D224" s="18" t="s">
        <v>48</v>
      </c>
      <c r="E224" s="18">
        <v>4</v>
      </c>
      <c r="F224" s="21">
        <v>450</v>
      </c>
      <c r="G224" s="18">
        <v>1</v>
      </c>
      <c r="H224" s="21">
        <f t="shared" si="135"/>
        <v>1800</v>
      </c>
      <c r="I224" s="3"/>
      <c r="J224" s="18">
        <v>4</v>
      </c>
      <c r="K224" s="21">
        <v>450</v>
      </c>
      <c r="L224" s="18">
        <v>1</v>
      </c>
      <c r="M224" s="365">
        <f t="shared" si="132"/>
        <v>1800</v>
      </c>
      <c r="N224" s="37"/>
      <c r="O224" s="346">
        <f t="shared" si="128"/>
        <v>3600</v>
      </c>
      <c r="P224" s="66">
        <f>SUMIF('TDL COD-RO'!D:D,A:A,'TDL COD-RO'!I:I)</f>
        <v>811.39000000000055</v>
      </c>
      <c r="Q224" s="66">
        <f t="shared" si="129"/>
        <v>2788.6099999999997</v>
      </c>
      <c r="R224" s="595">
        <f t="shared" si="130"/>
        <v>0.22538611111111126</v>
      </c>
      <c r="S224" s="612"/>
      <c r="T224" s="454"/>
      <c r="U224" s="454"/>
      <c r="V224" s="454"/>
      <c r="W224" s="454"/>
      <c r="X224" s="454"/>
      <c r="Y224" s="454"/>
      <c r="Z224" s="454"/>
      <c r="AA224" s="454"/>
      <c r="AB224" s="454"/>
      <c r="AC224" s="454"/>
      <c r="AD224" s="454"/>
      <c r="AE224" s="454"/>
      <c r="AF224" s="454"/>
      <c r="AG224" s="454"/>
      <c r="AH224" s="454"/>
      <c r="AI224" s="454"/>
      <c r="AJ224" s="454"/>
      <c r="AK224" s="454"/>
      <c r="AL224" s="454"/>
      <c r="AM224" s="454"/>
      <c r="AN224" s="454"/>
      <c r="AO224" s="454"/>
      <c r="AP224" s="454"/>
      <c r="AQ224" s="454"/>
      <c r="AR224" s="454"/>
      <c r="AS224" s="454"/>
      <c r="AT224" s="454"/>
      <c r="AU224" s="454"/>
      <c r="AV224" s="454"/>
      <c r="AW224" s="454"/>
      <c r="AX224" s="454"/>
      <c r="AY224" s="454"/>
      <c r="AZ224" s="454"/>
      <c r="BA224" s="454"/>
      <c r="BB224" s="454"/>
    </row>
    <row r="225" spans="1:54" s="456" customFormat="1" ht="34.5" customHeight="1">
      <c r="A225" s="430" t="s">
        <v>580</v>
      </c>
      <c r="B225" s="413" t="s">
        <v>94</v>
      </c>
      <c r="C225" s="32" t="s">
        <v>9</v>
      </c>
      <c r="D225" s="18" t="s">
        <v>48</v>
      </c>
      <c r="E225" s="18">
        <v>1</v>
      </c>
      <c r="F225" s="21">
        <v>1615</v>
      </c>
      <c r="G225" s="18">
        <v>2</v>
      </c>
      <c r="H225" s="21">
        <f t="shared" si="135"/>
        <v>3230</v>
      </c>
      <c r="I225" s="3"/>
      <c r="J225" s="18">
        <v>1</v>
      </c>
      <c r="K225" s="21">
        <v>1615</v>
      </c>
      <c r="L225" s="18">
        <v>2</v>
      </c>
      <c r="M225" s="365">
        <f t="shared" si="132"/>
        <v>3230</v>
      </c>
      <c r="N225" s="37"/>
      <c r="O225" s="346">
        <f t="shared" si="128"/>
        <v>6460</v>
      </c>
      <c r="P225" s="66">
        <f>SUMIF('TDL COD-RO'!D:D,A:A,'TDL COD-RO'!I:I)</f>
        <v>1001.37</v>
      </c>
      <c r="Q225" s="66">
        <f t="shared" si="129"/>
        <v>5458.63</v>
      </c>
      <c r="R225" s="595">
        <f t="shared" si="130"/>
        <v>0.15501083591331269</v>
      </c>
      <c r="S225" s="612"/>
      <c r="T225" s="454"/>
      <c r="U225" s="454"/>
      <c r="V225" s="454"/>
      <c r="W225" s="454"/>
      <c r="X225" s="454"/>
      <c r="Y225" s="454"/>
      <c r="Z225" s="454"/>
      <c r="AA225" s="454"/>
      <c r="AB225" s="454"/>
      <c r="AC225" s="454"/>
      <c r="AD225" s="454"/>
      <c r="AE225" s="454"/>
      <c r="AF225" s="454"/>
      <c r="AG225" s="454"/>
      <c r="AH225" s="454"/>
      <c r="AI225" s="454"/>
      <c r="AJ225" s="454"/>
      <c r="AK225" s="454"/>
      <c r="AL225" s="454"/>
      <c r="AM225" s="454"/>
      <c r="AN225" s="454"/>
      <c r="AO225" s="454"/>
      <c r="AP225" s="454"/>
      <c r="AQ225" s="454"/>
      <c r="AR225" s="454"/>
      <c r="AS225" s="454"/>
      <c r="AT225" s="454"/>
      <c r="AU225" s="454"/>
      <c r="AV225" s="454"/>
      <c r="AW225" s="454"/>
      <c r="AX225" s="454"/>
      <c r="AY225" s="454"/>
      <c r="AZ225" s="454"/>
      <c r="BA225" s="454"/>
      <c r="BB225" s="454"/>
    </row>
    <row r="226" spans="1:54" s="456" customFormat="1" ht="34.5" customHeight="1">
      <c r="A226" s="430" t="s">
        <v>498</v>
      </c>
      <c r="B226" s="413" t="s">
        <v>95</v>
      </c>
      <c r="C226" s="32" t="s">
        <v>9</v>
      </c>
      <c r="D226" s="18" t="s">
        <v>48</v>
      </c>
      <c r="E226" s="18">
        <v>1</v>
      </c>
      <c r="F226" s="21">
        <v>1780</v>
      </c>
      <c r="G226" s="18">
        <v>2</v>
      </c>
      <c r="H226" s="21">
        <f t="shared" si="135"/>
        <v>3560</v>
      </c>
      <c r="I226" s="3"/>
      <c r="J226" s="18">
        <v>1</v>
      </c>
      <c r="K226" s="21">
        <v>1780</v>
      </c>
      <c r="L226" s="18">
        <v>2</v>
      </c>
      <c r="M226" s="365">
        <f t="shared" si="132"/>
        <v>3560</v>
      </c>
      <c r="N226" s="37"/>
      <c r="O226" s="346">
        <f t="shared" si="128"/>
        <v>7120</v>
      </c>
      <c r="P226" s="66">
        <f>SUMIF('TDL COD-RO'!D:D,A:A,'TDL COD-RO'!I:I)</f>
        <v>1110.8699999999999</v>
      </c>
      <c r="Q226" s="66">
        <f t="shared" si="129"/>
        <v>6009.13</v>
      </c>
      <c r="R226" s="595">
        <f t="shared" si="130"/>
        <v>0.15602106741573032</v>
      </c>
      <c r="S226" s="612"/>
      <c r="T226" s="454"/>
      <c r="U226" s="454"/>
      <c r="V226" s="454"/>
      <c r="W226" s="454"/>
      <c r="X226" s="454"/>
      <c r="Y226" s="454"/>
      <c r="Z226" s="454"/>
      <c r="AA226" s="454"/>
      <c r="AB226" s="454"/>
      <c r="AC226" s="454"/>
      <c r="AD226" s="454"/>
      <c r="AE226" s="454"/>
      <c r="AF226" s="454"/>
      <c r="AG226" s="454"/>
      <c r="AH226" s="454"/>
      <c r="AI226" s="454"/>
      <c r="AJ226" s="454"/>
      <c r="AK226" s="454"/>
      <c r="AL226" s="454"/>
      <c r="AM226" s="454"/>
      <c r="AN226" s="454"/>
      <c r="AO226" s="454"/>
      <c r="AP226" s="454"/>
      <c r="AQ226" s="454"/>
      <c r="AR226" s="454"/>
      <c r="AS226" s="454"/>
      <c r="AT226" s="454"/>
      <c r="AU226" s="454"/>
      <c r="AV226" s="454"/>
      <c r="AW226" s="454"/>
      <c r="AX226" s="454"/>
      <c r="AY226" s="454"/>
      <c r="AZ226" s="454"/>
      <c r="BA226" s="454"/>
      <c r="BB226" s="454"/>
    </row>
    <row r="227" spans="1:54" s="456" customFormat="1" ht="34.5" customHeight="1">
      <c r="A227" s="430" t="s">
        <v>590</v>
      </c>
      <c r="B227" s="413" t="s">
        <v>96</v>
      </c>
      <c r="C227" s="32" t="s">
        <v>9</v>
      </c>
      <c r="D227" s="18" t="s">
        <v>48</v>
      </c>
      <c r="E227" s="18">
        <v>1</v>
      </c>
      <c r="F227" s="21">
        <v>1620</v>
      </c>
      <c r="G227" s="18">
        <v>2</v>
      </c>
      <c r="H227" s="21">
        <f t="shared" si="135"/>
        <v>3240</v>
      </c>
      <c r="I227" s="3"/>
      <c r="J227" s="18">
        <v>1</v>
      </c>
      <c r="K227" s="21">
        <v>1620</v>
      </c>
      <c r="L227" s="18">
        <v>2</v>
      </c>
      <c r="M227" s="365">
        <f t="shared" si="132"/>
        <v>3240</v>
      </c>
      <c r="N227" s="37"/>
      <c r="O227" s="346">
        <f t="shared" si="128"/>
        <v>6480</v>
      </c>
      <c r="P227" s="66">
        <f>SUMIF('TDL COD-RO'!D:D,A:A,'TDL COD-RO'!I:I)</f>
        <v>1008.5999999999999</v>
      </c>
      <c r="Q227" s="66">
        <f t="shared" si="129"/>
        <v>5471.4</v>
      </c>
      <c r="R227" s="595">
        <f t="shared" si="130"/>
        <v>0.15564814814814815</v>
      </c>
      <c r="S227" s="612"/>
      <c r="T227" s="454"/>
      <c r="U227" s="454"/>
      <c r="V227" s="454"/>
      <c r="W227" s="454"/>
      <c r="X227" s="454"/>
      <c r="Y227" s="454"/>
      <c r="Z227" s="454"/>
      <c r="AA227" s="454"/>
      <c r="AB227" s="454"/>
      <c r="AC227" s="454"/>
      <c r="AD227" s="454"/>
      <c r="AE227" s="454"/>
      <c r="AF227" s="454"/>
      <c r="AG227" s="454"/>
      <c r="AH227" s="454"/>
      <c r="AI227" s="454"/>
      <c r="AJ227" s="454"/>
      <c r="AK227" s="454"/>
      <c r="AL227" s="454"/>
      <c r="AM227" s="454"/>
      <c r="AN227" s="454"/>
      <c r="AO227" s="454"/>
      <c r="AP227" s="454"/>
      <c r="AQ227" s="454"/>
      <c r="AR227" s="454"/>
      <c r="AS227" s="454"/>
      <c r="AT227" s="454"/>
      <c r="AU227" s="454"/>
      <c r="AV227" s="454"/>
      <c r="AW227" s="454"/>
      <c r="AX227" s="454"/>
      <c r="AY227" s="454"/>
      <c r="AZ227" s="454"/>
      <c r="BA227" s="454"/>
      <c r="BB227" s="454"/>
    </row>
    <row r="228" spans="1:54" s="456" customFormat="1" ht="34.5" customHeight="1">
      <c r="A228" s="430" t="s">
        <v>515</v>
      </c>
      <c r="B228" s="413" t="s">
        <v>97</v>
      </c>
      <c r="C228" s="32" t="s">
        <v>9</v>
      </c>
      <c r="D228" s="18" t="s">
        <v>48</v>
      </c>
      <c r="E228" s="18">
        <v>1</v>
      </c>
      <c r="F228" s="21">
        <v>980</v>
      </c>
      <c r="G228" s="18">
        <v>2</v>
      </c>
      <c r="H228" s="21">
        <f t="shared" si="135"/>
        <v>1960</v>
      </c>
      <c r="I228" s="3"/>
      <c r="J228" s="18">
        <v>1</v>
      </c>
      <c r="K228" s="21">
        <v>980</v>
      </c>
      <c r="L228" s="18">
        <v>2</v>
      </c>
      <c r="M228" s="365">
        <f t="shared" si="132"/>
        <v>1960</v>
      </c>
      <c r="N228" s="37"/>
      <c r="O228" s="346">
        <f t="shared" si="128"/>
        <v>3920</v>
      </c>
      <c r="P228" s="66">
        <f>SUMIF('TDL COD-RO'!D:D,A:A,'TDL COD-RO'!I:I)</f>
        <v>621.73</v>
      </c>
      <c r="Q228" s="66">
        <f t="shared" si="129"/>
        <v>3298.27</v>
      </c>
      <c r="R228" s="595">
        <f t="shared" si="130"/>
        <v>0.1586045918367347</v>
      </c>
      <c r="S228" s="612"/>
      <c r="T228" s="454"/>
      <c r="U228" s="454"/>
      <c r="V228" s="454"/>
      <c r="W228" s="454"/>
      <c r="X228" s="454"/>
      <c r="Y228" s="454"/>
      <c r="Z228" s="454"/>
      <c r="AA228" s="454"/>
      <c r="AB228" s="454"/>
      <c r="AC228" s="454"/>
      <c r="AD228" s="454"/>
      <c r="AE228" s="454"/>
      <c r="AF228" s="454"/>
      <c r="AG228" s="454"/>
      <c r="AH228" s="454"/>
      <c r="AI228" s="454"/>
      <c r="AJ228" s="454"/>
      <c r="AK228" s="454"/>
      <c r="AL228" s="454"/>
      <c r="AM228" s="454"/>
      <c r="AN228" s="454"/>
      <c r="AO228" s="454"/>
      <c r="AP228" s="454"/>
      <c r="AQ228" s="454"/>
      <c r="AR228" s="454"/>
      <c r="AS228" s="454"/>
      <c r="AT228" s="454"/>
      <c r="AU228" s="454"/>
      <c r="AV228" s="454"/>
      <c r="AW228" s="454"/>
      <c r="AX228" s="454"/>
      <c r="AY228" s="454"/>
      <c r="AZ228" s="454"/>
      <c r="BA228" s="454"/>
      <c r="BB228" s="454"/>
    </row>
    <row r="229" spans="1:54" s="456" customFormat="1" ht="34.5" customHeight="1">
      <c r="A229" s="430" t="s">
        <v>538</v>
      </c>
      <c r="B229" s="413" t="s">
        <v>98</v>
      </c>
      <c r="C229" s="32" t="s">
        <v>9</v>
      </c>
      <c r="D229" s="18" t="s">
        <v>48</v>
      </c>
      <c r="E229" s="18">
        <v>1</v>
      </c>
      <c r="F229" s="21">
        <v>850</v>
      </c>
      <c r="G229" s="18">
        <v>2</v>
      </c>
      <c r="H229" s="21">
        <f t="shared" si="135"/>
        <v>1700</v>
      </c>
      <c r="I229" s="3"/>
      <c r="J229" s="18">
        <v>1</v>
      </c>
      <c r="K229" s="21">
        <v>850</v>
      </c>
      <c r="L229" s="18">
        <v>2</v>
      </c>
      <c r="M229" s="365">
        <f t="shared" si="132"/>
        <v>1700</v>
      </c>
      <c r="N229" s="37"/>
      <c r="O229" s="346">
        <f t="shared" si="128"/>
        <v>3400</v>
      </c>
      <c r="P229" s="66">
        <f>SUMIF('TDL COD-RO'!D:D,A:A,'TDL COD-RO'!I:I)</f>
        <v>303.49</v>
      </c>
      <c r="Q229" s="66">
        <f t="shared" si="129"/>
        <v>3096.51</v>
      </c>
      <c r="R229" s="595">
        <f t="shared" si="130"/>
        <v>8.926176470588236E-2</v>
      </c>
      <c r="S229" s="612"/>
      <c r="T229" s="454"/>
      <c r="U229" s="454"/>
      <c r="V229" s="454"/>
      <c r="W229" s="454"/>
      <c r="X229" s="454"/>
      <c r="Y229" s="454"/>
      <c r="Z229" s="454"/>
      <c r="AA229" s="454"/>
      <c r="AB229" s="454"/>
      <c r="AC229" s="454"/>
      <c r="AD229" s="454"/>
      <c r="AE229" s="454"/>
      <c r="AF229" s="454"/>
      <c r="AG229" s="454"/>
      <c r="AH229" s="454"/>
      <c r="AI229" s="454"/>
      <c r="AJ229" s="454"/>
      <c r="AK229" s="454"/>
      <c r="AL229" s="454"/>
      <c r="AM229" s="454"/>
      <c r="AN229" s="454"/>
      <c r="AO229" s="454"/>
      <c r="AP229" s="454"/>
      <c r="AQ229" s="454"/>
      <c r="AR229" s="454"/>
      <c r="AS229" s="454"/>
      <c r="AT229" s="454"/>
      <c r="AU229" s="454"/>
      <c r="AV229" s="454"/>
      <c r="AW229" s="454"/>
      <c r="AX229" s="454"/>
      <c r="AY229" s="454"/>
      <c r="AZ229" s="454"/>
      <c r="BA229" s="454"/>
      <c r="BB229" s="454"/>
    </row>
    <row r="230" spans="1:54" s="456" customFormat="1" ht="34.5" customHeight="1">
      <c r="A230" s="430" t="s">
        <v>527</v>
      </c>
      <c r="B230" s="413" t="s">
        <v>100</v>
      </c>
      <c r="C230" s="32" t="s">
        <v>9</v>
      </c>
      <c r="D230" s="18" t="s">
        <v>48</v>
      </c>
      <c r="E230" s="18">
        <v>6</v>
      </c>
      <c r="F230" s="21">
        <v>620</v>
      </c>
      <c r="G230" s="18">
        <v>2</v>
      </c>
      <c r="H230" s="21">
        <f t="shared" si="135"/>
        <v>7440</v>
      </c>
      <c r="I230" s="3"/>
      <c r="J230" s="18">
        <v>6</v>
      </c>
      <c r="K230" s="21">
        <v>620</v>
      </c>
      <c r="L230" s="18">
        <v>2</v>
      </c>
      <c r="M230" s="365">
        <f t="shared" si="132"/>
        <v>7440</v>
      </c>
      <c r="N230" s="37"/>
      <c r="O230" s="346">
        <f t="shared" si="128"/>
        <v>14880</v>
      </c>
      <c r="P230" s="66">
        <f>SUMIF('TDL COD-RO'!D:D,A:A,'TDL COD-RO'!I:I)</f>
        <v>2918.6600000000017</v>
      </c>
      <c r="Q230" s="66">
        <f t="shared" si="129"/>
        <v>11961.339999999998</v>
      </c>
      <c r="R230" s="595">
        <f t="shared" si="130"/>
        <v>0.1961465053763442</v>
      </c>
      <c r="S230" s="612"/>
      <c r="T230" s="454"/>
      <c r="U230" s="454"/>
      <c r="V230" s="454"/>
      <c r="W230" s="454"/>
      <c r="X230" s="454"/>
      <c r="Y230" s="454"/>
      <c r="Z230" s="454"/>
      <c r="AA230" s="454"/>
      <c r="AB230" s="454"/>
      <c r="AC230" s="454"/>
      <c r="AD230" s="454"/>
      <c r="AE230" s="454"/>
      <c r="AF230" s="454"/>
      <c r="AG230" s="454"/>
      <c r="AH230" s="454"/>
      <c r="AI230" s="454"/>
      <c r="AJ230" s="454"/>
      <c r="AK230" s="454"/>
      <c r="AL230" s="454"/>
      <c r="AM230" s="454"/>
      <c r="AN230" s="454"/>
      <c r="AO230" s="454"/>
      <c r="AP230" s="454"/>
      <c r="AQ230" s="454"/>
      <c r="AR230" s="454"/>
      <c r="AS230" s="454"/>
      <c r="AT230" s="454"/>
      <c r="AU230" s="454"/>
      <c r="AV230" s="454"/>
      <c r="AW230" s="454"/>
      <c r="AX230" s="454"/>
      <c r="AY230" s="454"/>
      <c r="AZ230" s="454"/>
      <c r="BA230" s="454"/>
      <c r="BB230" s="454"/>
    </row>
    <row r="231" spans="1:54" s="456" customFormat="1" ht="34.5" customHeight="1">
      <c r="A231" s="430" t="s">
        <v>991</v>
      </c>
      <c r="B231" s="413" t="s">
        <v>99</v>
      </c>
      <c r="C231" s="32" t="s">
        <v>9</v>
      </c>
      <c r="D231" s="18" t="s">
        <v>48</v>
      </c>
      <c r="E231" s="18">
        <v>1</v>
      </c>
      <c r="F231" s="21">
        <v>450</v>
      </c>
      <c r="G231" s="18">
        <v>2</v>
      </c>
      <c r="H231" s="21">
        <f t="shared" si="135"/>
        <v>900</v>
      </c>
      <c r="I231" s="3"/>
      <c r="J231" s="18">
        <v>1</v>
      </c>
      <c r="K231" s="21">
        <v>450</v>
      </c>
      <c r="L231" s="18">
        <v>2</v>
      </c>
      <c r="M231" s="365">
        <f t="shared" si="132"/>
        <v>900</v>
      </c>
      <c r="N231" s="37"/>
      <c r="O231" s="346">
        <f t="shared" si="128"/>
        <v>1800</v>
      </c>
      <c r="P231" s="66">
        <f>SUMIF('TDL COD-RO'!D:D,A:A,'TDL COD-RO'!I:I)</f>
        <v>445.26000000000005</v>
      </c>
      <c r="Q231" s="66">
        <f t="shared" si="129"/>
        <v>1354.74</v>
      </c>
      <c r="R231" s="595">
        <f t="shared" si="130"/>
        <v>0.24736666666666671</v>
      </c>
      <c r="S231" s="612"/>
      <c r="T231" s="454"/>
      <c r="U231" s="454"/>
      <c r="V231" s="454"/>
      <c r="W231" s="454"/>
      <c r="X231" s="454"/>
      <c r="Y231" s="454"/>
      <c r="Z231" s="454"/>
      <c r="AA231" s="454"/>
      <c r="AB231" s="454"/>
      <c r="AC231" s="454"/>
      <c r="AD231" s="454"/>
      <c r="AE231" s="454"/>
      <c r="AF231" s="454"/>
      <c r="AG231" s="454"/>
      <c r="AH231" s="454"/>
      <c r="AI231" s="454"/>
      <c r="AJ231" s="454"/>
      <c r="AK231" s="454"/>
      <c r="AL231" s="454"/>
      <c r="AM231" s="454"/>
      <c r="AN231" s="454"/>
      <c r="AO231" s="454"/>
      <c r="AP231" s="454"/>
      <c r="AQ231" s="454"/>
      <c r="AR231" s="454"/>
      <c r="AS231" s="454"/>
      <c r="AT231" s="454"/>
      <c r="AU231" s="454"/>
      <c r="AV231" s="454"/>
      <c r="AW231" s="454"/>
      <c r="AX231" s="454"/>
      <c r="AY231" s="454"/>
      <c r="AZ231" s="454"/>
      <c r="BA231" s="454"/>
      <c r="BB231" s="454"/>
    </row>
    <row r="232" spans="1:54" s="456" customFormat="1" ht="34.5" customHeight="1">
      <c r="A232" s="430" t="s">
        <v>1410</v>
      </c>
      <c r="B232" s="413" t="s">
        <v>130</v>
      </c>
      <c r="C232" s="32" t="s">
        <v>9</v>
      </c>
      <c r="D232" s="18" t="s">
        <v>48</v>
      </c>
      <c r="E232" s="18">
        <v>34</v>
      </c>
      <c r="F232" s="21">
        <v>70</v>
      </c>
      <c r="G232" s="18">
        <v>2</v>
      </c>
      <c r="H232" s="21">
        <f>E232*F232*G232</f>
        <v>4760</v>
      </c>
      <c r="I232" s="3"/>
      <c r="J232" s="18">
        <v>34</v>
      </c>
      <c r="K232" s="21">
        <v>70</v>
      </c>
      <c r="L232" s="18">
        <v>2</v>
      </c>
      <c r="M232" s="365">
        <f t="shared" si="132"/>
        <v>4760</v>
      </c>
      <c r="N232" s="37"/>
      <c r="O232" s="346">
        <f t="shared" si="128"/>
        <v>9520</v>
      </c>
      <c r="P232" s="66">
        <f>SUMIF('TDL COD-RO'!D:D,A:A,'TDL COD-RO'!I:I)</f>
        <v>0</v>
      </c>
      <c r="Q232" s="66">
        <f t="shared" si="129"/>
        <v>9520</v>
      </c>
      <c r="R232" s="595">
        <f t="shared" si="130"/>
        <v>0</v>
      </c>
      <c r="S232" s="612"/>
      <c r="T232" s="454"/>
      <c r="U232" s="454"/>
      <c r="V232" s="454"/>
      <c r="W232" s="454"/>
      <c r="X232" s="454"/>
      <c r="Y232" s="454"/>
      <c r="Z232" s="454"/>
      <c r="AA232" s="454"/>
      <c r="AB232" s="454"/>
      <c r="AC232" s="454"/>
      <c r="AD232" s="454"/>
      <c r="AE232" s="454"/>
      <c r="AF232" s="454"/>
      <c r="AG232" s="454"/>
      <c r="AH232" s="454"/>
      <c r="AI232" s="454"/>
      <c r="AJ232" s="454"/>
      <c r="AK232" s="454"/>
      <c r="AL232" s="454"/>
      <c r="AM232" s="454"/>
      <c r="AN232" s="454"/>
      <c r="AO232" s="454"/>
      <c r="AP232" s="454"/>
      <c r="AQ232" s="454"/>
      <c r="AR232" s="454"/>
      <c r="AS232" s="454"/>
      <c r="AT232" s="454"/>
      <c r="AU232" s="454"/>
      <c r="AV232" s="454"/>
      <c r="AW232" s="454"/>
      <c r="AX232" s="454"/>
      <c r="AY232" s="454"/>
      <c r="AZ232" s="454"/>
      <c r="BA232" s="454"/>
      <c r="BB232" s="454"/>
    </row>
    <row r="233" spans="1:54" s="81" customFormat="1" ht="34.5" customHeight="1">
      <c r="A233" s="430" t="s">
        <v>1411</v>
      </c>
      <c r="B233" s="125" t="s">
        <v>140</v>
      </c>
      <c r="C233" s="39" t="s">
        <v>9</v>
      </c>
      <c r="D233" s="42" t="s">
        <v>133</v>
      </c>
      <c r="E233" s="105">
        <v>1</v>
      </c>
      <c r="F233" s="106">
        <v>320</v>
      </c>
      <c r="G233" s="105">
        <v>12</v>
      </c>
      <c r="H233" s="66">
        <f t="shared" ref="H233:H242" si="136">E233*F233*G233</f>
        <v>3840</v>
      </c>
      <c r="J233" s="97">
        <v>1</v>
      </c>
      <c r="K233" s="106">
        <v>320</v>
      </c>
      <c r="L233" s="105">
        <v>12</v>
      </c>
      <c r="M233" s="347">
        <f t="shared" si="132"/>
        <v>3840</v>
      </c>
      <c r="N233" s="75"/>
      <c r="O233" s="346">
        <f t="shared" si="128"/>
        <v>7680</v>
      </c>
      <c r="P233" s="66">
        <f>SUMIF('TDL COD-RO'!D:D,A:A,'TDL COD-RO'!I:I)</f>
        <v>1280</v>
      </c>
      <c r="Q233" s="66">
        <f t="shared" si="129"/>
        <v>6400</v>
      </c>
      <c r="R233" s="595">
        <f t="shared" si="130"/>
        <v>0.16666666666666666</v>
      </c>
      <c r="S233" s="72"/>
    </row>
    <row r="234" spans="1:54" s="74" customFormat="1" ht="34.5" customHeight="1">
      <c r="A234" s="430" t="s">
        <v>1412</v>
      </c>
      <c r="B234" s="125" t="s">
        <v>141</v>
      </c>
      <c r="C234" s="39" t="s">
        <v>9</v>
      </c>
      <c r="D234" s="42" t="s">
        <v>133</v>
      </c>
      <c r="E234" s="105">
        <v>1</v>
      </c>
      <c r="F234" s="106">
        <v>800</v>
      </c>
      <c r="G234" s="105">
        <v>12</v>
      </c>
      <c r="H234" s="66">
        <f t="shared" si="136"/>
        <v>9600</v>
      </c>
      <c r="I234" s="40"/>
      <c r="J234" s="105">
        <v>1</v>
      </c>
      <c r="K234" s="106">
        <v>800</v>
      </c>
      <c r="L234" s="105">
        <v>12</v>
      </c>
      <c r="M234" s="347">
        <f t="shared" si="132"/>
        <v>9600</v>
      </c>
      <c r="N234" s="342"/>
      <c r="O234" s="346">
        <f t="shared" si="128"/>
        <v>19200</v>
      </c>
      <c r="P234" s="66">
        <f>SUMIF('TDL COD-RO'!D:D,A:A,'TDL COD-RO'!I:I)</f>
        <v>3200</v>
      </c>
      <c r="Q234" s="66">
        <f t="shared" si="129"/>
        <v>16000</v>
      </c>
      <c r="R234" s="595">
        <f t="shared" si="130"/>
        <v>0.16666666666666666</v>
      </c>
      <c r="S234" s="41"/>
    </row>
    <row r="235" spans="1:54" s="74" customFormat="1" ht="34.5" customHeight="1">
      <c r="A235" s="430" t="s">
        <v>1413</v>
      </c>
      <c r="B235" s="125" t="s">
        <v>142</v>
      </c>
      <c r="C235" s="39" t="s">
        <v>9</v>
      </c>
      <c r="D235" s="42" t="s">
        <v>133</v>
      </c>
      <c r="E235" s="105">
        <v>1</v>
      </c>
      <c r="F235" s="106">
        <v>600</v>
      </c>
      <c r="G235" s="105">
        <v>12</v>
      </c>
      <c r="H235" s="66">
        <f t="shared" si="136"/>
        <v>7200</v>
      </c>
      <c r="I235" s="40"/>
      <c r="J235" s="105">
        <v>1</v>
      </c>
      <c r="K235" s="106">
        <v>600</v>
      </c>
      <c r="L235" s="105">
        <v>12</v>
      </c>
      <c r="M235" s="347">
        <f t="shared" si="132"/>
        <v>7200</v>
      </c>
      <c r="N235" s="342"/>
      <c r="O235" s="346">
        <f t="shared" si="128"/>
        <v>14400</v>
      </c>
      <c r="P235" s="66">
        <f>SUMIF('TDL COD-RO'!D:D,A:A,'TDL COD-RO'!I:I)</f>
        <v>1800</v>
      </c>
      <c r="Q235" s="66">
        <f t="shared" si="129"/>
        <v>12600</v>
      </c>
      <c r="R235" s="595">
        <f t="shared" si="130"/>
        <v>0.125</v>
      </c>
      <c r="S235" s="41"/>
    </row>
    <row r="236" spans="1:54" s="74" customFormat="1" ht="34.5" customHeight="1">
      <c r="A236" s="430" t="s">
        <v>1414</v>
      </c>
      <c r="B236" s="125" t="s">
        <v>143</v>
      </c>
      <c r="C236" s="39" t="s">
        <v>9</v>
      </c>
      <c r="D236" s="42" t="s">
        <v>133</v>
      </c>
      <c r="E236" s="105">
        <v>6</v>
      </c>
      <c r="F236" s="106">
        <v>350</v>
      </c>
      <c r="G236" s="105">
        <v>12</v>
      </c>
      <c r="H236" s="66">
        <f t="shared" si="136"/>
        <v>25200</v>
      </c>
      <c r="I236" s="40"/>
      <c r="J236" s="105">
        <v>6</v>
      </c>
      <c r="K236" s="106">
        <v>350</v>
      </c>
      <c r="L236" s="105">
        <v>12</v>
      </c>
      <c r="M236" s="347">
        <f t="shared" si="132"/>
        <v>25200</v>
      </c>
      <c r="N236" s="342"/>
      <c r="O236" s="346">
        <f t="shared" si="128"/>
        <v>50400</v>
      </c>
      <c r="P236" s="66">
        <f>SUMIF('TDL COD-RO'!D:D,A:A,'TDL COD-RO'!I:I)</f>
        <v>6300</v>
      </c>
      <c r="Q236" s="66">
        <f t="shared" si="129"/>
        <v>44100</v>
      </c>
      <c r="R236" s="595">
        <f t="shared" si="130"/>
        <v>0.125</v>
      </c>
      <c r="S236" s="41"/>
    </row>
    <row r="237" spans="1:54" s="74" customFormat="1" ht="34.5" customHeight="1">
      <c r="A237" s="430" t="s">
        <v>1415</v>
      </c>
      <c r="B237" s="125" t="s">
        <v>144</v>
      </c>
      <c r="C237" s="39" t="s">
        <v>9</v>
      </c>
      <c r="D237" s="42" t="s">
        <v>133</v>
      </c>
      <c r="E237" s="105">
        <v>1</v>
      </c>
      <c r="F237" s="106">
        <v>600</v>
      </c>
      <c r="G237" s="105">
        <v>12</v>
      </c>
      <c r="H237" s="66">
        <f t="shared" si="136"/>
        <v>7200</v>
      </c>
      <c r="I237" s="40"/>
      <c r="J237" s="105">
        <v>1</v>
      </c>
      <c r="K237" s="106">
        <v>600</v>
      </c>
      <c r="L237" s="105">
        <v>12</v>
      </c>
      <c r="M237" s="347">
        <f t="shared" si="132"/>
        <v>7200</v>
      </c>
      <c r="N237" s="342"/>
      <c r="O237" s="346">
        <f t="shared" si="128"/>
        <v>14400</v>
      </c>
      <c r="P237" s="66">
        <f>SUMIF('TDL COD-RO'!D:D,A:A,'TDL COD-RO'!I:I)</f>
        <v>2400</v>
      </c>
      <c r="Q237" s="66">
        <f t="shared" si="129"/>
        <v>12000</v>
      </c>
      <c r="R237" s="595">
        <f t="shared" si="130"/>
        <v>0.16666666666666666</v>
      </c>
      <c r="S237" s="41"/>
    </row>
    <row r="238" spans="1:54" s="74" customFormat="1" ht="34.5" customHeight="1">
      <c r="A238" s="430" t="s">
        <v>1416</v>
      </c>
      <c r="B238" s="125" t="s">
        <v>145</v>
      </c>
      <c r="C238" s="39" t="s">
        <v>9</v>
      </c>
      <c r="D238" s="42" t="s">
        <v>133</v>
      </c>
      <c r="E238" s="105">
        <v>1</v>
      </c>
      <c r="F238" s="106">
        <v>350</v>
      </c>
      <c r="G238" s="105">
        <v>12</v>
      </c>
      <c r="H238" s="66">
        <f t="shared" si="136"/>
        <v>4200</v>
      </c>
      <c r="I238" s="40"/>
      <c r="J238" s="105">
        <v>1</v>
      </c>
      <c r="K238" s="106">
        <v>350</v>
      </c>
      <c r="L238" s="105">
        <v>12</v>
      </c>
      <c r="M238" s="347">
        <f t="shared" si="132"/>
        <v>4200</v>
      </c>
      <c r="N238" s="342"/>
      <c r="O238" s="346">
        <f t="shared" si="128"/>
        <v>8400</v>
      </c>
      <c r="P238" s="66">
        <f>SUMIF('TDL COD-RO'!D:D,A:A,'TDL COD-RO'!I:I)</f>
        <v>1050</v>
      </c>
      <c r="Q238" s="66">
        <f t="shared" si="129"/>
        <v>7350</v>
      </c>
      <c r="R238" s="595">
        <f t="shared" si="130"/>
        <v>0.125</v>
      </c>
      <c r="S238" s="41"/>
    </row>
    <row r="239" spans="1:54" s="74" customFormat="1" ht="34.5" customHeight="1">
      <c r="A239" s="430" t="s">
        <v>1417</v>
      </c>
      <c r="B239" s="125" t="s">
        <v>146</v>
      </c>
      <c r="C239" s="39" t="s">
        <v>9</v>
      </c>
      <c r="D239" s="42" t="s">
        <v>133</v>
      </c>
      <c r="E239" s="105">
        <v>1</v>
      </c>
      <c r="F239" s="106">
        <v>350</v>
      </c>
      <c r="G239" s="105">
        <v>12</v>
      </c>
      <c r="H239" s="66">
        <f t="shared" si="136"/>
        <v>4200</v>
      </c>
      <c r="I239" s="40"/>
      <c r="J239" s="105">
        <v>1</v>
      </c>
      <c r="K239" s="106">
        <v>350</v>
      </c>
      <c r="L239" s="105">
        <v>12</v>
      </c>
      <c r="M239" s="347">
        <f t="shared" si="132"/>
        <v>4200</v>
      </c>
      <c r="N239" s="342"/>
      <c r="O239" s="346">
        <f t="shared" si="128"/>
        <v>8400</v>
      </c>
      <c r="P239" s="66">
        <f>SUMIF('TDL COD-RO'!D:D,A:A,'TDL COD-RO'!I:I)</f>
        <v>700</v>
      </c>
      <c r="Q239" s="66">
        <f t="shared" si="129"/>
        <v>7700</v>
      </c>
      <c r="R239" s="595">
        <f t="shared" si="130"/>
        <v>8.3333333333333329E-2</v>
      </c>
      <c r="S239" s="41"/>
    </row>
    <row r="240" spans="1:54" s="74" customFormat="1" ht="34.5" customHeight="1">
      <c r="A240" s="430" t="s">
        <v>1418</v>
      </c>
      <c r="B240" s="125" t="s">
        <v>147</v>
      </c>
      <c r="C240" s="39" t="s">
        <v>9</v>
      </c>
      <c r="D240" s="42" t="s">
        <v>133</v>
      </c>
      <c r="E240" s="105">
        <v>1</v>
      </c>
      <c r="F240" s="106">
        <v>250</v>
      </c>
      <c r="G240" s="105">
        <v>12</v>
      </c>
      <c r="H240" s="66">
        <f t="shared" si="136"/>
        <v>3000</v>
      </c>
      <c r="I240" s="40"/>
      <c r="J240" s="105">
        <v>1</v>
      </c>
      <c r="K240" s="106">
        <v>250</v>
      </c>
      <c r="L240" s="105">
        <v>12</v>
      </c>
      <c r="M240" s="347">
        <f t="shared" si="132"/>
        <v>3000</v>
      </c>
      <c r="N240" s="342"/>
      <c r="O240" s="346">
        <f t="shared" si="128"/>
        <v>6000</v>
      </c>
      <c r="P240" s="66">
        <f>SUMIF('TDL COD-RO'!D:D,A:A,'TDL COD-RO'!I:I)</f>
        <v>750</v>
      </c>
      <c r="Q240" s="66">
        <f t="shared" si="129"/>
        <v>5250</v>
      </c>
      <c r="R240" s="595">
        <f t="shared" si="130"/>
        <v>0.125</v>
      </c>
      <c r="S240" s="41"/>
    </row>
    <row r="241" spans="1:54" s="74" customFormat="1" ht="34.5" customHeight="1">
      <c r="A241" s="430" t="s">
        <v>1419</v>
      </c>
      <c r="B241" s="125" t="s">
        <v>148</v>
      </c>
      <c r="C241" s="39" t="s">
        <v>9</v>
      </c>
      <c r="D241" s="42" t="s">
        <v>133</v>
      </c>
      <c r="E241" s="105">
        <v>1</v>
      </c>
      <c r="F241" s="106">
        <v>150</v>
      </c>
      <c r="G241" s="105">
        <v>12</v>
      </c>
      <c r="H241" s="66">
        <f t="shared" si="136"/>
        <v>1800</v>
      </c>
      <c r="I241" s="81"/>
      <c r="J241" s="97">
        <v>1</v>
      </c>
      <c r="K241" s="106">
        <v>150</v>
      </c>
      <c r="L241" s="105">
        <v>12</v>
      </c>
      <c r="M241" s="347">
        <f t="shared" si="132"/>
        <v>1800</v>
      </c>
      <c r="N241" s="81"/>
      <c r="O241" s="346">
        <f t="shared" si="128"/>
        <v>3600</v>
      </c>
      <c r="P241" s="66">
        <f>SUMIF('TDL COD-RO'!D:D,A:A,'TDL COD-RO'!I:I)</f>
        <v>0</v>
      </c>
      <c r="Q241" s="66">
        <f t="shared" si="129"/>
        <v>3600</v>
      </c>
      <c r="R241" s="595">
        <f t="shared" si="130"/>
        <v>0</v>
      </c>
      <c r="S241" s="41"/>
    </row>
    <row r="242" spans="1:54" s="74" customFormat="1" ht="34.5" customHeight="1">
      <c r="A242" s="430" t="s">
        <v>1420</v>
      </c>
      <c r="B242" s="125" t="s">
        <v>149</v>
      </c>
      <c r="C242" s="39" t="s">
        <v>9</v>
      </c>
      <c r="D242" s="42" t="s">
        <v>133</v>
      </c>
      <c r="E242" s="97">
        <v>1</v>
      </c>
      <c r="F242" s="73">
        <v>1364.74</v>
      </c>
      <c r="G242" s="97">
        <v>12</v>
      </c>
      <c r="H242" s="73">
        <f t="shared" si="136"/>
        <v>16376.880000000001</v>
      </c>
      <c r="I242" s="81"/>
      <c r="J242" s="97">
        <v>1</v>
      </c>
      <c r="K242" s="73">
        <v>1364.74</v>
      </c>
      <c r="L242" s="97">
        <v>12</v>
      </c>
      <c r="M242" s="347">
        <f t="shared" si="132"/>
        <v>16376.880000000001</v>
      </c>
      <c r="N242" s="81"/>
      <c r="O242" s="346">
        <f t="shared" si="128"/>
        <v>32753.760000000002</v>
      </c>
      <c r="P242" s="66">
        <f>SUMIF('TDL COD-RO'!D:D,A:A,'TDL COD-RO'!I:I)</f>
        <v>2735.86</v>
      </c>
      <c r="Q242" s="66">
        <f t="shared" si="129"/>
        <v>30017.9</v>
      </c>
      <c r="R242" s="595">
        <f t="shared" si="130"/>
        <v>8.3528120130330077E-2</v>
      </c>
      <c r="S242" s="41"/>
    </row>
    <row r="243" spans="1:54" s="513" customFormat="1" ht="34.5" customHeight="1">
      <c r="A243" s="430" t="s">
        <v>1421</v>
      </c>
      <c r="B243" s="416" t="s">
        <v>189</v>
      </c>
      <c r="C243" s="32" t="s">
        <v>9</v>
      </c>
      <c r="D243" s="34" t="s">
        <v>169</v>
      </c>
      <c r="E243" s="107">
        <v>1</v>
      </c>
      <c r="F243" s="18">
        <v>1050</v>
      </c>
      <c r="G243" s="18">
        <v>12</v>
      </c>
      <c r="H243" s="28">
        <f t="shared" ref="H243:H248" si="137">E243*F243*G243*25%</f>
        <v>3150</v>
      </c>
      <c r="I243" s="18"/>
      <c r="J243" s="107">
        <v>1</v>
      </c>
      <c r="K243" s="18">
        <v>1050</v>
      </c>
      <c r="L243" s="18">
        <v>12</v>
      </c>
      <c r="M243" s="360">
        <f t="shared" ref="M243:M248" si="138">J243*K243*L243*25%</f>
        <v>3150</v>
      </c>
      <c r="N243" s="37"/>
      <c r="O243" s="346">
        <f t="shared" si="128"/>
        <v>6300</v>
      </c>
      <c r="P243" s="66">
        <f>SUMIF('TDL COD-RO'!D:D,A:A,'TDL COD-RO'!I:I)</f>
        <v>525</v>
      </c>
      <c r="Q243" s="66">
        <f t="shared" si="129"/>
        <v>5775</v>
      </c>
      <c r="R243" s="595">
        <f t="shared" si="130"/>
        <v>8.3333333333333329E-2</v>
      </c>
      <c r="S243" s="17"/>
      <c r="T243" s="127"/>
      <c r="U243" s="127"/>
      <c r="V243" s="127"/>
      <c r="W243" s="127"/>
      <c r="X243" s="127"/>
      <c r="Y243" s="127"/>
      <c r="Z243" s="127"/>
      <c r="AA243" s="127"/>
      <c r="AB243" s="127"/>
      <c r="AC243" s="127"/>
      <c r="AD243" s="127"/>
      <c r="AE243" s="127"/>
      <c r="AF243" s="127"/>
      <c r="AG243" s="127"/>
      <c r="AH243" s="127"/>
      <c r="AI243" s="127"/>
      <c r="AJ243" s="127"/>
      <c r="AK243" s="127"/>
      <c r="AL243" s="127"/>
      <c r="AM243" s="127"/>
      <c r="AN243" s="127"/>
      <c r="AO243" s="127"/>
      <c r="AP243" s="127"/>
      <c r="AQ243" s="127"/>
      <c r="AR243" s="127"/>
      <c r="AS243" s="127"/>
      <c r="AT243" s="127"/>
      <c r="AU243" s="127"/>
      <c r="AV243" s="127"/>
      <c r="AW243" s="127"/>
      <c r="AX243" s="127"/>
      <c r="AY243" s="127"/>
      <c r="AZ243" s="127"/>
      <c r="BA243" s="127"/>
      <c r="BB243" s="127"/>
    </row>
    <row r="244" spans="1:54" s="513" customFormat="1" ht="34.5" customHeight="1">
      <c r="A244" s="430" t="s">
        <v>1422</v>
      </c>
      <c r="B244" s="416" t="s">
        <v>190</v>
      </c>
      <c r="C244" s="32" t="s">
        <v>9</v>
      </c>
      <c r="D244" s="34" t="s">
        <v>169</v>
      </c>
      <c r="E244" s="107">
        <v>1</v>
      </c>
      <c r="F244" s="18">
        <v>850</v>
      </c>
      <c r="G244" s="18">
        <v>12</v>
      </c>
      <c r="H244" s="28">
        <f t="shared" si="137"/>
        <v>2550</v>
      </c>
      <c r="I244" s="18"/>
      <c r="J244" s="107">
        <v>1</v>
      </c>
      <c r="K244" s="18">
        <v>850</v>
      </c>
      <c r="L244" s="18">
        <v>12</v>
      </c>
      <c r="M244" s="360">
        <f t="shared" si="138"/>
        <v>2550</v>
      </c>
      <c r="N244" s="37"/>
      <c r="O244" s="346">
        <f t="shared" si="128"/>
        <v>5100</v>
      </c>
      <c r="P244" s="66">
        <f>SUMIF('TDL COD-RO'!D:D,A:A,'TDL COD-RO'!I:I)</f>
        <v>425</v>
      </c>
      <c r="Q244" s="66">
        <f t="shared" si="129"/>
        <v>4675</v>
      </c>
      <c r="R244" s="595">
        <f t="shared" si="130"/>
        <v>8.3333333333333329E-2</v>
      </c>
      <c r="S244" s="17"/>
      <c r="T244" s="127"/>
      <c r="U244" s="127"/>
      <c r="V244" s="127"/>
      <c r="W244" s="127"/>
      <c r="X244" s="127"/>
      <c r="Y244" s="127"/>
      <c r="Z244" s="127"/>
      <c r="AA244" s="127"/>
      <c r="AB244" s="127"/>
      <c r="AC244" s="127"/>
      <c r="AD244" s="127"/>
      <c r="AE244" s="127"/>
      <c r="AF244" s="127"/>
      <c r="AG244" s="127"/>
      <c r="AH244" s="127"/>
      <c r="AI244" s="127"/>
      <c r="AJ244" s="127"/>
      <c r="AK244" s="127"/>
      <c r="AL244" s="127"/>
      <c r="AM244" s="127"/>
      <c r="AN244" s="127"/>
      <c r="AO244" s="127"/>
      <c r="AP244" s="127"/>
      <c r="AQ244" s="127"/>
      <c r="AR244" s="127"/>
      <c r="AS244" s="127"/>
      <c r="AT244" s="127"/>
      <c r="AU244" s="127"/>
      <c r="AV244" s="127"/>
      <c r="AW244" s="127"/>
      <c r="AX244" s="127"/>
      <c r="AY244" s="127"/>
      <c r="AZ244" s="127"/>
      <c r="BA244" s="127"/>
      <c r="BB244" s="127"/>
    </row>
    <row r="245" spans="1:54" s="513" customFormat="1" ht="34.5" customHeight="1">
      <c r="A245" s="430" t="s">
        <v>1423</v>
      </c>
      <c r="B245" s="416" t="s">
        <v>191</v>
      </c>
      <c r="C245" s="32" t="s">
        <v>9</v>
      </c>
      <c r="D245" s="34" t="s">
        <v>169</v>
      </c>
      <c r="E245" s="107">
        <v>1</v>
      </c>
      <c r="F245" s="18">
        <v>850</v>
      </c>
      <c r="G245" s="18">
        <v>12</v>
      </c>
      <c r="H245" s="28">
        <f t="shared" si="137"/>
        <v>2550</v>
      </c>
      <c r="I245" s="18"/>
      <c r="J245" s="107">
        <v>1</v>
      </c>
      <c r="K245" s="18">
        <v>850</v>
      </c>
      <c r="L245" s="18">
        <v>12</v>
      </c>
      <c r="M245" s="360">
        <f t="shared" si="138"/>
        <v>2550</v>
      </c>
      <c r="N245" s="37"/>
      <c r="O245" s="346">
        <f t="shared" si="128"/>
        <v>5100</v>
      </c>
      <c r="P245" s="66">
        <f>SUMIF('TDL COD-RO'!D:D,A:A,'TDL COD-RO'!I:I)</f>
        <v>425</v>
      </c>
      <c r="Q245" s="66">
        <f t="shared" si="129"/>
        <v>4675</v>
      </c>
      <c r="R245" s="595">
        <f t="shared" si="130"/>
        <v>8.3333333333333329E-2</v>
      </c>
      <c r="S245" s="17"/>
    </row>
    <row r="246" spans="1:54" s="513" customFormat="1" ht="34.5" customHeight="1">
      <c r="A246" s="430" t="s">
        <v>1424</v>
      </c>
      <c r="B246" s="416" t="s">
        <v>192</v>
      </c>
      <c r="C246" s="32" t="s">
        <v>9</v>
      </c>
      <c r="D246" s="34" t="s">
        <v>169</v>
      </c>
      <c r="E246" s="107">
        <v>1</v>
      </c>
      <c r="F246" s="18">
        <v>460</v>
      </c>
      <c r="G246" s="18">
        <v>12</v>
      </c>
      <c r="H246" s="28">
        <f t="shared" si="137"/>
        <v>1380</v>
      </c>
      <c r="I246" s="18"/>
      <c r="J246" s="107">
        <v>1</v>
      </c>
      <c r="K246" s="18">
        <v>460</v>
      </c>
      <c r="L246" s="18">
        <v>12</v>
      </c>
      <c r="M246" s="360">
        <f t="shared" si="138"/>
        <v>1380</v>
      </c>
      <c r="N246" s="37"/>
      <c r="O246" s="346">
        <f t="shared" si="128"/>
        <v>2760</v>
      </c>
      <c r="P246" s="66">
        <f>SUMIF('TDL COD-RO'!D:D,A:A,'TDL COD-RO'!I:I)</f>
        <v>230</v>
      </c>
      <c r="Q246" s="66">
        <f t="shared" si="129"/>
        <v>2530</v>
      </c>
      <c r="R246" s="595">
        <f t="shared" si="130"/>
        <v>8.3333333333333329E-2</v>
      </c>
      <c r="S246" s="17"/>
    </row>
    <row r="247" spans="1:54" s="513" customFormat="1" ht="34.5" customHeight="1">
      <c r="A247" s="430" t="s">
        <v>1425</v>
      </c>
      <c r="B247" s="416" t="s">
        <v>193</v>
      </c>
      <c r="C247" s="32" t="s">
        <v>9</v>
      </c>
      <c r="D247" s="34" t="s">
        <v>169</v>
      </c>
      <c r="E247" s="107">
        <v>1</v>
      </c>
      <c r="F247" s="18">
        <v>510</v>
      </c>
      <c r="G247" s="18">
        <v>12</v>
      </c>
      <c r="H247" s="28">
        <f t="shared" si="137"/>
        <v>1530</v>
      </c>
      <c r="I247" s="18"/>
      <c r="J247" s="107">
        <v>1</v>
      </c>
      <c r="K247" s="18">
        <v>510</v>
      </c>
      <c r="L247" s="18">
        <v>12</v>
      </c>
      <c r="M247" s="360">
        <f t="shared" si="138"/>
        <v>1530</v>
      </c>
      <c r="N247" s="37"/>
      <c r="O247" s="346">
        <f t="shared" si="128"/>
        <v>3060</v>
      </c>
      <c r="P247" s="66">
        <f>SUMIF('TDL COD-RO'!D:D,A:A,'TDL COD-RO'!I:I)</f>
        <v>255</v>
      </c>
      <c r="Q247" s="66">
        <f t="shared" si="129"/>
        <v>2805</v>
      </c>
      <c r="R247" s="595">
        <f t="shared" si="130"/>
        <v>8.3333333333333329E-2</v>
      </c>
      <c r="S247" s="17"/>
    </row>
    <row r="248" spans="1:54" s="513" customFormat="1" ht="34.5" customHeight="1">
      <c r="A248" s="430" t="s">
        <v>1426</v>
      </c>
      <c r="B248" s="416" t="s">
        <v>194</v>
      </c>
      <c r="C248" s="32" t="s">
        <v>9</v>
      </c>
      <c r="D248" s="34" t="s">
        <v>169</v>
      </c>
      <c r="E248" s="107">
        <v>1</v>
      </c>
      <c r="F248" s="18">
        <v>420</v>
      </c>
      <c r="G248" s="18">
        <v>12</v>
      </c>
      <c r="H248" s="28">
        <f t="shared" si="137"/>
        <v>1260</v>
      </c>
      <c r="I248" s="18"/>
      <c r="J248" s="107">
        <v>1</v>
      </c>
      <c r="K248" s="18">
        <v>420</v>
      </c>
      <c r="L248" s="18">
        <v>12</v>
      </c>
      <c r="M248" s="360">
        <f t="shared" si="138"/>
        <v>1260</v>
      </c>
      <c r="N248" s="37"/>
      <c r="O248" s="346">
        <f t="shared" si="128"/>
        <v>2520</v>
      </c>
      <c r="P248" s="66">
        <f>SUMIF('TDL COD-RO'!D:D,A:A,'TDL COD-RO'!I:I)</f>
        <v>210</v>
      </c>
      <c r="Q248" s="66">
        <f t="shared" si="129"/>
        <v>2310</v>
      </c>
      <c r="R248" s="595">
        <f t="shared" si="130"/>
        <v>8.3333333333333329E-2</v>
      </c>
      <c r="S248" s="17"/>
    </row>
    <row r="249" spans="1:54" s="513" customFormat="1" ht="34.5" customHeight="1">
      <c r="A249" s="430" t="s">
        <v>1427</v>
      </c>
      <c r="B249" s="416" t="s">
        <v>145</v>
      </c>
      <c r="C249" s="32" t="s">
        <v>9</v>
      </c>
      <c r="D249" s="34" t="s">
        <v>169</v>
      </c>
      <c r="E249" s="107">
        <v>1</v>
      </c>
      <c r="F249" s="18">
        <v>305</v>
      </c>
      <c r="G249" s="18">
        <v>12</v>
      </c>
      <c r="H249" s="28">
        <f t="shared" ref="H249:H255" si="139">E249*F249*G249</f>
        <v>3660</v>
      </c>
      <c r="I249" s="18"/>
      <c r="J249" s="107">
        <v>1</v>
      </c>
      <c r="K249" s="18">
        <v>305</v>
      </c>
      <c r="L249" s="18">
        <v>12</v>
      </c>
      <c r="M249" s="360">
        <f t="shared" ref="M249:M256" si="140">J249*K249*L249</f>
        <v>3660</v>
      </c>
      <c r="N249" s="37"/>
      <c r="O249" s="346">
        <f t="shared" si="128"/>
        <v>7320</v>
      </c>
      <c r="P249" s="66">
        <f>SUMIF('TDL COD-RO'!D:D,A:A,'TDL COD-RO'!I:I)</f>
        <v>610</v>
      </c>
      <c r="Q249" s="66">
        <f t="shared" si="129"/>
        <v>6710</v>
      </c>
      <c r="R249" s="595">
        <f t="shared" si="130"/>
        <v>8.3333333333333329E-2</v>
      </c>
      <c r="S249" s="17"/>
    </row>
    <row r="250" spans="1:54" s="513" customFormat="1" ht="34.5" customHeight="1">
      <c r="A250" s="430" t="s">
        <v>1428</v>
      </c>
      <c r="B250" s="416" t="s">
        <v>195</v>
      </c>
      <c r="C250" s="32" t="s">
        <v>9</v>
      </c>
      <c r="D250" s="34" t="s">
        <v>169</v>
      </c>
      <c r="E250" s="107">
        <v>1</v>
      </c>
      <c r="F250" s="18">
        <v>500</v>
      </c>
      <c r="G250" s="18">
        <v>12</v>
      </c>
      <c r="H250" s="28">
        <f>E250*F250*G250*25%</f>
        <v>1500</v>
      </c>
      <c r="I250" s="18"/>
      <c r="J250" s="107">
        <v>1</v>
      </c>
      <c r="K250" s="18">
        <v>500</v>
      </c>
      <c r="L250" s="18">
        <v>12</v>
      </c>
      <c r="M250" s="360">
        <f>J250*K250*L250*25%</f>
        <v>1500</v>
      </c>
      <c r="N250" s="37"/>
      <c r="O250" s="346">
        <f t="shared" si="128"/>
        <v>3000</v>
      </c>
      <c r="P250" s="66">
        <f>SUMIF('TDL COD-RO'!D:D,A:A,'TDL COD-RO'!I:I)</f>
        <v>250</v>
      </c>
      <c r="Q250" s="66">
        <f t="shared" si="129"/>
        <v>2750</v>
      </c>
      <c r="R250" s="595">
        <f t="shared" si="130"/>
        <v>8.3333333333333329E-2</v>
      </c>
      <c r="S250" s="17"/>
    </row>
    <row r="251" spans="1:54" s="513" customFormat="1" ht="34.5" customHeight="1">
      <c r="A251" s="430" t="s">
        <v>1429</v>
      </c>
      <c r="B251" s="416" t="s">
        <v>196</v>
      </c>
      <c r="C251" s="32" t="s">
        <v>9</v>
      </c>
      <c r="D251" s="34" t="s">
        <v>169</v>
      </c>
      <c r="E251" s="107">
        <v>1</v>
      </c>
      <c r="F251" s="18">
        <v>200</v>
      </c>
      <c r="G251" s="18">
        <v>12</v>
      </c>
      <c r="H251" s="28">
        <f>E251*F251*G251*25%</f>
        <v>600</v>
      </c>
      <c r="I251" s="18"/>
      <c r="J251" s="107">
        <v>1</v>
      </c>
      <c r="K251" s="18">
        <v>200</v>
      </c>
      <c r="L251" s="18">
        <v>12</v>
      </c>
      <c r="M251" s="360">
        <f>J251*K251*L251*25%</f>
        <v>600</v>
      </c>
      <c r="N251" s="37"/>
      <c r="O251" s="346">
        <f t="shared" si="128"/>
        <v>1200</v>
      </c>
      <c r="P251" s="66">
        <f>SUMIF('TDL COD-RO'!D:D,A:A,'TDL COD-RO'!I:I)</f>
        <v>100</v>
      </c>
      <c r="Q251" s="66">
        <f t="shared" si="129"/>
        <v>1100</v>
      </c>
      <c r="R251" s="595">
        <f t="shared" si="130"/>
        <v>8.3333333333333329E-2</v>
      </c>
      <c r="S251" s="17"/>
    </row>
    <row r="252" spans="1:54" s="513" customFormat="1" ht="34.5" customHeight="1">
      <c r="A252" s="430" t="s">
        <v>1430</v>
      </c>
      <c r="B252" s="416" t="s">
        <v>197</v>
      </c>
      <c r="C252" s="32" t="s">
        <v>9</v>
      </c>
      <c r="D252" s="34" t="s">
        <v>169</v>
      </c>
      <c r="E252" s="107">
        <v>1</v>
      </c>
      <c r="F252" s="18">
        <v>700</v>
      </c>
      <c r="G252" s="18">
        <v>12</v>
      </c>
      <c r="H252" s="28">
        <f t="shared" si="139"/>
        <v>8400</v>
      </c>
      <c r="I252" s="18"/>
      <c r="J252" s="107">
        <v>1</v>
      </c>
      <c r="K252" s="18">
        <v>700</v>
      </c>
      <c r="L252" s="18">
        <v>12</v>
      </c>
      <c r="M252" s="360">
        <f t="shared" si="140"/>
        <v>8400</v>
      </c>
      <c r="N252" s="37"/>
      <c r="O252" s="346">
        <f t="shared" si="128"/>
        <v>16800</v>
      </c>
      <c r="P252" s="66">
        <f>SUMIF('TDL COD-RO'!D:D,A:A,'TDL COD-RO'!I:I)</f>
        <v>1400</v>
      </c>
      <c r="Q252" s="66">
        <f t="shared" si="129"/>
        <v>15400</v>
      </c>
      <c r="R252" s="595">
        <f t="shared" si="130"/>
        <v>8.3333333333333329E-2</v>
      </c>
      <c r="S252" s="17"/>
    </row>
    <row r="253" spans="1:54" s="513" customFormat="1" ht="34.5" customHeight="1">
      <c r="A253" s="430" t="s">
        <v>1431</v>
      </c>
      <c r="B253" s="416" t="s">
        <v>199</v>
      </c>
      <c r="C253" s="32" t="s">
        <v>9</v>
      </c>
      <c r="D253" s="34" t="s">
        <v>169</v>
      </c>
      <c r="E253" s="107">
        <v>2</v>
      </c>
      <c r="F253" s="18">
        <v>260</v>
      </c>
      <c r="G253" s="18">
        <v>12</v>
      </c>
      <c r="H253" s="28">
        <f t="shared" si="139"/>
        <v>6240</v>
      </c>
      <c r="I253" s="18"/>
      <c r="J253" s="107">
        <v>2</v>
      </c>
      <c r="K253" s="18">
        <v>260</v>
      </c>
      <c r="L253" s="18">
        <v>12</v>
      </c>
      <c r="M253" s="360">
        <f t="shared" si="140"/>
        <v>6240</v>
      </c>
      <c r="N253" s="37"/>
      <c r="O253" s="346">
        <f t="shared" si="128"/>
        <v>12480</v>
      </c>
      <c r="P253" s="66">
        <f>SUMIF('TDL COD-RO'!D:D,A:A,'TDL COD-RO'!I:I)</f>
        <v>1040</v>
      </c>
      <c r="Q253" s="66">
        <f t="shared" si="129"/>
        <v>11440</v>
      </c>
      <c r="R253" s="595">
        <f t="shared" si="130"/>
        <v>8.3333333333333329E-2</v>
      </c>
      <c r="S253" s="17"/>
    </row>
    <row r="254" spans="1:54" s="513" customFormat="1" ht="34.5" customHeight="1">
      <c r="A254" s="430" t="s">
        <v>1432</v>
      </c>
      <c r="B254" s="416" t="s">
        <v>200</v>
      </c>
      <c r="C254" s="32" t="s">
        <v>9</v>
      </c>
      <c r="D254" s="34" t="s">
        <v>169</v>
      </c>
      <c r="E254" s="107">
        <v>3</v>
      </c>
      <c r="F254" s="18">
        <v>170</v>
      </c>
      <c r="G254" s="18">
        <v>12</v>
      </c>
      <c r="H254" s="28">
        <f t="shared" si="139"/>
        <v>6120</v>
      </c>
      <c r="I254" s="18"/>
      <c r="J254" s="107">
        <v>3</v>
      </c>
      <c r="K254" s="18">
        <v>170</v>
      </c>
      <c r="L254" s="18">
        <v>12</v>
      </c>
      <c r="M254" s="360">
        <f t="shared" si="140"/>
        <v>6120</v>
      </c>
      <c r="N254" s="37"/>
      <c r="O254" s="346">
        <f t="shared" si="128"/>
        <v>12240</v>
      </c>
      <c r="P254" s="66">
        <f>SUMIF('TDL COD-RO'!D:D,A:A,'TDL COD-RO'!I:I)</f>
        <v>1020</v>
      </c>
      <c r="Q254" s="66">
        <f t="shared" si="129"/>
        <v>11220</v>
      </c>
      <c r="R254" s="595">
        <f t="shared" si="130"/>
        <v>8.3333333333333329E-2</v>
      </c>
      <c r="S254" s="17"/>
    </row>
    <row r="255" spans="1:54" s="513" customFormat="1" ht="34.5" customHeight="1">
      <c r="A255" s="430" t="s">
        <v>1433</v>
      </c>
      <c r="B255" s="416" t="s">
        <v>201</v>
      </c>
      <c r="C255" s="32" t="s">
        <v>9</v>
      </c>
      <c r="D255" s="34" t="s">
        <v>169</v>
      </c>
      <c r="E255" s="107">
        <v>2</v>
      </c>
      <c r="F255" s="18">
        <v>170</v>
      </c>
      <c r="G255" s="18">
        <v>12</v>
      </c>
      <c r="H255" s="28">
        <f t="shared" si="139"/>
        <v>4080</v>
      </c>
      <c r="I255" s="18"/>
      <c r="J255" s="107">
        <v>2</v>
      </c>
      <c r="K255" s="18">
        <v>170</v>
      </c>
      <c r="L255" s="18">
        <v>12</v>
      </c>
      <c r="M255" s="360">
        <f t="shared" si="140"/>
        <v>4080</v>
      </c>
      <c r="N255" s="37"/>
      <c r="O255" s="346">
        <f t="shared" si="128"/>
        <v>8160</v>
      </c>
      <c r="P255" s="66">
        <f>SUMIF('TDL COD-RO'!D:D,A:A,'TDL COD-RO'!I:I)</f>
        <v>680</v>
      </c>
      <c r="Q255" s="66">
        <f t="shared" si="129"/>
        <v>7480</v>
      </c>
      <c r="R255" s="595">
        <f t="shared" si="130"/>
        <v>8.3333333333333329E-2</v>
      </c>
      <c r="S255" s="17"/>
    </row>
    <row r="256" spans="1:54" s="513" customFormat="1" ht="34.5" customHeight="1">
      <c r="A256" s="430" t="s">
        <v>1434</v>
      </c>
      <c r="B256" s="417" t="s">
        <v>297</v>
      </c>
      <c r="C256" s="32" t="s">
        <v>9</v>
      </c>
      <c r="D256" s="34" t="s">
        <v>169</v>
      </c>
      <c r="E256" s="107">
        <v>1</v>
      </c>
      <c r="F256" s="18">
        <v>2863.42</v>
      </c>
      <c r="G256" s="18">
        <v>12</v>
      </c>
      <c r="H256" s="28">
        <f>E256*F256*G256</f>
        <v>34361.040000000001</v>
      </c>
      <c r="I256" s="18"/>
      <c r="J256" s="107">
        <v>1</v>
      </c>
      <c r="K256" s="18">
        <v>2863.42</v>
      </c>
      <c r="L256" s="18">
        <v>12</v>
      </c>
      <c r="M256" s="360">
        <f t="shared" si="140"/>
        <v>34361.040000000001</v>
      </c>
      <c r="N256" s="37"/>
      <c r="O256" s="346">
        <f t="shared" si="128"/>
        <v>68722.080000000002</v>
      </c>
      <c r="P256" s="66">
        <f>SUMIF('TDL COD-RO'!D:D,A:A,'TDL COD-RO'!I:I)</f>
        <v>2244.5</v>
      </c>
      <c r="Q256" s="66">
        <f t="shared" si="129"/>
        <v>66477.58</v>
      </c>
      <c r="R256" s="595">
        <f t="shared" si="130"/>
        <v>3.2660536468046369E-2</v>
      </c>
      <c r="S256" s="17"/>
    </row>
    <row r="257" spans="1:19" s="456" customFormat="1" ht="34.5" customHeight="1">
      <c r="A257" s="430" t="s">
        <v>1435</v>
      </c>
      <c r="B257" s="514" t="s">
        <v>299</v>
      </c>
      <c r="C257" s="32" t="s">
        <v>9</v>
      </c>
      <c r="D257" s="18" t="s">
        <v>229</v>
      </c>
      <c r="E257" s="515">
        <v>1</v>
      </c>
      <c r="F257" s="18">
        <v>400</v>
      </c>
      <c r="G257" s="18">
        <v>12</v>
      </c>
      <c r="H257" s="18">
        <f>G257*F257*E257</f>
        <v>4800</v>
      </c>
      <c r="I257" s="18"/>
      <c r="J257" s="18">
        <f>E257</f>
        <v>1</v>
      </c>
      <c r="K257" s="18">
        <f t="shared" ref="K257:M261" si="141">F257</f>
        <v>400</v>
      </c>
      <c r="L257" s="18">
        <f t="shared" si="141"/>
        <v>12</v>
      </c>
      <c r="M257" s="366">
        <f t="shared" si="141"/>
        <v>4800</v>
      </c>
      <c r="N257" s="37"/>
      <c r="O257" s="346">
        <f t="shared" si="128"/>
        <v>9600</v>
      </c>
      <c r="P257" s="66">
        <f>SUMIF('TDL COD-RO'!D:D,A:A,'TDL COD-RO'!I:I)</f>
        <v>1600</v>
      </c>
      <c r="Q257" s="66">
        <f t="shared" si="129"/>
        <v>8000</v>
      </c>
      <c r="R257" s="595">
        <f t="shared" si="130"/>
        <v>0.16666666666666666</v>
      </c>
      <c r="S257" s="612"/>
    </row>
    <row r="258" spans="1:19" s="456" customFormat="1" ht="34.5" customHeight="1">
      <c r="A258" s="430" t="s">
        <v>1436</v>
      </c>
      <c r="B258" s="514" t="s">
        <v>197</v>
      </c>
      <c r="C258" s="32" t="s">
        <v>9</v>
      </c>
      <c r="D258" s="18" t="s">
        <v>229</v>
      </c>
      <c r="E258" s="515">
        <v>1</v>
      </c>
      <c r="F258" s="18">
        <v>800</v>
      </c>
      <c r="G258" s="18">
        <v>12</v>
      </c>
      <c r="H258" s="18">
        <f t="shared" ref="H258:H261" si="142">G258*F258*E258</f>
        <v>9600</v>
      </c>
      <c r="I258" s="18"/>
      <c r="J258" s="18">
        <f t="shared" ref="J258:J261" si="143">E258</f>
        <v>1</v>
      </c>
      <c r="K258" s="18">
        <f t="shared" si="141"/>
        <v>800</v>
      </c>
      <c r="L258" s="18">
        <f t="shared" si="141"/>
        <v>12</v>
      </c>
      <c r="M258" s="366">
        <f t="shared" si="141"/>
        <v>9600</v>
      </c>
      <c r="N258" s="37"/>
      <c r="O258" s="346">
        <f t="shared" si="128"/>
        <v>19200</v>
      </c>
      <c r="P258" s="66">
        <f>SUMIF('TDL COD-RO'!D:D,A:A,'TDL COD-RO'!I:I)</f>
        <v>3200</v>
      </c>
      <c r="Q258" s="66">
        <f t="shared" si="129"/>
        <v>16000</v>
      </c>
      <c r="R258" s="595">
        <f t="shared" si="130"/>
        <v>0.16666666666666666</v>
      </c>
      <c r="S258" s="612"/>
    </row>
    <row r="259" spans="1:19" s="456" customFormat="1" ht="34.5" customHeight="1">
      <c r="A259" s="430" t="s">
        <v>1437</v>
      </c>
      <c r="B259" s="514" t="s">
        <v>251</v>
      </c>
      <c r="C259" s="32" t="s">
        <v>9</v>
      </c>
      <c r="D259" s="18" t="s">
        <v>229</v>
      </c>
      <c r="E259" s="515">
        <v>3</v>
      </c>
      <c r="F259" s="18">
        <v>300</v>
      </c>
      <c r="G259" s="18">
        <v>12</v>
      </c>
      <c r="H259" s="18">
        <f t="shared" si="142"/>
        <v>10800</v>
      </c>
      <c r="I259" s="18"/>
      <c r="J259" s="18">
        <v>6</v>
      </c>
      <c r="K259" s="18">
        <f t="shared" si="141"/>
        <v>300</v>
      </c>
      <c r="L259" s="18">
        <f t="shared" si="141"/>
        <v>12</v>
      </c>
      <c r="M259" s="366">
        <f t="shared" si="141"/>
        <v>10800</v>
      </c>
      <c r="N259" s="37"/>
      <c r="O259" s="346">
        <f t="shared" si="128"/>
        <v>21600</v>
      </c>
      <c r="P259" s="66">
        <f>SUMIF('TDL COD-RO'!D:D,A:A,'TDL COD-RO'!I:I)</f>
        <v>2061</v>
      </c>
      <c r="Q259" s="66">
        <f t="shared" si="129"/>
        <v>19539</v>
      </c>
      <c r="R259" s="595">
        <f t="shared" si="130"/>
        <v>9.5416666666666664E-2</v>
      </c>
      <c r="S259" s="612"/>
    </row>
    <row r="260" spans="1:19" s="456" customFormat="1" ht="34.5" customHeight="1">
      <c r="A260" s="430" t="s">
        <v>1438</v>
      </c>
      <c r="B260" s="514" t="s">
        <v>252</v>
      </c>
      <c r="C260" s="32" t="s">
        <v>9</v>
      </c>
      <c r="D260" s="18" t="s">
        <v>229</v>
      </c>
      <c r="E260" s="515">
        <v>1</v>
      </c>
      <c r="F260" s="18">
        <v>600</v>
      </c>
      <c r="G260" s="18">
        <v>12</v>
      </c>
      <c r="H260" s="18">
        <f t="shared" si="142"/>
        <v>7200</v>
      </c>
      <c r="I260" s="18"/>
      <c r="J260" s="18">
        <f t="shared" si="143"/>
        <v>1</v>
      </c>
      <c r="K260" s="18">
        <f t="shared" si="141"/>
        <v>600</v>
      </c>
      <c r="L260" s="18">
        <f t="shared" si="141"/>
        <v>12</v>
      </c>
      <c r="M260" s="366">
        <f t="shared" si="141"/>
        <v>7200</v>
      </c>
      <c r="N260" s="37"/>
      <c r="O260" s="346">
        <f t="shared" si="128"/>
        <v>14400</v>
      </c>
      <c r="P260" s="66">
        <f>SUMIF('TDL COD-RO'!D:D,A:A,'TDL COD-RO'!I:I)</f>
        <v>2400</v>
      </c>
      <c r="Q260" s="66">
        <f t="shared" si="129"/>
        <v>12000</v>
      </c>
      <c r="R260" s="595">
        <f t="shared" si="130"/>
        <v>0.16666666666666666</v>
      </c>
      <c r="S260" s="612"/>
    </row>
    <row r="261" spans="1:19" s="456" customFormat="1" ht="34.5" customHeight="1">
      <c r="A261" s="430" t="s">
        <v>1439</v>
      </c>
      <c r="B261" s="514" t="s">
        <v>253</v>
      </c>
      <c r="C261" s="32" t="s">
        <v>9</v>
      </c>
      <c r="D261" s="18" t="s">
        <v>229</v>
      </c>
      <c r="E261" s="18">
        <v>1</v>
      </c>
      <c r="F261" s="95">
        <f>SUM(F257:F260)*36.2/100</f>
        <v>760.2</v>
      </c>
      <c r="G261" s="18">
        <v>12</v>
      </c>
      <c r="H261" s="18">
        <f t="shared" si="142"/>
        <v>9122.4000000000015</v>
      </c>
      <c r="I261" s="18"/>
      <c r="J261" s="18">
        <f t="shared" si="143"/>
        <v>1</v>
      </c>
      <c r="K261" s="18">
        <f t="shared" si="141"/>
        <v>760.2</v>
      </c>
      <c r="L261" s="18">
        <f t="shared" si="141"/>
        <v>12</v>
      </c>
      <c r="M261" s="366">
        <f t="shared" si="141"/>
        <v>9122.4000000000015</v>
      </c>
      <c r="N261" s="37"/>
      <c r="O261" s="346">
        <f t="shared" si="128"/>
        <v>18244.800000000003</v>
      </c>
      <c r="P261" s="66">
        <f>SUMIF('TDL COD-RO'!D:D,A:A,'TDL COD-RO'!I:I)</f>
        <v>2476.63</v>
      </c>
      <c r="Q261" s="66">
        <f t="shared" si="129"/>
        <v>15768.170000000002</v>
      </c>
      <c r="R261" s="595">
        <f t="shared" si="130"/>
        <v>0.13574443129001137</v>
      </c>
      <c r="S261" s="612"/>
    </row>
    <row r="262" spans="1:19" s="456" customFormat="1" ht="34.5" customHeight="1">
      <c r="A262" s="425"/>
      <c r="B262" s="414"/>
      <c r="C262" s="3"/>
      <c r="D262" s="3"/>
      <c r="E262" s="18"/>
      <c r="F262" s="21"/>
      <c r="G262" s="18"/>
      <c r="H262" s="21"/>
      <c r="I262" s="3"/>
      <c r="J262" s="3"/>
      <c r="K262" s="24"/>
      <c r="L262" s="3"/>
      <c r="M262" s="367"/>
      <c r="N262" s="122"/>
      <c r="O262" s="369"/>
      <c r="P262" s="559"/>
      <c r="Q262" s="559"/>
      <c r="R262" s="600"/>
      <c r="S262" s="612"/>
    </row>
    <row r="263" spans="1:19" s="456" customFormat="1" ht="34.5" customHeight="1">
      <c r="A263" s="425"/>
      <c r="B263" s="415" t="s">
        <v>29</v>
      </c>
      <c r="C263" s="8"/>
      <c r="D263" s="8"/>
      <c r="E263" s="19"/>
      <c r="F263" s="23"/>
      <c r="G263" s="19"/>
      <c r="H263" s="23"/>
      <c r="I263" s="29"/>
      <c r="J263" s="8"/>
      <c r="K263" s="25"/>
      <c r="L263" s="8"/>
      <c r="M263" s="368"/>
      <c r="N263" s="29"/>
      <c r="O263" s="568"/>
      <c r="P263" s="560"/>
      <c r="Q263" s="560"/>
      <c r="R263" s="607"/>
      <c r="S263" s="612"/>
    </row>
    <row r="264" spans="1:19" s="456" customFormat="1" ht="34.5" customHeight="1">
      <c r="A264" s="430" t="s">
        <v>1168</v>
      </c>
      <c r="B264" s="413" t="s">
        <v>102</v>
      </c>
      <c r="C264" s="42" t="s">
        <v>10</v>
      </c>
      <c r="D264" s="18" t="s">
        <v>48</v>
      </c>
      <c r="E264" s="18">
        <v>1</v>
      </c>
      <c r="F264" s="21">
        <v>1000</v>
      </c>
      <c r="G264" s="18">
        <v>2</v>
      </c>
      <c r="H264" s="21">
        <f t="shared" ref="H264:H283" si="144">E264*F264*G264</f>
        <v>2000</v>
      </c>
      <c r="I264" s="18"/>
      <c r="J264" s="18">
        <v>1</v>
      </c>
      <c r="K264" s="21">
        <v>1000</v>
      </c>
      <c r="L264" s="18">
        <v>2</v>
      </c>
      <c r="M264" s="365">
        <f t="shared" ref="M264:M283" si="145">J264*K264*L264</f>
        <v>2000</v>
      </c>
      <c r="N264" s="37"/>
      <c r="O264" s="346">
        <f t="shared" ref="O264:O287" si="146">H264+M264</f>
        <v>4000</v>
      </c>
      <c r="P264" s="66">
        <f>SUMIF('TDL COD-RO'!D:D,A:A,'TDL COD-RO'!I:I)</f>
        <v>398.5</v>
      </c>
      <c r="Q264" s="66">
        <f t="shared" ref="Q264:Q287" si="147">O264-P264</f>
        <v>3601.5</v>
      </c>
      <c r="R264" s="595">
        <f t="shared" ref="R264:R287" si="148">P264/O264</f>
        <v>9.9625000000000005E-2</v>
      </c>
      <c r="S264" s="612"/>
    </row>
    <row r="265" spans="1:19" s="456" customFormat="1" ht="34.5" customHeight="1">
      <c r="A265" s="430" t="s">
        <v>1198</v>
      </c>
      <c r="B265" s="413" t="s">
        <v>103</v>
      </c>
      <c r="C265" s="42" t="s">
        <v>10</v>
      </c>
      <c r="D265" s="18" t="s">
        <v>48</v>
      </c>
      <c r="E265" s="18">
        <v>1</v>
      </c>
      <c r="F265" s="21">
        <v>1500</v>
      </c>
      <c r="G265" s="18">
        <v>0.9</v>
      </c>
      <c r="H265" s="21">
        <f t="shared" si="144"/>
        <v>1350</v>
      </c>
      <c r="I265" s="18"/>
      <c r="J265" s="18">
        <v>1</v>
      </c>
      <c r="K265" s="21">
        <v>1500</v>
      </c>
      <c r="L265" s="18">
        <v>0.9</v>
      </c>
      <c r="M265" s="365">
        <f t="shared" si="145"/>
        <v>1350</v>
      </c>
      <c r="N265" s="37"/>
      <c r="O265" s="346">
        <f t="shared" si="146"/>
        <v>2700</v>
      </c>
      <c r="P265" s="66">
        <f>SUMIF('TDL COD-RO'!D:D,A:A,'TDL COD-RO'!I:I)</f>
        <v>1015</v>
      </c>
      <c r="Q265" s="66">
        <f t="shared" si="147"/>
        <v>1685</v>
      </c>
      <c r="R265" s="595">
        <f t="shared" si="148"/>
        <v>0.37592592592592594</v>
      </c>
      <c r="S265" s="612"/>
    </row>
    <row r="266" spans="1:19" s="456" customFormat="1" ht="34.5" customHeight="1">
      <c r="A266" s="430" t="s">
        <v>1192</v>
      </c>
      <c r="B266" s="413" t="s">
        <v>104</v>
      </c>
      <c r="C266" s="42" t="s">
        <v>10</v>
      </c>
      <c r="D266" s="18" t="s">
        <v>48</v>
      </c>
      <c r="E266" s="18">
        <v>1</v>
      </c>
      <c r="F266" s="21">
        <v>200</v>
      </c>
      <c r="G266" s="18">
        <v>9</v>
      </c>
      <c r="H266" s="21">
        <f t="shared" si="144"/>
        <v>1800</v>
      </c>
      <c r="I266" s="18"/>
      <c r="J266" s="18">
        <v>1</v>
      </c>
      <c r="K266" s="21">
        <v>200</v>
      </c>
      <c r="L266" s="18">
        <v>9</v>
      </c>
      <c r="M266" s="365">
        <f t="shared" si="145"/>
        <v>1800</v>
      </c>
      <c r="N266" s="37"/>
      <c r="O266" s="346">
        <f t="shared" si="146"/>
        <v>3600</v>
      </c>
      <c r="P266" s="66">
        <f>SUMIF('TDL COD-RO'!D:D,A:A,'TDL COD-RO'!I:I)</f>
        <v>500</v>
      </c>
      <c r="Q266" s="66">
        <f t="shared" si="147"/>
        <v>3100</v>
      </c>
      <c r="R266" s="595">
        <f t="shared" si="148"/>
        <v>0.1388888888888889</v>
      </c>
      <c r="S266" s="612"/>
    </row>
    <row r="267" spans="1:19" s="74" customFormat="1" ht="34.5" customHeight="1">
      <c r="A267" s="425" t="s">
        <v>1440</v>
      </c>
      <c r="B267" s="125" t="s">
        <v>150</v>
      </c>
      <c r="C267" s="42" t="s">
        <v>10</v>
      </c>
      <c r="D267" s="42" t="s">
        <v>133</v>
      </c>
      <c r="E267" s="105">
        <v>1</v>
      </c>
      <c r="F267" s="106">
        <v>100</v>
      </c>
      <c r="G267" s="105">
        <v>12</v>
      </c>
      <c r="H267" s="73">
        <f t="shared" si="144"/>
        <v>1200</v>
      </c>
      <c r="I267" s="40"/>
      <c r="J267" s="105">
        <v>1</v>
      </c>
      <c r="K267" s="106">
        <v>100</v>
      </c>
      <c r="L267" s="105">
        <v>12</v>
      </c>
      <c r="M267" s="347">
        <f t="shared" si="145"/>
        <v>1200</v>
      </c>
      <c r="N267" s="342"/>
      <c r="O267" s="346">
        <f t="shared" si="146"/>
        <v>2400</v>
      </c>
      <c r="P267" s="66">
        <f>SUMIF('TDL COD-RO'!D:D,A:A,'TDL COD-RO'!I:I)</f>
        <v>300</v>
      </c>
      <c r="Q267" s="66">
        <f t="shared" si="147"/>
        <v>2100</v>
      </c>
      <c r="R267" s="595">
        <f t="shared" si="148"/>
        <v>0.125</v>
      </c>
      <c r="S267" s="41"/>
    </row>
    <row r="268" spans="1:19" s="456" customFormat="1" ht="34.5" customHeight="1">
      <c r="A268" s="430" t="s">
        <v>1441</v>
      </c>
      <c r="B268" s="416" t="s">
        <v>202</v>
      </c>
      <c r="C268" s="32" t="s">
        <v>10</v>
      </c>
      <c r="D268" s="34" t="s">
        <v>169</v>
      </c>
      <c r="E268" s="107">
        <v>10</v>
      </c>
      <c r="F268" s="18">
        <v>5</v>
      </c>
      <c r="G268" s="18">
        <v>12</v>
      </c>
      <c r="H268" s="28">
        <f t="shared" si="144"/>
        <v>600</v>
      </c>
      <c r="I268" s="3"/>
      <c r="J268" s="107">
        <v>10</v>
      </c>
      <c r="K268" s="18">
        <v>5</v>
      </c>
      <c r="L268" s="18">
        <v>12</v>
      </c>
      <c r="M268" s="360">
        <f t="shared" si="145"/>
        <v>600</v>
      </c>
      <c r="N268" s="122"/>
      <c r="O268" s="346">
        <f t="shared" si="146"/>
        <v>1200</v>
      </c>
      <c r="P268" s="66">
        <f>SUMIF('TDL COD-RO'!D:D,A:A,'TDL COD-RO'!I:I)</f>
        <v>600</v>
      </c>
      <c r="Q268" s="66">
        <f t="shared" si="147"/>
        <v>600</v>
      </c>
      <c r="R268" s="595">
        <f t="shared" si="148"/>
        <v>0.5</v>
      </c>
      <c r="S268" s="612"/>
    </row>
    <row r="269" spans="1:19" s="456" customFormat="1" ht="34.5" customHeight="1">
      <c r="A269" s="430" t="s">
        <v>1442</v>
      </c>
      <c r="B269" s="416" t="s">
        <v>203</v>
      </c>
      <c r="C269" s="32" t="s">
        <v>10</v>
      </c>
      <c r="D269" s="34" t="s">
        <v>169</v>
      </c>
      <c r="E269" s="107">
        <v>3</v>
      </c>
      <c r="F269" s="18">
        <v>10</v>
      </c>
      <c r="G269" s="18">
        <v>12</v>
      </c>
      <c r="H269" s="28">
        <f t="shared" si="144"/>
        <v>360</v>
      </c>
      <c r="I269" s="3"/>
      <c r="J269" s="107">
        <v>3</v>
      </c>
      <c r="K269" s="18">
        <v>10</v>
      </c>
      <c r="L269" s="18">
        <v>12</v>
      </c>
      <c r="M269" s="360">
        <f t="shared" si="145"/>
        <v>360</v>
      </c>
      <c r="N269" s="122"/>
      <c r="O269" s="346">
        <f t="shared" si="146"/>
        <v>720</v>
      </c>
      <c r="P269" s="66">
        <f>SUMIF('TDL COD-RO'!D:D,A:A,'TDL COD-RO'!I:I)</f>
        <v>324</v>
      </c>
      <c r="Q269" s="66">
        <f t="shared" si="147"/>
        <v>396</v>
      </c>
      <c r="R269" s="595">
        <f t="shared" si="148"/>
        <v>0.45</v>
      </c>
      <c r="S269" s="612"/>
    </row>
    <row r="270" spans="1:19" s="456" customFormat="1" ht="34.5" customHeight="1">
      <c r="A270" s="430" t="s">
        <v>1443</v>
      </c>
      <c r="B270" s="416" t="s">
        <v>204</v>
      </c>
      <c r="C270" s="32" t="s">
        <v>10</v>
      </c>
      <c r="D270" s="34" t="s">
        <v>169</v>
      </c>
      <c r="E270" s="107">
        <v>40</v>
      </c>
      <c r="F270" s="18">
        <v>3</v>
      </c>
      <c r="G270" s="18">
        <v>1</v>
      </c>
      <c r="H270" s="28">
        <f t="shared" si="144"/>
        <v>120</v>
      </c>
      <c r="I270" s="3"/>
      <c r="J270" s="107">
        <v>40</v>
      </c>
      <c r="K270" s="18">
        <v>3</v>
      </c>
      <c r="L270" s="18">
        <v>1</v>
      </c>
      <c r="M270" s="360">
        <f t="shared" si="145"/>
        <v>120</v>
      </c>
      <c r="N270" s="122"/>
      <c r="O270" s="346">
        <f t="shared" si="146"/>
        <v>240</v>
      </c>
      <c r="P270" s="66">
        <f>SUMIF('TDL COD-RO'!D:D,A:A,'TDL COD-RO'!I:I)</f>
        <v>400</v>
      </c>
      <c r="Q270" s="66">
        <f t="shared" si="147"/>
        <v>-160</v>
      </c>
      <c r="R270" s="654">
        <f t="shared" si="148"/>
        <v>1.6666666666666667</v>
      </c>
      <c r="S270" s="612"/>
    </row>
    <row r="271" spans="1:19" s="456" customFormat="1" ht="34.5" customHeight="1">
      <c r="A271" s="430" t="s">
        <v>1444</v>
      </c>
      <c r="B271" s="416" t="s">
        <v>205</v>
      </c>
      <c r="C271" s="32" t="s">
        <v>10</v>
      </c>
      <c r="D271" s="34" t="s">
        <v>169</v>
      </c>
      <c r="E271" s="107">
        <v>10</v>
      </c>
      <c r="F271" s="18">
        <v>10</v>
      </c>
      <c r="G271" s="18">
        <v>1</v>
      </c>
      <c r="H271" s="28">
        <f t="shared" si="144"/>
        <v>100</v>
      </c>
      <c r="I271" s="3"/>
      <c r="J271" s="107">
        <v>0</v>
      </c>
      <c r="K271" s="18">
        <v>0</v>
      </c>
      <c r="L271" s="18">
        <v>0</v>
      </c>
      <c r="M271" s="360">
        <f t="shared" si="145"/>
        <v>0</v>
      </c>
      <c r="N271" s="122"/>
      <c r="O271" s="346">
        <f t="shared" si="146"/>
        <v>100</v>
      </c>
      <c r="P271" s="66">
        <f>SUMIF('TDL COD-RO'!D:D,A:A,'TDL COD-RO'!I:I)</f>
        <v>28</v>
      </c>
      <c r="Q271" s="66">
        <f t="shared" si="147"/>
        <v>72</v>
      </c>
      <c r="R271" s="595">
        <f t="shared" si="148"/>
        <v>0.28000000000000003</v>
      </c>
      <c r="S271" s="612"/>
    </row>
    <row r="272" spans="1:19" s="456" customFormat="1" ht="34.5" customHeight="1">
      <c r="A272" s="430" t="s">
        <v>1445</v>
      </c>
      <c r="B272" s="416" t="s">
        <v>206</v>
      </c>
      <c r="C272" s="32" t="s">
        <v>10</v>
      </c>
      <c r="D272" s="34" t="s">
        <v>169</v>
      </c>
      <c r="E272" s="107">
        <v>10</v>
      </c>
      <c r="F272" s="18">
        <v>15</v>
      </c>
      <c r="G272" s="18">
        <v>1</v>
      </c>
      <c r="H272" s="28">
        <f t="shared" si="144"/>
        <v>150</v>
      </c>
      <c r="I272" s="3"/>
      <c r="J272" s="107">
        <v>0</v>
      </c>
      <c r="K272" s="18">
        <v>0</v>
      </c>
      <c r="L272" s="18">
        <v>0</v>
      </c>
      <c r="M272" s="360">
        <f t="shared" si="145"/>
        <v>0</v>
      </c>
      <c r="N272" s="122"/>
      <c r="O272" s="346">
        <f t="shared" si="146"/>
        <v>150</v>
      </c>
      <c r="P272" s="66">
        <f>SUMIF('TDL COD-RO'!D:D,A:A,'TDL COD-RO'!I:I)</f>
        <v>45</v>
      </c>
      <c r="Q272" s="66">
        <f t="shared" si="147"/>
        <v>105</v>
      </c>
      <c r="R272" s="595">
        <f t="shared" si="148"/>
        <v>0.3</v>
      </c>
      <c r="S272" s="612"/>
    </row>
    <row r="273" spans="1:19" s="456" customFormat="1" ht="34.5" customHeight="1">
      <c r="A273" s="430" t="s">
        <v>1446</v>
      </c>
      <c r="B273" s="416" t="s">
        <v>207</v>
      </c>
      <c r="C273" s="32" t="s">
        <v>10</v>
      </c>
      <c r="D273" s="34" t="s">
        <v>169</v>
      </c>
      <c r="E273" s="107">
        <v>5</v>
      </c>
      <c r="F273" s="18">
        <v>5</v>
      </c>
      <c r="G273" s="18">
        <v>1</v>
      </c>
      <c r="H273" s="28">
        <f t="shared" si="144"/>
        <v>25</v>
      </c>
      <c r="I273" s="3"/>
      <c r="J273" s="107">
        <v>5</v>
      </c>
      <c r="K273" s="18">
        <v>5</v>
      </c>
      <c r="L273" s="18">
        <v>1</v>
      </c>
      <c r="M273" s="360">
        <f t="shared" si="145"/>
        <v>25</v>
      </c>
      <c r="N273" s="122"/>
      <c r="O273" s="346">
        <f t="shared" si="146"/>
        <v>50</v>
      </c>
      <c r="P273" s="66">
        <f>SUMIF('TDL COD-RO'!D:D,A:A,'TDL COD-RO'!I:I)</f>
        <v>30</v>
      </c>
      <c r="Q273" s="66">
        <f t="shared" si="147"/>
        <v>20</v>
      </c>
      <c r="R273" s="595">
        <f t="shared" si="148"/>
        <v>0.6</v>
      </c>
      <c r="S273" s="612"/>
    </row>
    <row r="274" spans="1:19" s="456" customFormat="1" ht="34.5" customHeight="1">
      <c r="A274" s="430" t="s">
        <v>1447</v>
      </c>
      <c r="B274" s="416" t="s">
        <v>208</v>
      </c>
      <c r="C274" s="32" t="s">
        <v>10</v>
      </c>
      <c r="D274" s="34" t="s">
        <v>169</v>
      </c>
      <c r="E274" s="107">
        <v>30</v>
      </c>
      <c r="F274" s="18">
        <v>10</v>
      </c>
      <c r="G274" s="18">
        <v>1</v>
      </c>
      <c r="H274" s="28">
        <f t="shared" si="144"/>
        <v>300</v>
      </c>
      <c r="I274" s="3"/>
      <c r="J274" s="107">
        <v>30</v>
      </c>
      <c r="K274" s="18">
        <v>10</v>
      </c>
      <c r="L274" s="18">
        <v>1</v>
      </c>
      <c r="M274" s="360">
        <f t="shared" si="145"/>
        <v>300</v>
      </c>
      <c r="N274" s="122"/>
      <c r="O274" s="346">
        <f t="shared" si="146"/>
        <v>600</v>
      </c>
      <c r="P274" s="66">
        <f>SUMIF('TDL COD-RO'!D:D,A:A,'TDL COD-RO'!I:I)</f>
        <v>210</v>
      </c>
      <c r="Q274" s="66">
        <f t="shared" si="147"/>
        <v>390</v>
      </c>
      <c r="R274" s="595">
        <f t="shared" si="148"/>
        <v>0.35</v>
      </c>
      <c r="S274" s="612"/>
    </row>
    <row r="275" spans="1:19" s="456" customFormat="1" ht="34.5" customHeight="1">
      <c r="A275" s="430" t="s">
        <v>1448</v>
      </c>
      <c r="B275" s="416" t="s">
        <v>209</v>
      </c>
      <c r="C275" s="32" t="s">
        <v>10</v>
      </c>
      <c r="D275" s="34" t="s">
        <v>169</v>
      </c>
      <c r="E275" s="107">
        <v>30</v>
      </c>
      <c r="F275" s="18">
        <v>3</v>
      </c>
      <c r="G275" s="18">
        <v>1</v>
      </c>
      <c r="H275" s="28">
        <f t="shared" si="144"/>
        <v>90</v>
      </c>
      <c r="I275" s="3"/>
      <c r="J275" s="107">
        <v>30</v>
      </c>
      <c r="K275" s="18">
        <v>3</v>
      </c>
      <c r="L275" s="18">
        <v>1</v>
      </c>
      <c r="M275" s="360">
        <f t="shared" si="145"/>
        <v>90</v>
      </c>
      <c r="N275" s="122"/>
      <c r="O275" s="346">
        <f t="shared" si="146"/>
        <v>180</v>
      </c>
      <c r="P275" s="66">
        <f>SUMIF('TDL COD-RO'!D:D,A:A,'TDL COD-RO'!I:I)</f>
        <v>75</v>
      </c>
      <c r="Q275" s="66">
        <f t="shared" si="147"/>
        <v>105</v>
      </c>
      <c r="R275" s="595">
        <f t="shared" si="148"/>
        <v>0.41666666666666669</v>
      </c>
      <c r="S275" s="612"/>
    </row>
    <row r="276" spans="1:19" s="456" customFormat="1" ht="34.5" customHeight="1">
      <c r="A276" s="430" t="s">
        <v>1449</v>
      </c>
      <c r="B276" s="416" t="s">
        <v>210</v>
      </c>
      <c r="C276" s="32" t="s">
        <v>10</v>
      </c>
      <c r="D276" s="34" t="s">
        <v>169</v>
      </c>
      <c r="E276" s="107">
        <v>6</v>
      </c>
      <c r="F276" s="18">
        <v>12</v>
      </c>
      <c r="G276" s="18">
        <v>5</v>
      </c>
      <c r="H276" s="28">
        <f t="shared" si="144"/>
        <v>360</v>
      </c>
      <c r="I276" s="3"/>
      <c r="J276" s="107">
        <v>6</v>
      </c>
      <c r="K276" s="18">
        <v>12</v>
      </c>
      <c r="L276" s="18">
        <v>5</v>
      </c>
      <c r="M276" s="360">
        <f t="shared" si="145"/>
        <v>360</v>
      </c>
      <c r="N276" s="122"/>
      <c r="O276" s="346">
        <f t="shared" si="146"/>
        <v>720</v>
      </c>
      <c r="P276" s="66">
        <f>SUMIF('TDL COD-RO'!D:D,A:A,'TDL COD-RO'!I:I)</f>
        <v>359</v>
      </c>
      <c r="Q276" s="66">
        <f t="shared" si="147"/>
        <v>361</v>
      </c>
      <c r="R276" s="595">
        <f t="shared" si="148"/>
        <v>0.49861111111111112</v>
      </c>
      <c r="S276" s="612"/>
    </row>
    <row r="277" spans="1:19" s="456" customFormat="1" ht="34.5" customHeight="1">
      <c r="A277" s="430" t="s">
        <v>1450</v>
      </c>
      <c r="B277" s="416" t="s">
        <v>211</v>
      </c>
      <c r="C277" s="32" t="s">
        <v>10</v>
      </c>
      <c r="D277" s="34" t="s">
        <v>169</v>
      </c>
      <c r="E277" s="107">
        <v>5</v>
      </c>
      <c r="F277" s="18">
        <v>2.5</v>
      </c>
      <c r="G277" s="18">
        <v>6</v>
      </c>
      <c r="H277" s="28">
        <f t="shared" si="144"/>
        <v>75</v>
      </c>
      <c r="I277" s="3"/>
      <c r="J277" s="107">
        <v>5</v>
      </c>
      <c r="K277" s="18">
        <v>2.5</v>
      </c>
      <c r="L277" s="18">
        <v>6</v>
      </c>
      <c r="M277" s="360">
        <f t="shared" si="145"/>
        <v>75</v>
      </c>
      <c r="N277" s="122"/>
      <c r="O277" s="346">
        <f t="shared" si="146"/>
        <v>150</v>
      </c>
      <c r="P277" s="66">
        <f>SUMIF('TDL COD-RO'!D:D,A:A,'TDL COD-RO'!I:I)</f>
        <v>74</v>
      </c>
      <c r="Q277" s="66">
        <f t="shared" si="147"/>
        <v>76</v>
      </c>
      <c r="R277" s="595">
        <f t="shared" si="148"/>
        <v>0.49333333333333335</v>
      </c>
      <c r="S277" s="612"/>
    </row>
    <row r="278" spans="1:19" s="456" customFormat="1" ht="34.5" customHeight="1">
      <c r="A278" s="430" t="s">
        <v>1451</v>
      </c>
      <c r="B278" s="416" t="s">
        <v>212</v>
      </c>
      <c r="C278" s="32" t="s">
        <v>10</v>
      </c>
      <c r="D278" s="34" t="s">
        <v>169</v>
      </c>
      <c r="E278" s="107">
        <v>5</v>
      </c>
      <c r="F278" s="18">
        <v>5</v>
      </c>
      <c r="G278" s="18">
        <v>1</v>
      </c>
      <c r="H278" s="28">
        <f t="shared" si="144"/>
        <v>25</v>
      </c>
      <c r="I278" s="3"/>
      <c r="J278" s="107">
        <v>5</v>
      </c>
      <c r="K278" s="18">
        <v>5</v>
      </c>
      <c r="L278" s="18">
        <v>1</v>
      </c>
      <c r="M278" s="360">
        <f t="shared" si="145"/>
        <v>25</v>
      </c>
      <c r="N278" s="122"/>
      <c r="O278" s="346">
        <f t="shared" si="146"/>
        <v>50</v>
      </c>
      <c r="P278" s="66">
        <f>SUMIF('TDL COD-RO'!D:D,A:A,'TDL COD-RO'!I:I)</f>
        <v>25</v>
      </c>
      <c r="Q278" s="66">
        <f t="shared" si="147"/>
        <v>25</v>
      </c>
      <c r="R278" s="595">
        <f t="shared" si="148"/>
        <v>0.5</v>
      </c>
      <c r="S278" s="612"/>
    </row>
    <row r="279" spans="1:19" s="456" customFormat="1" ht="34.5" customHeight="1">
      <c r="A279" s="430" t="s">
        <v>1452</v>
      </c>
      <c r="B279" s="416" t="s">
        <v>213</v>
      </c>
      <c r="C279" s="32" t="s">
        <v>10</v>
      </c>
      <c r="D279" s="34" t="s">
        <v>169</v>
      </c>
      <c r="E279" s="107">
        <v>5</v>
      </c>
      <c r="F279" s="18">
        <v>7</v>
      </c>
      <c r="G279" s="18">
        <v>6</v>
      </c>
      <c r="H279" s="28">
        <f t="shared" si="144"/>
        <v>210</v>
      </c>
      <c r="I279" s="3"/>
      <c r="J279" s="107">
        <v>5</v>
      </c>
      <c r="K279" s="18">
        <v>7</v>
      </c>
      <c r="L279" s="18">
        <v>6</v>
      </c>
      <c r="M279" s="360">
        <f t="shared" si="145"/>
        <v>210</v>
      </c>
      <c r="N279" s="122"/>
      <c r="O279" s="346">
        <f t="shared" si="146"/>
        <v>420</v>
      </c>
      <c r="P279" s="66">
        <f>SUMIF('TDL COD-RO'!D:D,A:A,'TDL COD-RO'!I:I)</f>
        <v>210</v>
      </c>
      <c r="Q279" s="66">
        <f t="shared" si="147"/>
        <v>210</v>
      </c>
      <c r="R279" s="595">
        <f t="shared" si="148"/>
        <v>0.5</v>
      </c>
      <c r="S279" s="612"/>
    </row>
    <row r="280" spans="1:19" s="456" customFormat="1" ht="34.5" customHeight="1">
      <c r="A280" s="430" t="s">
        <v>1453</v>
      </c>
      <c r="B280" s="416" t="s">
        <v>214</v>
      </c>
      <c r="C280" s="32" t="s">
        <v>10</v>
      </c>
      <c r="D280" s="34" t="s">
        <v>169</v>
      </c>
      <c r="E280" s="107">
        <v>5</v>
      </c>
      <c r="F280" s="18">
        <v>1</v>
      </c>
      <c r="G280" s="18">
        <v>12</v>
      </c>
      <c r="H280" s="28">
        <f t="shared" si="144"/>
        <v>60</v>
      </c>
      <c r="I280" s="3"/>
      <c r="J280" s="107">
        <v>5</v>
      </c>
      <c r="K280" s="18">
        <v>1</v>
      </c>
      <c r="L280" s="18">
        <v>12</v>
      </c>
      <c r="M280" s="360">
        <f t="shared" si="145"/>
        <v>60</v>
      </c>
      <c r="N280" s="122"/>
      <c r="O280" s="346">
        <f t="shared" si="146"/>
        <v>120</v>
      </c>
      <c r="P280" s="66">
        <f>SUMIF('TDL COD-RO'!D:D,A:A,'TDL COD-RO'!I:I)</f>
        <v>150</v>
      </c>
      <c r="Q280" s="66">
        <f t="shared" si="147"/>
        <v>-30</v>
      </c>
      <c r="R280" s="654">
        <f t="shared" si="148"/>
        <v>1.25</v>
      </c>
      <c r="S280" s="612"/>
    </row>
    <row r="281" spans="1:19" s="456" customFormat="1" ht="34.5" customHeight="1">
      <c r="A281" s="430" t="s">
        <v>1454</v>
      </c>
      <c r="B281" s="416" t="s">
        <v>215</v>
      </c>
      <c r="C281" s="32" t="s">
        <v>10</v>
      </c>
      <c r="D281" s="34" t="s">
        <v>169</v>
      </c>
      <c r="E281" s="107">
        <v>5</v>
      </c>
      <c r="F281" s="18">
        <v>1.5</v>
      </c>
      <c r="G281" s="18">
        <v>12</v>
      </c>
      <c r="H281" s="28">
        <f t="shared" si="144"/>
        <v>90</v>
      </c>
      <c r="I281" s="3"/>
      <c r="J281" s="107">
        <v>5</v>
      </c>
      <c r="K281" s="18">
        <v>1.5</v>
      </c>
      <c r="L281" s="18">
        <v>12</v>
      </c>
      <c r="M281" s="360">
        <f t="shared" si="145"/>
        <v>90</v>
      </c>
      <c r="N281" s="122"/>
      <c r="O281" s="346">
        <f t="shared" si="146"/>
        <v>180</v>
      </c>
      <c r="P281" s="66">
        <f>SUMIF('TDL COD-RO'!D:D,A:A,'TDL COD-RO'!I:I)</f>
        <v>90</v>
      </c>
      <c r="Q281" s="66">
        <f t="shared" si="147"/>
        <v>90</v>
      </c>
      <c r="R281" s="595">
        <f t="shared" si="148"/>
        <v>0.5</v>
      </c>
      <c r="S281" s="612"/>
    </row>
    <row r="282" spans="1:19" s="456" customFormat="1" ht="34.5" customHeight="1">
      <c r="A282" s="430" t="s">
        <v>1455</v>
      </c>
      <c r="B282" s="416" t="s">
        <v>216</v>
      </c>
      <c r="C282" s="32" t="s">
        <v>10</v>
      </c>
      <c r="D282" s="34" t="s">
        <v>169</v>
      </c>
      <c r="E282" s="107">
        <v>10</v>
      </c>
      <c r="F282" s="18">
        <v>15</v>
      </c>
      <c r="G282" s="18">
        <v>1</v>
      </c>
      <c r="H282" s="28">
        <f t="shared" si="144"/>
        <v>150</v>
      </c>
      <c r="I282" s="3"/>
      <c r="J282" s="107">
        <v>10</v>
      </c>
      <c r="K282" s="18">
        <v>15</v>
      </c>
      <c r="L282" s="18">
        <v>1</v>
      </c>
      <c r="M282" s="360">
        <f t="shared" si="145"/>
        <v>150</v>
      </c>
      <c r="N282" s="122"/>
      <c r="O282" s="346">
        <f t="shared" si="146"/>
        <v>300</v>
      </c>
      <c r="P282" s="66">
        <f>SUMIF('TDL COD-RO'!D:D,A:A,'TDL COD-RO'!I:I)</f>
        <v>100</v>
      </c>
      <c r="Q282" s="66">
        <f t="shared" si="147"/>
        <v>200</v>
      </c>
      <c r="R282" s="595">
        <f t="shared" si="148"/>
        <v>0.33333333333333331</v>
      </c>
      <c r="S282" s="612"/>
    </row>
    <row r="283" spans="1:19" s="456" customFormat="1" ht="34.5" customHeight="1">
      <c r="A283" s="430" t="s">
        <v>1456</v>
      </c>
      <c r="B283" s="416" t="s">
        <v>217</v>
      </c>
      <c r="C283" s="32" t="s">
        <v>10</v>
      </c>
      <c r="D283" s="34" t="s">
        <v>169</v>
      </c>
      <c r="E283" s="107">
        <v>10</v>
      </c>
      <c r="F283" s="18">
        <v>3</v>
      </c>
      <c r="G283" s="18">
        <v>1</v>
      </c>
      <c r="H283" s="28">
        <f t="shared" si="144"/>
        <v>30</v>
      </c>
      <c r="I283" s="3"/>
      <c r="J283" s="107">
        <v>10</v>
      </c>
      <c r="K283" s="18">
        <v>3</v>
      </c>
      <c r="L283" s="18">
        <v>1</v>
      </c>
      <c r="M283" s="360">
        <f t="shared" si="145"/>
        <v>30</v>
      </c>
      <c r="N283" s="122"/>
      <c r="O283" s="346">
        <f t="shared" si="146"/>
        <v>60</v>
      </c>
      <c r="P283" s="66">
        <f>SUMIF('TDL COD-RO'!D:D,A:A,'TDL COD-RO'!I:I)</f>
        <v>25</v>
      </c>
      <c r="Q283" s="66">
        <f t="shared" si="147"/>
        <v>35</v>
      </c>
      <c r="R283" s="595">
        <f t="shared" si="148"/>
        <v>0.41666666666666669</v>
      </c>
      <c r="S283" s="612"/>
    </row>
    <row r="284" spans="1:19" s="456" customFormat="1" ht="34.5" customHeight="1">
      <c r="A284" s="430" t="s">
        <v>1457</v>
      </c>
      <c r="B284" s="416" t="s">
        <v>254</v>
      </c>
      <c r="C284" s="32" t="s">
        <v>10</v>
      </c>
      <c r="D284" s="18" t="s">
        <v>229</v>
      </c>
      <c r="E284" s="18">
        <v>1</v>
      </c>
      <c r="F284" s="18">
        <v>50</v>
      </c>
      <c r="G284" s="18">
        <v>12</v>
      </c>
      <c r="H284" s="18">
        <f>E284*F284*G284</f>
        <v>600</v>
      </c>
      <c r="I284" s="18"/>
      <c r="J284" s="18">
        <f>E284</f>
        <v>1</v>
      </c>
      <c r="K284" s="18">
        <f t="shared" ref="K284:M284" si="149">F284</f>
        <v>50</v>
      </c>
      <c r="L284" s="18">
        <f t="shared" si="149"/>
        <v>12</v>
      </c>
      <c r="M284" s="366">
        <f t="shared" si="149"/>
        <v>600</v>
      </c>
      <c r="N284" s="37"/>
      <c r="O284" s="346">
        <f t="shared" si="146"/>
        <v>1200</v>
      </c>
      <c r="P284" s="66">
        <f>SUMIF('TDL COD-RO'!D:D,A:A,'TDL COD-RO'!I:I)</f>
        <v>200</v>
      </c>
      <c r="Q284" s="66">
        <f t="shared" si="147"/>
        <v>1000</v>
      </c>
      <c r="R284" s="595">
        <f t="shared" si="148"/>
        <v>0.16666666666666666</v>
      </c>
      <c r="S284" s="612"/>
    </row>
    <row r="285" spans="1:19" s="456" customFormat="1" ht="34.5" customHeight="1">
      <c r="A285" s="425"/>
      <c r="B285" s="414"/>
      <c r="C285" s="3"/>
      <c r="D285" s="3"/>
      <c r="E285" s="18"/>
      <c r="F285" s="21"/>
      <c r="G285" s="18"/>
      <c r="H285" s="21"/>
      <c r="I285" s="3"/>
      <c r="J285" s="3"/>
      <c r="K285" s="24"/>
      <c r="L285" s="3"/>
      <c r="M285" s="367"/>
      <c r="N285" s="122"/>
      <c r="O285" s="346">
        <f t="shared" si="146"/>
        <v>0</v>
      </c>
      <c r="P285" s="66">
        <f>SUMIF('TDL COD-RO'!D:D,A:A,'TDL COD-RO'!I:I)</f>
        <v>0</v>
      </c>
      <c r="Q285" s="66">
        <f t="shared" si="147"/>
        <v>0</v>
      </c>
      <c r="R285" s="595" t="e">
        <f t="shared" si="148"/>
        <v>#DIV/0!</v>
      </c>
      <c r="S285" s="612"/>
    </row>
    <row r="286" spans="1:19" s="456" customFormat="1" ht="34.5" customHeight="1">
      <c r="A286" s="425"/>
      <c r="B286" s="414"/>
      <c r="C286" s="3"/>
      <c r="D286" s="3"/>
      <c r="E286" s="18"/>
      <c r="F286" s="21"/>
      <c r="G286" s="18"/>
      <c r="H286" s="21"/>
      <c r="I286" s="3"/>
      <c r="J286" s="3"/>
      <c r="K286" s="24"/>
      <c r="L286" s="3"/>
      <c r="M286" s="367"/>
      <c r="N286" s="122"/>
      <c r="O286" s="346">
        <f t="shared" si="146"/>
        <v>0</v>
      </c>
      <c r="P286" s="66">
        <f>SUMIF('TDL COD-RO'!D:D,A:A,'TDL COD-RO'!I:I)</f>
        <v>0</v>
      </c>
      <c r="Q286" s="66">
        <f t="shared" si="147"/>
        <v>0</v>
      </c>
      <c r="R286" s="595" t="e">
        <f t="shared" si="148"/>
        <v>#DIV/0!</v>
      </c>
      <c r="S286" s="612"/>
    </row>
    <row r="287" spans="1:19" s="456" customFormat="1" ht="34.5" customHeight="1">
      <c r="A287" s="425"/>
      <c r="B287" s="414"/>
      <c r="C287" s="3"/>
      <c r="D287" s="3"/>
      <c r="E287" s="18"/>
      <c r="F287" s="21"/>
      <c r="G287" s="18"/>
      <c r="H287" s="21"/>
      <c r="I287" s="3"/>
      <c r="J287" s="3"/>
      <c r="K287" s="24"/>
      <c r="L287" s="3"/>
      <c r="M287" s="367"/>
      <c r="N287" s="122"/>
      <c r="O287" s="346">
        <f t="shared" si="146"/>
        <v>0</v>
      </c>
      <c r="P287" s="66">
        <f>SUMIF('TDL COD-RO'!D:D,A:A,'TDL COD-RO'!I:I)</f>
        <v>0</v>
      </c>
      <c r="Q287" s="66">
        <f t="shared" si="147"/>
        <v>0</v>
      </c>
      <c r="R287" s="595" t="e">
        <f t="shared" si="148"/>
        <v>#DIV/0!</v>
      </c>
      <c r="S287" s="612"/>
    </row>
    <row r="288" spans="1:19" s="456" customFormat="1" ht="34.5" customHeight="1">
      <c r="A288" s="425"/>
      <c r="B288" s="415" t="s">
        <v>30</v>
      </c>
      <c r="C288" s="8"/>
      <c r="D288" s="8"/>
      <c r="E288" s="19"/>
      <c r="F288" s="23"/>
      <c r="G288" s="19"/>
      <c r="H288" s="23"/>
      <c r="I288" s="29"/>
      <c r="J288" s="8"/>
      <c r="K288" s="25"/>
      <c r="L288" s="8"/>
      <c r="M288" s="368"/>
      <c r="N288" s="29"/>
      <c r="O288" s="568"/>
      <c r="P288" s="560"/>
      <c r="Q288" s="560"/>
      <c r="R288" s="607"/>
      <c r="S288" s="612"/>
    </row>
    <row r="289" spans="1:19" s="456" customFormat="1" ht="34.5" customHeight="1">
      <c r="A289" s="430" t="s">
        <v>1458</v>
      </c>
      <c r="B289" s="413" t="s">
        <v>125</v>
      </c>
      <c r="C289" s="42" t="s">
        <v>20</v>
      </c>
      <c r="D289" s="18" t="s">
        <v>48</v>
      </c>
      <c r="E289" s="18">
        <v>6</v>
      </c>
      <c r="F289" s="21">
        <v>1250</v>
      </c>
      <c r="G289" s="18">
        <v>1</v>
      </c>
      <c r="H289" s="21">
        <f>E289*F289*G289</f>
        <v>7500</v>
      </c>
      <c r="I289" s="3"/>
      <c r="J289" s="3"/>
      <c r="K289" s="24"/>
      <c r="L289" s="3"/>
      <c r="M289" s="367"/>
      <c r="N289" s="122"/>
      <c r="O289" s="346">
        <f t="shared" ref="O289:O308" si="150">H289+M289</f>
        <v>7500</v>
      </c>
      <c r="P289" s="66">
        <f>SUMIF('TDL COD-RO'!D:D,A:A,'TDL COD-RO'!I:I)</f>
        <v>0</v>
      </c>
      <c r="Q289" s="66">
        <f t="shared" ref="Q289:Q308" si="151">O289-P289</f>
        <v>7500</v>
      </c>
      <c r="R289" s="595">
        <f t="shared" ref="R289:R308" si="152">P289/O289</f>
        <v>0</v>
      </c>
      <c r="S289" s="32" t="s">
        <v>2470</v>
      </c>
    </row>
    <row r="290" spans="1:19" s="74" customFormat="1" ht="34.5" customHeight="1">
      <c r="A290" s="430" t="s">
        <v>1459</v>
      </c>
      <c r="B290" s="417" t="s">
        <v>151</v>
      </c>
      <c r="C290" s="42" t="s">
        <v>20</v>
      </c>
      <c r="D290" s="42" t="s">
        <v>133</v>
      </c>
      <c r="E290" s="105">
        <v>2</v>
      </c>
      <c r="F290" s="106">
        <v>350</v>
      </c>
      <c r="G290" s="105">
        <v>1</v>
      </c>
      <c r="H290" s="73">
        <f t="shared" ref="H290:H308" si="153">E290*F290*G290</f>
        <v>700</v>
      </c>
      <c r="I290" s="40"/>
      <c r="J290" s="105"/>
      <c r="K290" s="39"/>
      <c r="L290" s="105"/>
      <c r="M290" s="347">
        <f t="shared" ref="M290:M306" si="154">J290*K290*L290</f>
        <v>0</v>
      </c>
      <c r="N290" s="342"/>
      <c r="O290" s="346">
        <f t="shared" si="150"/>
        <v>700</v>
      </c>
      <c r="P290" s="66">
        <f>SUMIF('TDL COD-RO'!D:D,A:A,'TDL COD-RO'!I:I)</f>
        <v>1100</v>
      </c>
      <c r="Q290" s="66">
        <f t="shared" si="151"/>
        <v>-400</v>
      </c>
      <c r="R290" s="654">
        <f t="shared" si="152"/>
        <v>1.5714285714285714</v>
      </c>
      <c r="S290" s="41"/>
    </row>
    <row r="291" spans="1:19" s="74" customFormat="1" ht="34.5" customHeight="1">
      <c r="A291" s="430" t="s">
        <v>1460</v>
      </c>
      <c r="B291" s="417" t="s">
        <v>152</v>
      </c>
      <c r="C291" s="42" t="s">
        <v>20</v>
      </c>
      <c r="D291" s="42" t="s">
        <v>133</v>
      </c>
      <c r="E291" s="105">
        <v>1</v>
      </c>
      <c r="F291" s="106">
        <v>400</v>
      </c>
      <c r="G291" s="105">
        <v>1</v>
      </c>
      <c r="H291" s="73">
        <f t="shared" si="153"/>
        <v>400</v>
      </c>
      <c r="I291" s="40"/>
      <c r="J291" s="105"/>
      <c r="K291" s="39"/>
      <c r="L291" s="105"/>
      <c r="M291" s="347">
        <f t="shared" si="154"/>
        <v>0</v>
      </c>
      <c r="N291" s="342"/>
      <c r="O291" s="346">
        <f t="shared" si="150"/>
        <v>400</v>
      </c>
      <c r="P291" s="66">
        <f>SUMIF('TDL COD-RO'!D:D,A:A,'TDL COD-RO'!I:I)</f>
        <v>0</v>
      </c>
      <c r="Q291" s="66">
        <f t="shared" si="151"/>
        <v>400</v>
      </c>
      <c r="R291" s="595">
        <f t="shared" si="152"/>
        <v>0</v>
      </c>
      <c r="S291" s="41"/>
    </row>
    <row r="292" spans="1:19" s="74" customFormat="1" ht="34.5" customHeight="1">
      <c r="A292" s="430" t="s">
        <v>1461</v>
      </c>
      <c r="B292" s="417" t="s">
        <v>153</v>
      </c>
      <c r="C292" s="42" t="s">
        <v>20</v>
      </c>
      <c r="D292" s="42" t="s">
        <v>133</v>
      </c>
      <c r="E292" s="105">
        <v>1</v>
      </c>
      <c r="F292" s="106">
        <v>230</v>
      </c>
      <c r="G292" s="105">
        <v>1</v>
      </c>
      <c r="H292" s="73">
        <f t="shared" si="153"/>
        <v>230</v>
      </c>
      <c r="I292" s="40"/>
      <c r="J292" s="105"/>
      <c r="K292" s="39"/>
      <c r="L292" s="105"/>
      <c r="M292" s="347">
        <f t="shared" si="154"/>
        <v>0</v>
      </c>
      <c r="N292" s="342"/>
      <c r="O292" s="346">
        <f t="shared" si="150"/>
        <v>230</v>
      </c>
      <c r="P292" s="66">
        <f>SUMIF('TDL COD-RO'!D:D,A:A,'TDL COD-RO'!I:I)</f>
        <v>230</v>
      </c>
      <c r="Q292" s="66">
        <f t="shared" si="151"/>
        <v>0</v>
      </c>
      <c r="R292" s="595">
        <f t="shared" si="152"/>
        <v>1</v>
      </c>
      <c r="S292" s="41"/>
    </row>
    <row r="293" spans="1:19" s="74" customFormat="1" ht="34.5" customHeight="1">
      <c r="A293" s="430" t="s">
        <v>1462</v>
      </c>
      <c r="B293" s="417" t="s">
        <v>154</v>
      </c>
      <c r="C293" s="42" t="s">
        <v>20</v>
      </c>
      <c r="D293" s="42" t="s">
        <v>133</v>
      </c>
      <c r="E293" s="105">
        <v>1</v>
      </c>
      <c r="F293" s="106">
        <v>4500</v>
      </c>
      <c r="G293" s="105">
        <v>1</v>
      </c>
      <c r="H293" s="73">
        <f t="shared" si="153"/>
        <v>4500</v>
      </c>
      <c r="I293" s="81"/>
      <c r="J293" s="97">
        <v>1</v>
      </c>
      <c r="K293" s="106">
        <v>150</v>
      </c>
      <c r="L293" s="105">
        <v>1</v>
      </c>
      <c r="M293" s="347">
        <f t="shared" si="154"/>
        <v>150</v>
      </c>
      <c r="N293" s="81"/>
      <c r="O293" s="346">
        <f t="shared" si="150"/>
        <v>4650</v>
      </c>
      <c r="P293" s="66">
        <f>SUMIF('TDL COD-RO'!D:D,A:A,'TDL COD-RO'!I:I)</f>
        <v>4500</v>
      </c>
      <c r="Q293" s="66">
        <f t="shared" si="151"/>
        <v>150</v>
      </c>
      <c r="R293" s="595">
        <f t="shared" si="152"/>
        <v>0.967741935483871</v>
      </c>
      <c r="S293" s="41"/>
    </row>
    <row r="294" spans="1:19" s="74" customFormat="1" ht="34.5" customHeight="1">
      <c r="A294" s="430" t="s">
        <v>1463</v>
      </c>
      <c r="B294" s="417" t="s">
        <v>155</v>
      </c>
      <c r="C294" s="42" t="s">
        <v>20</v>
      </c>
      <c r="D294" s="42" t="s">
        <v>133</v>
      </c>
      <c r="E294" s="105">
        <v>1</v>
      </c>
      <c r="F294" s="106">
        <v>150</v>
      </c>
      <c r="G294" s="105">
        <v>1</v>
      </c>
      <c r="H294" s="73">
        <f t="shared" si="153"/>
        <v>150</v>
      </c>
      <c r="I294" s="81"/>
      <c r="J294" s="97"/>
      <c r="K294" s="39"/>
      <c r="L294" s="105"/>
      <c r="M294" s="347">
        <f t="shared" si="154"/>
        <v>0</v>
      </c>
      <c r="N294" s="81"/>
      <c r="O294" s="346">
        <f t="shared" si="150"/>
        <v>150</v>
      </c>
      <c r="P294" s="66">
        <f>SUMIF('TDL COD-RO'!D:D,A:A,'TDL COD-RO'!I:I)</f>
        <v>150</v>
      </c>
      <c r="Q294" s="66">
        <f t="shared" si="151"/>
        <v>0</v>
      </c>
      <c r="R294" s="595">
        <f t="shared" si="152"/>
        <v>1</v>
      </c>
      <c r="S294" s="41"/>
    </row>
    <row r="295" spans="1:19" s="74" customFormat="1" ht="34.5" customHeight="1">
      <c r="A295" s="430" t="s">
        <v>1464</v>
      </c>
      <c r="B295" s="417" t="s">
        <v>156</v>
      </c>
      <c r="C295" s="42" t="s">
        <v>20</v>
      </c>
      <c r="D295" s="42" t="s">
        <v>133</v>
      </c>
      <c r="E295" s="105">
        <v>4</v>
      </c>
      <c r="F295" s="106">
        <v>15</v>
      </c>
      <c r="G295" s="105">
        <v>1</v>
      </c>
      <c r="H295" s="73">
        <f t="shared" si="153"/>
        <v>60</v>
      </c>
      <c r="I295" s="81"/>
      <c r="J295" s="97"/>
      <c r="K295" s="39"/>
      <c r="L295" s="105"/>
      <c r="M295" s="347">
        <f t="shared" si="154"/>
        <v>0</v>
      </c>
      <c r="N295" s="81"/>
      <c r="O295" s="346">
        <f t="shared" si="150"/>
        <v>60</v>
      </c>
      <c r="P295" s="66">
        <f>SUMIF('TDL COD-RO'!D:D,A:A,'TDL COD-RO'!I:I)</f>
        <v>100</v>
      </c>
      <c r="Q295" s="66">
        <f t="shared" si="151"/>
        <v>-40</v>
      </c>
      <c r="R295" s="654">
        <f t="shared" si="152"/>
        <v>1.6666666666666667</v>
      </c>
      <c r="S295" s="41"/>
    </row>
    <row r="296" spans="1:19" s="74" customFormat="1" ht="34.5" customHeight="1">
      <c r="A296" s="430" t="s">
        <v>1465</v>
      </c>
      <c r="B296" s="417" t="s">
        <v>157</v>
      </c>
      <c r="C296" s="42" t="s">
        <v>20</v>
      </c>
      <c r="D296" s="42" t="s">
        <v>133</v>
      </c>
      <c r="E296" s="105">
        <v>2</v>
      </c>
      <c r="F296" s="106">
        <v>35</v>
      </c>
      <c r="G296" s="105">
        <v>1</v>
      </c>
      <c r="H296" s="73">
        <f t="shared" si="153"/>
        <v>70</v>
      </c>
      <c r="I296" s="81"/>
      <c r="J296" s="97"/>
      <c r="K296" s="39"/>
      <c r="L296" s="105"/>
      <c r="M296" s="347">
        <f t="shared" si="154"/>
        <v>0</v>
      </c>
      <c r="N296" s="81"/>
      <c r="O296" s="346">
        <f t="shared" si="150"/>
        <v>70</v>
      </c>
      <c r="P296" s="66">
        <f>SUMIF('TDL COD-RO'!D:D,A:A,'TDL COD-RO'!I:I)</f>
        <v>50</v>
      </c>
      <c r="Q296" s="66">
        <f t="shared" si="151"/>
        <v>20</v>
      </c>
      <c r="R296" s="595">
        <f t="shared" si="152"/>
        <v>0.7142857142857143</v>
      </c>
      <c r="S296" s="41"/>
    </row>
    <row r="297" spans="1:19" s="74" customFormat="1" ht="34.5" customHeight="1">
      <c r="A297" s="430" t="s">
        <v>1466</v>
      </c>
      <c r="B297" s="417" t="s">
        <v>158</v>
      </c>
      <c r="C297" s="42" t="s">
        <v>20</v>
      </c>
      <c r="D297" s="42" t="s">
        <v>133</v>
      </c>
      <c r="E297" s="105">
        <v>1</v>
      </c>
      <c r="F297" s="106">
        <v>50</v>
      </c>
      <c r="G297" s="105">
        <v>1</v>
      </c>
      <c r="H297" s="73">
        <f t="shared" si="153"/>
        <v>50</v>
      </c>
      <c r="I297" s="81"/>
      <c r="J297" s="97"/>
      <c r="K297" s="39"/>
      <c r="L297" s="105"/>
      <c r="M297" s="347">
        <f t="shared" si="154"/>
        <v>0</v>
      </c>
      <c r="N297" s="81"/>
      <c r="O297" s="346">
        <f t="shared" si="150"/>
        <v>50</v>
      </c>
      <c r="P297" s="66">
        <f>SUMIF('TDL COD-RO'!D:D,A:A,'TDL COD-RO'!I:I)</f>
        <v>35</v>
      </c>
      <c r="Q297" s="66">
        <f t="shared" si="151"/>
        <v>15</v>
      </c>
      <c r="R297" s="595">
        <f t="shared" si="152"/>
        <v>0.7</v>
      </c>
      <c r="S297" s="41"/>
    </row>
    <row r="298" spans="1:19" s="456" customFormat="1" ht="34.5" customHeight="1">
      <c r="A298" s="430" t="s">
        <v>1467</v>
      </c>
      <c r="B298" s="416" t="s">
        <v>242</v>
      </c>
      <c r="C298" s="32" t="s">
        <v>20</v>
      </c>
      <c r="D298" s="34" t="s">
        <v>169</v>
      </c>
      <c r="E298" s="107">
        <v>2</v>
      </c>
      <c r="F298" s="18">
        <v>4500</v>
      </c>
      <c r="G298" s="18">
        <v>1</v>
      </c>
      <c r="H298" s="28">
        <f t="shared" si="153"/>
        <v>9000</v>
      </c>
      <c r="I298" s="3"/>
      <c r="J298" s="18">
        <v>2</v>
      </c>
      <c r="K298" s="18">
        <v>150</v>
      </c>
      <c r="L298" s="18">
        <v>1</v>
      </c>
      <c r="M298" s="360">
        <f t="shared" si="154"/>
        <v>300</v>
      </c>
      <c r="N298" s="122"/>
      <c r="O298" s="346">
        <f t="shared" si="150"/>
        <v>9300</v>
      </c>
      <c r="P298" s="66">
        <f>SUMIF('TDL COD-RO'!D:D,A:A,'TDL COD-RO'!I:I)</f>
        <v>9258.52</v>
      </c>
      <c r="Q298" s="66">
        <f t="shared" si="151"/>
        <v>41.479999999999563</v>
      </c>
      <c r="R298" s="595">
        <f t="shared" si="152"/>
        <v>0.99553978494623663</v>
      </c>
      <c r="S298" s="612"/>
    </row>
    <row r="299" spans="1:19" s="456" customFormat="1" ht="34.5" customHeight="1">
      <c r="A299" s="430" t="s">
        <v>1468</v>
      </c>
      <c r="B299" s="416" t="s">
        <v>243</v>
      </c>
      <c r="C299" s="32" t="s">
        <v>20</v>
      </c>
      <c r="D299" s="34" t="s">
        <v>169</v>
      </c>
      <c r="E299" s="107">
        <v>2</v>
      </c>
      <c r="F299" s="18">
        <v>1250</v>
      </c>
      <c r="G299" s="18">
        <v>1</v>
      </c>
      <c r="H299" s="28">
        <f t="shared" si="153"/>
        <v>2500</v>
      </c>
      <c r="I299" s="3"/>
      <c r="J299" s="18">
        <v>2</v>
      </c>
      <c r="K299" s="18">
        <v>150</v>
      </c>
      <c r="L299" s="18">
        <v>1</v>
      </c>
      <c r="M299" s="360">
        <f t="shared" si="154"/>
        <v>300</v>
      </c>
      <c r="N299" s="122"/>
      <c r="O299" s="346">
        <f t="shared" si="150"/>
        <v>2800</v>
      </c>
      <c r="P299" s="66">
        <f>SUMIF('TDL COD-RO'!D:D,A:A,'TDL COD-RO'!I:I)</f>
        <v>2218.52</v>
      </c>
      <c r="Q299" s="66">
        <f t="shared" si="151"/>
        <v>581.48</v>
      </c>
      <c r="R299" s="595">
        <f t="shared" si="152"/>
        <v>0.79232857142857138</v>
      </c>
      <c r="S299" s="612"/>
    </row>
    <row r="300" spans="1:19" s="456" customFormat="1" ht="34.5" customHeight="1">
      <c r="A300" s="430" t="s">
        <v>1469</v>
      </c>
      <c r="B300" s="416" t="s">
        <v>244</v>
      </c>
      <c r="C300" s="32" t="s">
        <v>20</v>
      </c>
      <c r="D300" s="34" t="s">
        <v>169</v>
      </c>
      <c r="E300" s="107">
        <v>4</v>
      </c>
      <c r="F300" s="18">
        <v>350</v>
      </c>
      <c r="G300" s="18">
        <v>1</v>
      </c>
      <c r="H300" s="28">
        <f t="shared" si="153"/>
        <v>1400</v>
      </c>
      <c r="I300" s="3"/>
      <c r="J300" s="18">
        <v>0</v>
      </c>
      <c r="K300" s="18">
        <v>0</v>
      </c>
      <c r="L300" s="18">
        <v>0</v>
      </c>
      <c r="M300" s="360">
        <f t="shared" si="154"/>
        <v>0</v>
      </c>
      <c r="N300" s="122"/>
      <c r="O300" s="346">
        <f t="shared" si="150"/>
        <v>1400</v>
      </c>
      <c r="P300" s="66">
        <f>SUMIF('TDL COD-RO'!D:D,A:A,'TDL COD-RO'!I:I)</f>
        <v>1795</v>
      </c>
      <c r="Q300" s="66">
        <f t="shared" si="151"/>
        <v>-395</v>
      </c>
      <c r="R300" s="654">
        <f t="shared" si="152"/>
        <v>1.2821428571428573</v>
      </c>
      <c r="S300" s="612"/>
    </row>
    <row r="301" spans="1:19" s="456" customFormat="1" ht="34.5" customHeight="1">
      <c r="A301" s="430" t="s">
        <v>1470</v>
      </c>
      <c r="B301" s="416" t="s">
        <v>245</v>
      </c>
      <c r="C301" s="32" t="s">
        <v>20</v>
      </c>
      <c r="D301" s="34" t="s">
        <v>169</v>
      </c>
      <c r="E301" s="107">
        <v>1</v>
      </c>
      <c r="F301" s="18">
        <v>400</v>
      </c>
      <c r="G301" s="18">
        <v>1</v>
      </c>
      <c r="H301" s="28">
        <f t="shared" si="153"/>
        <v>400</v>
      </c>
      <c r="I301" s="3"/>
      <c r="J301" s="18">
        <v>0</v>
      </c>
      <c r="K301" s="18">
        <v>0</v>
      </c>
      <c r="L301" s="18">
        <v>0</v>
      </c>
      <c r="M301" s="360">
        <f t="shared" si="154"/>
        <v>0</v>
      </c>
      <c r="N301" s="122"/>
      <c r="O301" s="346">
        <f t="shared" si="150"/>
        <v>400</v>
      </c>
      <c r="P301" s="66">
        <f>SUMIF('TDL COD-RO'!D:D,A:A,'TDL COD-RO'!I:I)</f>
        <v>400</v>
      </c>
      <c r="Q301" s="66">
        <f t="shared" si="151"/>
        <v>0</v>
      </c>
      <c r="R301" s="595">
        <f t="shared" si="152"/>
        <v>1</v>
      </c>
      <c r="S301" s="612"/>
    </row>
    <row r="302" spans="1:19" s="456" customFormat="1" ht="34.5" customHeight="1">
      <c r="A302" s="430" t="s">
        <v>1471</v>
      </c>
      <c r="B302" s="416" t="s">
        <v>246</v>
      </c>
      <c r="C302" s="32" t="s">
        <v>20</v>
      </c>
      <c r="D302" s="34" t="s">
        <v>169</v>
      </c>
      <c r="E302" s="107">
        <v>2</v>
      </c>
      <c r="F302" s="18">
        <v>150</v>
      </c>
      <c r="G302" s="18">
        <v>1</v>
      </c>
      <c r="H302" s="28">
        <f t="shared" si="153"/>
        <v>300</v>
      </c>
      <c r="I302" s="3"/>
      <c r="J302" s="18">
        <v>0</v>
      </c>
      <c r="K302" s="18">
        <v>0</v>
      </c>
      <c r="L302" s="18">
        <v>0</v>
      </c>
      <c r="M302" s="360">
        <f t="shared" si="154"/>
        <v>0</v>
      </c>
      <c r="N302" s="122"/>
      <c r="O302" s="346">
        <f t="shared" si="150"/>
        <v>300</v>
      </c>
      <c r="P302" s="66">
        <f>SUMIF('TDL COD-RO'!D:D,A:A,'TDL COD-RO'!I:I)</f>
        <v>0</v>
      </c>
      <c r="Q302" s="66">
        <f t="shared" si="151"/>
        <v>300</v>
      </c>
      <c r="R302" s="595">
        <f t="shared" si="152"/>
        <v>0</v>
      </c>
      <c r="S302" s="612"/>
    </row>
    <row r="303" spans="1:19" s="456" customFormat="1" ht="34.5" customHeight="1">
      <c r="A303" s="430" t="s">
        <v>1472</v>
      </c>
      <c r="B303" s="416" t="s">
        <v>247</v>
      </c>
      <c r="C303" s="32" t="s">
        <v>20</v>
      </c>
      <c r="D303" s="34" t="s">
        <v>169</v>
      </c>
      <c r="E303" s="107">
        <v>8</v>
      </c>
      <c r="F303" s="18">
        <v>15</v>
      </c>
      <c r="G303" s="18">
        <v>1</v>
      </c>
      <c r="H303" s="28">
        <f t="shared" si="153"/>
        <v>120</v>
      </c>
      <c r="I303" s="3"/>
      <c r="J303" s="18">
        <v>0</v>
      </c>
      <c r="K303" s="18">
        <v>0</v>
      </c>
      <c r="L303" s="18">
        <v>0</v>
      </c>
      <c r="M303" s="360">
        <f t="shared" si="154"/>
        <v>0</v>
      </c>
      <c r="N303" s="122"/>
      <c r="O303" s="346">
        <f t="shared" si="150"/>
        <v>120</v>
      </c>
      <c r="P303" s="66">
        <f>SUMIF('TDL COD-RO'!D:D,A:A,'TDL COD-RO'!I:I)</f>
        <v>0</v>
      </c>
      <c r="Q303" s="66">
        <f t="shared" si="151"/>
        <v>120</v>
      </c>
      <c r="R303" s="595">
        <f t="shared" si="152"/>
        <v>0</v>
      </c>
      <c r="S303" s="612"/>
    </row>
    <row r="304" spans="1:19" s="456" customFormat="1" ht="34.5" customHeight="1">
      <c r="A304" s="430" t="s">
        <v>1473</v>
      </c>
      <c r="B304" s="416" t="s">
        <v>248</v>
      </c>
      <c r="C304" s="32" t="s">
        <v>20</v>
      </c>
      <c r="D304" s="34" t="s">
        <v>169</v>
      </c>
      <c r="E304" s="107">
        <v>6</v>
      </c>
      <c r="F304" s="18">
        <v>35</v>
      </c>
      <c r="G304" s="18">
        <v>1</v>
      </c>
      <c r="H304" s="28">
        <f t="shared" si="153"/>
        <v>210</v>
      </c>
      <c r="I304" s="3"/>
      <c r="J304" s="18">
        <v>0</v>
      </c>
      <c r="K304" s="18">
        <v>0</v>
      </c>
      <c r="L304" s="18">
        <v>0</v>
      </c>
      <c r="M304" s="360">
        <f t="shared" si="154"/>
        <v>0</v>
      </c>
      <c r="N304" s="122"/>
      <c r="O304" s="346">
        <f t="shared" si="150"/>
        <v>210</v>
      </c>
      <c r="P304" s="66">
        <f>SUMIF('TDL COD-RO'!D:D,A:A,'TDL COD-RO'!I:I)</f>
        <v>0</v>
      </c>
      <c r="Q304" s="66">
        <f t="shared" si="151"/>
        <v>210</v>
      </c>
      <c r="R304" s="595">
        <f t="shared" si="152"/>
        <v>0</v>
      </c>
      <c r="S304" s="612"/>
    </row>
    <row r="305" spans="1:19" s="456" customFormat="1" ht="34.5" customHeight="1">
      <c r="A305" s="430" t="s">
        <v>1474</v>
      </c>
      <c r="B305" s="416" t="s">
        <v>249</v>
      </c>
      <c r="C305" s="32" t="s">
        <v>20</v>
      </c>
      <c r="D305" s="34" t="s">
        <v>169</v>
      </c>
      <c r="E305" s="107">
        <v>1</v>
      </c>
      <c r="F305" s="18">
        <v>280</v>
      </c>
      <c r="G305" s="18">
        <v>1</v>
      </c>
      <c r="H305" s="28">
        <f t="shared" si="153"/>
        <v>280</v>
      </c>
      <c r="I305" s="3"/>
      <c r="J305" s="18">
        <v>0</v>
      </c>
      <c r="K305" s="18">
        <v>0</v>
      </c>
      <c r="L305" s="18">
        <v>0</v>
      </c>
      <c r="M305" s="360">
        <f t="shared" si="154"/>
        <v>0</v>
      </c>
      <c r="N305" s="122"/>
      <c r="O305" s="346">
        <f t="shared" si="150"/>
        <v>280</v>
      </c>
      <c r="P305" s="66">
        <f>SUMIF('TDL COD-RO'!D:D,A:A,'TDL COD-RO'!I:I)</f>
        <v>250</v>
      </c>
      <c r="Q305" s="66">
        <f t="shared" si="151"/>
        <v>30</v>
      </c>
      <c r="R305" s="595">
        <f t="shared" si="152"/>
        <v>0.8928571428571429</v>
      </c>
      <c r="S305" s="612"/>
    </row>
    <row r="306" spans="1:19" s="456" customFormat="1" ht="34.5" customHeight="1">
      <c r="A306" s="430" t="s">
        <v>1475</v>
      </c>
      <c r="B306" s="416" t="s">
        <v>250</v>
      </c>
      <c r="C306" s="32" t="s">
        <v>20</v>
      </c>
      <c r="D306" s="34" t="s">
        <v>169</v>
      </c>
      <c r="E306" s="107">
        <v>3</v>
      </c>
      <c r="F306" s="18">
        <v>50</v>
      </c>
      <c r="G306" s="18">
        <v>1</v>
      </c>
      <c r="H306" s="28">
        <f t="shared" si="153"/>
        <v>150</v>
      </c>
      <c r="I306" s="3"/>
      <c r="J306" s="18">
        <v>0</v>
      </c>
      <c r="K306" s="18">
        <v>0</v>
      </c>
      <c r="L306" s="18">
        <v>0</v>
      </c>
      <c r="M306" s="360">
        <f t="shared" si="154"/>
        <v>0</v>
      </c>
      <c r="N306" s="122"/>
      <c r="O306" s="346">
        <f t="shared" si="150"/>
        <v>150</v>
      </c>
      <c r="P306" s="66">
        <f>SUMIF('TDL COD-RO'!D:D,A:A,'TDL COD-RO'!I:I)</f>
        <v>45</v>
      </c>
      <c r="Q306" s="66">
        <f t="shared" si="151"/>
        <v>105</v>
      </c>
      <c r="R306" s="595">
        <f t="shared" si="152"/>
        <v>0.3</v>
      </c>
      <c r="S306" s="612"/>
    </row>
    <row r="307" spans="1:19" s="456" customFormat="1" ht="34.5" customHeight="1">
      <c r="A307" s="430" t="s">
        <v>1476</v>
      </c>
      <c r="B307" s="416" t="s">
        <v>300</v>
      </c>
      <c r="C307" s="32" t="s">
        <v>20</v>
      </c>
      <c r="D307" s="18" t="s">
        <v>229</v>
      </c>
      <c r="E307" s="18">
        <v>1</v>
      </c>
      <c r="F307" s="18">
        <v>1500</v>
      </c>
      <c r="G307" s="18">
        <v>1</v>
      </c>
      <c r="H307" s="18">
        <f t="shared" si="153"/>
        <v>1500</v>
      </c>
      <c r="I307" s="18"/>
      <c r="J307" s="18">
        <v>1</v>
      </c>
      <c r="K307" s="18">
        <v>150</v>
      </c>
      <c r="L307" s="18">
        <v>1</v>
      </c>
      <c r="M307" s="366">
        <f>J307*K307*L307</f>
        <v>150</v>
      </c>
      <c r="N307" s="37"/>
      <c r="O307" s="346">
        <f t="shared" si="150"/>
        <v>1650</v>
      </c>
      <c r="P307" s="66">
        <f>SUMIF('TDL COD-RO'!D:D,A:A,'TDL COD-RO'!I:I)</f>
        <v>1640</v>
      </c>
      <c r="Q307" s="66">
        <f t="shared" si="151"/>
        <v>10</v>
      </c>
      <c r="R307" s="595">
        <f t="shared" si="152"/>
        <v>0.9939393939393939</v>
      </c>
      <c r="S307" s="612"/>
    </row>
    <row r="308" spans="1:19" s="456" customFormat="1" ht="34.5" customHeight="1">
      <c r="A308" s="430" t="s">
        <v>1477</v>
      </c>
      <c r="B308" s="418" t="s">
        <v>255</v>
      </c>
      <c r="C308" s="32" t="s">
        <v>20</v>
      </c>
      <c r="D308" s="18" t="s">
        <v>229</v>
      </c>
      <c r="E308" s="37">
        <v>1</v>
      </c>
      <c r="F308" s="18">
        <v>50</v>
      </c>
      <c r="G308" s="18">
        <v>1</v>
      </c>
      <c r="H308" s="18">
        <f t="shared" si="153"/>
        <v>50</v>
      </c>
      <c r="I308" s="38"/>
      <c r="J308" s="18">
        <v>1</v>
      </c>
      <c r="K308" s="18">
        <v>0</v>
      </c>
      <c r="L308" s="18"/>
      <c r="M308" s="366">
        <f t="shared" ref="M308" si="155">J308*K308*L308</f>
        <v>0</v>
      </c>
      <c r="N308" s="38"/>
      <c r="O308" s="346">
        <f t="shared" si="150"/>
        <v>50</v>
      </c>
      <c r="P308" s="66">
        <f>SUMIF('TDL COD-RO'!D:D,A:A,'TDL COD-RO'!I:I)</f>
        <v>50</v>
      </c>
      <c r="Q308" s="66">
        <f t="shared" si="151"/>
        <v>0</v>
      </c>
      <c r="R308" s="595">
        <f t="shared" si="152"/>
        <v>1</v>
      </c>
      <c r="S308" s="612"/>
    </row>
    <row r="309" spans="1:19" s="456" customFormat="1" ht="34.5" customHeight="1">
      <c r="A309" s="425"/>
      <c r="B309" s="419"/>
      <c r="C309" s="4"/>
      <c r="D309" s="4"/>
      <c r="E309" s="20"/>
      <c r="F309" s="22"/>
      <c r="G309" s="20"/>
      <c r="H309" s="22"/>
      <c r="I309" s="4"/>
      <c r="J309" s="4"/>
      <c r="K309" s="26"/>
      <c r="L309" s="4"/>
      <c r="M309" s="370"/>
      <c r="N309" s="36"/>
      <c r="O309" s="369"/>
      <c r="P309" s="559"/>
      <c r="Q309" s="559"/>
      <c r="R309" s="600"/>
      <c r="S309" s="612"/>
    </row>
    <row r="310" spans="1:19" s="456" customFormat="1" ht="34.5" customHeight="1">
      <c r="A310" s="425"/>
      <c r="B310" s="420" t="s">
        <v>31</v>
      </c>
      <c r="C310" s="8"/>
      <c r="D310" s="8"/>
      <c r="E310" s="19"/>
      <c r="F310" s="23"/>
      <c r="G310" s="19"/>
      <c r="H310" s="23"/>
      <c r="I310" s="29"/>
      <c r="J310" s="8"/>
      <c r="K310" s="25"/>
      <c r="L310" s="8"/>
      <c r="M310" s="368"/>
      <c r="N310" s="29"/>
      <c r="O310" s="568"/>
      <c r="P310" s="560"/>
      <c r="Q310" s="560"/>
      <c r="R310" s="607"/>
      <c r="S310" s="612"/>
    </row>
    <row r="311" spans="1:19" s="456" customFormat="1" ht="34.5" customHeight="1">
      <c r="A311" s="430" t="s">
        <v>761</v>
      </c>
      <c r="B311" s="413" t="s">
        <v>116</v>
      </c>
      <c r="C311" s="32" t="s">
        <v>11</v>
      </c>
      <c r="D311" s="18" t="s">
        <v>48</v>
      </c>
      <c r="E311" s="18">
        <v>1</v>
      </c>
      <c r="F311" s="21">
        <v>7500</v>
      </c>
      <c r="G311" s="18">
        <v>0.9</v>
      </c>
      <c r="H311" s="21">
        <f>E311*F311*G311</f>
        <v>6750</v>
      </c>
      <c r="I311" s="18"/>
      <c r="J311" s="18">
        <v>1</v>
      </c>
      <c r="K311" s="21">
        <v>7500</v>
      </c>
      <c r="L311" s="18">
        <v>0.9</v>
      </c>
      <c r="M311" s="365">
        <f>J311*K311*L311</f>
        <v>6750</v>
      </c>
      <c r="N311" s="37"/>
      <c r="O311" s="346">
        <f t="shared" ref="O311:O323" si="156">H311+M311</f>
        <v>13500</v>
      </c>
      <c r="P311" s="66">
        <f>SUMIF('TDL COD-RO'!D:D,A:A,'TDL COD-RO'!I:I)</f>
        <v>4420.32</v>
      </c>
      <c r="Q311" s="66">
        <f t="shared" ref="Q311:Q323" si="157">O311-P311</f>
        <v>9079.68</v>
      </c>
      <c r="R311" s="595">
        <f t="shared" ref="R311:R323" si="158">P311/O311</f>
        <v>0.32743111111111112</v>
      </c>
      <c r="S311" s="32" t="s">
        <v>2429</v>
      </c>
    </row>
    <row r="312" spans="1:19" s="456" customFormat="1" ht="34.5" customHeight="1">
      <c r="A312" s="430" t="s">
        <v>777</v>
      </c>
      <c r="B312" s="413" t="s">
        <v>117</v>
      </c>
      <c r="C312" s="32" t="s">
        <v>11</v>
      </c>
      <c r="D312" s="18" t="s">
        <v>48</v>
      </c>
      <c r="E312" s="18">
        <v>1</v>
      </c>
      <c r="F312" s="21">
        <v>2000</v>
      </c>
      <c r="G312" s="18">
        <v>2</v>
      </c>
      <c r="H312" s="21">
        <f>E312*F312*G312</f>
        <v>4000</v>
      </c>
      <c r="I312" s="18"/>
      <c r="J312" s="18">
        <v>1</v>
      </c>
      <c r="K312" s="21">
        <v>2000</v>
      </c>
      <c r="L312" s="18">
        <v>2</v>
      </c>
      <c r="M312" s="365">
        <f>J312*K312*L312</f>
        <v>4000</v>
      </c>
      <c r="N312" s="37"/>
      <c r="O312" s="346">
        <f t="shared" si="156"/>
        <v>8000</v>
      </c>
      <c r="P312" s="66">
        <f>SUMIF('TDL COD-RO'!D:D,A:A,'TDL COD-RO'!I:I)</f>
        <v>4235</v>
      </c>
      <c r="Q312" s="66">
        <f t="shared" si="157"/>
        <v>3765</v>
      </c>
      <c r="R312" s="595">
        <f t="shared" si="158"/>
        <v>0.52937500000000004</v>
      </c>
      <c r="S312" s="32" t="s">
        <v>2471</v>
      </c>
    </row>
    <row r="313" spans="1:19" s="456" customFormat="1" ht="34.5" customHeight="1">
      <c r="A313" s="430" t="s">
        <v>1478</v>
      </c>
      <c r="B313" s="413" t="s">
        <v>118</v>
      </c>
      <c r="C313" s="32" t="s">
        <v>11</v>
      </c>
      <c r="D313" s="18" t="s">
        <v>48</v>
      </c>
      <c r="E313" s="18">
        <v>1</v>
      </c>
      <c r="F313" s="21">
        <v>650</v>
      </c>
      <c r="G313" s="18">
        <v>9</v>
      </c>
      <c r="H313" s="21">
        <f>E313*F313*G313</f>
        <v>5850</v>
      </c>
      <c r="I313" s="18"/>
      <c r="J313" s="18">
        <v>1</v>
      </c>
      <c r="K313" s="21">
        <v>650</v>
      </c>
      <c r="L313" s="18">
        <v>9</v>
      </c>
      <c r="M313" s="365">
        <f>J313*K313*L313</f>
        <v>5850</v>
      </c>
      <c r="N313" s="37"/>
      <c r="O313" s="346">
        <f t="shared" si="156"/>
        <v>11700</v>
      </c>
      <c r="P313" s="66">
        <f>SUMIF('TDL COD-RO'!D:D,A:A,'TDL COD-RO'!I:I)</f>
        <v>0</v>
      </c>
      <c r="Q313" s="66">
        <f t="shared" si="157"/>
        <v>11700</v>
      </c>
      <c r="R313" s="595">
        <f t="shared" si="158"/>
        <v>0</v>
      </c>
      <c r="S313" s="32"/>
    </row>
    <row r="314" spans="1:19" s="456" customFormat="1" ht="34.5" customHeight="1">
      <c r="A314" s="430" t="s">
        <v>1032</v>
      </c>
      <c r="B314" s="413" t="s">
        <v>105</v>
      </c>
      <c r="C314" s="32" t="s">
        <v>11</v>
      </c>
      <c r="D314" s="18" t="s">
        <v>48</v>
      </c>
      <c r="E314" s="18">
        <v>1</v>
      </c>
      <c r="F314" s="21">
        <v>2240</v>
      </c>
      <c r="G314" s="18">
        <v>2</v>
      </c>
      <c r="H314" s="21">
        <f>E314*F314*G314</f>
        <v>4480</v>
      </c>
      <c r="I314" s="18"/>
      <c r="J314" s="18">
        <v>1</v>
      </c>
      <c r="K314" s="21">
        <v>2240</v>
      </c>
      <c r="L314" s="18">
        <v>2</v>
      </c>
      <c r="M314" s="365">
        <f>J314*K314*L314</f>
        <v>4480</v>
      </c>
      <c r="N314" s="37"/>
      <c r="O314" s="346">
        <f t="shared" si="156"/>
        <v>8960</v>
      </c>
      <c r="P314" s="66">
        <f>SUMIF('TDL COD-RO'!D:D,A:A,'TDL COD-RO'!I:I)</f>
        <v>1030</v>
      </c>
      <c r="Q314" s="66">
        <f t="shared" si="157"/>
        <v>7930</v>
      </c>
      <c r="R314" s="595">
        <f t="shared" si="158"/>
        <v>0.11495535714285714</v>
      </c>
      <c r="S314" s="32" t="s">
        <v>2472</v>
      </c>
    </row>
    <row r="315" spans="1:19" s="456" customFormat="1" ht="34.5" customHeight="1">
      <c r="A315" s="430" t="s">
        <v>1479</v>
      </c>
      <c r="B315" s="413" t="s">
        <v>106</v>
      </c>
      <c r="C315" s="32" t="s">
        <v>11</v>
      </c>
      <c r="D315" s="18" t="s">
        <v>48</v>
      </c>
      <c r="E315" s="18">
        <v>1</v>
      </c>
      <c r="F315" s="21">
        <v>2500</v>
      </c>
      <c r="G315" s="18">
        <v>0.9</v>
      </c>
      <c r="H315" s="21">
        <f t="shared" ref="H315:H317" si="159">E315*F315*G315</f>
        <v>2250</v>
      </c>
      <c r="I315" s="18"/>
      <c r="J315" s="18">
        <v>1</v>
      </c>
      <c r="K315" s="21">
        <v>2500</v>
      </c>
      <c r="L315" s="18">
        <v>0.9</v>
      </c>
      <c r="M315" s="365">
        <f t="shared" ref="M315:M317" si="160">J315*K315*L315</f>
        <v>2250</v>
      </c>
      <c r="N315" s="37"/>
      <c r="O315" s="346">
        <f t="shared" si="156"/>
        <v>4500</v>
      </c>
      <c r="P315" s="66">
        <f>SUMIF('TDL COD-RO'!D:D,A:A,'TDL COD-RO'!I:I)</f>
        <v>0</v>
      </c>
      <c r="Q315" s="66">
        <f t="shared" si="157"/>
        <v>4500</v>
      </c>
      <c r="R315" s="595">
        <f t="shared" si="158"/>
        <v>0</v>
      </c>
      <c r="S315" s="32"/>
    </row>
    <row r="316" spans="1:19" s="456" customFormat="1" ht="34.5" customHeight="1">
      <c r="A316" s="430" t="s">
        <v>1172</v>
      </c>
      <c r="B316" s="413" t="s">
        <v>107</v>
      </c>
      <c r="C316" s="32" t="s">
        <v>11</v>
      </c>
      <c r="D316" s="18" t="s">
        <v>48</v>
      </c>
      <c r="E316" s="18">
        <v>1</v>
      </c>
      <c r="F316" s="21">
        <v>3300</v>
      </c>
      <c r="G316" s="18">
        <v>0.9</v>
      </c>
      <c r="H316" s="21">
        <f t="shared" si="159"/>
        <v>2970</v>
      </c>
      <c r="I316" s="18"/>
      <c r="J316" s="18">
        <v>1</v>
      </c>
      <c r="K316" s="21">
        <v>3300</v>
      </c>
      <c r="L316" s="18">
        <v>0.9</v>
      </c>
      <c r="M316" s="365">
        <f t="shared" si="160"/>
        <v>2970</v>
      </c>
      <c r="N316" s="37"/>
      <c r="O316" s="346">
        <f t="shared" si="156"/>
        <v>5940</v>
      </c>
      <c r="P316" s="66">
        <f>SUMIF('TDL COD-RO'!D:D,A:A,'TDL COD-RO'!I:I)</f>
        <v>1200</v>
      </c>
      <c r="Q316" s="66">
        <f t="shared" si="157"/>
        <v>4740</v>
      </c>
      <c r="R316" s="595">
        <f t="shared" si="158"/>
        <v>0.20202020202020202</v>
      </c>
      <c r="S316" s="32" t="s">
        <v>2473</v>
      </c>
    </row>
    <row r="317" spans="1:19" s="456" customFormat="1" ht="34.5" customHeight="1">
      <c r="A317" s="430" t="s">
        <v>1177</v>
      </c>
      <c r="B317" s="413" t="s">
        <v>108</v>
      </c>
      <c r="C317" s="32" t="s">
        <v>11</v>
      </c>
      <c r="D317" s="18" t="s">
        <v>48</v>
      </c>
      <c r="E317" s="18">
        <v>1</v>
      </c>
      <c r="F317" s="21">
        <v>1200</v>
      </c>
      <c r="G317" s="18">
        <v>2</v>
      </c>
      <c r="H317" s="21">
        <f t="shared" si="159"/>
        <v>2400</v>
      </c>
      <c r="I317" s="18"/>
      <c r="J317" s="18">
        <v>1</v>
      </c>
      <c r="K317" s="21">
        <v>1200</v>
      </c>
      <c r="L317" s="18">
        <v>2</v>
      </c>
      <c r="M317" s="365">
        <f t="shared" si="160"/>
        <v>2400</v>
      </c>
      <c r="N317" s="37"/>
      <c r="O317" s="346">
        <f t="shared" si="156"/>
        <v>4800</v>
      </c>
      <c r="P317" s="66">
        <f>SUMIF('TDL COD-RO'!D:D,A:A,'TDL COD-RO'!I:I)</f>
        <v>1200</v>
      </c>
      <c r="Q317" s="66">
        <f t="shared" si="157"/>
        <v>3600</v>
      </c>
      <c r="R317" s="595">
        <f t="shared" si="158"/>
        <v>0.25</v>
      </c>
      <c r="S317" s="32" t="s">
        <v>2431</v>
      </c>
    </row>
    <row r="318" spans="1:19" s="70" customFormat="1" ht="34.5" customHeight="1">
      <c r="A318" s="430" t="s">
        <v>1480</v>
      </c>
      <c r="B318" s="125" t="s">
        <v>159</v>
      </c>
      <c r="C318" s="32" t="s">
        <v>11</v>
      </c>
      <c r="D318" s="42" t="s">
        <v>133</v>
      </c>
      <c r="E318" s="105">
        <v>1</v>
      </c>
      <c r="F318" s="106">
        <v>150</v>
      </c>
      <c r="G318" s="105">
        <v>12</v>
      </c>
      <c r="H318" s="73">
        <f>E318*F318*G318</f>
        <v>1800</v>
      </c>
      <c r="I318" s="39"/>
      <c r="J318" s="105">
        <v>1</v>
      </c>
      <c r="K318" s="106">
        <v>150</v>
      </c>
      <c r="L318" s="105">
        <v>12</v>
      </c>
      <c r="M318" s="347">
        <f>J318*K318*L318</f>
        <v>1800</v>
      </c>
      <c r="N318" s="123"/>
      <c r="O318" s="346">
        <f t="shared" si="156"/>
        <v>3600</v>
      </c>
      <c r="P318" s="66">
        <f>SUMIF('TDL COD-RO'!D:D,A:A,'TDL COD-RO'!I:I)</f>
        <v>900</v>
      </c>
      <c r="Q318" s="66">
        <f t="shared" si="157"/>
        <v>2700</v>
      </c>
      <c r="R318" s="595">
        <f t="shared" si="158"/>
        <v>0.25</v>
      </c>
      <c r="S318" s="611"/>
    </row>
    <row r="319" spans="1:19" s="70" customFormat="1" ht="34.5" customHeight="1">
      <c r="A319" s="430" t="s">
        <v>1481</v>
      </c>
      <c r="B319" s="125" t="s">
        <v>160</v>
      </c>
      <c r="C319" s="32" t="s">
        <v>11</v>
      </c>
      <c r="D319" s="42" t="s">
        <v>133</v>
      </c>
      <c r="E319" s="105">
        <v>1</v>
      </c>
      <c r="F319" s="106">
        <v>100</v>
      </c>
      <c r="G319" s="105">
        <v>12</v>
      </c>
      <c r="H319" s="73">
        <f>E319*F319*G319</f>
        <v>1200</v>
      </c>
      <c r="I319" s="75"/>
      <c r="J319" s="105">
        <v>1</v>
      </c>
      <c r="K319" s="106">
        <v>100</v>
      </c>
      <c r="L319" s="105">
        <v>12</v>
      </c>
      <c r="M319" s="347">
        <f>J319*K319*L319</f>
        <v>1200</v>
      </c>
      <c r="N319" s="75"/>
      <c r="O319" s="346">
        <f t="shared" si="156"/>
        <v>2400</v>
      </c>
      <c r="P319" s="66">
        <f>SUMIF('TDL COD-RO'!D:D,A:A,'TDL COD-RO'!I:I)</f>
        <v>0</v>
      </c>
      <c r="Q319" s="66">
        <f t="shared" si="157"/>
        <v>2400</v>
      </c>
      <c r="R319" s="595">
        <f t="shared" si="158"/>
        <v>0</v>
      </c>
      <c r="S319" s="611"/>
    </row>
    <row r="320" spans="1:19" s="513" customFormat="1" ht="34.5" customHeight="1">
      <c r="A320" s="425" t="s">
        <v>1482</v>
      </c>
      <c r="B320" s="416" t="s">
        <v>298</v>
      </c>
      <c r="C320" s="32" t="s">
        <v>11</v>
      </c>
      <c r="D320" s="18" t="s">
        <v>169</v>
      </c>
      <c r="E320" s="18">
        <v>1</v>
      </c>
      <c r="F320" s="18">
        <v>150</v>
      </c>
      <c r="G320" s="18">
        <v>12</v>
      </c>
      <c r="H320" s="28">
        <f t="shared" ref="H320" si="161">E320*F320*G320</f>
        <v>1800</v>
      </c>
      <c r="I320" s="18"/>
      <c r="J320" s="18">
        <v>1</v>
      </c>
      <c r="K320" s="18">
        <v>150</v>
      </c>
      <c r="L320" s="18">
        <v>12</v>
      </c>
      <c r="M320" s="360">
        <f t="shared" ref="M320" si="162">J320*K320*L320</f>
        <v>1800</v>
      </c>
      <c r="N320" s="37"/>
      <c r="O320" s="346">
        <f t="shared" si="156"/>
        <v>3600</v>
      </c>
      <c r="P320" s="66">
        <f>SUMIF('TDL COD-RO'!D:D,A:A,'TDL COD-RO'!I:I)</f>
        <v>450</v>
      </c>
      <c r="Q320" s="66">
        <f t="shared" si="157"/>
        <v>3150</v>
      </c>
      <c r="R320" s="595">
        <f t="shared" si="158"/>
        <v>0.125</v>
      </c>
      <c r="S320" s="17"/>
    </row>
    <row r="321" spans="1:19" s="456" customFormat="1" ht="34.5" customHeight="1">
      <c r="A321" s="430" t="s">
        <v>1483</v>
      </c>
      <c r="B321" s="416" t="s">
        <v>301</v>
      </c>
      <c r="C321" s="32" t="s">
        <v>11</v>
      </c>
      <c r="D321" s="18" t="s">
        <v>229</v>
      </c>
      <c r="E321" s="18">
        <v>1</v>
      </c>
      <c r="F321" s="18">
        <v>100</v>
      </c>
      <c r="G321" s="18">
        <v>12</v>
      </c>
      <c r="H321" s="18">
        <f>E321*F321*G321</f>
        <v>1200</v>
      </c>
      <c r="I321" s="18"/>
      <c r="J321" s="18">
        <v>1</v>
      </c>
      <c r="K321" s="18">
        <v>50</v>
      </c>
      <c r="L321" s="18">
        <v>12</v>
      </c>
      <c r="M321" s="366">
        <f>J321*K321*L321</f>
        <v>600</v>
      </c>
      <c r="N321" s="37"/>
      <c r="O321" s="346">
        <f t="shared" si="156"/>
        <v>1800</v>
      </c>
      <c r="P321" s="66">
        <f>SUMIF('TDL COD-RO'!D:D,A:A,'TDL COD-RO'!I:I)</f>
        <v>400</v>
      </c>
      <c r="Q321" s="66">
        <f t="shared" si="157"/>
        <v>1400</v>
      </c>
      <c r="R321" s="595">
        <f t="shared" si="158"/>
        <v>0.22222222222222221</v>
      </c>
      <c r="S321" s="612"/>
    </row>
    <row r="322" spans="1:19" s="456" customFormat="1" ht="34.5" customHeight="1">
      <c r="A322" s="430" t="s">
        <v>1484</v>
      </c>
      <c r="B322" s="417" t="s">
        <v>256</v>
      </c>
      <c r="C322" s="32" t="s">
        <v>11</v>
      </c>
      <c r="D322" s="18" t="s">
        <v>229</v>
      </c>
      <c r="E322" s="18">
        <v>1</v>
      </c>
      <c r="F322" s="18">
        <v>500</v>
      </c>
      <c r="G322" s="18">
        <v>4</v>
      </c>
      <c r="H322" s="18">
        <f>E322*F322*G322</f>
        <v>2000</v>
      </c>
      <c r="I322" s="18"/>
      <c r="J322" s="18">
        <v>1</v>
      </c>
      <c r="K322" s="18">
        <v>500</v>
      </c>
      <c r="L322" s="18">
        <v>2</v>
      </c>
      <c r="M322" s="366">
        <f>J322*K322*L322</f>
        <v>1000</v>
      </c>
      <c r="N322" s="37"/>
      <c r="O322" s="346">
        <f t="shared" si="156"/>
        <v>3000</v>
      </c>
      <c r="P322" s="66">
        <f>SUMIF('TDL COD-RO'!D:D,A:A,'TDL COD-RO'!I:I)</f>
        <v>500</v>
      </c>
      <c r="Q322" s="66">
        <f t="shared" si="157"/>
        <v>2500</v>
      </c>
      <c r="R322" s="595">
        <f t="shared" si="158"/>
        <v>0.16666666666666666</v>
      </c>
      <c r="S322" s="612"/>
    </row>
    <row r="323" spans="1:19" s="456" customFormat="1" ht="34.5" customHeight="1">
      <c r="A323" s="430" t="s">
        <v>1485</v>
      </c>
      <c r="B323" s="416" t="s">
        <v>302</v>
      </c>
      <c r="C323" s="32" t="s">
        <v>11</v>
      </c>
      <c r="D323" s="18" t="s">
        <v>229</v>
      </c>
      <c r="E323" s="18">
        <v>3</v>
      </c>
      <c r="F323" s="18">
        <v>15</v>
      </c>
      <c r="G323" s="18">
        <v>4</v>
      </c>
      <c r="H323" s="18">
        <f>E323*F323*G323</f>
        <v>180</v>
      </c>
      <c r="I323" s="18"/>
      <c r="J323" s="18">
        <v>4</v>
      </c>
      <c r="K323" s="18">
        <v>15</v>
      </c>
      <c r="L323" s="18">
        <v>4</v>
      </c>
      <c r="M323" s="366">
        <f>J323*K323*L323</f>
        <v>240</v>
      </c>
      <c r="N323" s="37"/>
      <c r="O323" s="346">
        <f t="shared" si="156"/>
        <v>420</v>
      </c>
      <c r="P323" s="66">
        <f>SUMIF('TDL COD-RO'!D:D,A:A,'TDL COD-RO'!I:I)</f>
        <v>45</v>
      </c>
      <c r="Q323" s="66">
        <f t="shared" si="157"/>
        <v>375</v>
      </c>
      <c r="R323" s="595">
        <f t="shared" si="158"/>
        <v>0.10714285714285714</v>
      </c>
      <c r="S323" s="612"/>
    </row>
    <row r="324" spans="1:19" s="456" customFormat="1" ht="34.5" customHeight="1">
      <c r="A324" s="425"/>
      <c r="B324" s="419"/>
      <c r="C324" s="4"/>
      <c r="D324" s="4"/>
      <c r="E324" s="20"/>
      <c r="F324" s="22"/>
      <c r="G324" s="20"/>
      <c r="H324" s="22"/>
      <c r="I324" s="4"/>
      <c r="J324" s="4"/>
      <c r="K324" s="26"/>
      <c r="L324" s="4"/>
      <c r="M324" s="370"/>
      <c r="N324" s="36"/>
      <c r="O324" s="369"/>
      <c r="P324" s="559"/>
      <c r="Q324" s="559"/>
      <c r="R324" s="600"/>
      <c r="S324" s="612"/>
    </row>
    <row r="325" spans="1:19" s="456" customFormat="1" ht="34.5" customHeight="1">
      <c r="A325" s="425"/>
      <c r="B325" s="420" t="s">
        <v>33</v>
      </c>
      <c r="C325" s="8"/>
      <c r="D325" s="8"/>
      <c r="E325" s="19"/>
      <c r="F325" s="23"/>
      <c r="G325" s="19"/>
      <c r="H325" s="23"/>
      <c r="I325" s="29"/>
      <c r="J325" s="8"/>
      <c r="K325" s="25"/>
      <c r="L325" s="8"/>
      <c r="M325" s="368"/>
      <c r="N325" s="29"/>
      <c r="O325" s="568"/>
      <c r="P325" s="560"/>
      <c r="Q325" s="560"/>
      <c r="R325" s="607"/>
      <c r="S325" s="612"/>
    </row>
    <row r="326" spans="1:19" s="456" customFormat="1" ht="34.5" customHeight="1">
      <c r="A326" s="430" t="s">
        <v>1486</v>
      </c>
      <c r="B326" s="413" t="s">
        <v>114</v>
      </c>
      <c r="C326" s="34" t="s">
        <v>12</v>
      </c>
      <c r="D326" s="18" t="s">
        <v>48</v>
      </c>
      <c r="E326" s="18">
        <v>1</v>
      </c>
      <c r="F326" s="21">
        <v>1200</v>
      </c>
      <c r="G326" s="18">
        <v>2</v>
      </c>
      <c r="H326" s="21">
        <f t="shared" ref="H326:H343" si="163">E326*F326*G326</f>
        <v>2400</v>
      </c>
      <c r="I326" s="18"/>
      <c r="J326" s="18">
        <v>1</v>
      </c>
      <c r="K326" s="21">
        <v>1200</v>
      </c>
      <c r="L326" s="18">
        <v>2</v>
      </c>
      <c r="M326" s="365">
        <f t="shared" ref="M326:M341" si="164">J326*K326*L326</f>
        <v>2400</v>
      </c>
      <c r="N326" s="37"/>
      <c r="O326" s="346">
        <f t="shared" ref="O326:O342" si="165">H326+M326</f>
        <v>4800</v>
      </c>
      <c r="P326" s="66">
        <f>SUMIF('TDL COD-RO'!D:D,A:A,'TDL COD-RO'!I:I)</f>
        <v>0</v>
      </c>
      <c r="Q326" s="66">
        <f t="shared" ref="Q326:Q342" si="166">O326-P326</f>
        <v>4800</v>
      </c>
      <c r="R326" s="595">
        <f t="shared" ref="R326:R342" si="167">P326/O326</f>
        <v>0</v>
      </c>
      <c r="S326" s="612"/>
    </row>
    <row r="327" spans="1:19" s="456" customFormat="1" ht="34.5" customHeight="1">
      <c r="A327" s="430" t="s">
        <v>1152</v>
      </c>
      <c r="B327" s="413" t="s">
        <v>115</v>
      </c>
      <c r="C327" s="34" t="s">
        <v>12</v>
      </c>
      <c r="D327" s="18" t="s">
        <v>48</v>
      </c>
      <c r="E327" s="18">
        <v>1</v>
      </c>
      <c r="F327" s="21">
        <v>600</v>
      </c>
      <c r="G327" s="18">
        <v>0.9</v>
      </c>
      <c r="H327" s="21">
        <f t="shared" si="163"/>
        <v>540</v>
      </c>
      <c r="I327" s="18"/>
      <c r="J327" s="18">
        <v>1</v>
      </c>
      <c r="K327" s="21">
        <v>600</v>
      </c>
      <c r="L327" s="18">
        <v>0.9</v>
      </c>
      <c r="M327" s="365">
        <f t="shared" si="164"/>
        <v>540</v>
      </c>
      <c r="N327" s="37"/>
      <c r="O327" s="346">
        <f t="shared" si="165"/>
        <v>1080</v>
      </c>
      <c r="P327" s="66">
        <f>SUMIF('TDL COD-RO'!D:D,A:A,'TDL COD-RO'!I:I)</f>
        <v>396</v>
      </c>
      <c r="Q327" s="66">
        <f t="shared" si="166"/>
        <v>684</v>
      </c>
      <c r="R327" s="595">
        <f t="shared" si="167"/>
        <v>0.36666666666666664</v>
      </c>
      <c r="S327" s="17" t="s">
        <v>2475</v>
      </c>
    </row>
    <row r="328" spans="1:19" s="456" customFormat="1" ht="34.5" customHeight="1">
      <c r="A328" s="430" t="s">
        <v>1219</v>
      </c>
      <c r="B328" s="413" t="s">
        <v>328</v>
      </c>
      <c r="C328" s="34" t="s">
        <v>12</v>
      </c>
      <c r="D328" s="18" t="s">
        <v>48</v>
      </c>
      <c r="E328" s="18">
        <v>1</v>
      </c>
      <c r="F328" s="21">
        <v>3130</v>
      </c>
      <c r="G328" s="18">
        <v>11</v>
      </c>
      <c r="H328" s="21">
        <f t="shared" si="163"/>
        <v>34430</v>
      </c>
      <c r="I328" s="18"/>
      <c r="J328" s="18">
        <v>1</v>
      </c>
      <c r="K328" s="21">
        <v>3130</v>
      </c>
      <c r="L328" s="18">
        <v>9</v>
      </c>
      <c r="M328" s="365">
        <f t="shared" si="164"/>
        <v>28170</v>
      </c>
      <c r="N328" s="37"/>
      <c r="O328" s="346">
        <f t="shared" si="165"/>
        <v>62600</v>
      </c>
      <c r="P328" s="66">
        <f>SUMIF('TDL COD-RO'!D:D,A:A,'TDL COD-RO'!I:I)</f>
        <v>160</v>
      </c>
      <c r="Q328" s="66">
        <f t="shared" si="166"/>
        <v>62440</v>
      </c>
      <c r="R328" s="595">
        <f t="shared" si="167"/>
        <v>2.5559105431309905E-3</v>
      </c>
      <c r="S328" s="612"/>
    </row>
    <row r="329" spans="1:19" s="456" customFormat="1" ht="34.5" customHeight="1">
      <c r="A329" s="430" t="s">
        <v>1001</v>
      </c>
      <c r="B329" s="413" t="s">
        <v>131</v>
      </c>
      <c r="C329" s="34" t="s">
        <v>12</v>
      </c>
      <c r="D329" s="18" t="s">
        <v>48</v>
      </c>
      <c r="E329" s="18">
        <v>3</v>
      </c>
      <c r="F329" s="21">
        <f>35*5</f>
        <v>175</v>
      </c>
      <c r="G329" s="18">
        <v>6</v>
      </c>
      <c r="H329" s="21">
        <f t="shared" si="163"/>
        <v>3150</v>
      </c>
      <c r="I329" s="18"/>
      <c r="J329" s="18">
        <v>3</v>
      </c>
      <c r="K329" s="21">
        <f>35*5</f>
        <v>175</v>
      </c>
      <c r="L329" s="18">
        <v>6</v>
      </c>
      <c r="M329" s="365">
        <f t="shared" si="164"/>
        <v>3150</v>
      </c>
      <c r="N329" s="37"/>
      <c r="O329" s="346">
        <f t="shared" si="165"/>
        <v>6300</v>
      </c>
      <c r="P329" s="66">
        <f>SUMIF('TDL COD-RO'!D:D,A:A,'TDL COD-RO'!I:I)</f>
        <v>610</v>
      </c>
      <c r="Q329" s="66">
        <f t="shared" si="166"/>
        <v>5690</v>
      </c>
      <c r="R329" s="595">
        <f t="shared" si="167"/>
        <v>9.6825396825396828E-2</v>
      </c>
      <c r="S329" s="612"/>
    </row>
    <row r="330" spans="1:19" s="456" customFormat="1" ht="34.5" customHeight="1">
      <c r="A330" s="430" t="s">
        <v>1487</v>
      </c>
      <c r="B330" s="413" t="s">
        <v>109</v>
      </c>
      <c r="C330" s="34" t="s">
        <v>12</v>
      </c>
      <c r="D330" s="18" t="s">
        <v>48</v>
      </c>
      <c r="E330" s="18">
        <v>2</v>
      </c>
      <c r="F330" s="21">
        <v>900</v>
      </c>
      <c r="G330" s="18">
        <v>1</v>
      </c>
      <c r="H330" s="21">
        <f t="shared" si="163"/>
        <v>1800</v>
      </c>
      <c r="I330" s="18"/>
      <c r="J330" s="18">
        <v>2</v>
      </c>
      <c r="K330" s="21">
        <v>900</v>
      </c>
      <c r="L330" s="18">
        <v>1</v>
      </c>
      <c r="M330" s="365">
        <f t="shared" si="164"/>
        <v>1800</v>
      </c>
      <c r="N330" s="37"/>
      <c r="O330" s="346">
        <f t="shared" si="165"/>
        <v>3600</v>
      </c>
      <c r="P330" s="66">
        <f>SUMIF('TDL COD-RO'!D:D,A:A,'TDL COD-RO'!I:I)</f>
        <v>0</v>
      </c>
      <c r="Q330" s="66">
        <f t="shared" si="166"/>
        <v>3600</v>
      </c>
      <c r="R330" s="595">
        <f t="shared" si="167"/>
        <v>0</v>
      </c>
      <c r="S330" s="612"/>
    </row>
    <row r="331" spans="1:19" s="456" customFormat="1" ht="34.5" customHeight="1">
      <c r="A331" s="430" t="s">
        <v>1488</v>
      </c>
      <c r="B331" s="413" t="s">
        <v>110</v>
      </c>
      <c r="C331" s="34" t="s">
        <v>12</v>
      </c>
      <c r="D331" s="18" t="s">
        <v>48</v>
      </c>
      <c r="E331" s="18">
        <v>1</v>
      </c>
      <c r="F331" s="21">
        <v>1000</v>
      </c>
      <c r="G331" s="18">
        <v>1</v>
      </c>
      <c r="H331" s="21">
        <f t="shared" si="163"/>
        <v>1000</v>
      </c>
      <c r="I331" s="18"/>
      <c r="J331" s="18">
        <v>1</v>
      </c>
      <c r="K331" s="21">
        <v>1000</v>
      </c>
      <c r="L331" s="18">
        <v>1</v>
      </c>
      <c r="M331" s="365">
        <f t="shared" si="164"/>
        <v>1000</v>
      </c>
      <c r="N331" s="37"/>
      <c r="O331" s="346">
        <f t="shared" si="165"/>
        <v>2000</v>
      </c>
      <c r="P331" s="66">
        <f>SUMIF('TDL COD-RO'!D:D,A:A,'TDL COD-RO'!I:I)</f>
        <v>0</v>
      </c>
      <c r="Q331" s="66">
        <f t="shared" si="166"/>
        <v>2000</v>
      </c>
      <c r="R331" s="595">
        <f t="shared" si="167"/>
        <v>0</v>
      </c>
      <c r="S331" s="612"/>
    </row>
    <row r="332" spans="1:19" s="456" customFormat="1" ht="34.5" customHeight="1">
      <c r="A332" s="430" t="s">
        <v>1489</v>
      </c>
      <c r="B332" s="413" t="s">
        <v>111</v>
      </c>
      <c r="C332" s="34" t="s">
        <v>12</v>
      </c>
      <c r="D332" s="18" t="s">
        <v>48</v>
      </c>
      <c r="E332" s="18">
        <v>12</v>
      </c>
      <c r="F332" s="21">
        <v>200</v>
      </c>
      <c r="G332" s="18">
        <v>1</v>
      </c>
      <c r="H332" s="21">
        <f t="shared" si="163"/>
        <v>2400</v>
      </c>
      <c r="I332" s="18"/>
      <c r="J332" s="18">
        <v>12</v>
      </c>
      <c r="K332" s="21">
        <v>200</v>
      </c>
      <c r="L332" s="18">
        <v>1</v>
      </c>
      <c r="M332" s="365">
        <f t="shared" si="164"/>
        <v>2400</v>
      </c>
      <c r="N332" s="37"/>
      <c r="O332" s="346">
        <f t="shared" si="165"/>
        <v>4800</v>
      </c>
      <c r="P332" s="66">
        <f>SUMIF('TDL COD-RO'!D:D,A:A,'TDL COD-RO'!I:I)</f>
        <v>937.68000000000006</v>
      </c>
      <c r="Q332" s="66">
        <f t="shared" si="166"/>
        <v>3862.3199999999997</v>
      </c>
      <c r="R332" s="595">
        <f t="shared" si="167"/>
        <v>0.19535000000000002</v>
      </c>
      <c r="S332" s="612"/>
    </row>
    <row r="333" spans="1:19" s="456" customFormat="1" ht="34.5" customHeight="1">
      <c r="A333" s="430" t="s">
        <v>972</v>
      </c>
      <c r="B333" s="413" t="s">
        <v>112</v>
      </c>
      <c r="C333" s="34" t="s">
        <v>12</v>
      </c>
      <c r="D333" s="18" t="s">
        <v>48</v>
      </c>
      <c r="E333" s="18">
        <v>3</v>
      </c>
      <c r="F333" s="21">
        <v>70</v>
      </c>
      <c r="G333" s="18">
        <v>3</v>
      </c>
      <c r="H333" s="21">
        <f t="shared" si="163"/>
        <v>630</v>
      </c>
      <c r="I333" s="18"/>
      <c r="J333" s="18">
        <v>3</v>
      </c>
      <c r="K333" s="21">
        <v>70</v>
      </c>
      <c r="L333" s="18">
        <v>3</v>
      </c>
      <c r="M333" s="365">
        <f t="shared" si="164"/>
        <v>630</v>
      </c>
      <c r="N333" s="37"/>
      <c r="O333" s="346">
        <f t="shared" si="165"/>
        <v>1260</v>
      </c>
      <c r="P333" s="66">
        <f>SUMIF('TDL COD-RO'!D:D,A:A,'TDL COD-RO'!I:I)</f>
        <v>593</v>
      </c>
      <c r="Q333" s="66">
        <f t="shared" si="166"/>
        <v>667</v>
      </c>
      <c r="R333" s="595">
        <f t="shared" si="167"/>
        <v>0.47063492063492063</v>
      </c>
      <c r="S333" s="612"/>
    </row>
    <row r="334" spans="1:19" s="456" customFormat="1" ht="34.5" customHeight="1">
      <c r="A334" s="430" t="s">
        <v>1018</v>
      </c>
      <c r="B334" s="413" t="s">
        <v>113</v>
      </c>
      <c r="C334" s="34" t="s">
        <v>12</v>
      </c>
      <c r="D334" s="18" t="s">
        <v>48</v>
      </c>
      <c r="E334" s="18">
        <v>3</v>
      </c>
      <c r="F334" s="21">
        <v>200</v>
      </c>
      <c r="G334" s="18">
        <v>12</v>
      </c>
      <c r="H334" s="21">
        <f t="shared" si="163"/>
        <v>7200</v>
      </c>
      <c r="I334" s="18"/>
      <c r="J334" s="18">
        <v>3</v>
      </c>
      <c r="K334" s="21">
        <v>200</v>
      </c>
      <c r="L334" s="18">
        <v>12</v>
      </c>
      <c r="M334" s="365">
        <f t="shared" si="164"/>
        <v>7200</v>
      </c>
      <c r="N334" s="37"/>
      <c r="O334" s="346">
        <f t="shared" si="165"/>
        <v>14400</v>
      </c>
      <c r="P334" s="66">
        <f>SUMIF('TDL COD-RO'!D:D,A:A,'TDL COD-RO'!I:I)</f>
        <v>400</v>
      </c>
      <c r="Q334" s="66">
        <f t="shared" si="166"/>
        <v>14000</v>
      </c>
      <c r="R334" s="595">
        <f t="shared" si="167"/>
        <v>2.7777777777777776E-2</v>
      </c>
      <c r="S334" s="17" t="s">
        <v>2474</v>
      </c>
    </row>
    <row r="335" spans="1:19" s="74" customFormat="1" ht="34.5" customHeight="1">
      <c r="A335" s="430" t="s">
        <v>1490</v>
      </c>
      <c r="B335" s="416" t="s">
        <v>161</v>
      </c>
      <c r="C335" s="34" t="s">
        <v>12</v>
      </c>
      <c r="D335" s="42" t="s">
        <v>133</v>
      </c>
      <c r="E335" s="107">
        <v>1</v>
      </c>
      <c r="F335" s="108">
        <v>1500</v>
      </c>
      <c r="G335" s="107">
        <v>11</v>
      </c>
      <c r="H335" s="73">
        <f t="shared" si="163"/>
        <v>16500</v>
      </c>
      <c r="I335" s="34"/>
      <c r="J335" s="107">
        <v>1</v>
      </c>
      <c r="K335" s="108">
        <v>1500</v>
      </c>
      <c r="L335" s="107">
        <v>11</v>
      </c>
      <c r="M335" s="347">
        <f t="shared" si="164"/>
        <v>16500</v>
      </c>
      <c r="N335" s="343"/>
      <c r="O335" s="346">
        <f t="shared" si="165"/>
        <v>33000</v>
      </c>
      <c r="P335" s="66">
        <f>SUMIF('TDL COD-RO'!D:D,A:A,'TDL COD-RO'!I:I)</f>
        <v>3090</v>
      </c>
      <c r="Q335" s="66">
        <f t="shared" si="166"/>
        <v>29910</v>
      </c>
      <c r="R335" s="595">
        <f t="shared" si="167"/>
        <v>9.3636363636363643E-2</v>
      </c>
      <c r="S335" s="41"/>
    </row>
    <row r="336" spans="1:19" s="74" customFormat="1" ht="34.5" customHeight="1">
      <c r="A336" s="430" t="s">
        <v>1491</v>
      </c>
      <c r="B336" s="416" t="s">
        <v>162</v>
      </c>
      <c r="C336" s="34" t="s">
        <v>12</v>
      </c>
      <c r="D336" s="42" t="s">
        <v>133</v>
      </c>
      <c r="E336" s="107">
        <v>300</v>
      </c>
      <c r="F336" s="108">
        <v>1</v>
      </c>
      <c r="G336" s="107">
        <v>11</v>
      </c>
      <c r="H336" s="73">
        <f t="shared" si="163"/>
        <v>3300</v>
      </c>
      <c r="I336" s="34"/>
      <c r="J336" s="107">
        <v>300</v>
      </c>
      <c r="K336" s="108">
        <v>1</v>
      </c>
      <c r="L336" s="107">
        <v>11</v>
      </c>
      <c r="M336" s="347">
        <f t="shared" si="164"/>
        <v>3300</v>
      </c>
      <c r="N336" s="343"/>
      <c r="O336" s="346">
        <f t="shared" si="165"/>
        <v>6600</v>
      </c>
      <c r="P336" s="66">
        <f>SUMIF('TDL COD-RO'!D:D,A:A,'TDL COD-RO'!I:I)</f>
        <v>1200</v>
      </c>
      <c r="Q336" s="66">
        <f t="shared" si="166"/>
        <v>5400</v>
      </c>
      <c r="R336" s="595">
        <f t="shared" si="167"/>
        <v>0.18181818181818182</v>
      </c>
      <c r="S336" s="41"/>
    </row>
    <row r="337" spans="1:19" s="74" customFormat="1" ht="34.5" customHeight="1">
      <c r="A337" s="430" t="s">
        <v>1492</v>
      </c>
      <c r="B337" s="416" t="s">
        <v>163</v>
      </c>
      <c r="C337" s="34" t="s">
        <v>12</v>
      </c>
      <c r="D337" s="42" t="s">
        <v>133</v>
      </c>
      <c r="E337" s="107">
        <v>1</v>
      </c>
      <c r="F337" s="108">
        <v>100</v>
      </c>
      <c r="G337" s="107">
        <v>11</v>
      </c>
      <c r="H337" s="73">
        <f t="shared" si="163"/>
        <v>1100</v>
      </c>
      <c r="I337" s="70"/>
      <c r="J337" s="107">
        <v>1</v>
      </c>
      <c r="K337" s="108">
        <v>100</v>
      </c>
      <c r="L337" s="107">
        <v>11</v>
      </c>
      <c r="M337" s="347">
        <f t="shared" si="164"/>
        <v>1100</v>
      </c>
      <c r="N337" s="70"/>
      <c r="O337" s="346">
        <f t="shared" si="165"/>
        <v>2200</v>
      </c>
      <c r="P337" s="66">
        <f>SUMIF('TDL COD-RO'!D:D,A:A,'TDL COD-RO'!I:I)</f>
        <v>400</v>
      </c>
      <c r="Q337" s="66">
        <f t="shared" si="166"/>
        <v>1800</v>
      </c>
      <c r="R337" s="595">
        <f t="shared" si="167"/>
        <v>0.18181818181818182</v>
      </c>
      <c r="S337" s="41"/>
    </row>
    <row r="338" spans="1:19" s="456" customFormat="1" ht="34.5" customHeight="1">
      <c r="A338" s="430" t="s">
        <v>1493</v>
      </c>
      <c r="B338" s="417" t="s">
        <v>218</v>
      </c>
      <c r="C338" s="32" t="s">
        <v>12</v>
      </c>
      <c r="D338" s="18" t="s">
        <v>169</v>
      </c>
      <c r="E338" s="18">
        <v>12</v>
      </c>
      <c r="F338" s="18">
        <v>35</v>
      </c>
      <c r="G338" s="18">
        <v>12</v>
      </c>
      <c r="H338" s="28">
        <f t="shared" si="163"/>
        <v>5040</v>
      </c>
      <c r="I338" s="18"/>
      <c r="J338" s="18">
        <v>12</v>
      </c>
      <c r="K338" s="18">
        <v>35</v>
      </c>
      <c r="L338" s="18">
        <v>12</v>
      </c>
      <c r="M338" s="360">
        <f t="shared" si="164"/>
        <v>5040</v>
      </c>
      <c r="N338" s="122"/>
      <c r="O338" s="346">
        <f t="shared" si="165"/>
        <v>10080</v>
      </c>
      <c r="P338" s="66">
        <f>SUMIF('TDL COD-RO'!D:D,A:A,'TDL COD-RO'!I:I)</f>
        <v>1145</v>
      </c>
      <c r="Q338" s="66">
        <f t="shared" si="166"/>
        <v>8935</v>
      </c>
      <c r="R338" s="595">
        <f t="shared" si="167"/>
        <v>0.11359126984126984</v>
      </c>
      <c r="S338" s="612"/>
    </row>
    <row r="339" spans="1:19" s="456" customFormat="1" ht="34.5" customHeight="1">
      <c r="A339" s="430" t="s">
        <v>1494</v>
      </c>
      <c r="B339" s="417" t="s">
        <v>219</v>
      </c>
      <c r="C339" s="32" t="s">
        <v>12</v>
      </c>
      <c r="D339" s="18" t="s">
        <v>169</v>
      </c>
      <c r="E339" s="18">
        <v>1</v>
      </c>
      <c r="F339" s="18">
        <v>900</v>
      </c>
      <c r="G339" s="18">
        <v>8</v>
      </c>
      <c r="H339" s="28">
        <f t="shared" si="163"/>
        <v>7200</v>
      </c>
      <c r="I339" s="18"/>
      <c r="J339" s="18">
        <v>1</v>
      </c>
      <c r="K339" s="18">
        <v>900</v>
      </c>
      <c r="L339" s="18">
        <v>8</v>
      </c>
      <c r="M339" s="360">
        <f t="shared" si="164"/>
        <v>7200</v>
      </c>
      <c r="N339" s="122"/>
      <c r="O339" s="346">
        <f t="shared" si="165"/>
        <v>14400</v>
      </c>
      <c r="P339" s="66">
        <f>SUMIF('TDL COD-RO'!D:D,A:A,'TDL COD-RO'!I:I)</f>
        <v>1800</v>
      </c>
      <c r="Q339" s="66">
        <f t="shared" si="166"/>
        <v>12600</v>
      </c>
      <c r="R339" s="595">
        <f t="shared" si="167"/>
        <v>0.125</v>
      </c>
      <c r="S339" s="612"/>
    </row>
    <row r="340" spans="1:19" s="456" customFormat="1" ht="34.5" customHeight="1">
      <c r="A340" s="430" t="s">
        <v>1495</v>
      </c>
      <c r="B340" s="417" t="s">
        <v>220</v>
      </c>
      <c r="C340" s="32" t="s">
        <v>12</v>
      </c>
      <c r="D340" s="18" t="s">
        <v>169</v>
      </c>
      <c r="E340" s="18">
        <v>1</v>
      </c>
      <c r="F340" s="18">
        <v>750</v>
      </c>
      <c r="G340" s="18">
        <v>5</v>
      </c>
      <c r="H340" s="28">
        <f t="shared" si="163"/>
        <v>3750</v>
      </c>
      <c r="I340" s="18"/>
      <c r="J340" s="18">
        <v>0</v>
      </c>
      <c r="K340" s="18">
        <v>0</v>
      </c>
      <c r="L340" s="18">
        <v>0</v>
      </c>
      <c r="M340" s="360">
        <f t="shared" si="164"/>
        <v>0</v>
      </c>
      <c r="N340" s="122"/>
      <c r="O340" s="346">
        <f t="shared" si="165"/>
        <v>3750</v>
      </c>
      <c r="P340" s="66">
        <f>SUMIF('TDL COD-RO'!D:D,A:A,'TDL COD-RO'!I:I)</f>
        <v>0</v>
      </c>
      <c r="Q340" s="66">
        <f t="shared" si="166"/>
        <v>3750</v>
      </c>
      <c r="R340" s="595">
        <f t="shared" si="167"/>
        <v>0</v>
      </c>
      <c r="S340" s="612"/>
    </row>
    <row r="341" spans="1:19" s="456" customFormat="1" ht="34.5" customHeight="1">
      <c r="A341" s="430" t="s">
        <v>1496</v>
      </c>
      <c r="B341" s="417" t="s">
        <v>221</v>
      </c>
      <c r="C341" s="32" t="s">
        <v>12</v>
      </c>
      <c r="D341" s="18" t="s">
        <v>169</v>
      </c>
      <c r="E341" s="18">
        <v>510</v>
      </c>
      <c r="F341" s="18">
        <v>1</v>
      </c>
      <c r="G341" s="18">
        <v>12</v>
      </c>
      <c r="H341" s="28">
        <f t="shared" si="163"/>
        <v>6120</v>
      </c>
      <c r="I341" s="18"/>
      <c r="J341" s="18">
        <v>508</v>
      </c>
      <c r="K341" s="18">
        <v>1</v>
      </c>
      <c r="L341" s="18">
        <v>12</v>
      </c>
      <c r="M341" s="360">
        <f t="shared" si="164"/>
        <v>6096</v>
      </c>
      <c r="N341" s="122"/>
      <c r="O341" s="346">
        <f t="shared" si="165"/>
        <v>12216</v>
      </c>
      <c r="P341" s="66">
        <f>SUMIF('TDL COD-RO'!D:D,A:A,'TDL COD-RO'!I:I)</f>
        <v>1529.5</v>
      </c>
      <c r="Q341" s="66">
        <f t="shared" si="166"/>
        <v>10686.5</v>
      </c>
      <c r="R341" s="595">
        <f t="shared" si="167"/>
        <v>0.12520464963981665</v>
      </c>
      <c r="S341" s="612"/>
    </row>
    <row r="342" spans="1:19" s="456" customFormat="1" ht="34.5" customHeight="1">
      <c r="A342" s="425" t="s">
        <v>1517</v>
      </c>
      <c r="B342" s="416" t="s">
        <v>257</v>
      </c>
      <c r="C342" s="32" t="s">
        <v>12</v>
      </c>
      <c r="D342" s="18" t="s">
        <v>229</v>
      </c>
      <c r="E342" s="18">
        <v>100</v>
      </c>
      <c r="F342" s="18">
        <v>1</v>
      </c>
      <c r="G342" s="18">
        <v>12</v>
      </c>
      <c r="H342" s="18">
        <f>E342*F342*G342</f>
        <v>1200</v>
      </c>
      <c r="I342" s="18"/>
      <c r="J342" s="18">
        <v>100</v>
      </c>
      <c r="K342" s="18">
        <v>1</v>
      </c>
      <c r="L342" s="18">
        <v>12</v>
      </c>
      <c r="M342" s="366">
        <f>L342*K342*J342</f>
        <v>1200</v>
      </c>
      <c r="N342" s="37"/>
      <c r="O342" s="346">
        <f t="shared" si="165"/>
        <v>2400</v>
      </c>
      <c r="P342" s="66">
        <f>SUMIF('TDL COD-RO'!D:D,A:A,'TDL COD-RO'!I:I)</f>
        <v>200</v>
      </c>
      <c r="Q342" s="66">
        <f t="shared" si="166"/>
        <v>2200</v>
      </c>
      <c r="R342" s="595">
        <f t="shared" si="167"/>
        <v>8.3333333333333329E-2</v>
      </c>
      <c r="S342" s="612"/>
    </row>
    <row r="343" spans="1:19" s="456" customFormat="1" ht="34.5" customHeight="1">
      <c r="A343" s="425"/>
      <c r="B343" s="421"/>
      <c r="C343" s="4"/>
      <c r="D343" s="4"/>
      <c r="E343" s="20"/>
      <c r="F343" s="22"/>
      <c r="G343" s="20"/>
      <c r="H343" s="21">
        <f t="shared" si="163"/>
        <v>0</v>
      </c>
      <c r="I343" s="4"/>
      <c r="J343" s="4"/>
      <c r="K343" s="26"/>
      <c r="L343" s="4"/>
      <c r="M343" s="370"/>
      <c r="N343" s="36"/>
      <c r="O343" s="369"/>
      <c r="P343" s="559"/>
      <c r="Q343" s="559"/>
      <c r="R343" s="600"/>
      <c r="S343" s="612"/>
    </row>
    <row r="344" spans="1:19" s="456" customFormat="1" ht="34.5" customHeight="1">
      <c r="A344" s="425"/>
      <c r="B344" s="420" t="s">
        <v>34</v>
      </c>
      <c r="C344" s="8"/>
      <c r="D344" s="8"/>
      <c r="E344" s="19"/>
      <c r="F344" s="23"/>
      <c r="G344" s="19"/>
      <c r="H344" s="23"/>
      <c r="I344" s="29"/>
      <c r="J344" s="8"/>
      <c r="K344" s="25"/>
      <c r="L344" s="8"/>
      <c r="M344" s="368"/>
      <c r="N344" s="29"/>
      <c r="O344" s="568"/>
      <c r="P344" s="560"/>
      <c r="Q344" s="560"/>
      <c r="R344" s="607"/>
      <c r="S344" s="612"/>
    </row>
    <row r="345" spans="1:19" s="456" customFormat="1" ht="34.5" customHeight="1">
      <c r="A345" s="425"/>
      <c r="B345" s="414"/>
      <c r="C345" s="3"/>
      <c r="D345" s="3"/>
      <c r="E345" s="18"/>
      <c r="F345" s="21"/>
      <c r="G345" s="18"/>
      <c r="H345" s="21"/>
      <c r="I345" s="3"/>
      <c r="J345" s="3"/>
      <c r="K345" s="24"/>
      <c r="L345" s="3"/>
      <c r="M345" s="367"/>
      <c r="N345" s="122"/>
      <c r="O345" s="369"/>
      <c r="P345" s="559"/>
      <c r="Q345" s="559"/>
      <c r="R345" s="600"/>
      <c r="S345" s="612"/>
    </row>
    <row r="346" spans="1:19" s="456" customFormat="1" ht="34.5" customHeight="1">
      <c r="A346" s="425"/>
      <c r="B346" s="414"/>
      <c r="C346" s="3"/>
      <c r="D346" s="3"/>
      <c r="E346" s="18"/>
      <c r="F346" s="21"/>
      <c r="G346" s="18"/>
      <c r="H346" s="21"/>
      <c r="I346" s="3"/>
      <c r="J346" s="3"/>
      <c r="K346" s="24"/>
      <c r="L346" s="3"/>
      <c r="M346" s="367"/>
      <c r="N346" s="122"/>
      <c r="O346" s="369"/>
      <c r="P346" s="559"/>
      <c r="Q346" s="559"/>
      <c r="R346" s="600"/>
      <c r="S346" s="612"/>
    </row>
    <row r="347" spans="1:19" s="456" customFormat="1" ht="34.5" customHeight="1">
      <c r="A347" s="425"/>
      <c r="B347" s="414"/>
      <c r="C347" s="3"/>
      <c r="D347" s="3"/>
      <c r="E347" s="18"/>
      <c r="F347" s="21"/>
      <c r="G347" s="18"/>
      <c r="H347" s="21"/>
      <c r="I347" s="3"/>
      <c r="J347" s="3"/>
      <c r="K347" s="24"/>
      <c r="L347" s="3"/>
      <c r="M347" s="367"/>
      <c r="N347" s="122"/>
      <c r="O347" s="369"/>
      <c r="P347" s="559"/>
      <c r="Q347" s="559"/>
      <c r="R347" s="600"/>
      <c r="S347" s="612"/>
    </row>
    <row r="348" spans="1:19" s="456" customFormat="1" ht="34.5" customHeight="1">
      <c r="A348" s="425"/>
      <c r="B348" s="414"/>
      <c r="C348" s="3"/>
      <c r="D348" s="3"/>
      <c r="E348" s="18"/>
      <c r="F348" s="21"/>
      <c r="G348" s="18"/>
      <c r="H348" s="21"/>
      <c r="I348" s="3"/>
      <c r="J348" s="3"/>
      <c r="K348" s="24"/>
      <c r="L348" s="3"/>
      <c r="M348" s="367"/>
      <c r="N348" s="122"/>
      <c r="O348" s="369"/>
      <c r="P348" s="559"/>
      <c r="Q348" s="559"/>
      <c r="R348" s="600"/>
      <c r="S348" s="612"/>
    </row>
    <row r="349" spans="1:19" s="456" customFormat="1" ht="34.5" customHeight="1">
      <c r="A349" s="425"/>
      <c r="B349" s="421"/>
      <c r="C349" s="4"/>
      <c r="D349" s="4"/>
      <c r="E349" s="20"/>
      <c r="F349" s="22"/>
      <c r="G349" s="20"/>
      <c r="H349" s="22"/>
      <c r="I349" s="4"/>
      <c r="J349" s="4"/>
      <c r="K349" s="26"/>
      <c r="L349" s="4"/>
      <c r="M349" s="370"/>
      <c r="N349" s="36"/>
      <c r="O349" s="369"/>
      <c r="P349" s="559"/>
      <c r="Q349" s="559"/>
      <c r="R349" s="600"/>
      <c r="S349" s="612"/>
    </row>
    <row r="350" spans="1:19" s="456" customFormat="1" ht="34.5" customHeight="1">
      <c r="A350" s="425"/>
      <c r="B350" s="420" t="s">
        <v>32</v>
      </c>
      <c r="C350" s="8"/>
      <c r="D350" s="8"/>
      <c r="E350" s="19"/>
      <c r="F350" s="23"/>
      <c r="G350" s="19"/>
      <c r="H350" s="23"/>
      <c r="I350" s="29"/>
      <c r="J350" s="8"/>
      <c r="K350" s="25"/>
      <c r="L350" s="8"/>
      <c r="M350" s="368"/>
      <c r="N350" s="29"/>
      <c r="O350" s="568"/>
      <c r="P350" s="560"/>
      <c r="Q350" s="560"/>
      <c r="R350" s="607"/>
      <c r="S350" s="612"/>
    </row>
    <row r="351" spans="1:19" s="456" customFormat="1" ht="34.5" customHeight="1">
      <c r="A351" s="430" t="s">
        <v>1497</v>
      </c>
      <c r="B351" s="413" t="s">
        <v>126</v>
      </c>
      <c r="C351" s="41" t="s">
        <v>14</v>
      </c>
      <c r="D351" s="18" t="s">
        <v>48</v>
      </c>
      <c r="E351" s="18">
        <v>1</v>
      </c>
      <c r="F351" s="21">
        <f>600*1.2</f>
        <v>720</v>
      </c>
      <c r="G351" s="18">
        <v>2</v>
      </c>
      <c r="H351" s="21">
        <f t="shared" ref="H351:H362" si="168">E351*F351*G351</f>
        <v>1440</v>
      </c>
      <c r="I351" s="18"/>
      <c r="J351" s="18">
        <v>1</v>
      </c>
      <c r="K351" s="21">
        <f>600*1.2</f>
        <v>720</v>
      </c>
      <c r="L351" s="18">
        <v>2</v>
      </c>
      <c r="M351" s="365">
        <f t="shared" ref="M351:M362" si="169">J351*K351*L351</f>
        <v>1440</v>
      </c>
      <c r="N351" s="37"/>
      <c r="O351" s="346">
        <f t="shared" ref="O351:O373" si="170">H351+M351</f>
        <v>2880</v>
      </c>
      <c r="P351" s="66">
        <f>SUMIF('TDL COD-RO'!D:D,A:A,'TDL COD-RO'!I:I)</f>
        <v>0</v>
      </c>
      <c r="Q351" s="66">
        <f t="shared" ref="Q351:Q373" si="171">O351-P351</f>
        <v>2880</v>
      </c>
      <c r="R351" s="595">
        <f t="shared" ref="R351:R373" si="172">P351/O351</f>
        <v>0</v>
      </c>
      <c r="S351" s="612"/>
    </row>
    <row r="352" spans="1:19" s="456" customFormat="1" ht="34.5" customHeight="1">
      <c r="A352" s="430" t="s">
        <v>1498</v>
      </c>
      <c r="B352" s="413" t="s">
        <v>127</v>
      </c>
      <c r="C352" s="41" t="s">
        <v>14</v>
      </c>
      <c r="D352" s="18" t="s">
        <v>48</v>
      </c>
      <c r="E352" s="18">
        <v>1</v>
      </c>
      <c r="F352" s="21">
        <v>500</v>
      </c>
      <c r="G352" s="18">
        <v>0.9</v>
      </c>
      <c r="H352" s="21">
        <f t="shared" si="168"/>
        <v>450</v>
      </c>
      <c r="I352" s="18"/>
      <c r="J352" s="18">
        <v>1</v>
      </c>
      <c r="K352" s="21">
        <v>500</v>
      </c>
      <c r="L352" s="18">
        <v>0.9</v>
      </c>
      <c r="M352" s="365">
        <f t="shared" si="169"/>
        <v>450</v>
      </c>
      <c r="N352" s="37"/>
      <c r="O352" s="346">
        <f t="shared" si="170"/>
        <v>900</v>
      </c>
      <c r="P352" s="66">
        <f>SUMIF('TDL COD-RO'!D:D,A:A,'TDL COD-RO'!I:I)</f>
        <v>0</v>
      </c>
      <c r="Q352" s="66">
        <f t="shared" si="171"/>
        <v>900</v>
      </c>
      <c r="R352" s="595">
        <f t="shared" si="172"/>
        <v>0</v>
      </c>
      <c r="S352" s="612"/>
    </row>
    <row r="353" spans="1:19" s="456" customFormat="1" ht="34.5" customHeight="1">
      <c r="A353" s="430" t="s">
        <v>1499</v>
      </c>
      <c r="B353" s="413" t="s">
        <v>119</v>
      </c>
      <c r="C353" s="41" t="s">
        <v>14</v>
      </c>
      <c r="D353" s="18" t="s">
        <v>48</v>
      </c>
      <c r="E353" s="18">
        <v>1</v>
      </c>
      <c r="F353" s="21">
        <v>1000</v>
      </c>
      <c r="G353" s="18">
        <v>2</v>
      </c>
      <c r="H353" s="21">
        <f t="shared" si="168"/>
        <v>2000</v>
      </c>
      <c r="I353" s="18"/>
      <c r="J353" s="18">
        <v>1</v>
      </c>
      <c r="K353" s="21">
        <v>1000</v>
      </c>
      <c r="L353" s="18">
        <v>2</v>
      </c>
      <c r="M353" s="365">
        <f t="shared" si="169"/>
        <v>2000</v>
      </c>
      <c r="N353" s="37"/>
      <c r="O353" s="346">
        <f t="shared" si="170"/>
        <v>4000</v>
      </c>
      <c r="P353" s="66">
        <f>SUMIF('TDL COD-RO'!D:D,A:A,'TDL COD-RO'!I:I)</f>
        <v>0</v>
      </c>
      <c r="Q353" s="66">
        <f t="shared" si="171"/>
        <v>4000</v>
      </c>
      <c r="R353" s="595">
        <f t="shared" si="172"/>
        <v>0</v>
      </c>
      <c r="S353" s="612"/>
    </row>
    <row r="354" spans="1:19" s="456" customFormat="1" ht="34.5" customHeight="1">
      <c r="A354" s="430" t="s">
        <v>1500</v>
      </c>
      <c r="B354" s="413" t="s">
        <v>120</v>
      </c>
      <c r="C354" s="41" t="s">
        <v>14</v>
      </c>
      <c r="D354" s="18" t="s">
        <v>48</v>
      </c>
      <c r="E354" s="18">
        <v>1</v>
      </c>
      <c r="F354" s="21">
        <v>1200</v>
      </c>
      <c r="G354" s="18">
        <v>0.9</v>
      </c>
      <c r="H354" s="21">
        <f t="shared" si="168"/>
        <v>1080</v>
      </c>
      <c r="I354" s="18"/>
      <c r="J354" s="18">
        <v>1</v>
      </c>
      <c r="K354" s="21">
        <v>1200</v>
      </c>
      <c r="L354" s="18">
        <v>0.9</v>
      </c>
      <c r="M354" s="365">
        <f t="shared" si="169"/>
        <v>1080</v>
      </c>
      <c r="N354" s="37"/>
      <c r="O354" s="346">
        <f t="shared" si="170"/>
        <v>2160</v>
      </c>
      <c r="P354" s="66">
        <f>SUMIF('TDL COD-RO'!D:D,A:A,'TDL COD-RO'!I:I)</f>
        <v>0</v>
      </c>
      <c r="Q354" s="66">
        <f t="shared" si="171"/>
        <v>2160</v>
      </c>
      <c r="R354" s="595">
        <f t="shared" si="172"/>
        <v>0</v>
      </c>
      <c r="S354" s="612"/>
    </row>
    <row r="355" spans="1:19" s="456" customFormat="1" ht="34.5" customHeight="1">
      <c r="A355" s="430" t="s">
        <v>1501</v>
      </c>
      <c r="B355" s="413" t="s">
        <v>121</v>
      </c>
      <c r="C355" s="41" t="s">
        <v>14</v>
      </c>
      <c r="D355" s="18" t="s">
        <v>48</v>
      </c>
      <c r="E355" s="18">
        <v>1</v>
      </c>
      <c r="F355" s="21">
        <v>100</v>
      </c>
      <c r="G355" s="18">
        <v>2</v>
      </c>
      <c r="H355" s="21">
        <f t="shared" si="168"/>
        <v>200</v>
      </c>
      <c r="I355" s="18"/>
      <c r="J355" s="18">
        <v>1</v>
      </c>
      <c r="K355" s="21">
        <v>100</v>
      </c>
      <c r="L355" s="18">
        <v>2</v>
      </c>
      <c r="M355" s="365">
        <f t="shared" si="169"/>
        <v>200</v>
      </c>
      <c r="N355" s="37"/>
      <c r="O355" s="346">
        <f t="shared" si="170"/>
        <v>400</v>
      </c>
      <c r="P355" s="66">
        <f>SUMIF('TDL COD-RO'!D:D,A:A,'TDL COD-RO'!I:I)</f>
        <v>0</v>
      </c>
      <c r="Q355" s="66">
        <f t="shared" si="171"/>
        <v>400</v>
      </c>
      <c r="R355" s="595">
        <f t="shared" si="172"/>
        <v>0</v>
      </c>
      <c r="S355" s="612"/>
    </row>
    <row r="356" spans="1:19" s="456" customFormat="1" ht="34.5" customHeight="1">
      <c r="A356" s="430" t="s">
        <v>1240</v>
      </c>
      <c r="B356" s="413" t="s">
        <v>122</v>
      </c>
      <c r="C356" s="41" t="s">
        <v>14</v>
      </c>
      <c r="D356" s="18" t="s">
        <v>48</v>
      </c>
      <c r="E356" s="18">
        <v>1</v>
      </c>
      <c r="F356" s="21">
        <v>500</v>
      </c>
      <c r="G356" s="18">
        <v>0.9</v>
      </c>
      <c r="H356" s="21">
        <f t="shared" si="168"/>
        <v>450</v>
      </c>
      <c r="I356" s="18"/>
      <c r="J356" s="18">
        <v>1</v>
      </c>
      <c r="K356" s="21">
        <v>500</v>
      </c>
      <c r="L356" s="18">
        <v>0.9</v>
      </c>
      <c r="M356" s="365">
        <f t="shared" si="169"/>
        <v>450</v>
      </c>
      <c r="N356" s="37"/>
      <c r="O356" s="346">
        <f t="shared" si="170"/>
        <v>900</v>
      </c>
      <c r="P356" s="66">
        <f>SUMIF('TDL COD-RO'!D:D,A:A,'TDL COD-RO'!I:I)</f>
        <v>500</v>
      </c>
      <c r="Q356" s="66">
        <f t="shared" si="171"/>
        <v>400</v>
      </c>
      <c r="R356" s="595">
        <f t="shared" si="172"/>
        <v>0.55555555555555558</v>
      </c>
      <c r="S356" s="32" t="s">
        <v>2432</v>
      </c>
    </row>
    <row r="357" spans="1:19" s="456" customFormat="1" ht="34.5" customHeight="1">
      <c r="A357" s="430" t="s">
        <v>739</v>
      </c>
      <c r="B357" s="413" t="s">
        <v>123</v>
      </c>
      <c r="C357" s="41" t="s">
        <v>14</v>
      </c>
      <c r="D357" s="18" t="s">
        <v>48</v>
      </c>
      <c r="E357" s="18">
        <v>1</v>
      </c>
      <c r="F357" s="21">
        <v>1500</v>
      </c>
      <c r="G357" s="18">
        <v>2</v>
      </c>
      <c r="H357" s="21">
        <f t="shared" si="168"/>
        <v>3000</v>
      </c>
      <c r="I357" s="18"/>
      <c r="J357" s="18">
        <v>1</v>
      </c>
      <c r="K357" s="21">
        <v>1500</v>
      </c>
      <c r="L357" s="18">
        <v>2</v>
      </c>
      <c r="M357" s="365">
        <f t="shared" si="169"/>
        <v>3000</v>
      </c>
      <c r="N357" s="37"/>
      <c r="O357" s="346">
        <f t="shared" si="170"/>
        <v>6000</v>
      </c>
      <c r="P357" s="66">
        <f>SUMIF('TDL COD-RO'!D:D,A:A,'TDL COD-RO'!I:I)</f>
        <v>1438.48</v>
      </c>
      <c r="Q357" s="66">
        <f t="shared" si="171"/>
        <v>4561.5200000000004</v>
      </c>
      <c r="R357" s="595">
        <f t="shared" si="172"/>
        <v>0.23974666666666666</v>
      </c>
      <c r="S357" s="32" t="s">
        <v>2476</v>
      </c>
    </row>
    <row r="358" spans="1:19" s="456" customFormat="1" ht="34.5" customHeight="1">
      <c r="A358" s="430" t="s">
        <v>1502</v>
      </c>
      <c r="B358" s="413" t="s">
        <v>124</v>
      </c>
      <c r="C358" s="41" t="s">
        <v>14</v>
      </c>
      <c r="D358" s="18" t="s">
        <v>48</v>
      </c>
      <c r="E358" s="18">
        <v>1</v>
      </c>
      <c r="F358" s="21">
        <v>24000</v>
      </c>
      <c r="G358" s="18">
        <v>0.05</v>
      </c>
      <c r="H358" s="21">
        <f t="shared" si="168"/>
        <v>1200</v>
      </c>
      <c r="I358" s="18"/>
      <c r="J358" s="18">
        <v>1</v>
      </c>
      <c r="K358" s="21">
        <v>24000</v>
      </c>
      <c r="L358" s="18">
        <v>0.05</v>
      </c>
      <c r="M358" s="365">
        <f t="shared" si="169"/>
        <v>1200</v>
      </c>
      <c r="N358" s="37"/>
      <c r="O358" s="346">
        <f t="shared" si="170"/>
        <v>2400</v>
      </c>
      <c r="P358" s="66">
        <f>SUMIF('TDL COD-RO'!D:D,A:A,'TDL COD-RO'!I:I)</f>
        <v>1200</v>
      </c>
      <c r="Q358" s="66">
        <f t="shared" si="171"/>
        <v>1200</v>
      </c>
      <c r="R358" s="595">
        <f t="shared" si="172"/>
        <v>0.5</v>
      </c>
      <c r="S358" s="32" t="s">
        <v>2477</v>
      </c>
    </row>
    <row r="359" spans="1:19" s="456" customFormat="1" ht="34.5" customHeight="1">
      <c r="A359" s="430" t="s">
        <v>1247</v>
      </c>
      <c r="B359" s="413" t="s">
        <v>128</v>
      </c>
      <c r="C359" s="41" t="s">
        <v>14</v>
      </c>
      <c r="D359" s="18" t="s">
        <v>48</v>
      </c>
      <c r="E359" s="18">
        <v>1</v>
      </c>
      <c r="F359" s="21">
        <v>3687.9999999986189</v>
      </c>
      <c r="G359" s="18">
        <v>1</v>
      </c>
      <c r="H359" s="21">
        <f t="shared" si="168"/>
        <v>3687.9999999986189</v>
      </c>
      <c r="I359" s="18"/>
      <c r="J359" s="18">
        <v>1</v>
      </c>
      <c r="K359" s="21">
        <v>900</v>
      </c>
      <c r="L359" s="18">
        <v>1</v>
      </c>
      <c r="M359" s="365">
        <f t="shared" si="169"/>
        <v>900</v>
      </c>
      <c r="N359" s="37"/>
      <c r="O359" s="346">
        <f t="shared" si="170"/>
        <v>4587.9999999986194</v>
      </c>
      <c r="P359" s="66">
        <f>SUMIF('TDL COD-RO'!D:D,A:A,'TDL COD-RO'!I:I)</f>
        <v>150</v>
      </c>
      <c r="Q359" s="66">
        <f t="shared" si="171"/>
        <v>4437.9999999986194</v>
      </c>
      <c r="R359" s="595">
        <f t="shared" si="172"/>
        <v>3.2693984306897371E-2</v>
      </c>
      <c r="S359" s="32" t="s">
        <v>2433</v>
      </c>
    </row>
    <row r="360" spans="1:19" s="456" customFormat="1" ht="34.5" customHeight="1">
      <c r="A360" s="430" t="s">
        <v>1503</v>
      </c>
      <c r="B360" s="413" t="s">
        <v>129</v>
      </c>
      <c r="C360" s="41" t="s">
        <v>14</v>
      </c>
      <c r="D360" s="18" t="s">
        <v>48</v>
      </c>
      <c r="E360" s="18">
        <v>1</v>
      </c>
      <c r="F360" s="21">
        <v>200</v>
      </c>
      <c r="G360" s="18">
        <v>2</v>
      </c>
      <c r="H360" s="21">
        <f t="shared" si="168"/>
        <v>400</v>
      </c>
      <c r="I360" s="18"/>
      <c r="J360" s="18">
        <v>1</v>
      </c>
      <c r="K360" s="21">
        <v>200</v>
      </c>
      <c r="L360" s="18">
        <v>2</v>
      </c>
      <c r="M360" s="365">
        <f t="shared" si="169"/>
        <v>400</v>
      </c>
      <c r="N360" s="37"/>
      <c r="O360" s="346">
        <f t="shared" si="170"/>
        <v>800</v>
      </c>
      <c r="P360" s="66">
        <f>SUMIF('TDL COD-RO'!D:D,A:A,'TDL COD-RO'!I:I)</f>
        <v>0</v>
      </c>
      <c r="Q360" s="66">
        <f t="shared" si="171"/>
        <v>800</v>
      </c>
      <c r="R360" s="595">
        <f t="shared" si="172"/>
        <v>0</v>
      </c>
      <c r="S360" s="612"/>
    </row>
    <row r="361" spans="1:19" s="70" customFormat="1" ht="34.5" customHeight="1">
      <c r="A361" s="425" t="s">
        <v>1504</v>
      </c>
      <c r="B361" s="125" t="s">
        <v>164</v>
      </c>
      <c r="C361" s="41" t="s">
        <v>14</v>
      </c>
      <c r="D361" s="42" t="s">
        <v>133</v>
      </c>
      <c r="E361" s="109">
        <v>2</v>
      </c>
      <c r="F361" s="110">
        <v>1200</v>
      </c>
      <c r="G361" s="109">
        <v>1</v>
      </c>
      <c r="H361" s="111">
        <f t="shared" si="168"/>
        <v>2400</v>
      </c>
      <c r="I361" s="74"/>
      <c r="J361" s="109">
        <v>1</v>
      </c>
      <c r="K361" s="110">
        <v>1200</v>
      </c>
      <c r="L361" s="109">
        <v>1</v>
      </c>
      <c r="M361" s="347">
        <f t="shared" si="169"/>
        <v>1200</v>
      </c>
      <c r="N361" s="74"/>
      <c r="O361" s="346">
        <f t="shared" si="170"/>
        <v>3600</v>
      </c>
      <c r="P361" s="66">
        <f>SUMIF('TDL COD-RO'!D:D,A:A,'TDL COD-RO'!I:I)</f>
        <v>0</v>
      </c>
      <c r="Q361" s="66">
        <f t="shared" si="171"/>
        <v>3600</v>
      </c>
      <c r="R361" s="595">
        <f t="shared" si="172"/>
        <v>0</v>
      </c>
      <c r="S361" s="611"/>
    </row>
    <row r="362" spans="1:19" s="70" customFormat="1" ht="34.5" customHeight="1">
      <c r="A362" s="425" t="s">
        <v>1505</v>
      </c>
      <c r="B362" s="125" t="s">
        <v>165</v>
      </c>
      <c r="C362" s="42" t="s">
        <v>14</v>
      </c>
      <c r="D362" s="42" t="s">
        <v>133</v>
      </c>
      <c r="E362" s="97">
        <v>1</v>
      </c>
      <c r="F362" s="73">
        <v>250</v>
      </c>
      <c r="G362" s="97">
        <v>11</v>
      </c>
      <c r="H362" s="111">
        <f t="shared" si="168"/>
        <v>2750</v>
      </c>
      <c r="I362" s="39"/>
      <c r="J362" s="97">
        <v>1</v>
      </c>
      <c r="K362" s="73">
        <v>250</v>
      </c>
      <c r="L362" s="97">
        <v>11</v>
      </c>
      <c r="M362" s="347">
        <f t="shared" si="169"/>
        <v>2750</v>
      </c>
      <c r="N362" s="123"/>
      <c r="O362" s="346">
        <f t="shared" si="170"/>
        <v>5500</v>
      </c>
      <c r="P362" s="66">
        <f>SUMIF('TDL COD-RO'!D:D,A:A,'TDL COD-RO'!I:I)</f>
        <v>2200</v>
      </c>
      <c r="Q362" s="66">
        <f t="shared" si="171"/>
        <v>3300</v>
      </c>
      <c r="R362" s="595">
        <f t="shared" si="172"/>
        <v>0.4</v>
      </c>
      <c r="S362" s="611"/>
    </row>
    <row r="363" spans="1:19" s="112" customFormat="1" ht="34.5" customHeight="1">
      <c r="A363" s="38" t="s">
        <v>1506</v>
      </c>
      <c r="B363" s="125" t="s">
        <v>123</v>
      </c>
      <c r="C363" s="42" t="s">
        <v>14</v>
      </c>
      <c r="D363" s="42" t="s">
        <v>133</v>
      </c>
      <c r="E363" s="109">
        <v>1</v>
      </c>
      <c r="F363" s="110">
        <v>294.45</v>
      </c>
      <c r="G363" s="109">
        <v>12</v>
      </c>
      <c r="H363" s="111">
        <f>E363*F363*G363</f>
        <v>3533.3999999999996</v>
      </c>
      <c r="I363" s="65"/>
      <c r="J363" s="109">
        <f>E363</f>
        <v>1</v>
      </c>
      <c r="K363" s="110">
        <v>294.45</v>
      </c>
      <c r="L363" s="109">
        <v>12</v>
      </c>
      <c r="M363" s="347">
        <f>J363*K363*L363</f>
        <v>3533.3999999999996</v>
      </c>
      <c r="N363" s="65"/>
      <c r="O363" s="346">
        <f t="shared" si="170"/>
        <v>7066.7999999999993</v>
      </c>
      <c r="P363" s="66">
        <f>SUMIF('TDL COD-RO'!D:D,A:A,'TDL COD-RO'!I:I)</f>
        <v>858</v>
      </c>
      <c r="Q363" s="66">
        <f t="shared" si="171"/>
        <v>6208.7999999999993</v>
      </c>
      <c r="R363" s="595">
        <f t="shared" si="172"/>
        <v>0.12141280353200884</v>
      </c>
      <c r="S363" s="615"/>
    </row>
    <row r="364" spans="1:19" s="513" customFormat="1" ht="34.5" customHeight="1">
      <c r="A364" s="425" t="s">
        <v>1507</v>
      </c>
      <c r="B364" s="417" t="s">
        <v>222</v>
      </c>
      <c r="C364" s="42" t="s">
        <v>14</v>
      </c>
      <c r="D364" s="18" t="s">
        <v>169</v>
      </c>
      <c r="E364" s="18">
        <v>25</v>
      </c>
      <c r="F364" s="18">
        <v>43</v>
      </c>
      <c r="G364" s="18">
        <v>2</v>
      </c>
      <c r="H364" s="28">
        <f t="shared" ref="H364:H368" si="173">E364*F364*G364</f>
        <v>2150</v>
      </c>
      <c r="I364" s="18"/>
      <c r="J364" s="18">
        <v>25</v>
      </c>
      <c r="K364" s="18">
        <v>43</v>
      </c>
      <c r="L364" s="18">
        <v>1</v>
      </c>
      <c r="M364" s="360">
        <f t="shared" ref="M364:M368" si="174">J364*K364*L364</f>
        <v>1075</v>
      </c>
      <c r="N364" s="37"/>
      <c r="O364" s="346">
        <f t="shared" si="170"/>
        <v>3225</v>
      </c>
      <c r="P364" s="66">
        <f>SUMIF('TDL COD-RO'!D:D,A:A,'TDL COD-RO'!I:I)</f>
        <v>1463</v>
      </c>
      <c r="Q364" s="66">
        <f t="shared" si="171"/>
        <v>1762</v>
      </c>
      <c r="R364" s="595">
        <f t="shared" si="172"/>
        <v>0.4536434108527132</v>
      </c>
      <c r="S364" s="17"/>
    </row>
    <row r="365" spans="1:19" s="513" customFormat="1" ht="34.5" customHeight="1">
      <c r="A365" s="425" t="s">
        <v>1508</v>
      </c>
      <c r="B365" s="417" t="s">
        <v>223</v>
      </c>
      <c r="C365" s="42" t="s">
        <v>14</v>
      </c>
      <c r="D365" s="18" t="s">
        <v>169</v>
      </c>
      <c r="E365" s="18">
        <v>1</v>
      </c>
      <c r="F365" s="18">
        <v>250</v>
      </c>
      <c r="G365" s="18">
        <v>12</v>
      </c>
      <c r="H365" s="28">
        <f t="shared" si="173"/>
        <v>3000</v>
      </c>
      <c r="I365" s="18"/>
      <c r="J365" s="18">
        <v>1</v>
      </c>
      <c r="K365" s="18">
        <v>250</v>
      </c>
      <c r="L365" s="18">
        <v>12</v>
      </c>
      <c r="M365" s="360">
        <f t="shared" si="174"/>
        <v>3000</v>
      </c>
      <c r="N365" s="37"/>
      <c r="O365" s="346">
        <f t="shared" si="170"/>
        <v>6000</v>
      </c>
      <c r="P365" s="66">
        <f>SUMIF('TDL COD-RO'!D:D,A:A,'TDL COD-RO'!I:I)</f>
        <v>650</v>
      </c>
      <c r="Q365" s="66">
        <f t="shared" si="171"/>
        <v>5350</v>
      </c>
      <c r="R365" s="595">
        <f t="shared" si="172"/>
        <v>0.10833333333333334</v>
      </c>
      <c r="S365" s="17"/>
    </row>
    <row r="366" spans="1:19" s="513" customFormat="1" ht="34.5" customHeight="1">
      <c r="A366" s="425" t="s">
        <v>1509</v>
      </c>
      <c r="B366" s="417" t="s">
        <v>224</v>
      </c>
      <c r="C366" s="42" t="s">
        <v>14</v>
      </c>
      <c r="D366" s="18" t="s">
        <v>169</v>
      </c>
      <c r="E366" s="18">
        <v>9</v>
      </c>
      <c r="F366" s="18">
        <v>50</v>
      </c>
      <c r="G366" s="18">
        <v>12</v>
      </c>
      <c r="H366" s="28">
        <f t="shared" si="173"/>
        <v>5400</v>
      </c>
      <c r="I366" s="18"/>
      <c r="J366" s="18">
        <v>9</v>
      </c>
      <c r="K366" s="18">
        <v>100</v>
      </c>
      <c r="L366" s="18">
        <v>12</v>
      </c>
      <c r="M366" s="360">
        <f t="shared" si="174"/>
        <v>10800</v>
      </c>
      <c r="N366" s="37"/>
      <c r="O366" s="346">
        <f t="shared" si="170"/>
        <v>16200</v>
      </c>
      <c r="P366" s="66">
        <f>SUMIF('TDL COD-RO'!D:D,A:A,'TDL COD-RO'!I:I)</f>
        <v>521</v>
      </c>
      <c r="Q366" s="66">
        <f t="shared" si="171"/>
        <v>15679</v>
      </c>
      <c r="R366" s="595">
        <f t="shared" si="172"/>
        <v>3.2160493827160491E-2</v>
      </c>
      <c r="S366" s="17"/>
    </row>
    <row r="367" spans="1:19" s="513" customFormat="1" ht="34.5" customHeight="1">
      <c r="A367" s="425" t="s">
        <v>1510</v>
      </c>
      <c r="B367" s="417" t="s">
        <v>225</v>
      </c>
      <c r="C367" s="42" t="s">
        <v>14</v>
      </c>
      <c r="D367" s="18" t="s">
        <v>169</v>
      </c>
      <c r="E367" s="18">
        <v>3</v>
      </c>
      <c r="F367" s="18">
        <v>420</v>
      </c>
      <c r="G367" s="18">
        <v>1</v>
      </c>
      <c r="H367" s="28">
        <f t="shared" si="173"/>
        <v>1260</v>
      </c>
      <c r="I367" s="18"/>
      <c r="J367" s="18">
        <v>3</v>
      </c>
      <c r="K367" s="18">
        <v>420</v>
      </c>
      <c r="L367" s="18">
        <v>1</v>
      </c>
      <c r="M367" s="360">
        <f t="shared" si="174"/>
        <v>1260</v>
      </c>
      <c r="N367" s="37"/>
      <c r="O367" s="346">
        <f t="shared" si="170"/>
        <v>2520</v>
      </c>
      <c r="P367" s="66">
        <f>SUMIF('TDL COD-RO'!D:D,A:A,'TDL COD-RO'!I:I)</f>
        <v>420</v>
      </c>
      <c r="Q367" s="66">
        <f t="shared" si="171"/>
        <v>2100</v>
      </c>
      <c r="R367" s="595">
        <f t="shared" si="172"/>
        <v>0.16666666666666666</v>
      </c>
      <c r="S367" s="17"/>
    </row>
    <row r="368" spans="1:19" s="513" customFormat="1" ht="34.5" customHeight="1">
      <c r="A368" s="425" t="s">
        <v>1511</v>
      </c>
      <c r="B368" s="417" t="s">
        <v>226</v>
      </c>
      <c r="C368" s="42" t="s">
        <v>14</v>
      </c>
      <c r="D368" s="18" t="s">
        <v>169</v>
      </c>
      <c r="E368" s="18">
        <v>6</v>
      </c>
      <c r="F368" s="18">
        <v>95</v>
      </c>
      <c r="G368" s="18">
        <v>2</v>
      </c>
      <c r="H368" s="28">
        <f t="shared" si="173"/>
        <v>1140</v>
      </c>
      <c r="I368" s="18"/>
      <c r="J368" s="18">
        <v>6</v>
      </c>
      <c r="K368" s="18">
        <v>95</v>
      </c>
      <c r="L368" s="18">
        <v>2</v>
      </c>
      <c r="M368" s="360">
        <f t="shared" si="174"/>
        <v>1140</v>
      </c>
      <c r="N368" s="37"/>
      <c r="O368" s="346">
        <f t="shared" si="170"/>
        <v>2280</v>
      </c>
      <c r="P368" s="66">
        <f>SUMIF('TDL COD-RO'!D:D,A:A,'TDL COD-RO'!I:I)</f>
        <v>0</v>
      </c>
      <c r="Q368" s="66">
        <f t="shared" si="171"/>
        <v>2280</v>
      </c>
      <c r="R368" s="595">
        <f t="shared" si="172"/>
        <v>0</v>
      </c>
      <c r="S368" s="17"/>
    </row>
    <row r="369" spans="1:19" ht="34.5" customHeight="1">
      <c r="A369" s="425" t="s">
        <v>1512</v>
      </c>
      <c r="B369" s="407" t="s">
        <v>258</v>
      </c>
      <c r="C369" s="32" t="s">
        <v>14</v>
      </c>
      <c r="D369" s="30" t="s">
        <v>229</v>
      </c>
      <c r="E369" s="30">
        <v>6</v>
      </c>
      <c r="F369" s="30">
        <v>20</v>
      </c>
      <c r="G369" s="30">
        <v>1</v>
      </c>
      <c r="H369" s="17">
        <f>G369*F369*E369</f>
        <v>120</v>
      </c>
      <c r="I369" s="127"/>
      <c r="J369" s="17">
        <v>9</v>
      </c>
      <c r="K369" s="17">
        <v>20</v>
      </c>
      <c r="L369" s="17">
        <v>2</v>
      </c>
      <c r="M369" s="516">
        <f>J369*K369*L369</f>
        <v>360</v>
      </c>
      <c r="O369" s="346">
        <f t="shared" si="170"/>
        <v>480</v>
      </c>
      <c r="P369" s="66">
        <f>SUMIF('TDL COD-RO'!D:D,A:A,'TDL COD-RO'!I:I)</f>
        <v>460</v>
      </c>
      <c r="Q369" s="66">
        <f t="shared" si="171"/>
        <v>20</v>
      </c>
      <c r="R369" s="595">
        <f t="shared" si="172"/>
        <v>0.95833333333333337</v>
      </c>
      <c r="S369" s="30"/>
    </row>
    <row r="370" spans="1:19" ht="34.5" customHeight="1">
      <c r="A370" s="425" t="s">
        <v>1513</v>
      </c>
      <c r="B370" s="407" t="s">
        <v>259</v>
      </c>
      <c r="C370" s="32" t="s">
        <v>14</v>
      </c>
      <c r="D370" s="30" t="s">
        <v>229</v>
      </c>
      <c r="E370" s="30">
        <v>6</v>
      </c>
      <c r="F370" s="30">
        <v>20</v>
      </c>
      <c r="G370" s="30">
        <v>2</v>
      </c>
      <c r="H370" s="17">
        <f t="shared" ref="H370:H371" si="175">G370*F370*E370</f>
        <v>240</v>
      </c>
      <c r="I370" s="127"/>
      <c r="J370" s="17">
        <v>1</v>
      </c>
      <c r="K370" s="17">
        <v>300</v>
      </c>
      <c r="L370" s="17">
        <v>1</v>
      </c>
      <c r="M370" s="516">
        <f t="shared" ref="M370:M373" si="176">J370*K370*L370</f>
        <v>300</v>
      </c>
      <c r="O370" s="346">
        <f t="shared" si="170"/>
        <v>540</v>
      </c>
      <c r="P370" s="66">
        <f>SUMIF('TDL COD-RO'!D:D,A:A,'TDL COD-RO'!I:I)</f>
        <v>225</v>
      </c>
      <c r="Q370" s="66">
        <f t="shared" si="171"/>
        <v>315</v>
      </c>
      <c r="R370" s="595">
        <f t="shared" si="172"/>
        <v>0.41666666666666669</v>
      </c>
      <c r="S370" s="30"/>
    </row>
    <row r="371" spans="1:19" s="456" customFormat="1" ht="34.5" customHeight="1">
      <c r="A371" s="425" t="s">
        <v>1514</v>
      </c>
      <c r="B371" s="124" t="s">
        <v>260</v>
      </c>
      <c r="C371" s="32" t="s">
        <v>14</v>
      </c>
      <c r="D371" s="30" t="s">
        <v>229</v>
      </c>
      <c r="E371" s="43">
        <v>1</v>
      </c>
      <c r="F371" s="43">
        <v>25</v>
      </c>
      <c r="G371" s="43">
        <v>12</v>
      </c>
      <c r="H371" s="17">
        <f t="shared" si="175"/>
        <v>300</v>
      </c>
      <c r="I371" s="37"/>
      <c r="J371" s="43">
        <v>1</v>
      </c>
      <c r="K371" s="43">
        <v>50</v>
      </c>
      <c r="L371" s="43">
        <v>12</v>
      </c>
      <c r="M371" s="516">
        <f t="shared" si="176"/>
        <v>600</v>
      </c>
      <c r="N371" s="37"/>
      <c r="O371" s="346">
        <f t="shared" si="170"/>
        <v>900</v>
      </c>
      <c r="P371" s="66">
        <f>SUMIF('TDL COD-RO'!D:D,A:A,'TDL COD-RO'!I:I)</f>
        <v>74</v>
      </c>
      <c r="Q371" s="66">
        <f t="shared" si="171"/>
        <v>826</v>
      </c>
      <c r="R371" s="595">
        <f t="shared" si="172"/>
        <v>8.2222222222222224E-2</v>
      </c>
      <c r="S371" s="612"/>
    </row>
    <row r="372" spans="1:19" s="456" customFormat="1" ht="34.5" customHeight="1">
      <c r="A372" s="425" t="s">
        <v>1515</v>
      </c>
      <c r="B372" s="125" t="s">
        <v>261</v>
      </c>
      <c r="C372" s="32" t="s">
        <v>14</v>
      </c>
      <c r="D372" s="30" t="s">
        <v>229</v>
      </c>
      <c r="E372" s="43">
        <v>1</v>
      </c>
      <c r="F372" s="43">
        <v>50</v>
      </c>
      <c r="G372" s="43">
        <v>12</v>
      </c>
      <c r="H372" s="43">
        <f>E372*F372*G372</f>
        <v>600</v>
      </c>
      <c r="I372" s="37"/>
      <c r="J372" s="43">
        <f t="shared" ref="J372:L373" si="177">E372</f>
        <v>1</v>
      </c>
      <c r="K372" s="43">
        <f t="shared" si="177"/>
        <v>50</v>
      </c>
      <c r="L372" s="43">
        <f t="shared" si="177"/>
        <v>12</v>
      </c>
      <c r="M372" s="516">
        <f t="shared" si="176"/>
        <v>600</v>
      </c>
      <c r="N372" s="37"/>
      <c r="O372" s="346">
        <f t="shared" si="170"/>
        <v>1200</v>
      </c>
      <c r="P372" s="66">
        <f>SUMIF('TDL COD-RO'!D:D,A:A,'TDL COD-RO'!I:I)</f>
        <v>100</v>
      </c>
      <c r="Q372" s="66">
        <f t="shared" si="171"/>
        <v>1100</v>
      </c>
      <c r="R372" s="595">
        <f t="shared" si="172"/>
        <v>8.3333333333333329E-2</v>
      </c>
      <c r="S372" s="612"/>
    </row>
    <row r="373" spans="1:19" s="456" customFormat="1" ht="34.5" customHeight="1">
      <c r="A373" s="425" t="s">
        <v>1516</v>
      </c>
      <c r="B373" s="124" t="s">
        <v>262</v>
      </c>
      <c r="C373" s="32" t="s">
        <v>14</v>
      </c>
      <c r="D373" s="30" t="s">
        <v>229</v>
      </c>
      <c r="E373" s="43">
        <v>1</v>
      </c>
      <c r="F373" s="43">
        <v>50</v>
      </c>
      <c r="G373" s="43">
        <v>12</v>
      </c>
      <c r="H373" s="43">
        <f>E373*F373*G373</f>
        <v>600</v>
      </c>
      <c r="I373" s="37"/>
      <c r="J373" s="43">
        <f t="shared" si="177"/>
        <v>1</v>
      </c>
      <c r="K373" s="43">
        <v>50</v>
      </c>
      <c r="L373" s="43">
        <f t="shared" si="177"/>
        <v>12</v>
      </c>
      <c r="M373" s="516">
        <f t="shared" si="176"/>
        <v>600</v>
      </c>
      <c r="N373" s="37"/>
      <c r="O373" s="346">
        <f t="shared" si="170"/>
        <v>1200</v>
      </c>
      <c r="P373" s="66">
        <f>SUMIF('TDL COD-RO'!D:D,A:A,'TDL COD-RO'!I:I)</f>
        <v>100</v>
      </c>
      <c r="Q373" s="66">
        <f t="shared" si="171"/>
        <v>1100</v>
      </c>
      <c r="R373" s="595">
        <f t="shared" si="172"/>
        <v>8.3333333333333329E-2</v>
      </c>
      <c r="S373" s="612"/>
    </row>
    <row r="374" spans="1:19" s="74" customFormat="1" ht="34.5" customHeight="1">
      <c r="A374" s="425"/>
      <c r="B374" s="422"/>
      <c r="C374" s="35"/>
      <c r="D374" s="72"/>
      <c r="E374" s="41"/>
      <c r="F374" s="71"/>
      <c r="G374" s="41"/>
      <c r="H374" s="83"/>
      <c r="J374" s="41"/>
      <c r="K374" s="71"/>
      <c r="L374" s="41"/>
      <c r="M374" s="353"/>
      <c r="O374" s="358"/>
      <c r="P374" s="64"/>
      <c r="Q374" s="64"/>
      <c r="R374" s="600"/>
      <c r="S374" s="41"/>
    </row>
    <row r="375" spans="1:19" s="520" customFormat="1" ht="34.5" customHeight="1">
      <c r="A375" s="425"/>
      <c r="B375" s="405" t="s">
        <v>25</v>
      </c>
      <c r="C375" s="10"/>
      <c r="D375" s="78"/>
      <c r="E375" s="76"/>
      <c r="F375" s="388"/>
      <c r="G375" s="76"/>
      <c r="H375" s="517">
        <f>SUM(H200:H374)</f>
        <v>540831.71999999858</v>
      </c>
      <c r="I375" s="29"/>
      <c r="J375" s="390"/>
      <c r="K375" s="387"/>
      <c r="L375" s="390"/>
      <c r="M375" s="518">
        <f>SUM(M200:M374)</f>
        <v>497914.72000000026</v>
      </c>
      <c r="N375" s="29"/>
      <c r="O375" s="519">
        <f>SUM(O200:O374)</f>
        <v>1038746.4399999989</v>
      </c>
      <c r="P375" s="517">
        <f>SUM(P200:P374)</f>
        <v>135182.77000000002</v>
      </c>
      <c r="Q375" s="517">
        <f t="shared" ref="Q375" si="178">O375-P375</f>
        <v>903563.66999999888</v>
      </c>
      <c r="R375" s="599">
        <f t="shared" ref="R375" si="179">P375/O375</f>
        <v>0.13014029679851433</v>
      </c>
      <c r="S375" s="615"/>
    </row>
    <row r="376" spans="1:19" ht="34.5" customHeight="1">
      <c r="B376" s="423"/>
      <c r="C376" s="13"/>
      <c r="D376" s="15" t="s">
        <v>24</v>
      </c>
      <c r="E376" s="2"/>
      <c r="F376" s="84"/>
      <c r="G376" s="2"/>
      <c r="H376" s="47" t="s">
        <v>2</v>
      </c>
      <c r="I376" s="29"/>
      <c r="J376" s="1"/>
      <c r="K376" s="47"/>
      <c r="L376" s="1"/>
      <c r="M376" s="372" t="s">
        <v>3</v>
      </c>
      <c r="N376" s="29"/>
      <c r="O376" s="371"/>
      <c r="P376" s="46"/>
      <c r="Q376" s="46"/>
      <c r="R376" s="608"/>
      <c r="S376" s="30"/>
    </row>
    <row r="377" spans="1:19" ht="34.5" customHeight="1">
      <c r="B377" s="424"/>
      <c r="C377" s="14"/>
      <c r="D377" s="16"/>
      <c r="E377" s="2"/>
      <c r="F377" s="84"/>
      <c r="G377" s="2"/>
      <c r="H377" s="47">
        <f>SUM(H196,H375)</f>
        <v>1377724.4554385948</v>
      </c>
      <c r="I377" s="29"/>
      <c r="J377" s="1"/>
      <c r="K377" s="47"/>
      <c r="L377" s="1"/>
      <c r="M377" s="374">
        <f>SUM(M196,M375)</f>
        <v>1250345.7200000002</v>
      </c>
      <c r="N377" s="29"/>
      <c r="O377" s="373">
        <f>SUM(O196,O375)</f>
        <v>2628070.175438595</v>
      </c>
      <c r="P377" s="47">
        <f>SUM(P196,P375)</f>
        <v>216693</v>
      </c>
      <c r="Q377" s="47">
        <f t="shared" ref="Q377" si="180">O377-P377</f>
        <v>2411377.175438595</v>
      </c>
      <c r="R377" s="608">
        <f t="shared" ref="R377" si="181">P377/O377</f>
        <v>8.2453277703604846E-2</v>
      </c>
      <c r="S377" s="30"/>
    </row>
    <row r="378" spans="1:19" ht="34.5" customHeight="1">
      <c r="A378" s="425" t="s">
        <v>1518</v>
      </c>
      <c r="B378" s="521"/>
      <c r="C378" s="12"/>
      <c r="D378" s="522" t="s">
        <v>36</v>
      </c>
      <c r="E378" s="523"/>
      <c r="F378" s="524"/>
      <c r="G378" s="523"/>
      <c r="H378" s="525">
        <f>SUM(H377/1.07)*0.07</f>
        <v>90131.50643056228</v>
      </c>
      <c r="I378" s="29"/>
      <c r="J378" s="526"/>
      <c r="K378" s="525"/>
      <c r="L378" s="526"/>
      <c r="M378" s="527">
        <f>SUM(M377/1.07)*0.07</f>
        <v>81798.318130841129</v>
      </c>
      <c r="N378" s="528"/>
      <c r="O378" s="346">
        <f>H378+M378</f>
        <v>171929.82456140342</v>
      </c>
      <c r="P378" s="66">
        <f>SUMIF('TDL COD-RO'!D:D,A:A,'TDL COD-RO'!I:I)</f>
        <v>0</v>
      </c>
      <c r="Q378" s="66">
        <f t="shared" ref="Q378:Q379" si="182">O378-P378</f>
        <v>171929.82456140342</v>
      </c>
      <c r="R378" s="595">
        <f t="shared" ref="R378:R379" si="183">P378/O378</f>
        <v>0</v>
      </c>
      <c r="S378" s="30"/>
    </row>
    <row r="379" spans="1:19" ht="34.5" customHeight="1" thickBot="1">
      <c r="B379" s="529"/>
      <c r="C379" s="530"/>
      <c r="D379" s="531" t="s">
        <v>311</v>
      </c>
      <c r="E379" s="532"/>
      <c r="F379" s="533"/>
      <c r="G379" s="532"/>
      <c r="H379" s="534">
        <f>SUM(H377:H378)</f>
        <v>1467855.9618691572</v>
      </c>
      <c r="I379" s="535"/>
      <c r="J379" s="536"/>
      <c r="K379" s="534"/>
      <c r="L379" s="536"/>
      <c r="M379" s="537">
        <f>SUM(M377:M378)</f>
        <v>1332144.0381308412</v>
      </c>
      <c r="N379" s="538"/>
      <c r="O379" s="539">
        <f>SUM(O377:O378)</f>
        <v>2799999.9999999986</v>
      </c>
      <c r="P379" s="534">
        <f t="shared" ref="P379" si="184">SUM(P377:P378)</f>
        <v>216693</v>
      </c>
      <c r="Q379" s="534">
        <f t="shared" si="182"/>
        <v>2583306.9999999986</v>
      </c>
      <c r="R379" s="609">
        <f t="shared" si="183"/>
        <v>7.7390357142857177E-2</v>
      </c>
      <c r="S379" s="30"/>
    </row>
    <row r="380" spans="1:19" ht="34.5" customHeight="1">
      <c r="H380" s="541"/>
      <c r="I380" s="31"/>
      <c r="J380" s="541"/>
      <c r="K380" s="31"/>
      <c r="L380" s="541"/>
      <c r="M380" s="31"/>
      <c r="N380" s="541"/>
      <c r="O380" s="31"/>
      <c r="P380" s="31"/>
      <c r="Q380" s="31"/>
      <c r="R380" s="542"/>
    </row>
    <row r="381" spans="1:19" ht="34.5" customHeight="1">
      <c r="H381" s="541"/>
      <c r="I381" s="31"/>
      <c r="J381" s="541"/>
      <c r="K381" s="31"/>
      <c r="L381" s="541"/>
      <c r="M381" s="31"/>
      <c r="N381" s="541"/>
      <c r="O381" s="31"/>
      <c r="P381" s="31"/>
      <c r="Q381" s="31"/>
      <c r="R381" s="542"/>
    </row>
  </sheetData>
  <dataConsolidate/>
  <mergeCells count="3">
    <mergeCell ref="B12:M12"/>
    <mergeCell ref="E8:H8"/>
    <mergeCell ref="J8:M8"/>
  </mergeCells>
  <phoneticPr fontId="0" type="noConversion"/>
  <conditionalFormatting sqref="R138:R269 R1:R133 R135:R136 R271:R279 R281:R289 R291:R294 R296:R299 R301:R1048576">
    <cfRule type="cellIs" dxfId="24" priority="2" operator="greaterThan">
      <formula>1.2</formula>
    </cfRule>
  </conditionalFormatting>
  <conditionalFormatting sqref="R137">
    <cfRule type="cellIs" dxfId="23" priority="1" operator="greaterThan">
      <formula>1.2</formula>
    </cfRule>
  </conditionalFormatting>
  <dataValidations count="2">
    <dataValidation type="list" allowBlank="1" showInputMessage="1" showErrorMessage="1" sqref="C28:C32 C49:C58 C130:C139 C94:C98 C22 C41:C43 C60:C67 C69:C84 C106:C119 C200:C232 C86:C88 C243:C261 C268:C284 C298:C308 C338:C342 C311:C323 C121:C124 C13:C16 C168:C172 C128 C369:C373 C100:C104 C160:C166 C174:C192 C141:C158" xr:uid="{00000000-0002-0000-0100-000000000000}">
      <formula1>categories</formula1>
    </dataValidation>
    <dataValidation type="list" allowBlank="1" showInputMessage="1" showErrorMessage="1" sqref="C264:C267 C18:C21 C24:C27 C35:C38 C233:C242 C351:C368 C326:C337 C289:C297" xr:uid="{00000000-0002-0000-0100-000001000000}">
      <formula1>cc</formula1>
    </dataValidation>
  </dataValidations>
  <pageMargins left="0.4" right="0.24" top="0.91" bottom="0.65" header="0" footer="0"/>
  <pageSetup scale="66" orientation="portrait" horizontalDpi="4294967294" r:id="rId1"/>
  <headerFooter alignWithMargins="0">
    <oddFooter>Página &amp;P</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6"/>
  <sheetViews>
    <sheetView zoomScale="80" zoomScaleNormal="80" workbookViewId="0">
      <selection activeCell="J7" sqref="J7"/>
    </sheetView>
  </sheetViews>
  <sheetFormatPr baseColWidth="10" defaultColWidth="11.453125" defaultRowHeight="14"/>
  <cols>
    <col min="1" max="1" width="6.1796875" style="309" customWidth="1"/>
    <col min="2" max="2" width="54" style="309" customWidth="1"/>
    <col min="3" max="4" width="14.1796875" style="310" hidden="1" customWidth="1"/>
    <col min="5" max="5" width="14.1796875" style="310" bestFit="1" customWidth="1"/>
    <col min="6" max="6" width="16.1796875" style="309" customWidth="1"/>
    <col min="7" max="7" width="14.453125" style="309" customWidth="1"/>
    <col min="8" max="8" width="15.7265625" style="309" customWidth="1"/>
    <col min="9" max="9" width="17.54296875" style="309" customWidth="1"/>
    <col min="10" max="10" width="13.81640625" style="309" customWidth="1"/>
    <col min="11" max="11" width="11.453125" style="309"/>
    <col min="12" max="12" width="12.81640625" style="309" bestFit="1" customWidth="1"/>
    <col min="13" max="14" width="11.453125" style="309"/>
    <col min="15" max="15" width="18.81640625" style="309" bestFit="1" customWidth="1"/>
    <col min="16" max="16384" width="11.453125" style="309"/>
  </cols>
  <sheetData>
    <row r="1" spans="2:15" ht="15">
      <c r="F1" s="653" t="s">
        <v>472</v>
      </c>
      <c r="G1" s="653"/>
      <c r="H1" s="653"/>
    </row>
    <row r="2" spans="2:15" ht="23.25" customHeight="1">
      <c r="B2" s="311" t="s">
        <v>0</v>
      </c>
      <c r="C2" s="312" t="s">
        <v>16</v>
      </c>
      <c r="D2" s="312" t="s">
        <v>17</v>
      </c>
      <c r="E2" s="312" t="s">
        <v>18</v>
      </c>
      <c r="F2" s="313" t="s">
        <v>469</v>
      </c>
      <c r="G2" s="313" t="s">
        <v>470</v>
      </c>
      <c r="H2" s="314" t="s">
        <v>471</v>
      </c>
    </row>
    <row r="3" spans="2:15">
      <c r="B3" s="315" t="s">
        <v>9</v>
      </c>
      <c r="C3" s="316">
        <f>SUMIF(BFU!C13:C373,Recap!B3,BFU!H13:H373)</f>
        <v>545528.05543859641</v>
      </c>
      <c r="D3" s="316">
        <f>SUMIF(BFU!C13:C373,Recap!B3,BFU!M13:M373)</f>
        <v>555343.32000000018</v>
      </c>
      <c r="E3" s="316">
        <f t="shared" ref="E3:E9" si="0">C3+D3</f>
        <v>1100871.3754385966</v>
      </c>
      <c r="F3" s="317">
        <f>SUMIF(BFU!$C$13:$C$373,Recap!B3,BFU!$P$13:$P$373)</f>
        <v>78629.75</v>
      </c>
      <c r="G3" s="317">
        <f>E3-F3</f>
        <v>1022241.6254385966</v>
      </c>
      <c r="H3" s="340">
        <f>F3/E3</f>
        <v>7.1425010908902256E-2</v>
      </c>
    </row>
    <row r="4" spans="2:15">
      <c r="B4" s="318" t="s">
        <v>10</v>
      </c>
      <c r="C4" s="316">
        <f>SUMIF(BFU!C13:C373,Recap!B4,BFU!H13:H373)</f>
        <v>548169.99999999988</v>
      </c>
      <c r="D4" s="316">
        <f>SUMIF(BFU!C13:C373,Recap!B4,BFU!M13:M373)</f>
        <v>460908</v>
      </c>
      <c r="E4" s="316">
        <f t="shared" si="0"/>
        <v>1009077.9999999999</v>
      </c>
      <c r="F4" s="317">
        <f>SUMIF(BFU!$C$13:$C$373,Recap!B4,BFU!$P$13:$P$373)</f>
        <v>67964.73</v>
      </c>
      <c r="G4" s="317">
        <f t="shared" ref="G4:G9" si="1">E4-F4</f>
        <v>941113.2699999999</v>
      </c>
      <c r="H4" s="340">
        <f t="shared" ref="H4:H15" si="2">F4/E4</f>
        <v>6.7353296771904658E-2</v>
      </c>
    </row>
    <row r="5" spans="2:15">
      <c r="B5" s="318" t="s">
        <v>20</v>
      </c>
      <c r="C5" s="316">
        <f>SUMIF(BFU!C13:C373,Recap!B5,BFU!H13:H373)</f>
        <v>29570</v>
      </c>
      <c r="D5" s="316">
        <f>SUMIF(BFU!C13:C373,Recap!B5,BFU!M13:M373)</f>
        <v>900</v>
      </c>
      <c r="E5" s="316">
        <f t="shared" si="0"/>
        <v>30470</v>
      </c>
      <c r="F5" s="317">
        <f>SUMIF(BFU!$C$13:$C$373,Recap!B5,BFU!$P$13:$P$373)</f>
        <v>21822.04</v>
      </c>
      <c r="G5" s="317">
        <f t="shared" si="1"/>
        <v>8647.9599999999991</v>
      </c>
      <c r="H5" s="340">
        <f t="shared" si="2"/>
        <v>0.71618116179849034</v>
      </c>
    </row>
    <row r="6" spans="2:15">
      <c r="B6" s="318" t="s">
        <v>11</v>
      </c>
      <c r="C6" s="316">
        <f>SUMIF(BFU!C13:C373,Recap!B6,BFU!H13:H373)</f>
        <v>40280</v>
      </c>
      <c r="D6" s="316">
        <f>SUMIF(BFU!C13:C373,Recap!B6,BFU!M13:M373)</f>
        <v>51590</v>
      </c>
      <c r="E6" s="316">
        <f t="shared" si="0"/>
        <v>91870</v>
      </c>
      <c r="F6" s="317">
        <f>SUMIF(BFU!$C$13:$C$373,Recap!B6,BFU!$P$13:$P$373)</f>
        <v>16890.32</v>
      </c>
      <c r="G6" s="317">
        <f t="shared" si="1"/>
        <v>74979.679999999993</v>
      </c>
      <c r="H6" s="340">
        <f t="shared" si="2"/>
        <v>0.18385022314139546</v>
      </c>
    </row>
    <row r="7" spans="2:15">
      <c r="B7" s="319" t="s">
        <v>12</v>
      </c>
      <c r="C7" s="316">
        <f>SUMIF(BFU!C13:C373,Recap!B7,BFU!H13:H373)</f>
        <v>156775</v>
      </c>
      <c r="D7" s="316">
        <f>SUMIF(BFU!C13:C373,Recap!B7,BFU!M13:M373)</f>
        <v>123266</v>
      </c>
      <c r="E7" s="316">
        <f t="shared" si="0"/>
        <v>280041</v>
      </c>
      <c r="F7" s="317">
        <f>SUMIF(BFU!$C$13:$C$373,Recap!B7,BFU!$P$13:$P$373)</f>
        <v>21054.18</v>
      </c>
      <c r="G7" s="317">
        <f t="shared" si="1"/>
        <v>258986.82</v>
      </c>
      <c r="H7" s="340">
        <f t="shared" si="2"/>
        <v>7.5182491135226626E-2</v>
      </c>
    </row>
    <row r="8" spans="2:15">
      <c r="B8" s="319" t="s">
        <v>13</v>
      </c>
      <c r="C8" s="316">
        <f>SUMIF(BFU!C13:C373,Recap!B8,BFU!H13:H373)</f>
        <v>20000</v>
      </c>
      <c r="D8" s="316">
        <f>SUMIF(BFU!C13:C373,Recap!B8,BFU!M13:M373)</f>
        <v>20000</v>
      </c>
      <c r="E8" s="316">
        <f t="shared" si="0"/>
        <v>40000</v>
      </c>
      <c r="F8" s="317">
        <f>SUMIF(BFU!$C$13:$C$373,Recap!B8,BFU!$P$13:$P$373)</f>
        <v>0</v>
      </c>
      <c r="G8" s="317">
        <f t="shared" si="1"/>
        <v>40000</v>
      </c>
      <c r="H8" s="340">
        <f t="shared" si="2"/>
        <v>0</v>
      </c>
    </row>
    <row r="9" spans="2:15">
      <c r="B9" s="319" t="s">
        <v>14</v>
      </c>
      <c r="C9" s="316">
        <f>SUMIF(BFU!C13:C373,Recap!B9,BFU!H13:H373)</f>
        <v>37401.399999998619</v>
      </c>
      <c r="D9" s="316">
        <f>SUMIF(BFU!C13:C373,Recap!B9,BFU!M13:M373)</f>
        <v>38338.400000000001</v>
      </c>
      <c r="E9" s="316">
        <f t="shared" si="0"/>
        <v>75739.79999999862</v>
      </c>
      <c r="F9" s="317">
        <f>SUMIF(BFU!$C$13:$C$373,Recap!B9,BFU!$P$13:$P$373)</f>
        <v>10359.48</v>
      </c>
      <c r="G9" s="317">
        <f t="shared" si="1"/>
        <v>65380.319999998625</v>
      </c>
      <c r="H9" s="340">
        <f t="shared" si="2"/>
        <v>0.13677722940911105</v>
      </c>
    </row>
    <row r="10" spans="2:15">
      <c r="B10" s="320" t="s">
        <v>15</v>
      </c>
      <c r="C10" s="316">
        <f>SUM(C3:C9)</f>
        <v>1377724.4554385948</v>
      </c>
      <c r="D10" s="316">
        <f>SUM(D3:D9)</f>
        <v>1250345.7200000002</v>
      </c>
      <c r="E10" s="316">
        <f>SUM(C10:D10)</f>
        <v>2628070.175438595</v>
      </c>
      <c r="F10" s="316">
        <f t="shared" ref="F10" si="3">SUM(F3:F9)</f>
        <v>216720.5</v>
      </c>
      <c r="G10" s="316">
        <f>E10-F10</f>
        <v>2411349.675438595</v>
      </c>
      <c r="H10" s="341">
        <f t="shared" si="2"/>
        <v>8.2463741655540768E-2</v>
      </c>
      <c r="O10" s="321">
        <f>BFU!H377-Recap!C10</f>
        <v>0</v>
      </c>
    </row>
    <row r="11" spans="2:15">
      <c r="B11" s="322"/>
      <c r="C11" s="323">
        <f>SUM(C10/1.07)*0.07</f>
        <v>90131.50643056228</v>
      </c>
      <c r="D11" s="323">
        <f>SUM(D10/1.07)*0.07</f>
        <v>81798.318130841129</v>
      </c>
      <c r="E11" s="323">
        <f>SUM(E10/1.07)*0.07</f>
        <v>171929.82456140342</v>
      </c>
      <c r="F11" s="323">
        <f t="shared" ref="F11" si="4">SUM(F10/1.07)*0.07</f>
        <v>14177.97663551402</v>
      </c>
      <c r="G11" s="323">
        <f>E11-F11</f>
        <v>157751.84792588939</v>
      </c>
      <c r="H11" s="340">
        <f t="shared" si="2"/>
        <v>8.2463741655540768E-2</v>
      </c>
      <c r="O11" s="324"/>
    </row>
    <row r="12" spans="2:15">
      <c r="B12" s="325" t="s">
        <v>39</v>
      </c>
      <c r="C12" s="326">
        <f>SUM(C10:C11)</f>
        <v>1467855.9618691572</v>
      </c>
      <c r="D12" s="326">
        <f t="shared" ref="D12:G12" si="5">SUM(D10:D11)</f>
        <v>1332144.0381308412</v>
      </c>
      <c r="E12" s="326">
        <f t="shared" si="5"/>
        <v>2799999.9999999986</v>
      </c>
      <c r="F12" s="326">
        <f t="shared" si="5"/>
        <v>230898.47663551403</v>
      </c>
      <c r="G12" s="326">
        <f t="shared" si="5"/>
        <v>2569101.5233644843</v>
      </c>
      <c r="H12" s="327">
        <f t="shared" si="2"/>
        <v>8.2463741655540768E-2</v>
      </c>
    </row>
    <row r="13" spans="2:15">
      <c r="B13" s="328" t="s">
        <v>332</v>
      </c>
      <c r="C13" s="329">
        <f>C12*0.07</f>
        <v>102749.91733084101</v>
      </c>
      <c r="D13" s="329">
        <f>D12*0.07</f>
        <v>93250.082669158888</v>
      </c>
      <c r="E13" s="329">
        <f>E12*0.07</f>
        <v>195999.99999999991</v>
      </c>
      <c r="F13" s="329">
        <f t="shared" ref="F13:G13" si="6">F12*0.07</f>
        <v>16162.893364485984</v>
      </c>
      <c r="G13" s="329">
        <f t="shared" si="6"/>
        <v>179837.10663551392</v>
      </c>
      <c r="H13" s="330">
        <f t="shared" si="2"/>
        <v>8.2463741655540768E-2</v>
      </c>
    </row>
    <row r="14" spans="2:15">
      <c r="B14" s="328" t="s">
        <v>331</v>
      </c>
      <c r="C14" s="329">
        <f>C12*0.01</f>
        <v>14678.559618691572</v>
      </c>
      <c r="D14" s="329">
        <f>D12*0.01</f>
        <v>13321.440381308412</v>
      </c>
      <c r="E14" s="329">
        <f>E12*0.01</f>
        <v>27999.999999999985</v>
      </c>
      <c r="F14" s="329">
        <f t="shared" ref="F14:G14" si="7">F12*0.01</f>
        <v>2308.9847663551404</v>
      </c>
      <c r="G14" s="329">
        <f t="shared" si="7"/>
        <v>25691.015233644845</v>
      </c>
      <c r="H14" s="330">
        <f t="shared" si="2"/>
        <v>8.2463741655540768E-2</v>
      </c>
    </row>
    <row r="15" spans="2:15">
      <c r="B15" s="331" t="s">
        <v>1</v>
      </c>
      <c r="C15" s="332">
        <f>SUM(C12:C14)</f>
        <v>1585284.4388186899</v>
      </c>
      <c r="D15" s="332">
        <f>SUM(D12:D14)</f>
        <v>1438715.5611813085</v>
      </c>
      <c r="E15" s="332">
        <f>C15+D15</f>
        <v>3023999.9999999981</v>
      </c>
      <c r="F15" s="332">
        <f t="shared" ref="F15:G15" si="8">SUM(F12:F14)</f>
        <v>249370.35476635516</v>
      </c>
      <c r="G15" s="332">
        <f t="shared" si="8"/>
        <v>2774629.6452336428</v>
      </c>
      <c r="H15" s="333">
        <f t="shared" si="2"/>
        <v>8.2463741655540782E-2</v>
      </c>
    </row>
    <row r="17" spans="1:19">
      <c r="A17" s="334"/>
      <c r="B17" s="115"/>
      <c r="C17" s="308"/>
      <c r="D17" s="308"/>
      <c r="E17" s="308"/>
      <c r="F17" s="116"/>
      <c r="G17" s="116"/>
      <c r="H17" s="116"/>
      <c r="I17" s="119"/>
      <c r="J17" s="118"/>
      <c r="K17" s="120"/>
      <c r="L17" s="118"/>
      <c r="M17" s="120"/>
      <c r="N17" s="335"/>
      <c r="O17" s="116"/>
      <c r="P17" s="118"/>
      <c r="Q17" s="120"/>
      <c r="R17" s="117"/>
      <c r="S17" s="334"/>
    </row>
    <row r="18" spans="1:19">
      <c r="A18" s="334"/>
      <c r="B18" s="334"/>
      <c r="C18" s="336"/>
      <c r="D18" s="336"/>
      <c r="E18" s="336"/>
      <c r="F18" s="334"/>
      <c r="G18" s="334"/>
      <c r="H18" s="334"/>
      <c r="I18" s="334"/>
      <c r="J18" s="334"/>
      <c r="K18" s="334"/>
      <c r="L18" s="334"/>
      <c r="M18" s="334"/>
      <c r="N18" s="334"/>
      <c r="O18" s="334"/>
      <c r="P18" s="334"/>
      <c r="Q18" s="334"/>
      <c r="R18" s="334"/>
      <c r="S18" s="334"/>
    </row>
    <row r="19" spans="1:19">
      <c r="A19" s="334"/>
      <c r="B19" s="334"/>
      <c r="C19" s="336"/>
      <c r="D19" s="336"/>
      <c r="E19" s="336"/>
      <c r="F19" s="334"/>
      <c r="G19" s="334"/>
      <c r="H19" s="334"/>
      <c r="I19" s="334"/>
      <c r="J19" s="334"/>
      <c r="K19" s="334"/>
      <c r="L19" s="334"/>
      <c r="M19" s="334"/>
      <c r="N19" s="334"/>
      <c r="O19" s="334"/>
      <c r="P19" s="334"/>
      <c r="Q19" s="334"/>
      <c r="R19" s="334"/>
      <c r="S19" s="334"/>
    </row>
    <row r="20" spans="1:19" ht="14.5">
      <c r="B20" s="337"/>
      <c r="C20" s="338"/>
      <c r="D20" s="338"/>
      <c r="E20" s="338"/>
      <c r="F20" s="338"/>
      <c r="G20" s="338"/>
      <c r="H20" s="338"/>
      <c r="I20" s="338"/>
      <c r="J20" s="334"/>
    </row>
    <row r="21" spans="1:19" ht="14.5">
      <c r="B21" s="339"/>
      <c r="C21" s="339"/>
      <c r="D21" s="339"/>
      <c r="E21" s="339"/>
      <c r="F21" s="339"/>
      <c r="G21" s="339"/>
      <c r="H21" s="339"/>
      <c r="I21" s="339"/>
      <c r="J21" s="334"/>
    </row>
    <row r="22" spans="1:19" ht="14.5">
      <c r="B22" s="339"/>
      <c r="C22" s="339"/>
      <c r="D22" s="339"/>
      <c r="E22" s="339"/>
      <c r="F22" s="339"/>
      <c r="G22" s="339"/>
      <c r="H22" s="339"/>
      <c r="I22" s="339"/>
      <c r="J22" s="334"/>
    </row>
    <row r="23" spans="1:19" ht="14.5">
      <c r="B23" s="339"/>
      <c r="C23" s="339"/>
      <c r="D23" s="339"/>
      <c r="E23" s="339"/>
      <c r="F23" s="339"/>
      <c r="G23" s="339"/>
      <c r="H23" s="339"/>
      <c r="I23" s="339"/>
      <c r="J23" s="334"/>
    </row>
    <row r="24" spans="1:19" ht="14.5">
      <c r="B24" s="339"/>
      <c r="C24" s="339"/>
      <c r="D24" s="339"/>
      <c r="E24" s="339"/>
      <c r="F24" s="339"/>
      <c r="G24" s="339"/>
      <c r="H24" s="339"/>
      <c r="I24" s="339"/>
      <c r="J24" s="334"/>
    </row>
    <row r="25" spans="1:19" ht="14.5">
      <c r="B25" s="339"/>
      <c r="C25" s="339"/>
      <c r="D25" s="339"/>
      <c r="E25" s="339"/>
      <c r="F25" s="339"/>
      <c r="G25" s="339"/>
      <c r="H25" s="339"/>
      <c r="I25" s="339"/>
      <c r="J25" s="334"/>
    </row>
    <row r="26" spans="1:19">
      <c r="B26" s="334"/>
      <c r="C26" s="336"/>
      <c r="D26" s="336"/>
      <c r="E26" s="336"/>
      <c r="F26" s="334"/>
      <c r="G26" s="334"/>
      <c r="H26" s="334"/>
      <c r="I26" s="334"/>
      <c r="J26" s="334"/>
    </row>
  </sheetData>
  <mergeCells count="1">
    <mergeCell ref="F1:H1"/>
  </mergeCells>
  <phoneticPr fontId="0" type="noConversion"/>
  <pageMargins left="0.28000000000000003" right="0.25" top="1" bottom="1" header="0" footer="0"/>
  <pageSetup paperSize="9" scale="91"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A3FC3-DB1C-4A59-BD18-EFCB1958980F}">
  <dimension ref="A1:V816"/>
  <sheetViews>
    <sheetView topLeftCell="H1" zoomScale="85" zoomScaleNormal="85" workbookViewId="0">
      <selection activeCell="M577" sqref="M577"/>
    </sheetView>
  </sheetViews>
  <sheetFormatPr baseColWidth="10" defaultRowHeight="12.5"/>
  <cols>
    <col min="1" max="1" width="14.26953125" style="382" bestFit="1" customWidth="1"/>
    <col min="2" max="2" width="14.1796875" style="384" bestFit="1" customWidth="1"/>
    <col min="3" max="3" width="31.7265625" style="384" bestFit="1" customWidth="1"/>
    <col min="4" max="4" width="17.453125" style="384" bestFit="1" customWidth="1"/>
    <col min="5" max="5" width="67.81640625" style="384" bestFit="1" customWidth="1"/>
    <col min="6" max="6" width="13.81640625" style="585" bestFit="1" customWidth="1"/>
    <col min="7" max="7" width="11.1796875" style="384" bestFit="1" customWidth="1"/>
    <col min="8" max="8" width="19" style="384" bestFit="1" customWidth="1"/>
    <col min="9" max="9" width="15.7265625" style="547" bestFit="1" customWidth="1"/>
    <col min="10" max="10" width="16.7265625" style="384" bestFit="1" customWidth="1"/>
    <col min="11" max="11" width="21.453125" style="385" bestFit="1" customWidth="1"/>
    <col min="12" max="12" width="22.453125" style="384" bestFit="1" customWidth="1"/>
    <col min="13" max="13" width="59.7265625" style="384" bestFit="1" customWidth="1"/>
    <col min="14" max="14" width="18.453125" style="384" bestFit="1" customWidth="1"/>
    <col min="15" max="15" width="16.26953125" style="384" bestFit="1" customWidth="1"/>
    <col min="16" max="16" width="22" style="384" bestFit="1" customWidth="1"/>
    <col min="17" max="17" width="19.7265625" style="384" bestFit="1" customWidth="1"/>
    <col min="18" max="18" width="25.26953125" style="385" bestFit="1" customWidth="1"/>
    <col min="19" max="19" width="26.26953125" style="384" bestFit="1" customWidth="1"/>
    <col min="20" max="20" width="15.54296875" style="384" bestFit="1" customWidth="1"/>
    <col min="21" max="21" width="8.81640625" style="384" bestFit="1" customWidth="1"/>
    <col min="22" max="22" width="11.7265625" style="384" bestFit="1" customWidth="1"/>
  </cols>
  <sheetData>
    <row r="1" spans="1:22">
      <c r="A1" t="s">
        <v>474</v>
      </c>
      <c r="B1" t="s">
        <v>475</v>
      </c>
      <c r="C1" t="s">
        <v>476</v>
      </c>
      <c r="D1" t="s">
        <v>477</v>
      </c>
      <c r="E1" t="s">
        <v>478</v>
      </c>
      <c r="F1" s="584" t="s">
        <v>479</v>
      </c>
      <c r="G1" t="s">
        <v>480</v>
      </c>
      <c r="H1" t="s">
        <v>481</v>
      </c>
      <c r="I1" s="546" t="s">
        <v>482</v>
      </c>
      <c r="J1" t="s">
        <v>483</v>
      </c>
      <c r="K1" t="s">
        <v>484</v>
      </c>
      <c r="L1" t="s">
        <v>485</v>
      </c>
      <c r="M1" t="s">
        <v>486</v>
      </c>
      <c r="N1" t="s">
        <v>487</v>
      </c>
      <c r="O1" t="s">
        <v>488</v>
      </c>
      <c r="P1" t="s">
        <v>489</v>
      </c>
      <c r="Q1" t="s">
        <v>490</v>
      </c>
      <c r="R1" t="s">
        <v>491</v>
      </c>
      <c r="S1" t="s">
        <v>492</v>
      </c>
      <c r="T1" t="s">
        <v>493</v>
      </c>
      <c r="U1" t="s">
        <v>494</v>
      </c>
      <c r="V1" t="s">
        <v>495</v>
      </c>
    </row>
    <row r="2" spans="1:22">
      <c r="A2" s="382">
        <v>44104</v>
      </c>
      <c r="B2" s="384" t="s">
        <v>496</v>
      </c>
      <c r="C2" s="384" t="s">
        <v>497</v>
      </c>
      <c r="D2" s="384" t="s">
        <v>498</v>
      </c>
      <c r="E2" s="384" t="s">
        <v>499</v>
      </c>
      <c r="F2" s="384" t="s">
        <v>500</v>
      </c>
      <c r="G2" s="384" t="s">
        <v>501</v>
      </c>
      <c r="H2" s="384" t="s">
        <v>502</v>
      </c>
      <c r="I2" s="547">
        <v>23.05</v>
      </c>
      <c r="J2" s="384" t="s">
        <v>503</v>
      </c>
      <c r="K2" s="385">
        <v>23.05</v>
      </c>
      <c r="L2" s="384" t="s">
        <v>503</v>
      </c>
      <c r="M2" s="384" t="s">
        <v>504</v>
      </c>
      <c r="N2" s="384" t="s">
        <v>505</v>
      </c>
      <c r="O2" s="384" t="s">
        <v>506</v>
      </c>
      <c r="R2" s="385">
        <v>0</v>
      </c>
      <c r="T2" s="384" t="s">
        <v>507</v>
      </c>
      <c r="U2" s="384" t="s">
        <v>508</v>
      </c>
      <c r="V2" s="384" t="s">
        <v>509</v>
      </c>
    </row>
    <row r="3" spans="1:22">
      <c r="A3" s="382">
        <v>44104</v>
      </c>
      <c r="B3" s="384" t="s">
        <v>496</v>
      </c>
      <c r="C3" s="384" t="s">
        <v>497</v>
      </c>
      <c r="D3" s="384" t="s">
        <v>510</v>
      </c>
      <c r="E3" s="384" t="s">
        <v>511</v>
      </c>
      <c r="F3" s="384" t="s">
        <v>500</v>
      </c>
      <c r="G3" s="384" t="s">
        <v>501</v>
      </c>
      <c r="H3" s="384" t="s">
        <v>502</v>
      </c>
      <c r="I3" s="547">
        <v>5.72</v>
      </c>
      <c r="J3" s="384" t="s">
        <v>503</v>
      </c>
      <c r="K3" s="385">
        <v>5.72</v>
      </c>
      <c r="L3" s="384" t="s">
        <v>503</v>
      </c>
      <c r="M3" s="384" t="s">
        <v>512</v>
      </c>
      <c r="N3" s="384" t="s">
        <v>505</v>
      </c>
      <c r="O3" s="384" t="s">
        <v>513</v>
      </c>
      <c r="R3" s="385">
        <v>0</v>
      </c>
      <c r="T3" s="384" t="s">
        <v>507</v>
      </c>
      <c r="U3" s="384" t="s">
        <v>508</v>
      </c>
      <c r="V3" s="384" t="s">
        <v>514</v>
      </c>
    </row>
    <row r="4" spans="1:22">
      <c r="A4" s="382">
        <v>44104</v>
      </c>
      <c r="B4" s="384" t="s">
        <v>496</v>
      </c>
      <c r="C4" s="384" t="s">
        <v>497</v>
      </c>
      <c r="D4" s="384" t="s">
        <v>515</v>
      </c>
      <c r="E4" s="384" t="s">
        <v>516</v>
      </c>
      <c r="F4" s="384" t="s">
        <v>500</v>
      </c>
      <c r="G4" s="384" t="s">
        <v>501</v>
      </c>
      <c r="H4" s="384" t="s">
        <v>502</v>
      </c>
      <c r="I4" s="547">
        <v>13.01</v>
      </c>
      <c r="J4" s="384" t="s">
        <v>503</v>
      </c>
      <c r="K4" s="385">
        <v>13.01</v>
      </c>
      <c r="L4" s="384" t="s">
        <v>503</v>
      </c>
      <c r="M4" s="384" t="s">
        <v>517</v>
      </c>
      <c r="N4" s="384" t="s">
        <v>505</v>
      </c>
      <c r="O4" s="384" t="s">
        <v>518</v>
      </c>
      <c r="R4" s="385">
        <v>0</v>
      </c>
      <c r="T4" s="384" t="s">
        <v>507</v>
      </c>
      <c r="U4" s="384" t="s">
        <v>508</v>
      </c>
      <c r="V4" s="384" t="s">
        <v>519</v>
      </c>
    </row>
    <row r="5" spans="1:22">
      <c r="A5" s="382">
        <v>44104</v>
      </c>
      <c r="B5" s="384" t="s">
        <v>496</v>
      </c>
      <c r="C5" s="384" t="s">
        <v>497</v>
      </c>
      <c r="D5" s="384" t="s">
        <v>498</v>
      </c>
      <c r="E5" s="384" t="s">
        <v>499</v>
      </c>
      <c r="F5" s="384" t="s">
        <v>520</v>
      </c>
      <c r="G5" s="384" t="s">
        <v>501</v>
      </c>
      <c r="H5" s="384" t="s">
        <v>502</v>
      </c>
      <c r="I5" s="547">
        <v>272.38</v>
      </c>
      <c r="J5" s="384" t="s">
        <v>503</v>
      </c>
      <c r="K5" s="385">
        <v>272.38</v>
      </c>
      <c r="L5" s="384" t="s">
        <v>503</v>
      </c>
      <c r="M5" s="384" t="s">
        <v>521</v>
      </c>
      <c r="N5" s="384" t="s">
        <v>505</v>
      </c>
      <c r="O5" s="384" t="s">
        <v>522</v>
      </c>
      <c r="R5" s="385">
        <v>0</v>
      </c>
      <c r="T5" s="384" t="s">
        <v>507</v>
      </c>
      <c r="U5" s="384" t="s">
        <v>508</v>
      </c>
      <c r="V5" s="384" t="s">
        <v>509</v>
      </c>
    </row>
    <row r="6" spans="1:22">
      <c r="A6" s="382">
        <v>44104</v>
      </c>
      <c r="B6" s="384" t="s">
        <v>496</v>
      </c>
      <c r="C6" s="384" t="s">
        <v>497</v>
      </c>
      <c r="D6" s="384" t="s">
        <v>510</v>
      </c>
      <c r="E6" s="384" t="s">
        <v>511</v>
      </c>
      <c r="F6" s="384" t="s">
        <v>520</v>
      </c>
      <c r="G6" s="384" t="s">
        <v>501</v>
      </c>
      <c r="H6" s="384" t="s">
        <v>502</v>
      </c>
      <c r="I6" s="547">
        <v>70.55</v>
      </c>
      <c r="J6" s="384" t="s">
        <v>503</v>
      </c>
      <c r="K6" s="385">
        <v>70.55</v>
      </c>
      <c r="L6" s="384" t="s">
        <v>503</v>
      </c>
      <c r="M6" s="384" t="s">
        <v>523</v>
      </c>
      <c r="N6" s="384" t="s">
        <v>505</v>
      </c>
      <c r="O6" s="384" t="s">
        <v>524</v>
      </c>
      <c r="R6" s="385">
        <v>0</v>
      </c>
      <c r="T6" s="384" t="s">
        <v>507</v>
      </c>
      <c r="U6" s="384" t="s">
        <v>508</v>
      </c>
      <c r="V6" s="384" t="s">
        <v>514</v>
      </c>
    </row>
    <row r="7" spans="1:22">
      <c r="A7" s="382">
        <v>44104</v>
      </c>
      <c r="B7" s="384" t="s">
        <v>496</v>
      </c>
      <c r="C7" s="384" t="s">
        <v>497</v>
      </c>
      <c r="D7" s="384" t="s">
        <v>515</v>
      </c>
      <c r="E7" s="384" t="s">
        <v>516</v>
      </c>
      <c r="F7" s="384" t="s">
        <v>520</v>
      </c>
      <c r="G7" s="384" t="s">
        <v>501</v>
      </c>
      <c r="H7" s="384" t="s">
        <v>502</v>
      </c>
      <c r="I7" s="547">
        <v>159.29</v>
      </c>
      <c r="J7" s="384" t="s">
        <v>503</v>
      </c>
      <c r="K7" s="385">
        <v>159.29</v>
      </c>
      <c r="L7" s="384" t="s">
        <v>503</v>
      </c>
      <c r="M7" s="384" t="s">
        <v>525</v>
      </c>
      <c r="N7" s="384" t="s">
        <v>505</v>
      </c>
      <c r="O7" s="384" t="s">
        <v>526</v>
      </c>
      <c r="R7" s="385">
        <v>0</v>
      </c>
      <c r="T7" s="384" t="s">
        <v>507</v>
      </c>
      <c r="U7" s="384" t="s">
        <v>508</v>
      </c>
      <c r="V7" s="384" t="s">
        <v>519</v>
      </c>
    </row>
    <row r="8" spans="1:22">
      <c r="A8" s="382">
        <v>44104</v>
      </c>
      <c r="B8" s="384" t="s">
        <v>496</v>
      </c>
      <c r="C8" s="384" t="s">
        <v>497</v>
      </c>
      <c r="D8" s="384" t="s">
        <v>527</v>
      </c>
      <c r="E8" s="384" t="s">
        <v>528</v>
      </c>
      <c r="F8" s="384" t="s">
        <v>500</v>
      </c>
      <c r="G8" s="384" t="s">
        <v>501</v>
      </c>
      <c r="H8" s="384" t="s">
        <v>502</v>
      </c>
      <c r="I8" s="547">
        <v>8.19</v>
      </c>
      <c r="J8" s="384" t="s">
        <v>503</v>
      </c>
      <c r="K8" s="385">
        <v>8.19</v>
      </c>
      <c r="L8" s="384" t="s">
        <v>503</v>
      </c>
      <c r="M8" s="384" t="s">
        <v>529</v>
      </c>
      <c r="N8" s="384" t="s">
        <v>505</v>
      </c>
      <c r="O8" s="384" t="s">
        <v>530</v>
      </c>
      <c r="R8" s="385">
        <v>0</v>
      </c>
      <c r="T8" s="384" t="s">
        <v>507</v>
      </c>
      <c r="U8" s="384" t="s">
        <v>508</v>
      </c>
      <c r="V8" s="384" t="s">
        <v>531</v>
      </c>
    </row>
    <row r="9" spans="1:22">
      <c r="A9" s="382">
        <v>44104</v>
      </c>
      <c r="B9" s="384" t="s">
        <v>496</v>
      </c>
      <c r="C9" s="384" t="s">
        <v>497</v>
      </c>
      <c r="D9" s="384" t="s">
        <v>527</v>
      </c>
      <c r="E9" s="384" t="s">
        <v>528</v>
      </c>
      <c r="F9" s="384" t="s">
        <v>500</v>
      </c>
      <c r="G9" s="384" t="s">
        <v>501</v>
      </c>
      <c r="H9" s="384" t="s">
        <v>502</v>
      </c>
      <c r="I9" s="547">
        <v>8</v>
      </c>
      <c r="J9" s="384" t="s">
        <v>503</v>
      </c>
      <c r="K9" s="385">
        <v>8</v>
      </c>
      <c r="L9" s="384" t="s">
        <v>503</v>
      </c>
      <c r="M9" s="384" t="s">
        <v>532</v>
      </c>
      <c r="N9" s="384" t="s">
        <v>505</v>
      </c>
      <c r="O9" s="384" t="s">
        <v>533</v>
      </c>
      <c r="R9" s="385">
        <v>0</v>
      </c>
      <c r="T9" s="384" t="s">
        <v>507</v>
      </c>
      <c r="U9" s="384" t="s">
        <v>508</v>
      </c>
      <c r="V9" s="384" t="s">
        <v>534</v>
      </c>
    </row>
    <row r="10" spans="1:22">
      <c r="A10" s="382">
        <v>44104</v>
      </c>
      <c r="B10" s="384" t="s">
        <v>496</v>
      </c>
      <c r="C10" s="384" t="s">
        <v>497</v>
      </c>
      <c r="D10" s="384" t="s">
        <v>527</v>
      </c>
      <c r="E10" s="384" t="s">
        <v>528</v>
      </c>
      <c r="F10" s="384" t="s">
        <v>500</v>
      </c>
      <c r="G10" s="384" t="s">
        <v>501</v>
      </c>
      <c r="H10" s="384" t="s">
        <v>502</v>
      </c>
      <c r="I10" s="547">
        <v>8.19</v>
      </c>
      <c r="J10" s="384" t="s">
        <v>503</v>
      </c>
      <c r="K10" s="385">
        <v>8.19</v>
      </c>
      <c r="L10" s="384" t="s">
        <v>503</v>
      </c>
      <c r="M10" s="384" t="s">
        <v>535</v>
      </c>
      <c r="N10" s="384" t="s">
        <v>505</v>
      </c>
      <c r="O10" s="384" t="s">
        <v>536</v>
      </c>
      <c r="R10" s="385">
        <v>0</v>
      </c>
      <c r="T10" s="384" t="s">
        <v>507</v>
      </c>
      <c r="U10" s="384" t="s">
        <v>508</v>
      </c>
      <c r="V10" s="384" t="s">
        <v>537</v>
      </c>
    </row>
    <row r="11" spans="1:22">
      <c r="A11" s="382">
        <v>44104</v>
      </c>
      <c r="B11" s="384" t="s">
        <v>496</v>
      </c>
      <c r="C11" s="384" t="s">
        <v>497</v>
      </c>
      <c r="D11" s="384" t="s">
        <v>538</v>
      </c>
      <c r="E11" s="384" t="s">
        <v>539</v>
      </c>
      <c r="F11" s="384" t="s">
        <v>500</v>
      </c>
      <c r="G11" s="384" t="s">
        <v>501</v>
      </c>
      <c r="H11" s="384" t="s">
        <v>502</v>
      </c>
      <c r="I11" s="547">
        <v>5.99</v>
      </c>
      <c r="J11" s="384" t="s">
        <v>503</v>
      </c>
      <c r="K11" s="385">
        <v>5.99</v>
      </c>
      <c r="L11" s="384" t="s">
        <v>503</v>
      </c>
      <c r="M11" s="384" t="s">
        <v>540</v>
      </c>
      <c r="N11" s="384" t="s">
        <v>505</v>
      </c>
      <c r="O11" s="384" t="s">
        <v>541</v>
      </c>
      <c r="R11" s="385">
        <v>0</v>
      </c>
      <c r="T11" s="384" t="s">
        <v>507</v>
      </c>
      <c r="U11" s="384" t="s">
        <v>508</v>
      </c>
      <c r="V11" s="384" t="s">
        <v>542</v>
      </c>
    </row>
    <row r="12" spans="1:22">
      <c r="A12" s="382">
        <v>44104</v>
      </c>
      <c r="B12" s="384" t="s">
        <v>496</v>
      </c>
      <c r="C12" s="384" t="s">
        <v>497</v>
      </c>
      <c r="D12" s="384" t="s">
        <v>527</v>
      </c>
      <c r="E12" s="384" t="s">
        <v>528</v>
      </c>
      <c r="F12" s="384" t="s">
        <v>500</v>
      </c>
      <c r="G12" s="384" t="s">
        <v>501</v>
      </c>
      <c r="H12" s="384" t="s">
        <v>502</v>
      </c>
      <c r="I12" s="547">
        <v>8.39</v>
      </c>
      <c r="J12" s="384" t="s">
        <v>503</v>
      </c>
      <c r="K12" s="385">
        <v>8.39</v>
      </c>
      <c r="L12" s="384" t="s">
        <v>503</v>
      </c>
      <c r="M12" s="384" t="s">
        <v>543</v>
      </c>
      <c r="N12" s="384" t="s">
        <v>505</v>
      </c>
      <c r="O12" s="384" t="s">
        <v>544</v>
      </c>
      <c r="R12" s="385">
        <v>0</v>
      </c>
      <c r="T12" s="384" t="s">
        <v>507</v>
      </c>
      <c r="U12" s="384" t="s">
        <v>508</v>
      </c>
      <c r="V12" s="384" t="s">
        <v>545</v>
      </c>
    </row>
    <row r="13" spans="1:22">
      <c r="A13" s="382">
        <v>44104</v>
      </c>
      <c r="B13" s="384" t="s">
        <v>496</v>
      </c>
      <c r="C13" s="384" t="s">
        <v>497</v>
      </c>
      <c r="D13" s="384" t="s">
        <v>527</v>
      </c>
      <c r="E13" s="384" t="s">
        <v>528</v>
      </c>
      <c r="F13" s="384" t="s">
        <v>520</v>
      </c>
      <c r="G13" s="384" t="s">
        <v>501</v>
      </c>
      <c r="H13" s="384" t="s">
        <v>502</v>
      </c>
      <c r="I13" s="547">
        <v>106.2</v>
      </c>
      <c r="J13" s="384" t="s">
        <v>503</v>
      </c>
      <c r="K13" s="385">
        <v>106.2</v>
      </c>
      <c r="L13" s="384" t="s">
        <v>503</v>
      </c>
      <c r="M13" s="384" t="s">
        <v>546</v>
      </c>
      <c r="N13" s="384" t="s">
        <v>505</v>
      </c>
      <c r="O13" s="384" t="s">
        <v>547</v>
      </c>
      <c r="R13" s="385">
        <v>0</v>
      </c>
      <c r="T13" s="384" t="s">
        <v>507</v>
      </c>
      <c r="U13" s="384" t="s">
        <v>508</v>
      </c>
      <c r="V13" s="384" t="s">
        <v>531</v>
      </c>
    </row>
    <row r="14" spans="1:22">
      <c r="A14" s="382">
        <v>44104</v>
      </c>
      <c r="B14" s="384" t="s">
        <v>496</v>
      </c>
      <c r="C14" s="384" t="s">
        <v>497</v>
      </c>
      <c r="D14" s="384" t="s">
        <v>527</v>
      </c>
      <c r="E14" s="384" t="s">
        <v>528</v>
      </c>
      <c r="F14" s="384" t="s">
        <v>520</v>
      </c>
      <c r="G14" s="384" t="s">
        <v>501</v>
      </c>
      <c r="H14" s="384" t="s">
        <v>502</v>
      </c>
      <c r="I14" s="547">
        <v>102.91</v>
      </c>
      <c r="J14" s="384" t="s">
        <v>503</v>
      </c>
      <c r="K14" s="385">
        <v>102.91</v>
      </c>
      <c r="L14" s="384" t="s">
        <v>503</v>
      </c>
      <c r="M14" s="384" t="s">
        <v>548</v>
      </c>
      <c r="N14" s="384" t="s">
        <v>505</v>
      </c>
      <c r="O14" s="384" t="s">
        <v>549</v>
      </c>
      <c r="R14" s="385">
        <v>0</v>
      </c>
      <c r="T14" s="384" t="s">
        <v>507</v>
      </c>
      <c r="U14" s="384" t="s">
        <v>508</v>
      </c>
      <c r="V14" s="384" t="s">
        <v>534</v>
      </c>
    </row>
    <row r="15" spans="1:22">
      <c r="A15" s="382">
        <v>44104</v>
      </c>
      <c r="B15" s="384" t="s">
        <v>496</v>
      </c>
      <c r="C15" s="384" t="s">
        <v>497</v>
      </c>
      <c r="D15" s="384" t="s">
        <v>527</v>
      </c>
      <c r="E15" s="384" t="s">
        <v>528</v>
      </c>
      <c r="F15" s="384" t="s">
        <v>520</v>
      </c>
      <c r="G15" s="384" t="s">
        <v>501</v>
      </c>
      <c r="H15" s="384" t="s">
        <v>502</v>
      </c>
      <c r="I15" s="547">
        <v>106.23</v>
      </c>
      <c r="J15" s="384" t="s">
        <v>503</v>
      </c>
      <c r="K15" s="385">
        <v>106.23</v>
      </c>
      <c r="L15" s="384" t="s">
        <v>503</v>
      </c>
      <c r="M15" s="384" t="s">
        <v>550</v>
      </c>
      <c r="N15" s="384" t="s">
        <v>505</v>
      </c>
      <c r="O15" s="384" t="s">
        <v>551</v>
      </c>
      <c r="R15" s="385">
        <v>0</v>
      </c>
      <c r="T15" s="384" t="s">
        <v>507</v>
      </c>
      <c r="U15" s="384" t="s">
        <v>508</v>
      </c>
      <c r="V15" s="384" t="s">
        <v>537</v>
      </c>
    </row>
    <row r="16" spans="1:22">
      <c r="A16" s="382">
        <v>44104</v>
      </c>
      <c r="B16" s="384" t="s">
        <v>496</v>
      </c>
      <c r="C16" s="384" t="s">
        <v>497</v>
      </c>
      <c r="D16" s="384" t="s">
        <v>538</v>
      </c>
      <c r="E16" s="384" t="s">
        <v>539</v>
      </c>
      <c r="F16" s="384" t="s">
        <v>520</v>
      </c>
      <c r="G16" s="384" t="s">
        <v>501</v>
      </c>
      <c r="H16" s="384" t="s">
        <v>502</v>
      </c>
      <c r="I16" s="547">
        <v>77.77</v>
      </c>
      <c r="J16" s="384" t="s">
        <v>503</v>
      </c>
      <c r="K16" s="385">
        <v>77.77</v>
      </c>
      <c r="L16" s="384" t="s">
        <v>503</v>
      </c>
      <c r="M16" s="384" t="s">
        <v>552</v>
      </c>
      <c r="N16" s="384" t="s">
        <v>505</v>
      </c>
      <c r="O16" s="384" t="s">
        <v>553</v>
      </c>
      <c r="R16" s="385">
        <v>0</v>
      </c>
      <c r="T16" s="384" t="s">
        <v>507</v>
      </c>
      <c r="U16" s="384" t="s">
        <v>508</v>
      </c>
      <c r="V16" s="384" t="s">
        <v>542</v>
      </c>
    </row>
    <row r="17" spans="1:22">
      <c r="A17" s="382">
        <v>44104</v>
      </c>
      <c r="B17" s="384" t="s">
        <v>496</v>
      </c>
      <c r="C17" s="384" t="s">
        <v>497</v>
      </c>
      <c r="D17" s="384" t="s">
        <v>527</v>
      </c>
      <c r="E17" s="384" t="s">
        <v>528</v>
      </c>
      <c r="F17" s="384" t="s">
        <v>520</v>
      </c>
      <c r="G17" s="384" t="s">
        <v>501</v>
      </c>
      <c r="H17" s="384" t="s">
        <v>502</v>
      </c>
      <c r="I17" s="547">
        <v>107.88</v>
      </c>
      <c r="J17" s="384" t="s">
        <v>503</v>
      </c>
      <c r="K17" s="385">
        <v>107.88</v>
      </c>
      <c r="L17" s="384" t="s">
        <v>503</v>
      </c>
      <c r="M17" s="384" t="s">
        <v>554</v>
      </c>
      <c r="N17" s="384" t="s">
        <v>505</v>
      </c>
      <c r="O17" s="384" t="s">
        <v>555</v>
      </c>
      <c r="R17" s="385">
        <v>0</v>
      </c>
      <c r="T17" s="384" t="s">
        <v>507</v>
      </c>
      <c r="U17" s="384" t="s">
        <v>508</v>
      </c>
      <c r="V17" s="384" t="s">
        <v>545</v>
      </c>
    </row>
    <row r="18" spans="1:22">
      <c r="A18" s="382">
        <v>44104</v>
      </c>
      <c r="B18" s="384" t="s">
        <v>496</v>
      </c>
      <c r="C18" s="384" t="s">
        <v>497</v>
      </c>
      <c r="D18" s="384" t="s">
        <v>556</v>
      </c>
      <c r="E18" s="384" t="s">
        <v>557</v>
      </c>
      <c r="F18" s="384" t="s">
        <v>500</v>
      </c>
      <c r="G18" s="384" t="s">
        <v>501</v>
      </c>
      <c r="H18" s="384" t="s">
        <v>502</v>
      </c>
      <c r="I18" s="547">
        <v>10.71</v>
      </c>
      <c r="J18" s="384" t="s">
        <v>503</v>
      </c>
      <c r="K18" s="385">
        <v>10.71</v>
      </c>
      <c r="L18" s="384" t="s">
        <v>503</v>
      </c>
      <c r="M18" s="384" t="s">
        <v>558</v>
      </c>
      <c r="N18" s="384" t="s">
        <v>505</v>
      </c>
      <c r="O18" s="384" t="s">
        <v>559</v>
      </c>
      <c r="R18" s="385">
        <v>0</v>
      </c>
      <c r="T18" s="384" t="s">
        <v>507</v>
      </c>
      <c r="U18" s="384" t="s">
        <v>508</v>
      </c>
      <c r="V18" s="384" t="s">
        <v>560</v>
      </c>
    </row>
    <row r="19" spans="1:22">
      <c r="A19" s="382">
        <v>44104</v>
      </c>
      <c r="B19" s="384" t="s">
        <v>496</v>
      </c>
      <c r="C19" s="384" t="s">
        <v>497</v>
      </c>
      <c r="D19" s="384" t="s">
        <v>561</v>
      </c>
      <c r="E19" s="384" t="s">
        <v>562</v>
      </c>
      <c r="F19" s="384" t="s">
        <v>563</v>
      </c>
      <c r="G19" s="384" t="s">
        <v>501</v>
      </c>
      <c r="H19" s="384" t="s">
        <v>502</v>
      </c>
      <c r="I19" s="547">
        <v>39.14</v>
      </c>
      <c r="J19" s="384" t="s">
        <v>503</v>
      </c>
      <c r="K19" s="385">
        <v>248.49</v>
      </c>
      <c r="L19" s="384" t="s">
        <v>564</v>
      </c>
      <c r="M19" s="384" t="s">
        <v>565</v>
      </c>
      <c r="N19" s="384" t="s">
        <v>505</v>
      </c>
      <c r="O19" s="384" t="s">
        <v>566</v>
      </c>
      <c r="R19" s="385">
        <v>0</v>
      </c>
      <c r="T19" s="384" t="s">
        <v>507</v>
      </c>
      <c r="U19" s="384" t="s">
        <v>508</v>
      </c>
      <c r="V19" s="384" t="s">
        <v>567</v>
      </c>
    </row>
    <row r="20" spans="1:22">
      <c r="A20" s="382">
        <v>44104</v>
      </c>
      <c r="B20" s="384" t="s">
        <v>496</v>
      </c>
      <c r="C20" s="384" t="s">
        <v>497</v>
      </c>
      <c r="D20" s="384" t="s">
        <v>556</v>
      </c>
      <c r="E20" s="384" t="s">
        <v>557</v>
      </c>
      <c r="F20" s="384" t="s">
        <v>520</v>
      </c>
      <c r="G20" s="384" t="s">
        <v>501</v>
      </c>
      <c r="H20" s="384" t="s">
        <v>502</v>
      </c>
      <c r="I20" s="547">
        <v>127.72</v>
      </c>
      <c r="J20" s="384" t="s">
        <v>503</v>
      </c>
      <c r="K20" s="385">
        <v>127.72</v>
      </c>
      <c r="L20" s="384" t="s">
        <v>503</v>
      </c>
      <c r="M20" s="384" t="s">
        <v>568</v>
      </c>
      <c r="N20" s="384" t="s">
        <v>505</v>
      </c>
      <c r="O20" s="384" t="s">
        <v>569</v>
      </c>
      <c r="R20" s="385">
        <v>0</v>
      </c>
      <c r="T20" s="384" t="s">
        <v>507</v>
      </c>
      <c r="U20" s="384" t="s">
        <v>508</v>
      </c>
      <c r="V20" s="384" t="s">
        <v>560</v>
      </c>
    </row>
    <row r="21" spans="1:22">
      <c r="A21" s="382">
        <v>44104</v>
      </c>
      <c r="B21" s="384" t="s">
        <v>496</v>
      </c>
      <c r="C21" s="384" t="s">
        <v>497</v>
      </c>
      <c r="D21" s="384" t="s">
        <v>561</v>
      </c>
      <c r="E21" s="384" t="s">
        <v>562</v>
      </c>
      <c r="F21" s="384" t="s">
        <v>570</v>
      </c>
      <c r="G21" s="384" t="s">
        <v>501</v>
      </c>
      <c r="H21" s="384" t="s">
        <v>502</v>
      </c>
      <c r="I21" s="547">
        <v>784.31</v>
      </c>
      <c r="J21" s="384" t="s">
        <v>503</v>
      </c>
      <c r="K21" s="385">
        <v>4980</v>
      </c>
      <c r="L21" s="384" t="s">
        <v>564</v>
      </c>
      <c r="M21" s="384" t="s">
        <v>571</v>
      </c>
      <c r="N21" s="384" t="s">
        <v>505</v>
      </c>
      <c r="O21" s="384" t="s">
        <v>572</v>
      </c>
      <c r="R21" s="385">
        <v>0</v>
      </c>
      <c r="T21" s="384" t="s">
        <v>507</v>
      </c>
      <c r="U21" s="384" t="s">
        <v>508</v>
      </c>
      <c r="V21" s="384" t="s">
        <v>567</v>
      </c>
    </row>
    <row r="22" spans="1:22">
      <c r="A22" s="382">
        <v>44104</v>
      </c>
      <c r="B22" s="384" t="s">
        <v>496</v>
      </c>
      <c r="C22" s="384" t="s">
        <v>497</v>
      </c>
      <c r="D22" s="384" t="s">
        <v>573</v>
      </c>
      <c r="E22" s="384" t="s">
        <v>574</v>
      </c>
      <c r="F22" s="384" t="s">
        <v>500</v>
      </c>
      <c r="G22" s="384" t="s">
        <v>501</v>
      </c>
      <c r="H22" s="384" t="s">
        <v>502</v>
      </c>
      <c r="I22" s="547">
        <v>4.91</v>
      </c>
      <c r="J22" s="384" t="s">
        <v>503</v>
      </c>
      <c r="K22" s="385">
        <v>4.91</v>
      </c>
      <c r="L22" s="384" t="s">
        <v>503</v>
      </c>
      <c r="M22" s="384" t="s">
        <v>575</v>
      </c>
      <c r="N22" s="384" t="s">
        <v>505</v>
      </c>
      <c r="O22" s="384" t="s">
        <v>576</v>
      </c>
      <c r="R22" s="385">
        <v>0</v>
      </c>
      <c r="T22" s="384" t="s">
        <v>507</v>
      </c>
      <c r="U22" s="384" t="s">
        <v>508</v>
      </c>
      <c r="V22" s="384" t="s">
        <v>577</v>
      </c>
    </row>
    <row r="23" spans="1:22">
      <c r="A23" s="382">
        <v>44104</v>
      </c>
      <c r="B23" s="384" t="s">
        <v>496</v>
      </c>
      <c r="C23" s="384" t="s">
        <v>497</v>
      </c>
      <c r="D23" s="384" t="s">
        <v>573</v>
      </c>
      <c r="E23" s="384" t="s">
        <v>574</v>
      </c>
      <c r="F23" s="384" t="s">
        <v>520</v>
      </c>
      <c r="G23" s="384" t="s">
        <v>501</v>
      </c>
      <c r="H23" s="384" t="s">
        <v>502</v>
      </c>
      <c r="I23" s="547">
        <v>62.2</v>
      </c>
      <c r="J23" s="384" t="s">
        <v>503</v>
      </c>
      <c r="K23" s="385">
        <v>62.2</v>
      </c>
      <c r="L23" s="384" t="s">
        <v>503</v>
      </c>
      <c r="M23" s="384" t="s">
        <v>578</v>
      </c>
      <c r="N23" s="384" t="s">
        <v>505</v>
      </c>
      <c r="O23" s="384" t="s">
        <v>579</v>
      </c>
      <c r="R23" s="385">
        <v>0</v>
      </c>
      <c r="T23" s="384" t="s">
        <v>507</v>
      </c>
      <c r="U23" s="384" t="s">
        <v>508</v>
      </c>
      <c r="V23" s="384" t="s">
        <v>577</v>
      </c>
    </row>
    <row r="24" spans="1:22">
      <c r="A24" s="382">
        <v>44104</v>
      </c>
      <c r="B24" s="384" t="s">
        <v>496</v>
      </c>
      <c r="C24" s="384" t="s">
        <v>497</v>
      </c>
      <c r="D24" s="384" t="s">
        <v>580</v>
      </c>
      <c r="E24" s="384" t="s">
        <v>581</v>
      </c>
      <c r="F24" s="384" t="s">
        <v>500</v>
      </c>
      <c r="G24" s="384" t="s">
        <v>501</v>
      </c>
      <c r="H24" s="384" t="s">
        <v>502</v>
      </c>
      <c r="I24" s="547">
        <v>20.48</v>
      </c>
      <c r="J24" s="384" t="s">
        <v>503</v>
      </c>
      <c r="K24" s="385">
        <v>20.48</v>
      </c>
      <c r="L24" s="384" t="s">
        <v>503</v>
      </c>
      <c r="M24" s="384" t="s">
        <v>582</v>
      </c>
      <c r="N24" s="384" t="s">
        <v>505</v>
      </c>
      <c r="O24" s="384" t="s">
        <v>583</v>
      </c>
      <c r="R24" s="385">
        <v>0</v>
      </c>
      <c r="T24" s="384" t="s">
        <v>507</v>
      </c>
      <c r="U24" s="384" t="s">
        <v>508</v>
      </c>
      <c r="V24" s="384" t="s">
        <v>584</v>
      </c>
    </row>
    <row r="25" spans="1:22">
      <c r="A25" s="382">
        <v>44104</v>
      </c>
      <c r="B25" s="384" t="s">
        <v>496</v>
      </c>
      <c r="C25" s="384" t="s">
        <v>497</v>
      </c>
      <c r="D25" s="384" t="s">
        <v>585</v>
      </c>
      <c r="E25" s="384" t="s">
        <v>586</v>
      </c>
      <c r="F25" s="384" t="s">
        <v>500</v>
      </c>
      <c r="G25" s="384" t="s">
        <v>501</v>
      </c>
      <c r="H25" s="384" t="s">
        <v>502</v>
      </c>
      <c r="I25" s="547">
        <v>4.71</v>
      </c>
      <c r="J25" s="384" t="s">
        <v>503</v>
      </c>
      <c r="K25" s="385">
        <v>4.71</v>
      </c>
      <c r="L25" s="384" t="s">
        <v>503</v>
      </c>
      <c r="M25" s="384" t="s">
        <v>587</v>
      </c>
      <c r="N25" s="384" t="s">
        <v>505</v>
      </c>
      <c r="O25" s="384" t="s">
        <v>588</v>
      </c>
      <c r="R25" s="385">
        <v>0</v>
      </c>
      <c r="T25" s="384" t="s">
        <v>507</v>
      </c>
      <c r="U25" s="384" t="s">
        <v>508</v>
      </c>
      <c r="V25" s="384" t="s">
        <v>589</v>
      </c>
    </row>
    <row r="26" spans="1:22">
      <c r="A26" s="382">
        <v>44104</v>
      </c>
      <c r="B26" s="384" t="s">
        <v>496</v>
      </c>
      <c r="C26" s="384" t="s">
        <v>497</v>
      </c>
      <c r="D26" s="384" t="s">
        <v>590</v>
      </c>
      <c r="E26" s="384" t="s">
        <v>591</v>
      </c>
      <c r="F26" s="384" t="s">
        <v>500</v>
      </c>
      <c r="G26" s="384" t="s">
        <v>501</v>
      </c>
      <c r="H26" s="384" t="s">
        <v>502</v>
      </c>
      <c r="I26" s="547">
        <v>20.65</v>
      </c>
      <c r="J26" s="384" t="s">
        <v>503</v>
      </c>
      <c r="K26" s="385">
        <v>20.65</v>
      </c>
      <c r="L26" s="384" t="s">
        <v>503</v>
      </c>
      <c r="M26" s="384" t="s">
        <v>592</v>
      </c>
      <c r="N26" s="384" t="s">
        <v>505</v>
      </c>
      <c r="O26" s="384" t="s">
        <v>593</v>
      </c>
      <c r="R26" s="385">
        <v>0</v>
      </c>
      <c r="T26" s="384" t="s">
        <v>507</v>
      </c>
      <c r="U26" s="384" t="s">
        <v>508</v>
      </c>
      <c r="V26" s="384" t="s">
        <v>594</v>
      </c>
    </row>
    <row r="27" spans="1:22">
      <c r="A27" s="382">
        <v>44104</v>
      </c>
      <c r="B27" s="384" t="s">
        <v>496</v>
      </c>
      <c r="C27" s="384" t="s">
        <v>497</v>
      </c>
      <c r="D27" s="384" t="s">
        <v>527</v>
      </c>
      <c r="E27" s="384" t="s">
        <v>528</v>
      </c>
      <c r="F27" s="384" t="s">
        <v>500</v>
      </c>
      <c r="G27" s="384" t="s">
        <v>501</v>
      </c>
      <c r="H27" s="384" t="s">
        <v>502</v>
      </c>
      <c r="I27" s="547">
        <v>7.8</v>
      </c>
      <c r="J27" s="384" t="s">
        <v>503</v>
      </c>
      <c r="K27" s="385">
        <v>7.8</v>
      </c>
      <c r="L27" s="384" t="s">
        <v>503</v>
      </c>
      <c r="M27" s="384" t="s">
        <v>595</v>
      </c>
      <c r="N27" s="384" t="s">
        <v>505</v>
      </c>
      <c r="O27" s="384" t="s">
        <v>596</v>
      </c>
      <c r="R27" s="385">
        <v>0</v>
      </c>
      <c r="T27" s="384" t="s">
        <v>507</v>
      </c>
      <c r="U27" s="384" t="s">
        <v>508</v>
      </c>
      <c r="V27" s="384" t="s">
        <v>597</v>
      </c>
    </row>
    <row r="28" spans="1:22">
      <c r="A28" s="382">
        <v>44104</v>
      </c>
      <c r="B28" s="384" t="s">
        <v>496</v>
      </c>
      <c r="C28" s="384" t="s">
        <v>497</v>
      </c>
      <c r="D28" s="384" t="s">
        <v>598</v>
      </c>
      <c r="E28" s="384" t="s">
        <v>599</v>
      </c>
      <c r="F28" s="384" t="s">
        <v>500</v>
      </c>
      <c r="G28" s="384" t="s">
        <v>501</v>
      </c>
      <c r="H28" s="384" t="s">
        <v>502</v>
      </c>
      <c r="I28" s="547">
        <v>5.6</v>
      </c>
      <c r="J28" s="384" t="s">
        <v>503</v>
      </c>
      <c r="K28" s="385">
        <v>5.6</v>
      </c>
      <c r="L28" s="384" t="s">
        <v>503</v>
      </c>
      <c r="M28" s="384" t="s">
        <v>600</v>
      </c>
      <c r="N28" s="384" t="s">
        <v>505</v>
      </c>
      <c r="O28" s="384" t="s">
        <v>601</v>
      </c>
      <c r="R28" s="385">
        <v>0</v>
      </c>
      <c r="T28" s="384" t="s">
        <v>507</v>
      </c>
      <c r="U28" s="384" t="s">
        <v>508</v>
      </c>
      <c r="V28" s="384" t="s">
        <v>602</v>
      </c>
    </row>
    <row r="29" spans="1:22">
      <c r="A29" s="382">
        <v>44104</v>
      </c>
      <c r="B29" s="384" t="s">
        <v>496</v>
      </c>
      <c r="C29" s="384" t="s">
        <v>497</v>
      </c>
      <c r="D29" s="384" t="s">
        <v>580</v>
      </c>
      <c r="E29" s="384" t="s">
        <v>581</v>
      </c>
      <c r="F29" s="384" t="s">
        <v>520</v>
      </c>
      <c r="G29" s="384" t="s">
        <v>501</v>
      </c>
      <c r="H29" s="384" t="s">
        <v>502</v>
      </c>
      <c r="I29" s="547">
        <v>243.56</v>
      </c>
      <c r="J29" s="384" t="s">
        <v>503</v>
      </c>
      <c r="K29" s="385">
        <v>243.56</v>
      </c>
      <c r="L29" s="384" t="s">
        <v>503</v>
      </c>
      <c r="M29" s="384" t="s">
        <v>603</v>
      </c>
      <c r="N29" s="384" t="s">
        <v>505</v>
      </c>
      <c r="O29" s="384" t="s">
        <v>604</v>
      </c>
      <c r="R29" s="385">
        <v>0</v>
      </c>
      <c r="T29" s="384" t="s">
        <v>507</v>
      </c>
      <c r="U29" s="384" t="s">
        <v>508</v>
      </c>
      <c r="V29" s="384" t="s">
        <v>584</v>
      </c>
    </row>
    <row r="30" spans="1:22">
      <c r="A30" s="382">
        <v>44104</v>
      </c>
      <c r="B30" s="384" t="s">
        <v>496</v>
      </c>
      <c r="C30" s="384" t="s">
        <v>497</v>
      </c>
      <c r="D30" s="384" t="s">
        <v>585</v>
      </c>
      <c r="E30" s="384" t="s">
        <v>586</v>
      </c>
      <c r="F30" s="384" t="s">
        <v>520</v>
      </c>
      <c r="G30" s="384" t="s">
        <v>501</v>
      </c>
      <c r="H30" s="384" t="s">
        <v>502</v>
      </c>
      <c r="I30" s="547">
        <v>59.25</v>
      </c>
      <c r="J30" s="384" t="s">
        <v>503</v>
      </c>
      <c r="K30" s="385">
        <v>59.25</v>
      </c>
      <c r="L30" s="384" t="s">
        <v>503</v>
      </c>
      <c r="M30" s="384" t="s">
        <v>605</v>
      </c>
      <c r="N30" s="384" t="s">
        <v>505</v>
      </c>
      <c r="O30" s="384" t="s">
        <v>606</v>
      </c>
      <c r="R30" s="385">
        <v>0</v>
      </c>
      <c r="T30" s="384" t="s">
        <v>507</v>
      </c>
      <c r="U30" s="384" t="s">
        <v>508</v>
      </c>
      <c r="V30" s="384" t="s">
        <v>589</v>
      </c>
    </row>
    <row r="31" spans="1:22">
      <c r="A31" s="382">
        <v>44104</v>
      </c>
      <c r="B31" s="384" t="s">
        <v>496</v>
      </c>
      <c r="C31" s="384" t="s">
        <v>497</v>
      </c>
      <c r="D31" s="384" t="s">
        <v>590</v>
      </c>
      <c r="E31" s="384" t="s">
        <v>591</v>
      </c>
      <c r="F31" s="384" t="s">
        <v>520</v>
      </c>
      <c r="G31" s="384" t="s">
        <v>501</v>
      </c>
      <c r="H31" s="384" t="s">
        <v>502</v>
      </c>
      <c r="I31" s="547">
        <v>245.33</v>
      </c>
      <c r="J31" s="384" t="s">
        <v>503</v>
      </c>
      <c r="K31" s="385">
        <v>245.33</v>
      </c>
      <c r="L31" s="384" t="s">
        <v>503</v>
      </c>
      <c r="M31" s="384" t="s">
        <v>607</v>
      </c>
      <c r="N31" s="384" t="s">
        <v>505</v>
      </c>
      <c r="O31" s="384" t="s">
        <v>608</v>
      </c>
      <c r="R31" s="385">
        <v>0</v>
      </c>
      <c r="T31" s="384" t="s">
        <v>507</v>
      </c>
      <c r="U31" s="384" t="s">
        <v>508</v>
      </c>
      <c r="V31" s="384" t="s">
        <v>594</v>
      </c>
    </row>
    <row r="32" spans="1:22">
      <c r="A32" s="382">
        <v>44104</v>
      </c>
      <c r="B32" s="384" t="s">
        <v>496</v>
      </c>
      <c r="C32" s="384" t="s">
        <v>497</v>
      </c>
      <c r="D32" s="384" t="s">
        <v>527</v>
      </c>
      <c r="E32" s="384" t="s">
        <v>528</v>
      </c>
      <c r="F32" s="384" t="s">
        <v>520</v>
      </c>
      <c r="G32" s="384" t="s">
        <v>501</v>
      </c>
      <c r="H32" s="384" t="s">
        <v>502</v>
      </c>
      <c r="I32" s="547">
        <v>102.22</v>
      </c>
      <c r="J32" s="384" t="s">
        <v>503</v>
      </c>
      <c r="K32" s="385">
        <v>102.22</v>
      </c>
      <c r="L32" s="384" t="s">
        <v>503</v>
      </c>
      <c r="M32" s="384" t="s">
        <v>609</v>
      </c>
      <c r="N32" s="384" t="s">
        <v>505</v>
      </c>
      <c r="O32" s="384" t="s">
        <v>610</v>
      </c>
      <c r="R32" s="385">
        <v>0</v>
      </c>
      <c r="T32" s="384" t="s">
        <v>507</v>
      </c>
      <c r="U32" s="384" t="s">
        <v>508</v>
      </c>
      <c r="V32" s="384" t="s">
        <v>597</v>
      </c>
    </row>
    <row r="33" spans="1:22">
      <c r="A33" s="382">
        <v>44104</v>
      </c>
      <c r="B33" s="384" t="s">
        <v>496</v>
      </c>
      <c r="C33" s="384" t="s">
        <v>497</v>
      </c>
      <c r="D33" s="384" t="s">
        <v>598</v>
      </c>
      <c r="E33" s="384" t="s">
        <v>599</v>
      </c>
      <c r="F33" s="384" t="s">
        <v>520</v>
      </c>
      <c r="G33" s="384" t="s">
        <v>501</v>
      </c>
      <c r="H33" s="384" t="s">
        <v>502</v>
      </c>
      <c r="I33" s="547">
        <v>75.56</v>
      </c>
      <c r="J33" s="384" t="s">
        <v>503</v>
      </c>
      <c r="K33" s="385">
        <v>75.56</v>
      </c>
      <c r="L33" s="384" t="s">
        <v>503</v>
      </c>
      <c r="M33" s="384" t="s">
        <v>611</v>
      </c>
      <c r="N33" s="384" t="s">
        <v>505</v>
      </c>
      <c r="O33" s="384" t="s">
        <v>612</v>
      </c>
      <c r="R33" s="385">
        <v>0</v>
      </c>
      <c r="T33" s="384" t="s">
        <v>507</v>
      </c>
      <c r="U33" s="384" t="s">
        <v>508</v>
      </c>
      <c r="V33" s="384" t="s">
        <v>602</v>
      </c>
    </row>
    <row r="34" spans="1:22">
      <c r="A34" s="382">
        <v>44104</v>
      </c>
      <c r="B34" s="384" t="s">
        <v>496</v>
      </c>
      <c r="C34" s="384" t="s">
        <v>497</v>
      </c>
      <c r="D34" s="384" t="s">
        <v>598</v>
      </c>
      <c r="E34" s="384" t="s">
        <v>599</v>
      </c>
      <c r="F34" s="384" t="s">
        <v>500</v>
      </c>
      <c r="G34" s="384" t="s">
        <v>501</v>
      </c>
      <c r="H34" s="384" t="s">
        <v>502</v>
      </c>
      <c r="I34" s="547">
        <v>3.19</v>
      </c>
      <c r="J34" s="384" t="s">
        <v>503</v>
      </c>
      <c r="K34" s="385">
        <v>3.19</v>
      </c>
      <c r="L34" s="384" t="s">
        <v>503</v>
      </c>
      <c r="M34" s="384" t="s">
        <v>613</v>
      </c>
      <c r="N34" s="384" t="s">
        <v>505</v>
      </c>
      <c r="O34" s="384" t="s">
        <v>614</v>
      </c>
      <c r="R34" s="385">
        <v>0</v>
      </c>
      <c r="T34" s="384" t="s">
        <v>507</v>
      </c>
      <c r="U34" s="384" t="s">
        <v>508</v>
      </c>
      <c r="V34" s="384" t="s">
        <v>615</v>
      </c>
    </row>
    <row r="35" spans="1:22">
      <c r="A35" s="382">
        <v>44104</v>
      </c>
      <c r="B35" s="384" t="s">
        <v>496</v>
      </c>
      <c r="C35" s="384" t="s">
        <v>497</v>
      </c>
      <c r="D35" s="384" t="s">
        <v>598</v>
      </c>
      <c r="E35" s="384" t="s">
        <v>599</v>
      </c>
      <c r="F35" s="384" t="s">
        <v>500</v>
      </c>
      <c r="G35" s="384" t="s">
        <v>501</v>
      </c>
      <c r="H35" s="384" t="s">
        <v>502</v>
      </c>
      <c r="I35" s="547">
        <v>2.67</v>
      </c>
      <c r="J35" s="384" t="s">
        <v>503</v>
      </c>
      <c r="K35" s="385">
        <v>2.67</v>
      </c>
      <c r="L35" s="384" t="s">
        <v>503</v>
      </c>
      <c r="M35" s="384" t="s">
        <v>616</v>
      </c>
      <c r="N35" s="384" t="s">
        <v>505</v>
      </c>
      <c r="O35" s="384" t="s">
        <v>617</v>
      </c>
      <c r="R35" s="385">
        <v>0</v>
      </c>
      <c r="T35" s="384" t="s">
        <v>507</v>
      </c>
      <c r="U35" s="384" t="s">
        <v>508</v>
      </c>
      <c r="V35" s="384" t="s">
        <v>618</v>
      </c>
    </row>
    <row r="36" spans="1:22">
      <c r="A36" s="382">
        <v>44104</v>
      </c>
      <c r="B36" s="384" t="s">
        <v>496</v>
      </c>
      <c r="C36" s="384" t="s">
        <v>497</v>
      </c>
      <c r="D36" s="384" t="s">
        <v>598</v>
      </c>
      <c r="E36" s="384" t="s">
        <v>599</v>
      </c>
      <c r="F36" s="384" t="s">
        <v>500</v>
      </c>
      <c r="G36" s="384" t="s">
        <v>501</v>
      </c>
      <c r="H36" s="384" t="s">
        <v>502</v>
      </c>
      <c r="I36" s="547">
        <v>2.36</v>
      </c>
      <c r="J36" s="384" t="s">
        <v>503</v>
      </c>
      <c r="K36" s="385">
        <v>2.36</v>
      </c>
      <c r="L36" s="384" t="s">
        <v>503</v>
      </c>
      <c r="M36" s="384" t="s">
        <v>619</v>
      </c>
      <c r="N36" s="384" t="s">
        <v>505</v>
      </c>
      <c r="O36" s="384" t="s">
        <v>620</v>
      </c>
      <c r="R36" s="385">
        <v>0</v>
      </c>
      <c r="T36" s="384" t="s">
        <v>507</v>
      </c>
      <c r="U36" s="384" t="s">
        <v>508</v>
      </c>
      <c r="V36" s="384" t="s">
        <v>621</v>
      </c>
    </row>
    <row r="37" spans="1:22">
      <c r="A37" s="382">
        <v>44104</v>
      </c>
      <c r="B37" s="384" t="s">
        <v>496</v>
      </c>
      <c r="C37" s="384" t="s">
        <v>497</v>
      </c>
      <c r="D37" s="384" t="s">
        <v>622</v>
      </c>
      <c r="E37" s="384" t="s">
        <v>623</v>
      </c>
      <c r="F37" s="384" t="s">
        <v>500</v>
      </c>
      <c r="G37" s="384" t="s">
        <v>501</v>
      </c>
      <c r="H37" s="384" t="s">
        <v>502</v>
      </c>
      <c r="I37" s="547">
        <v>5.9</v>
      </c>
      <c r="J37" s="384" t="s">
        <v>503</v>
      </c>
      <c r="K37" s="385">
        <v>5.9</v>
      </c>
      <c r="L37" s="384" t="s">
        <v>503</v>
      </c>
      <c r="M37" s="384" t="s">
        <v>624</v>
      </c>
      <c r="N37" s="384" t="s">
        <v>505</v>
      </c>
      <c r="O37" s="384" t="s">
        <v>625</v>
      </c>
      <c r="R37" s="385">
        <v>0</v>
      </c>
      <c r="T37" s="384" t="s">
        <v>507</v>
      </c>
      <c r="U37" s="384" t="s">
        <v>508</v>
      </c>
      <c r="V37" s="384" t="s">
        <v>626</v>
      </c>
    </row>
    <row r="38" spans="1:22">
      <c r="A38" s="382">
        <v>44104</v>
      </c>
      <c r="B38" s="384" t="s">
        <v>496</v>
      </c>
      <c r="C38" s="384" t="s">
        <v>497</v>
      </c>
      <c r="D38" s="384" t="s">
        <v>598</v>
      </c>
      <c r="E38" s="384" t="s">
        <v>599</v>
      </c>
      <c r="F38" s="384" t="s">
        <v>500</v>
      </c>
      <c r="G38" s="384" t="s">
        <v>501</v>
      </c>
      <c r="H38" s="384" t="s">
        <v>502</v>
      </c>
      <c r="I38" s="547">
        <v>2.36</v>
      </c>
      <c r="J38" s="384" t="s">
        <v>503</v>
      </c>
      <c r="K38" s="385">
        <v>2.36</v>
      </c>
      <c r="L38" s="384" t="s">
        <v>503</v>
      </c>
      <c r="M38" s="384" t="s">
        <v>627</v>
      </c>
      <c r="N38" s="384" t="s">
        <v>505</v>
      </c>
      <c r="O38" s="384" t="s">
        <v>628</v>
      </c>
      <c r="R38" s="385">
        <v>0</v>
      </c>
      <c r="T38" s="384" t="s">
        <v>507</v>
      </c>
      <c r="U38" s="384" t="s">
        <v>508</v>
      </c>
      <c r="V38" s="384" t="s">
        <v>629</v>
      </c>
    </row>
    <row r="39" spans="1:22">
      <c r="A39" s="382">
        <v>44104</v>
      </c>
      <c r="B39" s="384" t="s">
        <v>496</v>
      </c>
      <c r="C39" s="384" t="s">
        <v>497</v>
      </c>
      <c r="D39" s="384" t="s">
        <v>598</v>
      </c>
      <c r="E39" s="384" t="s">
        <v>599</v>
      </c>
      <c r="F39" s="384" t="s">
        <v>520</v>
      </c>
      <c r="G39" s="384" t="s">
        <v>501</v>
      </c>
      <c r="H39" s="384" t="s">
        <v>502</v>
      </c>
      <c r="I39" s="547">
        <v>43.37</v>
      </c>
      <c r="J39" s="384" t="s">
        <v>503</v>
      </c>
      <c r="K39" s="385">
        <v>43.37</v>
      </c>
      <c r="L39" s="384" t="s">
        <v>503</v>
      </c>
      <c r="M39" s="384" t="s">
        <v>630</v>
      </c>
      <c r="N39" s="384" t="s">
        <v>505</v>
      </c>
      <c r="O39" s="384" t="s">
        <v>631</v>
      </c>
      <c r="R39" s="385">
        <v>0</v>
      </c>
      <c r="T39" s="384" t="s">
        <v>507</v>
      </c>
      <c r="U39" s="384" t="s">
        <v>508</v>
      </c>
      <c r="V39" s="384" t="s">
        <v>615</v>
      </c>
    </row>
    <row r="40" spans="1:22">
      <c r="A40" s="382">
        <v>44104</v>
      </c>
      <c r="B40" s="384" t="s">
        <v>496</v>
      </c>
      <c r="C40" s="384" t="s">
        <v>497</v>
      </c>
      <c r="D40" s="384" t="s">
        <v>598</v>
      </c>
      <c r="E40" s="384" t="s">
        <v>599</v>
      </c>
      <c r="F40" s="384" t="s">
        <v>520</v>
      </c>
      <c r="G40" s="384" t="s">
        <v>501</v>
      </c>
      <c r="H40" s="384" t="s">
        <v>502</v>
      </c>
      <c r="I40" s="547">
        <v>36.56</v>
      </c>
      <c r="J40" s="384" t="s">
        <v>503</v>
      </c>
      <c r="K40" s="385">
        <v>36.56</v>
      </c>
      <c r="L40" s="384" t="s">
        <v>503</v>
      </c>
      <c r="M40" s="384" t="s">
        <v>632</v>
      </c>
      <c r="N40" s="384" t="s">
        <v>505</v>
      </c>
      <c r="O40" s="384" t="s">
        <v>633</v>
      </c>
      <c r="R40" s="385">
        <v>0</v>
      </c>
      <c r="T40" s="384" t="s">
        <v>507</v>
      </c>
      <c r="U40" s="384" t="s">
        <v>508</v>
      </c>
      <c r="V40" s="384" t="s">
        <v>618</v>
      </c>
    </row>
    <row r="41" spans="1:22">
      <c r="A41" s="382">
        <v>44104</v>
      </c>
      <c r="B41" s="384" t="s">
        <v>496</v>
      </c>
      <c r="C41" s="384" t="s">
        <v>497</v>
      </c>
      <c r="D41" s="384" t="s">
        <v>598</v>
      </c>
      <c r="E41" s="384" t="s">
        <v>599</v>
      </c>
      <c r="F41" s="384" t="s">
        <v>520</v>
      </c>
      <c r="G41" s="384" t="s">
        <v>501</v>
      </c>
      <c r="H41" s="384" t="s">
        <v>502</v>
      </c>
      <c r="I41" s="547">
        <v>32.619999999999997</v>
      </c>
      <c r="J41" s="384" t="s">
        <v>503</v>
      </c>
      <c r="K41" s="385">
        <v>32.619999999999997</v>
      </c>
      <c r="L41" s="384" t="s">
        <v>503</v>
      </c>
      <c r="M41" s="384" t="s">
        <v>634</v>
      </c>
      <c r="N41" s="384" t="s">
        <v>505</v>
      </c>
      <c r="O41" s="384" t="s">
        <v>635</v>
      </c>
      <c r="R41" s="385">
        <v>0</v>
      </c>
      <c r="T41" s="384" t="s">
        <v>507</v>
      </c>
      <c r="U41" s="384" t="s">
        <v>508</v>
      </c>
      <c r="V41" s="384" t="s">
        <v>621</v>
      </c>
    </row>
    <row r="42" spans="1:22">
      <c r="A42" s="382">
        <v>44104</v>
      </c>
      <c r="B42" s="384" t="s">
        <v>496</v>
      </c>
      <c r="C42" s="384" t="s">
        <v>497</v>
      </c>
      <c r="D42" s="384" t="s">
        <v>622</v>
      </c>
      <c r="E42" s="384" t="s">
        <v>623</v>
      </c>
      <c r="F42" s="384" t="s">
        <v>520</v>
      </c>
      <c r="G42" s="384" t="s">
        <v>501</v>
      </c>
      <c r="H42" s="384" t="s">
        <v>502</v>
      </c>
      <c r="I42" s="547">
        <v>71.709999999999994</v>
      </c>
      <c r="J42" s="384" t="s">
        <v>503</v>
      </c>
      <c r="K42" s="385">
        <v>71.709999999999994</v>
      </c>
      <c r="L42" s="384" t="s">
        <v>503</v>
      </c>
      <c r="M42" s="384" t="s">
        <v>636</v>
      </c>
      <c r="N42" s="384" t="s">
        <v>505</v>
      </c>
      <c r="O42" s="384" t="s">
        <v>637</v>
      </c>
      <c r="R42" s="385">
        <v>0</v>
      </c>
      <c r="T42" s="384" t="s">
        <v>507</v>
      </c>
      <c r="U42" s="384" t="s">
        <v>508</v>
      </c>
      <c r="V42" s="384" t="s">
        <v>626</v>
      </c>
    </row>
    <row r="43" spans="1:22">
      <c r="A43" s="382">
        <v>44104</v>
      </c>
      <c r="B43" s="384" t="s">
        <v>496</v>
      </c>
      <c r="C43" s="384" t="s">
        <v>497</v>
      </c>
      <c r="D43" s="384" t="s">
        <v>598</v>
      </c>
      <c r="E43" s="384" t="s">
        <v>599</v>
      </c>
      <c r="F43" s="384" t="s">
        <v>520</v>
      </c>
      <c r="G43" s="384" t="s">
        <v>501</v>
      </c>
      <c r="H43" s="384" t="s">
        <v>502</v>
      </c>
      <c r="I43" s="547">
        <v>33.950000000000003</v>
      </c>
      <c r="J43" s="384" t="s">
        <v>503</v>
      </c>
      <c r="K43" s="385">
        <v>33.950000000000003</v>
      </c>
      <c r="L43" s="384" t="s">
        <v>503</v>
      </c>
      <c r="M43" s="384" t="s">
        <v>638</v>
      </c>
      <c r="N43" s="384" t="s">
        <v>505</v>
      </c>
      <c r="O43" s="384" t="s">
        <v>639</v>
      </c>
      <c r="R43" s="385">
        <v>0</v>
      </c>
      <c r="T43" s="384" t="s">
        <v>507</v>
      </c>
      <c r="U43" s="384" t="s">
        <v>508</v>
      </c>
      <c r="V43" s="384" t="s">
        <v>629</v>
      </c>
    </row>
    <row r="44" spans="1:22">
      <c r="A44" s="382">
        <v>44104</v>
      </c>
      <c r="B44" s="384" t="s">
        <v>496</v>
      </c>
      <c r="C44" s="384" t="s">
        <v>497</v>
      </c>
      <c r="D44" s="384" t="s">
        <v>640</v>
      </c>
      <c r="E44" s="384" t="s">
        <v>641</v>
      </c>
      <c r="F44" s="384" t="s">
        <v>563</v>
      </c>
      <c r="G44" s="384" t="s">
        <v>501</v>
      </c>
      <c r="H44" s="384" t="s">
        <v>502</v>
      </c>
      <c r="I44" s="547">
        <v>13.05</v>
      </c>
      <c r="J44" s="384" t="s">
        <v>503</v>
      </c>
      <c r="K44" s="385">
        <v>82.83</v>
      </c>
      <c r="L44" s="384" t="s">
        <v>564</v>
      </c>
      <c r="M44" s="384" t="s">
        <v>565</v>
      </c>
      <c r="N44" s="384" t="s">
        <v>505</v>
      </c>
      <c r="O44" s="384" t="s">
        <v>642</v>
      </c>
      <c r="R44" s="385">
        <v>0</v>
      </c>
      <c r="T44" s="384" t="s">
        <v>507</v>
      </c>
      <c r="U44" s="384" t="s">
        <v>508</v>
      </c>
      <c r="V44" s="384" t="s">
        <v>643</v>
      </c>
    </row>
    <row r="45" spans="1:22">
      <c r="A45" s="382">
        <v>44104</v>
      </c>
      <c r="B45" s="384" t="s">
        <v>496</v>
      </c>
      <c r="C45" s="384" t="s">
        <v>497</v>
      </c>
      <c r="D45" s="384" t="s">
        <v>640</v>
      </c>
      <c r="E45" s="384" t="s">
        <v>641</v>
      </c>
      <c r="F45" s="384" t="s">
        <v>570</v>
      </c>
      <c r="G45" s="384" t="s">
        <v>501</v>
      </c>
      <c r="H45" s="384" t="s">
        <v>502</v>
      </c>
      <c r="I45" s="547">
        <v>407.12</v>
      </c>
      <c r="J45" s="384" t="s">
        <v>503</v>
      </c>
      <c r="K45" s="385">
        <v>2585</v>
      </c>
      <c r="L45" s="384" t="s">
        <v>564</v>
      </c>
      <c r="M45" s="384" t="s">
        <v>571</v>
      </c>
      <c r="N45" s="384" t="s">
        <v>505</v>
      </c>
      <c r="O45" s="384" t="s">
        <v>644</v>
      </c>
      <c r="R45" s="385">
        <v>0</v>
      </c>
      <c r="T45" s="384" t="s">
        <v>507</v>
      </c>
      <c r="U45" s="384" t="s">
        <v>508</v>
      </c>
      <c r="V45" s="384" t="s">
        <v>643</v>
      </c>
    </row>
    <row r="46" spans="1:22">
      <c r="A46" s="382">
        <v>44104</v>
      </c>
      <c r="B46" s="384" t="s">
        <v>496</v>
      </c>
      <c r="C46" s="384" t="s">
        <v>497</v>
      </c>
      <c r="D46" s="384" t="s">
        <v>640</v>
      </c>
      <c r="E46" s="384" t="s">
        <v>641</v>
      </c>
      <c r="F46" s="384" t="s">
        <v>645</v>
      </c>
      <c r="G46" s="384" t="s">
        <v>501</v>
      </c>
      <c r="H46" s="384" t="s">
        <v>502</v>
      </c>
      <c r="I46" s="547">
        <v>28.5</v>
      </c>
      <c r="J46" s="384" t="s">
        <v>503</v>
      </c>
      <c r="K46" s="385">
        <v>180.95</v>
      </c>
      <c r="L46" s="384" t="s">
        <v>564</v>
      </c>
      <c r="M46" s="384" t="s">
        <v>571</v>
      </c>
      <c r="N46" s="384" t="s">
        <v>505</v>
      </c>
      <c r="O46" s="384" t="s">
        <v>646</v>
      </c>
      <c r="R46" s="385">
        <v>0</v>
      </c>
      <c r="T46" s="384" t="s">
        <v>507</v>
      </c>
      <c r="U46" s="384" t="s">
        <v>508</v>
      </c>
      <c r="V46" s="384" t="s">
        <v>643</v>
      </c>
    </row>
    <row r="47" spans="1:22">
      <c r="A47" s="382">
        <v>44104</v>
      </c>
      <c r="B47" s="384" t="s">
        <v>496</v>
      </c>
      <c r="C47" s="384" t="s">
        <v>497</v>
      </c>
      <c r="D47" s="384" t="s">
        <v>647</v>
      </c>
      <c r="E47" s="384" t="s">
        <v>648</v>
      </c>
      <c r="F47" s="384" t="s">
        <v>500</v>
      </c>
      <c r="G47" s="384" t="s">
        <v>501</v>
      </c>
      <c r="H47" s="384" t="s">
        <v>502</v>
      </c>
      <c r="I47" s="547">
        <v>15.1</v>
      </c>
      <c r="J47" s="384" t="s">
        <v>503</v>
      </c>
      <c r="K47" s="385">
        <v>15.1</v>
      </c>
      <c r="L47" s="384" t="s">
        <v>503</v>
      </c>
      <c r="M47" s="384" t="s">
        <v>649</v>
      </c>
      <c r="N47" s="384" t="s">
        <v>505</v>
      </c>
      <c r="O47" s="384" t="s">
        <v>650</v>
      </c>
      <c r="R47" s="385">
        <v>0</v>
      </c>
      <c r="T47" s="384" t="s">
        <v>507</v>
      </c>
      <c r="U47" s="384" t="s">
        <v>508</v>
      </c>
      <c r="V47" s="384" t="s">
        <v>651</v>
      </c>
    </row>
    <row r="48" spans="1:22">
      <c r="A48" s="382">
        <v>44104</v>
      </c>
      <c r="B48" s="384" t="s">
        <v>496</v>
      </c>
      <c r="C48" s="384" t="s">
        <v>497</v>
      </c>
      <c r="D48" s="384" t="s">
        <v>652</v>
      </c>
      <c r="E48" s="384" t="s">
        <v>653</v>
      </c>
      <c r="F48" s="384" t="s">
        <v>500</v>
      </c>
      <c r="G48" s="384" t="s">
        <v>501</v>
      </c>
      <c r="H48" s="384" t="s">
        <v>502</v>
      </c>
      <c r="I48" s="547">
        <v>11.21</v>
      </c>
      <c r="J48" s="384" t="s">
        <v>503</v>
      </c>
      <c r="K48" s="385">
        <v>11.21</v>
      </c>
      <c r="L48" s="384" t="s">
        <v>503</v>
      </c>
      <c r="M48" s="384" t="s">
        <v>654</v>
      </c>
      <c r="N48" s="384" t="s">
        <v>505</v>
      </c>
      <c r="O48" s="384" t="s">
        <v>655</v>
      </c>
      <c r="R48" s="385">
        <v>0</v>
      </c>
      <c r="T48" s="384" t="s">
        <v>507</v>
      </c>
      <c r="U48" s="384" t="s">
        <v>508</v>
      </c>
      <c r="V48" s="384" t="s">
        <v>656</v>
      </c>
    </row>
    <row r="49" spans="1:22">
      <c r="A49" s="382">
        <v>44104</v>
      </c>
      <c r="B49" s="384" t="s">
        <v>496</v>
      </c>
      <c r="C49" s="384" t="s">
        <v>497</v>
      </c>
      <c r="D49" s="384" t="s">
        <v>657</v>
      </c>
      <c r="E49" s="384" t="s">
        <v>658</v>
      </c>
      <c r="F49" s="384" t="s">
        <v>500</v>
      </c>
      <c r="G49" s="384" t="s">
        <v>501</v>
      </c>
      <c r="H49" s="384" t="s">
        <v>502</v>
      </c>
      <c r="I49" s="547">
        <v>6.1</v>
      </c>
      <c r="J49" s="384" t="s">
        <v>503</v>
      </c>
      <c r="K49" s="385">
        <v>6.1</v>
      </c>
      <c r="L49" s="384" t="s">
        <v>503</v>
      </c>
      <c r="M49" s="384" t="s">
        <v>659</v>
      </c>
      <c r="N49" s="384" t="s">
        <v>505</v>
      </c>
      <c r="O49" s="384" t="s">
        <v>660</v>
      </c>
      <c r="R49" s="385">
        <v>0</v>
      </c>
      <c r="T49" s="384" t="s">
        <v>507</v>
      </c>
      <c r="U49" s="384" t="s">
        <v>508</v>
      </c>
      <c r="V49" s="384" t="s">
        <v>661</v>
      </c>
    </row>
    <row r="50" spans="1:22">
      <c r="A50" s="382">
        <v>44104</v>
      </c>
      <c r="B50" s="384" t="s">
        <v>496</v>
      </c>
      <c r="C50" s="384" t="s">
        <v>497</v>
      </c>
      <c r="D50" s="384" t="s">
        <v>662</v>
      </c>
      <c r="E50" s="384" t="s">
        <v>663</v>
      </c>
      <c r="F50" s="384" t="s">
        <v>500</v>
      </c>
      <c r="G50" s="384" t="s">
        <v>501</v>
      </c>
      <c r="H50" s="384" t="s">
        <v>502</v>
      </c>
      <c r="I50" s="547">
        <v>16.899999999999999</v>
      </c>
      <c r="J50" s="384" t="s">
        <v>503</v>
      </c>
      <c r="K50" s="385">
        <v>16.899999999999999</v>
      </c>
      <c r="L50" s="384" t="s">
        <v>503</v>
      </c>
      <c r="M50" s="384" t="s">
        <v>664</v>
      </c>
      <c r="N50" s="384" t="s">
        <v>505</v>
      </c>
      <c r="O50" s="384" t="s">
        <v>665</v>
      </c>
      <c r="R50" s="385">
        <v>0</v>
      </c>
      <c r="T50" s="384" t="s">
        <v>507</v>
      </c>
      <c r="U50" s="384" t="s">
        <v>508</v>
      </c>
      <c r="V50" s="384" t="s">
        <v>666</v>
      </c>
    </row>
    <row r="51" spans="1:22">
      <c r="A51" s="382">
        <v>44104</v>
      </c>
      <c r="B51" s="384" t="s">
        <v>496</v>
      </c>
      <c r="C51" s="384" t="s">
        <v>497</v>
      </c>
      <c r="D51" s="384" t="s">
        <v>561</v>
      </c>
      <c r="E51" s="384" t="s">
        <v>562</v>
      </c>
      <c r="F51" s="384" t="s">
        <v>563</v>
      </c>
      <c r="G51" s="384" t="s">
        <v>501</v>
      </c>
      <c r="H51" s="384" t="s">
        <v>502</v>
      </c>
      <c r="I51" s="547">
        <v>13.05</v>
      </c>
      <c r="J51" s="384" t="s">
        <v>503</v>
      </c>
      <c r="K51" s="385">
        <v>82.83</v>
      </c>
      <c r="L51" s="384" t="s">
        <v>564</v>
      </c>
      <c r="M51" s="384" t="s">
        <v>565</v>
      </c>
      <c r="N51" s="384" t="s">
        <v>505</v>
      </c>
      <c r="O51" s="384" t="s">
        <v>667</v>
      </c>
      <c r="R51" s="385">
        <v>0</v>
      </c>
      <c r="T51" s="384" t="s">
        <v>507</v>
      </c>
      <c r="U51" s="384" t="s">
        <v>508</v>
      </c>
      <c r="V51" s="384" t="s">
        <v>668</v>
      </c>
    </row>
    <row r="52" spans="1:22">
      <c r="A52" s="382">
        <v>44104</v>
      </c>
      <c r="B52" s="384" t="s">
        <v>496</v>
      </c>
      <c r="C52" s="384" t="s">
        <v>497</v>
      </c>
      <c r="D52" s="384" t="s">
        <v>647</v>
      </c>
      <c r="E52" s="384" t="s">
        <v>648</v>
      </c>
      <c r="F52" s="384" t="s">
        <v>520</v>
      </c>
      <c r="G52" s="384" t="s">
        <v>501</v>
      </c>
      <c r="H52" s="384" t="s">
        <v>502</v>
      </c>
      <c r="I52" s="547">
        <v>175.56</v>
      </c>
      <c r="J52" s="384" t="s">
        <v>503</v>
      </c>
      <c r="K52" s="385">
        <v>175.56</v>
      </c>
      <c r="L52" s="384" t="s">
        <v>503</v>
      </c>
      <c r="M52" s="384" t="s">
        <v>669</v>
      </c>
      <c r="N52" s="384" t="s">
        <v>505</v>
      </c>
      <c r="O52" s="384" t="s">
        <v>670</v>
      </c>
      <c r="R52" s="385">
        <v>0</v>
      </c>
      <c r="T52" s="384" t="s">
        <v>507</v>
      </c>
      <c r="U52" s="384" t="s">
        <v>508</v>
      </c>
      <c r="V52" s="384" t="s">
        <v>651</v>
      </c>
    </row>
    <row r="53" spans="1:22">
      <c r="A53" s="382">
        <v>44104</v>
      </c>
      <c r="B53" s="384" t="s">
        <v>496</v>
      </c>
      <c r="C53" s="384" t="s">
        <v>497</v>
      </c>
      <c r="D53" s="384" t="s">
        <v>652</v>
      </c>
      <c r="E53" s="384" t="s">
        <v>653</v>
      </c>
      <c r="F53" s="384" t="s">
        <v>520</v>
      </c>
      <c r="G53" s="384" t="s">
        <v>501</v>
      </c>
      <c r="H53" s="384" t="s">
        <v>502</v>
      </c>
      <c r="I53" s="547">
        <v>131.18</v>
      </c>
      <c r="J53" s="384" t="s">
        <v>503</v>
      </c>
      <c r="K53" s="385">
        <v>131.18</v>
      </c>
      <c r="L53" s="384" t="s">
        <v>503</v>
      </c>
      <c r="M53" s="384" t="s">
        <v>671</v>
      </c>
      <c r="N53" s="384" t="s">
        <v>505</v>
      </c>
      <c r="O53" s="384" t="s">
        <v>672</v>
      </c>
      <c r="R53" s="385">
        <v>0</v>
      </c>
      <c r="T53" s="384" t="s">
        <v>507</v>
      </c>
      <c r="U53" s="384" t="s">
        <v>508</v>
      </c>
      <c r="V53" s="384" t="s">
        <v>656</v>
      </c>
    </row>
    <row r="54" spans="1:22">
      <c r="A54" s="382">
        <v>44104</v>
      </c>
      <c r="B54" s="384" t="s">
        <v>496</v>
      </c>
      <c r="C54" s="384" t="s">
        <v>497</v>
      </c>
      <c r="D54" s="384" t="s">
        <v>657</v>
      </c>
      <c r="E54" s="384" t="s">
        <v>658</v>
      </c>
      <c r="F54" s="384" t="s">
        <v>520</v>
      </c>
      <c r="G54" s="384" t="s">
        <v>501</v>
      </c>
      <c r="H54" s="384" t="s">
        <v>502</v>
      </c>
      <c r="I54" s="547">
        <v>75.099999999999994</v>
      </c>
      <c r="J54" s="384" t="s">
        <v>503</v>
      </c>
      <c r="K54" s="385">
        <v>75.099999999999994</v>
      </c>
      <c r="L54" s="384" t="s">
        <v>503</v>
      </c>
      <c r="M54" s="384" t="s">
        <v>673</v>
      </c>
      <c r="N54" s="384" t="s">
        <v>505</v>
      </c>
      <c r="O54" s="384" t="s">
        <v>674</v>
      </c>
      <c r="R54" s="385">
        <v>0</v>
      </c>
      <c r="T54" s="384" t="s">
        <v>507</v>
      </c>
      <c r="U54" s="384" t="s">
        <v>508</v>
      </c>
      <c r="V54" s="384" t="s">
        <v>661</v>
      </c>
    </row>
    <row r="55" spans="1:22">
      <c r="A55" s="382">
        <v>44104</v>
      </c>
      <c r="B55" s="384" t="s">
        <v>496</v>
      </c>
      <c r="C55" s="384" t="s">
        <v>497</v>
      </c>
      <c r="D55" s="384" t="s">
        <v>662</v>
      </c>
      <c r="E55" s="384" t="s">
        <v>663</v>
      </c>
      <c r="F55" s="384" t="s">
        <v>520</v>
      </c>
      <c r="G55" s="384" t="s">
        <v>501</v>
      </c>
      <c r="H55" s="384" t="s">
        <v>502</v>
      </c>
      <c r="I55" s="547">
        <v>195.96</v>
      </c>
      <c r="J55" s="384" t="s">
        <v>503</v>
      </c>
      <c r="K55" s="385">
        <v>195.96</v>
      </c>
      <c r="L55" s="384" t="s">
        <v>503</v>
      </c>
      <c r="M55" s="384" t="s">
        <v>675</v>
      </c>
      <c r="N55" s="384" t="s">
        <v>505</v>
      </c>
      <c r="O55" s="384" t="s">
        <v>676</v>
      </c>
      <c r="R55" s="385">
        <v>0</v>
      </c>
      <c r="T55" s="384" t="s">
        <v>507</v>
      </c>
      <c r="U55" s="384" t="s">
        <v>508</v>
      </c>
      <c r="V55" s="384" t="s">
        <v>666</v>
      </c>
    </row>
    <row r="56" spans="1:22">
      <c r="A56" s="382">
        <v>44104</v>
      </c>
      <c r="B56" s="384" t="s">
        <v>496</v>
      </c>
      <c r="C56" s="384" t="s">
        <v>497</v>
      </c>
      <c r="D56" s="384" t="s">
        <v>561</v>
      </c>
      <c r="E56" s="384" t="s">
        <v>562</v>
      </c>
      <c r="F56" s="384" t="s">
        <v>570</v>
      </c>
      <c r="G56" s="384" t="s">
        <v>501</v>
      </c>
      <c r="H56" s="384" t="s">
        <v>502</v>
      </c>
      <c r="I56" s="547">
        <v>303.17</v>
      </c>
      <c r="J56" s="384" t="s">
        <v>503</v>
      </c>
      <c r="K56" s="385">
        <v>1925</v>
      </c>
      <c r="L56" s="384" t="s">
        <v>564</v>
      </c>
      <c r="M56" s="384" t="s">
        <v>571</v>
      </c>
      <c r="N56" s="384" t="s">
        <v>505</v>
      </c>
      <c r="O56" s="384" t="s">
        <v>677</v>
      </c>
      <c r="R56" s="385">
        <v>0</v>
      </c>
      <c r="T56" s="384" t="s">
        <v>507</v>
      </c>
      <c r="U56" s="384" t="s">
        <v>508</v>
      </c>
      <c r="V56" s="384" t="s">
        <v>668</v>
      </c>
    </row>
    <row r="57" spans="1:22">
      <c r="A57" s="382">
        <v>44104</v>
      </c>
      <c r="B57" s="384" t="s">
        <v>496</v>
      </c>
      <c r="C57" s="384" t="s">
        <v>497</v>
      </c>
      <c r="D57" s="384" t="s">
        <v>527</v>
      </c>
      <c r="E57" s="384" t="s">
        <v>528</v>
      </c>
      <c r="F57" s="384" t="s">
        <v>500</v>
      </c>
      <c r="G57" s="384" t="s">
        <v>501</v>
      </c>
      <c r="H57" s="384" t="s">
        <v>502</v>
      </c>
      <c r="I57" s="547">
        <v>8.19</v>
      </c>
      <c r="J57" s="384" t="s">
        <v>503</v>
      </c>
      <c r="K57" s="385">
        <v>8.19</v>
      </c>
      <c r="L57" s="384" t="s">
        <v>503</v>
      </c>
      <c r="M57" s="384" t="s">
        <v>678</v>
      </c>
      <c r="N57" s="384" t="s">
        <v>505</v>
      </c>
      <c r="O57" s="384" t="s">
        <v>679</v>
      </c>
      <c r="R57" s="385">
        <v>0</v>
      </c>
      <c r="T57" s="384" t="s">
        <v>507</v>
      </c>
      <c r="U57" s="384" t="s">
        <v>508</v>
      </c>
      <c r="V57" s="384" t="s">
        <v>680</v>
      </c>
    </row>
    <row r="58" spans="1:22">
      <c r="A58" s="382">
        <v>44104</v>
      </c>
      <c r="B58" s="384" t="s">
        <v>496</v>
      </c>
      <c r="C58" s="384" t="s">
        <v>497</v>
      </c>
      <c r="D58" s="384" t="s">
        <v>527</v>
      </c>
      <c r="E58" s="384" t="s">
        <v>528</v>
      </c>
      <c r="F58" s="384" t="s">
        <v>520</v>
      </c>
      <c r="G58" s="384" t="s">
        <v>501</v>
      </c>
      <c r="H58" s="384" t="s">
        <v>502</v>
      </c>
      <c r="I58" s="547">
        <v>105.42</v>
      </c>
      <c r="J58" s="384" t="s">
        <v>503</v>
      </c>
      <c r="K58" s="385">
        <v>105.42</v>
      </c>
      <c r="L58" s="384" t="s">
        <v>503</v>
      </c>
      <c r="M58" s="384" t="s">
        <v>681</v>
      </c>
      <c r="N58" s="384" t="s">
        <v>505</v>
      </c>
      <c r="O58" s="384" t="s">
        <v>682</v>
      </c>
      <c r="R58" s="385">
        <v>0</v>
      </c>
      <c r="T58" s="384" t="s">
        <v>507</v>
      </c>
      <c r="U58" s="384" t="s">
        <v>508</v>
      </c>
      <c r="V58" s="384" t="s">
        <v>680</v>
      </c>
    </row>
    <row r="59" spans="1:22">
      <c r="A59" s="382">
        <v>44104</v>
      </c>
      <c r="B59" s="384" t="s">
        <v>496</v>
      </c>
      <c r="C59" s="384" t="s">
        <v>497</v>
      </c>
      <c r="D59" s="384" t="s">
        <v>683</v>
      </c>
      <c r="E59" s="384" t="s">
        <v>684</v>
      </c>
      <c r="F59" s="384" t="s">
        <v>563</v>
      </c>
      <c r="G59" s="384" t="s">
        <v>501</v>
      </c>
      <c r="H59" s="384" t="s">
        <v>502</v>
      </c>
      <c r="I59" s="547">
        <v>13.05</v>
      </c>
      <c r="J59" s="384" t="s">
        <v>503</v>
      </c>
      <c r="K59" s="385">
        <v>82.83</v>
      </c>
      <c r="L59" s="384" t="s">
        <v>564</v>
      </c>
      <c r="M59" s="384" t="s">
        <v>565</v>
      </c>
      <c r="N59" s="384" t="s">
        <v>505</v>
      </c>
      <c r="O59" s="384" t="s">
        <v>685</v>
      </c>
      <c r="R59" s="385">
        <v>0</v>
      </c>
      <c r="T59" s="384" t="s">
        <v>507</v>
      </c>
      <c r="U59" s="384" t="s">
        <v>508</v>
      </c>
      <c r="V59" s="384" t="s">
        <v>686</v>
      </c>
    </row>
    <row r="60" spans="1:22">
      <c r="A60" s="382">
        <v>44104</v>
      </c>
      <c r="B60" s="384" t="s">
        <v>496</v>
      </c>
      <c r="C60" s="384" t="s">
        <v>497</v>
      </c>
      <c r="D60" s="384" t="s">
        <v>687</v>
      </c>
      <c r="E60" s="384" t="s">
        <v>688</v>
      </c>
      <c r="F60" s="384" t="s">
        <v>563</v>
      </c>
      <c r="G60" s="384" t="s">
        <v>501</v>
      </c>
      <c r="H60" s="384" t="s">
        <v>502</v>
      </c>
      <c r="I60" s="547">
        <v>13.05</v>
      </c>
      <c r="J60" s="384" t="s">
        <v>503</v>
      </c>
      <c r="K60" s="385">
        <v>82.83</v>
      </c>
      <c r="L60" s="384" t="s">
        <v>564</v>
      </c>
      <c r="M60" s="384" t="s">
        <v>565</v>
      </c>
      <c r="N60" s="384" t="s">
        <v>505</v>
      </c>
      <c r="O60" s="384" t="s">
        <v>689</v>
      </c>
      <c r="R60" s="385">
        <v>0</v>
      </c>
      <c r="T60" s="384" t="s">
        <v>507</v>
      </c>
      <c r="U60" s="384" t="s">
        <v>508</v>
      </c>
      <c r="V60" s="384" t="s">
        <v>690</v>
      </c>
    </row>
    <row r="61" spans="1:22">
      <c r="A61" s="382">
        <v>44104</v>
      </c>
      <c r="B61" s="384" t="s">
        <v>496</v>
      </c>
      <c r="C61" s="384" t="s">
        <v>497</v>
      </c>
      <c r="D61" s="384" t="s">
        <v>683</v>
      </c>
      <c r="E61" s="384" t="s">
        <v>684</v>
      </c>
      <c r="F61" s="384" t="s">
        <v>570</v>
      </c>
      <c r="G61" s="384" t="s">
        <v>501</v>
      </c>
      <c r="H61" s="384" t="s">
        <v>502</v>
      </c>
      <c r="I61" s="547">
        <v>291.36</v>
      </c>
      <c r="J61" s="384" t="s">
        <v>503</v>
      </c>
      <c r="K61" s="385">
        <v>1850</v>
      </c>
      <c r="L61" s="384" t="s">
        <v>564</v>
      </c>
      <c r="M61" s="384" t="s">
        <v>571</v>
      </c>
      <c r="N61" s="384" t="s">
        <v>505</v>
      </c>
      <c r="O61" s="384" t="s">
        <v>691</v>
      </c>
      <c r="R61" s="385">
        <v>0</v>
      </c>
      <c r="T61" s="384" t="s">
        <v>507</v>
      </c>
      <c r="U61" s="384" t="s">
        <v>508</v>
      </c>
      <c r="V61" s="384" t="s">
        <v>686</v>
      </c>
    </row>
    <row r="62" spans="1:22">
      <c r="A62" s="382">
        <v>44104</v>
      </c>
      <c r="B62" s="384" t="s">
        <v>496</v>
      </c>
      <c r="C62" s="384" t="s">
        <v>497</v>
      </c>
      <c r="D62" s="384" t="s">
        <v>683</v>
      </c>
      <c r="E62" s="384" t="s">
        <v>684</v>
      </c>
      <c r="F62" s="384" t="s">
        <v>645</v>
      </c>
      <c r="G62" s="384" t="s">
        <v>501</v>
      </c>
      <c r="H62" s="384" t="s">
        <v>502</v>
      </c>
      <c r="I62" s="547">
        <v>20.399999999999999</v>
      </c>
      <c r="J62" s="384" t="s">
        <v>503</v>
      </c>
      <c r="K62" s="385">
        <v>129.5</v>
      </c>
      <c r="L62" s="384" t="s">
        <v>564</v>
      </c>
      <c r="M62" s="384" t="s">
        <v>571</v>
      </c>
      <c r="N62" s="384" t="s">
        <v>505</v>
      </c>
      <c r="O62" s="384" t="s">
        <v>692</v>
      </c>
      <c r="R62" s="385">
        <v>0</v>
      </c>
      <c r="T62" s="384" t="s">
        <v>507</v>
      </c>
      <c r="U62" s="384" t="s">
        <v>508</v>
      </c>
      <c r="V62" s="384" t="s">
        <v>686</v>
      </c>
    </row>
    <row r="63" spans="1:22">
      <c r="A63" s="382">
        <v>44104</v>
      </c>
      <c r="B63" s="384" t="s">
        <v>496</v>
      </c>
      <c r="C63" s="384" t="s">
        <v>497</v>
      </c>
      <c r="D63" s="384" t="s">
        <v>687</v>
      </c>
      <c r="E63" s="384" t="s">
        <v>688</v>
      </c>
      <c r="F63" s="384" t="s">
        <v>570</v>
      </c>
      <c r="G63" s="384" t="s">
        <v>501</v>
      </c>
      <c r="H63" s="384" t="s">
        <v>502</v>
      </c>
      <c r="I63" s="547">
        <v>354.36</v>
      </c>
      <c r="J63" s="384" t="s">
        <v>503</v>
      </c>
      <c r="K63" s="385">
        <v>2250</v>
      </c>
      <c r="L63" s="384" t="s">
        <v>564</v>
      </c>
      <c r="M63" s="384" t="s">
        <v>571</v>
      </c>
      <c r="N63" s="384" t="s">
        <v>505</v>
      </c>
      <c r="O63" s="384" t="s">
        <v>693</v>
      </c>
      <c r="R63" s="385">
        <v>0</v>
      </c>
      <c r="T63" s="384" t="s">
        <v>507</v>
      </c>
      <c r="U63" s="384" t="s">
        <v>508</v>
      </c>
      <c r="V63" s="384" t="s">
        <v>690</v>
      </c>
    </row>
    <row r="64" spans="1:22">
      <c r="A64" s="382">
        <v>44104</v>
      </c>
      <c r="B64" s="384" t="s">
        <v>496</v>
      </c>
      <c r="C64" s="384" t="s">
        <v>497</v>
      </c>
      <c r="D64" s="384" t="s">
        <v>687</v>
      </c>
      <c r="E64" s="384" t="s">
        <v>688</v>
      </c>
      <c r="F64" s="384" t="s">
        <v>645</v>
      </c>
      <c r="G64" s="384" t="s">
        <v>501</v>
      </c>
      <c r="H64" s="384" t="s">
        <v>502</v>
      </c>
      <c r="I64" s="547">
        <v>24.81</v>
      </c>
      <c r="J64" s="384" t="s">
        <v>503</v>
      </c>
      <c r="K64" s="385">
        <v>157.5</v>
      </c>
      <c r="L64" s="384" t="s">
        <v>564</v>
      </c>
      <c r="M64" s="384" t="s">
        <v>571</v>
      </c>
      <c r="N64" s="384" t="s">
        <v>505</v>
      </c>
      <c r="O64" s="384" t="s">
        <v>694</v>
      </c>
      <c r="R64" s="385">
        <v>0</v>
      </c>
      <c r="T64" s="384" t="s">
        <v>507</v>
      </c>
      <c r="U64" s="384" t="s">
        <v>508</v>
      </c>
      <c r="V64" s="384" t="s">
        <v>690</v>
      </c>
    </row>
    <row r="65" spans="1:22">
      <c r="A65" s="382">
        <v>44104</v>
      </c>
      <c r="B65" s="384" t="s">
        <v>496</v>
      </c>
      <c r="C65" s="384" t="s">
        <v>497</v>
      </c>
      <c r="D65" s="384" t="s">
        <v>695</v>
      </c>
      <c r="E65" s="384" t="s">
        <v>696</v>
      </c>
      <c r="F65" s="384" t="s">
        <v>500</v>
      </c>
      <c r="G65" s="384" t="s">
        <v>501</v>
      </c>
      <c r="H65" s="384" t="s">
        <v>502</v>
      </c>
      <c r="I65" s="547">
        <v>6.62</v>
      </c>
      <c r="J65" s="384" t="s">
        <v>503</v>
      </c>
      <c r="K65" s="385">
        <v>6.62</v>
      </c>
      <c r="L65" s="384" t="s">
        <v>503</v>
      </c>
      <c r="M65" s="384" t="s">
        <v>697</v>
      </c>
      <c r="N65" s="384" t="s">
        <v>505</v>
      </c>
      <c r="O65" s="384" t="s">
        <v>698</v>
      </c>
      <c r="R65" s="385">
        <v>0</v>
      </c>
      <c r="T65" s="384" t="s">
        <v>507</v>
      </c>
      <c r="U65" s="384" t="s">
        <v>508</v>
      </c>
      <c r="V65" s="384" t="s">
        <v>699</v>
      </c>
    </row>
    <row r="66" spans="1:22">
      <c r="A66" s="382">
        <v>44104</v>
      </c>
      <c r="B66" s="384" t="s">
        <v>496</v>
      </c>
      <c r="C66" s="384" t="s">
        <v>497</v>
      </c>
      <c r="D66" s="384" t="s">
        <v>700</v>
      </c>
      <c r="E66" s="384" t="s">
        <v>701</v>
      </c>
      <c r="F66" s="384" t="s">
        <v>500</v>
      </c>
      <c r="G66" s="384" t="s">
        <v>501</v>
      </c>
      <c r="H66" s="384" t="s">
        <v>502</v>
      </c>
      <c r="I66" s="547">
        <v>13.81</v>
      </c>
      <c r="J66" s="384" t="s">
        <v>503</v>
      </c>
      <c r="K66" s="385">
        <v>13.81</v>
      </c>
      <c r="L66" s="384" t="s">
        <v>503</v>
      </c>
      <c r="M66" s="384" t="s">
        <v>702</v>
      </c>
      <c r="N66" s="384" t="s">
        <v>505</v>
      </c>
      <c r="O66" s="384" t="s">
        <v>703</v>
      </c>
      <c r="R66" s="385">
        <v>0</v>
      </c>
      <c r="T66" s="384" t="s">
        <v>507</v>
      </c>
      <c r="U66" s="384" t="s">
        <v>508</v>
      </c>
      <c r="V66" s="384" t="s">
        <v>704</v>
      </c>
    </row>
    <row r="67" spans="1:22">
      <c r="A67" s="382">
        <v>44104</v>
      </c>
      <c r="B67" s="384" t="s">
        <v>496</v>
      </c>
      <c r="C67" s="384" t="s">
        <v>497</v>
      </c>
      <c r="D67" s="384" t="s">
        <v>695</v>
      </c>
      <c r="E67" s="384" t="s">
        <v>696</v>
      </c>
      <c r="F67" s="384" t="s">
        <v>520</v>
      </c>
      <c r="G67" s="384" t="s">
        <v>501</v>
      </c>
      <c r="H67" s="384" t="s">
        <v>502</v>
      </c>
      <c r="I67" s="547">
        <v>78.17</v>
      </c>
      <c r="J67" s="384" t="s">
        <v>503</v>
      </c>
      <c r="K67" s="385">
        <v>78.17</v>
      </c>
      <c r="L67" s="384" t="s">
        <v>503</v>
      </c>
      <c r="M67" s="384" t="s">
        <v>705</v>
      </c>
      <c r="N67" s="384" t="s">
        <v>505</v>
      </c>
      <c r="O67" s="384" t="s">
        <v>706</v>
      </c>
      <c r="R67" s="385">
        <v>0</v>
      </c>
      <c r="T67" s="384" t="s">
        <v>507</v>
      </c>
      <c r="U67" s="384" t="s">
        <v>508</v>
      </c>
      <c r="V67" s="384" t="s">
        <v>699</v>
      </c>
    </row>
    <row r="68" spans="1:22">
      <c r="A68" s="382">
        <v>44104</v>
      </c>
      <c r="B68" s="384" t="s">
        <v>496</v>
      </c>
      <c r="C68" s="384" t="s">
        <v>497</v>
      </c>
      <c r="D68" s="384" t="s">
        <v>700</v>
      </c>
      <c r="E68" s="384" t="s">
        <v>701</v>
      </c>
      <c r="F68" s="384" t="s">
        <v>520</v>
      </c>
      <c r="G68" s="384" t="s">
        <v>501</v>
      </c>
      <c r="H68" s="384" t="s">
        <v>502</v>
      </c>
      <c r="I68" s="547">
        <v>161.41</v>
      </c>
      <c r="J68" s="384" t="s">
        <v>503</v>
      </c>
      <c r="K68" s="385">
        <v>161.41</v>
      </c>
      <c r="L68" s="384" t="s">
        <v>503</v>
      </c>
      <c r="M68" s="384" t="s">
        <v>707</v>
      </c>
      <c r="N68" s="384" t="s">
        <v>505</v>
      </c>
      <c r="O68" s="384" t="s">
        <v>708</v>
      </c>
      <c r="R68" s="385">
        <v>0</v>
      </c>
      <c r="T68" s="384" t="s">
        <v>507</v>
      </c>
      <c r="U68" s="384" t="s">
        <v>508</v>
      </c>
      <c r="V68" s="384" t="s">
        <v>704</v>
      </c>
    </row>
    <row r="69" spans="1:22">
      <c r="A69" s="382">
        <v>44104</v>
      </c>
      <c r="B69" s="384" t="s">
        <v>496</v>
      </c>
      <c r="C69" s="384" t="s">
        <v>497</v>
      </c>
      <c r="D69" s="384" t="s">
        <v>585</v>
      </c>
      <c r="E69" s="384" t="s">
        <v>586</v>
      </c>
      <c r="F69" s="384" t="s">
        <v>500</v>
      </c>
      <c r="G69" s="384" t="s">
        <v>501</v>
      </c>
      <c r="H69" s="384" t="s">
        <v>502</v>
      </c>
      <c r="I69" s="547">
        <v>5.34</v>
      </c>
      <c r="J69" s="384" t="s">
        <v>503</v>
      </c>
      <c r="K69" s="385">
        <v>5.34</v>
      </c>
      <c r="L69" s="384" t="s">
        <v>503</v>
      </c>
      <c r="M69" s="384" t="s">
        <v>709</v>
      </c>
      <c r="N69" s="384" t="s">
        <v>505</v>
      </c>
      <c r="O69" s="384" t="s">
        <v>710</v>
      </c>
      <c r="R69" s="385">
        <v>0</v>
      </c>
      <c r="T69" s="384" t="s">
        <v>507</v>
      </c>
      <c r="U69" s="384" t="s">
        <v>508</v>
      </c>
      <c r="V69" s="384" t="s">
        <v>711</v>
      </c>
    </row>
    <row r="70" spans="1:22">
      <c r="A70" s="382">
        <v>44104</v>
      </c>
      <c r="B70" s="384" t="s">
        <v>496</v>
      </c>
      <c r="C70" s="384" t="s">
        <v>497</v>
      </c>
      <c r="D70" s="384" t="s">
        <v>585</v>
      </c>
      <c r="E70" s="384" t="s">
        <v>586</v>
      </c>
      <c r="F70" s="384" t="s">
        <v>500</v>
      </c>
      <c r="G70" s="384" t="s">
        <v>501</v>
      </c>
      <c r="H70" s="384" t="s">
        <v>502</v>
      </c>
      <c r="I70" s="547">
        <v>5.34</v>
      </c>
      <c r="J70" s="384" t="s">
        <v>503</v>
      </c>
      <c r="K70" s="385">
        <v>5.34</v>
      </c>
      <c r="L70" s="384" t="s">
        <v>503</v>
      </c>
      <c r="M70" s="384" t="s">
        <v>712</v>
      </c>
      <c r="N70" s="384" t="s">
        <v>505</v>
      </c>
      <c r="O70" s="384" t="s">
        <v>713</v>
      </c>
      <c r="R70" s="385">
        <v>0</v>
      </c>
      <c r="T70" s="384" t="s">
        <v>507</v>
      </c>
      <c r="U70" s="384" t="s">
        <v>508</v>
      </c>
      <c r="V70" s="384" t="s">
        <v>714</v>
      </c>
    </row>
    <row r="71" spans="1:22">
      <c r="A71" s="382">
        <v>44104</v>
      </c>
      <c r="B71" s="384" t="s">
        <v>496</v>
      </c>
      <c r="C71" s="384" t="s">
        <v>497</v>
      </c>
      <c r="D71" s="384" t="s">
        <v>585</v>
      </c>
      <c r="E71" s="384" t="s">
        <v>586</v>
      </c>
      <c r="F71" s="384" t="s">
        <v>500</v>
      </c>
      <c r="G71" s="384" t="s">
        <v>501</v>
      </c>
      <c r="H71" s="384" t="s">
        <v>502</v>
      </c>
      <c r="I71" s="547">
        <v>4.92</v>
      </c>
      <c r="J71" s="384" t="s">
        <v>503</v>
      </c>
      <c r="K71" s="385">
        <v>4.92</v>
      </c>
      <c r="L71" s="384" t="s">
        <v>503</v>
      </c>
      <c r="M71" s="384" t="s">
        <v>715</v>
      </c>
      <c r="N71" s="384" t="s">
        <v>505</v>
      </c>
      <c r="O71" s="384" t="s">
        <v>716</v>
      </c>
      <c r="R71" s="385">
        <v>0</v>
      </c>
      <c r="T71" s="384" t="s">
        <v>507</v>
      </c>
      <c r="U71" s="384" t="s">
        <v>508</v>
      </c>
      <c r="V71" s="384" t="s">
        <v>717</v>
      </c>
    </row>
    <row r="72" spans="1:22">
      <c r="A72" s="382">
        <v>44104</v>
      </c>
      <c r="B72" s="384" t="s">
        <v>496</v>
      </c>
      <c r="C72" s="384" t="s">
        <v>497</v>
      </c>
      <c r="D72" s="384" t="s">
        <v>718</v>
      </c>
      <c r="E72" s="384" t="s">
        <v>719</v>
      </c>
      <c r="F72" s="384" t="s">
        <v>500</v>
      </c>
      <c r="G72" s="384" t="s">
        <v>501</v>
      </c>
      <c r="H72" s="384" t="s">
        <v>502</v>
      </c>
      <c r="I72" s="547">
        <v>11.22</v>
      </c>
      <c r="J72" s="384" t="s">
        <v>503</v>
      </c>
      <c r="K72" s="385">
        <v>11.22</v>
      </c>
      <c r="L72" s="384" t="s">
        <v>503</v>
      </c>
      <c r="M72" s="384" t="s">
        <v>720</v>
      </c>
      <c r="N72" s="384" t="s">
        <v>505</v>
      </c>
      <c r="O72" s="384" t="s">
        <v>721</v>
      </c>
      <c r="R72" s="385">
        <v>0</v>
      </c>
      <c r="T72" s="384" t="s">
        <v>507</v>
      </c>
      <c r="U72" s="384" t="s">
        <v>508</v>
      </c>
      <c r="V72" s="384" t="s">
        <v>722</v>
      </c>
    </row>
    <row r="73" spans="1:22">
      <c r="A73" s="382">
        <v>44104</v>
      </c>
      <c r="B73" s="384" t="s">
        <v>496</v>
      </c>
      <c r="C73" s="384" t="s">
        <v>497</v>
      </c>
      <c r="D73" s="384" t="s">
        <v>585</v>
      </c>
      <c r="E73" s="384" t="s">
        <v>586</v>
      </c>
      <c r="F73" s="384" t="s">
        <v>520</v>
      </c>
      <c r="G73" s="384" t="s">
        <v>501</v>
      </c>
      <c r="H73" s="384" t="s">
        <v>502</v>
      </c>
      <c r="I73" s="547">
        <v>67.44</v>
      </c>
      <c r="J73" s="384" t="s">
        <v>503</v>
      </c>
      <c r="K73" s="385">
        <v>67.44</v>
      </c>
      <c r="L73" s="384" t="s">
        <v>503</v>
      </c>
      <c r="M73" s="384" t="s">
        <v>723</v>
      </c>
      <c r="N73" s="384" t="s">
        <v>505</v>
      </c>
      <c r="O73" s="384" t="s">
        <v>724</v>
      </c>
      <c r="R73" s="385">
        <v>0</v>
      </c>
      <c r="T73" s="384" t="s">
        <v>507</v>
      </c>
      <c r="U73" s="384" t="s">
        <v>508</v>
      </c>
      <c r="V73" s="384" t="s">
        <v>711</v>
      </c>
    </row>
    <row r="74" spans="1:22">
      <c r="A74" s="382">
        <v>44104</v>
      </c>
      <c r="B74" s="384" t="s">
        <v>496</v>
      </c>
      <c r="C74" s="384" t="s">
        <v>497</v>
      </c>
      <c r="D74" s="384" t="s">
        <v>585</v>
      </c>
      <c r="E74" s="384" t="s">
        <v>586</v>
      </c>
      <c r="F74" s="384" t="s">
        <v>520</v>
      </c>
      <c r="G74" s="384" t="s">
        <v>501</v>
      </c>
      <c r="H74" s="384" t="s">
        <v>502</v>
      </c>
      <c r="I74" s="547">
        <v>67.42</v>
      </c>
      <c r="J74" s="384" t="s">
        <v>503</v>
      </c>
      <c r="K74" s="385">
        <v>67.42</v>
      </c>
      <c r="L74" s="384" t="s">
        <v>503</v>
      </c>
      <c r="M74" s="384" t="s">
        <v>725</v>
      </c>
      <c r="N74" s="384" t="s">
        <v>505</v>
      </c>
      <c r="O74" s="384" t="s">
        <v>726</v>
      </c>
      <c r="R74" s="385">
        <v>0</v>
      </c>
      <c r="T74" s="384" t="s">
        <v>507</v>
      </c>
      <c r="U74" s="384" t="s">
        <v>508</v>
      </c>
      <c r="V74" s="384" t="s">
        <v>714</v>
      </c>
    </row>
    <row r="75" spans="1:22">
      <c r="A75" s="382">
        <v>44104</v>
      </c>
      <c r="B75" s="384" t="s">
        <v>496</v>
      </c>
      <c r="C75" s="384" t="s">
        <v>497</v>
      </c>
      <c r="D75" s="384" t="s">
        <v>585</v>
      </c>
      <c r="E75" s="384" t="s">
        <v>586</v>
      </c>
      <c r="F75" s="384" t="s">
        <v>520</v>
      </c>
      <c r="G75" s="384" t="s">
        <v>501</v>
      </c>
      <c r="H75" s="384" t="s">
        <v>502</v>
      </c>
      <c r="I75" s="547">
        <v>62.73</v>
      </c>
      <c r="J75" s="384" t="s">
        <v>503</v>
      </c>
      <c r="K75" s="385">
        <v>62.73</v>
      </c>
      <c r="L75" s="384" t="s">
        <v>503</v>
      </c>
      <c r="M75" s="384" t="s">
        <v>727</v>
      </c>
      <c r="N75" s="384" t="s">
        <v>505</v>
      </c>
      <c r="O75" s="384" t="s">
        <v>728</v>
      </c>
      <c r="R75" s="385">
        <v>0</v>
      </c>
      <c r="T75" s="384" t="s">
        <v>507</v>
      </c>
      <c r="U75" s="384" t="s">
        <v>508</v>
      </c>
      <c r="V75" s="384" t="s">
        <v>717</v>
      </c>
    </row>
    <row r="76" spans="1:22">
      <c r="A76" s="382">
        <v>44104</v>
      </c>
      <c r="B76" s="384" t="s">
        <v>496</v>
      </c>
      <c r="C76" s="384" t="s">
        <v>497</v>
      </c>
      <c r="D76" s="384" t="s">
        <v>718</v>
      </c>
      <c r="E76" s="384" t="s">
        <v>719</v>
      </c>
      <c r="F76" s="384" t="s">
        <v>520</v>
      </c>
      <c r="G76" s="384" t="s">
        <v>501</v>
      </c>
      <c r="H76" s="384" t="s">
        <v>502</v>
      </c>
      <c r="I76" s="547">
        <v>132.77000000000001</v>
      </c>
      <c r="J76" s="384" t="s">
        <v>503</v>
      </c>
      <c r="K76" s="385">
        <v>132.77000000000001</v>
      </c>
      <c r="L76" s="384" t="s">
        <v>503</v>
      </c>
      <c r="M76" s="384" t="s">
        <v>729</v>
      </c>
      <c r="N76" s="384" t="s">
        <v>505</v>
      </c>
      <c r="O76" s="384" t="s">
        <v>730</v>
      </c>
      <c r="R76" s="385">
        <v>0</v>
      </c>
      <c r="T76" s="384" t="s">
        <v>507</v>
      </c>
      <c r="U76" s="384" t="s">
        <v>508</v>
      </c>
      <c r="V76" s="384" t="s">
        <v>722</v>
      </c>
    </row>
    <row r="77" spans="1:22">
      <c r="A77" s="382">
        <v>44104</v>
      </c>
      <c r="B77" s="384" t="s">
        <v>496</v>
      </c>
      <c r="C77" s="384" t="s">
        <v>497</v>
      </c>
      <c r="D77" s="384" t="s">
        <v>687</v>
      </c>
      <c r="E77" s="384" t="s">
        <v>688</v>
      </c>
      <c r="F77" s="384" t="s">
        <v>563</v>
      </c>
      <c r="G77" s="384" t="s">
        <v>501</v>
      </c>
      <c r="H77" s="384" t="s">
        <v>502</v>
      </c>
      <c r="I77" s="547">
        <v>10.67</v>
      </c>
      <c r="J77" s="384" t="s">
        <v>503</v>
      </c>
      <c r="K77" s="385">
        <v>67.73</v>
      </c>
      <c r="L77" s="384" t="s">
        <v>564</v>
      </c>
      <c r="M77" s="384" t="s">
        <v>731</v>
      </c>
      <c r="N77" s="384" t="s">
        <v>505</v>
      </c>
      <c r="O77" s="384" t="s">
        <v>732</v>
      </c>
      <c r="R77" s="385">
        <v>0</v>
      </c>
      <c r="T77" s="384" t="s">
        <v>507</v>
      </c>
      <c r="U77" s="384" t="s">
        <v>508</v>
      </c>
      <c r="V77" s="384" t="s">
        <v>690</v>
      </c>
    </row>
    <row r="78" spans="1:22">
      <c r="A78" s="382">
        <v>44104</v>
      </c>
      <c r="B78" s="384" t="s">
        <v>496</v>
      </c>
      <c r="C78" s="384" t="s">
        <v>497</v>
      </c>
      <c r="D78" s="384" t="s">
        <v>527</v>
      </c>
      <c r="E78" s="384" t="s">
        <v>528</v>
      </c>
      <c r="F78" s="384" t="s">
        <v>500</v>
      </c>
      <c r="G78" s="384" t="s">
        <v>501</v>
      </c>
      <c r="H78" s="384" t="s">
        <v>502</v>
      </c>
      <c r="I78" s="547">
        <v>5.78</v>
      </c>
      <c r="J78" s="384" t="s">
        <v>503</v>
      </c>
      <c r="K78" s="385">
        <v>5.78</v>
      </c>
      <c r="L78" s="384" t="s">
        <v>503</v>
      </c>
      <c r="M78" s="384" t="s">
        <v>2385</v>
      </c>
      <c r="N78" s="384" t="s">
        <v>505</v>
      </c>
      <c r="O78" s="384" t="s">
        <v>2386</v>
      </c>
      <c r="R78" s="385">
        <v>0</v>
      </c>
      <c r="T78" s="384" t="s">
        <v>507</v>
      </c>
      <c r="U78" s="384" t="s">
        <v>508</v>
      </c>
      <c r="V78" s="384" t="s">
        <v>832</v>
      </c>
    </row>
    <row r="79" spans="1:22">
      <c r="A79" s="382">
        <v>44104</v>
      </c>
      <c r="B79" s="384" t="s">
        <v>496</v>
      </c>
      <c r="C79" s="384" t="s">
        <v>497</v>
      </c>
      <c r="D79" s="384" t="s">
        <v>527</v>
      </c>
      <c r="E79" s="384" t="s">
        <v>528</v>
      </c>
      <c r="F79" s="384" t="s">
        <v>520</v>
      </c>
      <c r="G79" s="384" t="s">
        <v>501</v>
      </c>
      <c r="H79" s="384" t="s">
        <v>502</v>
      </c>
      <c r="I79" s="547">
        <v>74.08</v>
      </c>
      <c r="J79" s="384" t="s">
        <v>503</v>
      </c>
      <c r="K79" s="385">
        <v>74.08</v>
      </c>
      <c r="L79" s="384" t="s">
        <v>503</v>
      </c>
      <c r="M79" s="384" t="s">
        <v>2387</v>
      </c>
      <c r="N79" s="384" t="s">
        <v>505</v>
      </c>
      <c r="O79" s="384" t="s">
        <v>2388</v>
      </c>
      <c r="R79" s="385">
        <v>0</v>
      </c>
      <c r="T79" s="384" t="s">
        <v>507</v>
      </c>
      <c r="U79" s="384" t="s">
        <v>508</v>
      </c>
      <c r="V79" s="384" t="s">
        <v>832</v>
      </c>
    </row>
    <row r="80" spans="1:22">
      <c r="A80" s="382">
        <v>44104</v>
      </c>
      <c r="B80" s="384" t="s">
        <v>496</v>
      </c>
      <c r="C80" s="384" t="s">
        <v>497</v>
      </c>
      <c r="D80" s="384" t="s">
        <v>687</v>
      </c>
      <c r="E80" s="384" t="s">
        <v>688</v>
      </c>
      <c r="F80" s="384" t="s">
        <v>563</v>
      </c>
      <c r="G80" s="384" t="s">
        <v>501</v>
      </c>
      <c r="H80" s="384" t="s">
        <v>502</v>
      </c>
      <c r="I80" s="547">
        <v>10.82</v>
      </c>
      <c r="J80" s="384" t="s">
        <v>503</v>
      </c>
      <c r="K80" s="385">
        <v>68.67</v>
      </c>
      <c r="L80" s="384" t="s">
        <v>564</v>
      </c>
      <c r="M80" s="384" t="s">
        <v>2389</v>
      </c>
      <c r="N80" s="384" t="s">
        <v>505</v>
      </c>
      <c r="O80" s="384" t="s">
        <v>2390</v>
      </c>
      <c r="R80" s="385">
        <v>0</v>
      </c>
      <c r="T80" s="384" t="s">
        <v>507</v>
      </c>
      <c r="U80" s="384" t="s">
        <v>508</v>
      </c>
      <c r="V80" s="384" t="s">
        <v>690</v>
      </c>
    </row>
    <row r="81" spans="1:22">
      <c r="A81" s="382">
        <v>44116</v>
      </c>
      <c r="B81" s="384" t="s">
        <v>496</v>
      </c>
      <c r="C81" s="384" t="s">
        <v>497</v>
      </c>
      <c r="D81" s="384" t="s">
        <v>733</v>
      </c>
      <c r="E81" s="384" t="s">
        <v>734</v>
      </c>
      <c r="F81" s="384" t="s">
        <v>735</v>
      </c>
      <c r="G81" s="384" t="s">
        <v>501</v>
      </c>
      <c r="H81" s="384" t="s">
        <v>736</v>
      </c>
      <c r="I81" s="547">
        <v>60</v>
      </c>
      <c r="J81" s="384" t="s">
        <v>503</v>
      </c>
      <c r="K81" s="385">
        <v>60</v>
      </c>
      <c r="L81" s="384" t="s">
        <v>503</v>
      </c>
      <c r="M81" s="384" t="s">
        <v>737</v>
      </c>
      <c r="N81" s="384" t="s">
        <v>505</v>
      </c>
      <c r="O81" s="384" t="s">
        <v>738</v>
      </c>
      <c r="R81" s="385">
        <v>0</v>
      </c>
      <c r="T81" s="384" t="s">
        <v>507</v>
      </c>
      <c r="U81" s="384" t="s">
        <v>508</v>
      </c>
    </row>
    <row r="82" spans="1:22">
      <c r="A82" s="382">
        <v>44120</v>
      </c>
      <c r="B82" s="384" t="s">
        <v>496</v>
      </c>
      <c r="C82" s="384" t="s">
        <v>497</v>
      </c>
      <c r="D82" s="384" t="s">
        <v>739</v>
      </c>
      <c r="E82" s="384" t="s">
        <v>740</v>
      </c>
      <c r="F82" s="384" t="s">
        <v>741</v>
      </c>
      <c r="G82" s="384" t="s">
        <v>742</v>
      </c>
      <c r="H82" s="384" t="s">
        <v>736</v>
      </c>
      <c r="I82" s="547">
        <v>15</v>
      </c>
      <c r="J82" s="384" t="s">
        <v>503</v>
      </c>
      <c r="K82" s="385">
        <v>15</v>
      </c>
      <c r="L82" s="384" t="s">
        <v>503</v>
      </c>
      <c r="M82" s="384" t="s">
        <v>743</v>
      </c>
      <c r="N82" s="384" t="s">
        <v>505</v>
      </c>
      <c r="O82" s="384" t="s">
        <v>744</v>
      </c>
      <c r="R82" s="385">
        <v>0</v>
      </c>
      <c r="T82" s="384" t="s">
        <v>507</v>
      </c>
      <c r="U82" s="384" t="s">
        <v>508</v>
      </c>
    </row>
    <row r="83" spans="1:22">
      <c r="A83" s="382">
        <v>44124</v>
      </c>
      <c r="B83" s="384" t="s">
        <v>496</v>
      </c>
      <c r="C83" s="384" t="s">
        <v>497</v>
      </c>
      <c r="D83" s="384" t="s">
        <v>745</v>
      </c>
      <c r="E83" s="384" t="s">
        <v>746</v>
      </c>
      <c r="F83" s="384" t="s">
        <v>747</v>
      </c>
      <c r="G83" s="384" t="s">
        <v>501</v>
      </c>
      <c r="H83" s="384" t="s">
        <v>736</v>
      </c>
      <c r="I83" s="547">
        <v>192</v>
      </c>
      <c r="J83" s="384" t="s">
        <v>503</v>
      </c>
      <c r="K83" s="385">
        <v>192</v>
      </c>
      <c r="L83" s="384" t="s">
        <v>503</v>
      </c>
      <c r="M83" s="384" t="s">
        <v>748</v>
      </c>
      <c r="N83" s="384" t="s">
        <v>505</v>
      </c>
      <c r="O83" s="384" t="s">
        <v>749</v>
      </c>
      <c r="R83" s="385">
        <v>0</v>
      </c>
      <c r="T83" s="384" t="s">
        <v>507</v>
      </c>
      <c r="U83" s="384" t="s">
        <v>508</v>
      </c>
    </row>
    <row r="84" spans="1:22">
      <c r="A84" s="382">
        <v>44124</v>
      </c>
      <c r="B84" s="384" t="s">
        <v>496</v>
      </c>
      <c r="C84" s="384" t="s">
        <v>497</v>
      </c>
      <c r="D84" s="384" t="s">
        <v>745</v>
      </c>
      <c r="E84" s="384" t="s">
        <v>746</v>
      </c>
      <c r="F84" s="384" t="s">
        <v>747</v>
      </c>
      <c r="G84" s="384" t="s">
        <v>501</v>
      </c>
      <c r="H84" s="384" t="s">
        <v>736</v>
      </c>
      <c r="I84" s="547">
        <v>40</v>
      </c>
      <c r="J84" s="384" t="s">
        <v>503</v>
      </c>
      <c r="K84" s="385">
        <v>40</v>
      </c>
      <c r="L84" s="384" t="s">
        <v>503</v>
      </c>
      <c r="M84" s="384" t="s">
        <v>750</v>
      </c>
      <c r="N84" s="384" t="s">
        <v>505</v>
      </c>
      <c r="O84" s="384" t="s">
        <v>751</v>
      </c>
      <c r="R84" s="385">
        <v>0</v>
      </c>
      <c r="T84" s="384" t="s">
        <v>507</v>
      </c>
      <c r="U84" s="384" t="s">
        <v>508</v>
      </c>
    </row>
    <row r="85" spans="1:22">
      <c r="A85" s="382">
        <v>44133</v>
      </c>
      <c r="B85" s="384" t="s">
        <v>496</v>
      </c>
      <c r="C85" s="384" t="s">
        <v>497</v>
      </c>
      <c r="D85" s="384" t="s">
        <v>700</v>
      </c>
      <c r="E85" s="384" t="s">
        <v>701</v>
      </c>
      <c r="F85" s="384" t="s">
        <v>752</v>
      </c>
      <c r="G85" s="384" t="s">
        <v>742</v>
      </c>
      <c r="H85" s="384" t="s">
        <v>736</v>
      </c>
      <c r="I85" s="547">
        <v>560</v>
      </c>
      <c r="J85" s="384" t="s">
        <v>503</v>
      </c>
      <c r="K85" s="385">
        <v>560</v>
      </c>
      <c r="L85" s="384" t="s">
        <v>503</v>
      </c>
      <c r="M85" s="384" t="s">
        <v>753</v>
      </c>
      <c r="N85" s="384" t="s">
        <v>505</v>
      </c>
      <c r="O85" s="384" t="s">
        <v>754</v>
      </c>
      <c r="R85" s="385">
        <v>0</v>
      </c>
      <c r="T85" s="384" t="s">
        <v>507</v>
      </c>
      <c r="U85" s="384" t="s">
        <v>508</v>
      </c>
    </row>
    <row r="86" spans="1:22">
      <c r="A86" s="382">
        <v>44133</v>
      </c>
      <c r="B86" s="384" t="s">
        <v>496</v>
      </c>
      <c r="C86" s="384" t="s">
        <v>497</v>
      </c>
      <c r="D86" s="384" t="s">
        <v>700</v>
      </c>
      <c r="E86" s="384" t="s">
        <v>701</v>
      </c>
      <c r="F86" s="384" t="s">
        <v>755</v>
      </c>
      <c r="G86" s="384" t="s">
        <v>742</v>
      </c>
      <c r="H86" s="384" t="s">
        <v>736</v>
      </c>
      <c r="I86" s="547">
        <v>137</v>
      </c>
      <c r="J86" s="384" t="s">
        <v>503</v>
      </c>
      <c r="K86" s="385">
        <v>137</v>
      </c>
      <c r="L86" s="384" t="s">
        <v>503</v>
      </c>
      <c r="M86" s="384" t="s">
        <v>756</v>
      </c>
      <c r="N86" s="384" t="s">
        <v>505</v>
      </c>
      <c r="O86" s="384" t="s">
        <v>757</v>
      </c>
      <c r="R86" s="385">
        <v>0</v>
      </c>
      <c r="T86" s="384" t="s">
        <v>507</v>
      </c>
      <c r="U86" s="384" t="s">
        <v>508</v>
      </c>
    </row>
    <row r="87" spans="1:22">
      <c r="A87" s="382">
        <v>44134</v>
      </c>
      <c r="B87" s="384" t="s">
        <v>496</v>
      </c>
      <c r="C87" s="384" t="s">
        <v>497</v>
      </c>
      <c r="D87" s="384" t="s">
        <v>745</v>
      </c>
      <c r="E87" s="384" t="s">
        <v>746</v>
      </c>
      <c r="F87" s="384" t="s">
        <v>747</v>
      </c>
      <c r="G87" s="384" t="s">
        <v>501</v>
      </c>
      <c r="H87" s="384" t="s">
        <v>736</v>
      </c>
      <c r="I87" s="547">
        <v>28.85</v>
      </c>
      <c r="J87" s="384" t="s">
        <v>503</v>
      </c>
      <c r="K87" s="385">
        <v>56560.32</v>
      </c>
      <c r="L87" s="384" t="s">
        <v>758</v>
      </c>
      <c r="M87" s="384" t="s">
        <v>759</v>
      </c>
      <c r="N87" s="384" t="s">
        <v>505</v>
      </c>
      <c r="O87" s="384" t="s">
        <v>760</v>
      </c>
      <c r="R87" s="385">
        <v>0</v>
      </c>
      <c r="T87" s="384" t="s">
        <v>507</v>
      </c>
      <c r="U87" s="384" t="s">
        <v>508</v>
      </c>
    </row>
    <row r="88" spans="1:22">
      <c r="A88" s="382">
        <v>44134</v>
      </c>
      <c r="B88" s="384" t="s">
        <v>496</v>
      </c>
      <c r="C88" s="384" t="s">
        <v>497</v>
      </c>
      <c r="D88" s="384" t="s">
        <v>761</v>
      </c>
      <c r="E88" s="384" t="s">
        <v>762</v>
      </c>
      <c r="F88" s="384" t="s">
        <v>763</v>
      </c>
      <c r="G88" s="384" t="s">
        <v>742</v>
      </c>
      <c r="H88" s="384" t="s">
        <v>736</v>
      </c>
      <c r="I88" s="547">
        <v>683.3</v>
      </c>
      <c r="J88" s="384" t="s">
        <v>503</v>
      </c>
      <c r="K88" s="385">
        <v>683.3</v>
      </c>
      <c r="L88" s="384" t="s">
        <v>503</v>
      </c>
      <c r="M88" s="384" t="s">
        <v>764</v>
      </c>
      <c r="N88" s="384" t="s">
        <v>505</v>
      </c>
      <c r="O88" s="384" t="s">
        <v>765</v>
      </c>
      <c r="R88" s="385">
        <v>0</v>
      </c>
      <c r="T88" s="384" t="s">
        <v>507</v>
      </c>
      <c r="U88" s="384" t="s">
        <v>508</v>
      </c>
    </row>
    <row r="89" spans="1:22">
      <c r="A89" s="382">
        <v>44134</v>
      </c>
      <c r="B89" s="384" t="s">
        <v>496</v>
      </c>
      <c r="C89" s="384" t="s">
        <v>497</v>
      </c>
      <c r="D89" s="384" t="s">
        <v>761</v>
      </c>
      <c r="E89" s="384" t="s">
        <v>762</v>
      </c>
      <c r="F89" s="384" t="s">
        <v>763</v>
      </c>
      <c r="G89" s="384" t="s">
        <v>742</v>
      </c>
      <c r="H89" s="384" t="s">
        <v>736</v>
      </c>
      <c r="I89" s="547">
        <v>137.81</v>
      </c>
      <c r="J89" s="384" t="s">
        <v>503</v>
      </c>
      <c r="K89" s="385">
        <v>137.81</v>
      </c>
      <c r="L89" s="384" t="s">
        <v>503</v>
      </c>
      <c r="M89" s="384" t="s">
        <v>766</v>
      </c>
      <c r="N89" s="384" t="s">
        <v>505</v>
      </c>
      <c r="O89" s="384" t="s">
        <v>767</v>
      </c>
      <c r="R89" s="385">
        <v>0</v>
      </c>
      <c r="T89" s="384" t="s">
        <v>507</v>
      </c>
      <c r="U89" s="384" t="s">
        <v>508</v>
      </c>
    </row>
    <row r="90" spans="1:22">
      <c r="A90" s="382">
        <v>44134</v>
      </c>
      <c r="B90" s="384" t="s">
        <v>496</v>
      </c>
      <c r="C90" s="384" t="s">
        <v>497</v>
      </c>
      <c r="D90" s="384" t="s">
        <v>745</v>
      </c>
      <c r="E90" s="384" t="s">
        <v>746</v>
      </c>
      <c r="F90" s="384" t="s">
        <v>768</v>
      </c>
      <c r="G90" s="384" t="s">
        <v>501</v>
      </c>
      <c r="H90" s="384" t="s">
        <v>736</v>
      </c>
      <c r="I90" s="547">
        <v>9</v>
      </c>
      <c r="J90" s="384" t="s">
        <v>503</v>
      </c>
      <c r="K90" s="385">
        <v>9</v>
      </c>
      <c r="L90" s="384" t="s">
        <v>503</v>
      </c>
      <c r="M90" s="384" t="s">
        <v>769</v>
      </c>
      <c r="N90" s="384" t="s">
        <v>505</v>
      </c>
      <c r="O90" s="384" t="s">
        <v>770</v>
      </c>
      <c r="R90" s="385">
        <v>0</v>
      </c>
      <c r="T90" s="384" t="s">
        <v>507</v>
      </c>
      <c r="U90" s="384" t="s">
        <v>508</v>
      </c>
    </row>
    <row r="91" spans="1:22">
      <c r="A91" s="382">
        <v>44134</v>
      </c>
      <c r="B91" s="384" t="s">
        <v>496</v>
      </c>
      <c r="C91" s="384" t="s">
        <v>497</v>
      </c>
      <c r="D91" s="384" t="s">
        <v>745</v>
      </c>
      <c r="E91" s="384" t="s">
        <v>746</v>
      </c>
      <c r="F91" s="384" t="s">
        <v>747</v>
      </c>
      <c r="G91" s="384" t="s">
        <v>501</v>
      </c>
      <c r="H91" s="384" t="s">
        <v>736</v>
      </c>
      <c r="I91" s="547">
        <v>0.38</v>
      </c>
      <c r="J91" s="384" t="s">
        <v>503</v>
      </c>
      <c r="K91" s="385">
        <v>0.38</v>
      </c>
      <c r="L91" s="384" t="s">
        <v>503</v>
      </c>
      <c r="M91" s="384" t="s">
        <v>771</v>
      </c>
      <c r="N91" s="384" t="s">
        <v>505</v>
      </c>
      <c r="O91" s="384" t="s">
        <v>772</v>
      </c>
      <c r="R91" s="385">
        <v>0</v>
      </c>
      <c r="T91" s="384" t="s">
        <v>507</v>
      </c>
      <c r="U91" s="384" t="s">
        <v>508</v>
      </c>
    </row>
    <row r="92" spans="1:22">
      <c r="A92" s="382">
        <v>44134</v>
      </c>
      <c r="B92" s="384" t="s">
        <v>496</v>
      </c>
      <c r="C92" s="384" t="s">
        <v>497</v>
      </c>
      <c r="D92" s="384" t="s">
        <v>745</v>
      </c>
      <c r="E92" s="384" t="s">
        <v>746</v>
      </c>
      <c r="F92" s="384" t="s">
        <v>747</v>
      </c>
      <c r="G92" s="384" t="s">
        <v>501</v>
      </c>
      <c r="H92" s="384" t="s">
        <v>736</v>
      </c>
      <c r="I92" s="547">
        <v>34.56</v>
      </c>
      <c r="J92" s="384" t="s">
        <v>503</v>
      </c>
      <c r="K92" s="385">
        <v>34.56</v>
      </c>
      <c r="L92" s="384" t="s">
        <v>503</v>
      </c>
      <c r="M92" s="384" t="s">
        <v>773</v>
      </c>
      <c r="N92" s="384" t="s">
        <v>505</v>
      </c>
      <c r="O92" s="384" t="s">
        <v>774</v>
      </c>
      <c r="R92" s="385">
        <v>0</v>
      </c>
      <c r="T92" s="384" t="s">
        <v>507</v>
      </c>
      <c r="U92" s="384" t="s">
        <v>508</v>
      </c>
    </row>
    <row r="93" spans="1:22">
      <c r="A93" s="382">
        <v>44134</v>
      </c>
      <c r="B93" s="384" t="s">
        <v>496</v>
      </c>
      <c r="C93" s="384" t="s">
        <v>497</v>
      </c>
      <c r="D93" s="384" t="s">
        <v>745</v>
      </c>
      <c r="E93" s="384" t="s">
        <v>746</v>
      </c>
      <c r="F93" s="384" t="s">
        <v>747</v>
      </c>
      <c r="G93" s="384" t="s">
        <v>501</v>
      </c>
      <c r="H93" s="384" t="s">
        <v>736</v>
      </c>
      <c r="I93" s="547">
        <v>3.84</v>
      </c>
      <c r="J93" s="384" t="s">
        <v>503</v>
      </c>
      <c r="K93" s="385">
        <v>3.84</v>
      </c>
      <c r="L93" s="384" t="s">
        <v>503</v>
      </c>
      <c r="M93" s="384" t="s">
        <v>775</v>
      </c>
      <c r="N93" s="384" t="s">
        <v>505</v>
      </c>
      <c r="O93" s="384" t="s">
        <v>776</v>
      </c>
      <c r="R93" s="385">
        <v>0</v>
      </c>
      <c r="T93" s="384" t="s">
        <v>507</v>
      </c>
      <c r="U93" s="384" t="s">
        <v>508</v>
      </c>
    </row>
    <row r="94" spans="1:22">
      <c r="A94" s="382">
        <v>44134</v>
      </c>
      <c r="B94" s="384" t="s">
        <v>496</v>
      </c>
      <c r="C94" s="384" t="s">
        <v>497</v>
      </c>
      <c r="D94" s="384" t="s">
        <v>777</v>
      </c>
      <c r="E94" s="384" t="s">
        <v>778</v>
      </c>
      <c r="F94" s="384" t="s">
        <v>779</v>
      </c>
      <c r="G94" s="384" t="s">
        <v>501</v>
      </c>
      <c r="H94" s="384" t="s">
        <v>736</v>
      </c>
      <c r="I94" s="547">
        <v>425</v>
      </c>
      <c r="J94" s="384" t="s">
        <v>503</v>
      </c>
      <c r="K94" s="385">
        <v>425</v>
      </c>
      <c r="L94" s="384" t="s">
        <v>503</v>
      </c>
      <c r="M94" s="384" t="s">
        <v>780</v>
      </c>
      <c r="N94" s="384" t="s">
        <v>505</v>
      </c>
      <c r="O94" s="384" t="s">
        <v>781</v>
      </c>
      <c r="R94" s="385">
        <v>0</v>
      </c>
      <c r="T94" s="384" t="s">
        <v>507</v>
      </c>
      <c r="U94" s="384" t="s">
        <v>508</v>
      </c>
    </row>
    <row r="95" spans="1:22">
      <c r="A95" s="382">
        <v>44135</v>
      </c>
      <c r="B95" s="384" t="s">
        <v>496</v>
      </c>
      <c r="C95" s="384" t="s">
        <v>497</v>
      </c>
      <c r="D95" s="384" t="s">
        <v>640</v>
      </c>
      <c r="E95" s="384" t="s">
        <v>641</v>
      </c>
      <c r="F95" s="384" t="s">
        <v>563</v>
      </c>
      <c r="G95" s="384" t="s">
        <v>501</v>
      </c>
      <c r="H95" s="384" t="s">
        <v>502</v>
      </c>
      <c r="I95" s="547">
        <v>13.4</v>
      </c>
      <c r="J95" s="384" t="s">
        <v>503</v>
      </c>
      <c r="K95" s="385">
        <v>85.59</v>
      </c>
      <c r="L95" s="384" t="s">
        <v>564</v>
      </c>
      <c r="M95" s="384" t="s">
        <v>782</v>
      </c>
      <c r="N95" s="384" t="s">
        <v>505</v>
      </c>
      <c r="O95" s="384" t="s">
        <v>783</v>
      </c>
      <c r="R95" s="385">
        <v>0</v>
      </c>
      <c r="T95" s="384" t="s">
        <v>507</v>
      </c>
      <c r="U95" s="384" t="s">
        <v>508</v>
      </c>
      <c r="V95" s="384" t="s">
        <v>643</v>
      </c>
    </row>
    <row r="96" spans="1:22">
      <c r="A96" s="382">
        <v>44135</v>
      </c>
      <c r="B96" s="384" t="s">
        <v>496</v>
      </c>
      <c r="C96" s="384" t="s">
        <v>497</v>
      </c>
      <c r="D96" s="384" t="s">
        <v>640</v>
      </c>
      <c r="E96" s="384" t="s">
        <v>641</v>
      </c>
      <c r="F96" s="384" t="s">
        <v>570</v>
      </c>
      <c r="G96" s="384" t="s">
        <v>501</v>
      </c>
      <c r="H96" s="384" t="s">
        <v>502</v>
      </c>
      <c r="I96" s="547">
        <v>404.63</v>
      </c>
      <c r="J96" s="384" t="s">
        <v>503</v>
      </c>
      <c r="K96" s="385">
        <v>2585</v>
      </c>
      <c r="L96" s="384" t="s">
        <v>564</v>
      </c>
      <c r="M96" s="384" t="s">
        <v>784</v>
      </c>
      <c r="N96" s="384" t="s">
        <v>505</v>
      </c>
      <c r="O96" s="384" t="s">
        <v>785</v>
      </c>
      <c r="R96" s="385">
        <v>0</v>
      </c>
      <c r="T96" s="384" t="s">
        <v>507</v>
      </c>
      <c r="U96" s="384" t="s">
        <v>508</v>
      </c>
      <c r="V96" s="384" t="s">
        <v>643</v>
      </c>
    </row>
    <row r="97" spans="1:22">
      <c r="A97" s="382">
        <v>44135</v>
      </c>
      <c r="B97" s="384" t="s">
        <v>496</v>
      </c>
      <c r="C97" s="384" t="s">
        <v>497</v>
      </c>
      <c r="D97" s="384" t="s">
        <v>640</v>
      </c>
      <c r="E97" s="384" t="s">
        <v>641</v>
      </c>
      <c r="F97" s="384" t="s">
        <v>645</v>
      </c>
      <c r="G97" s="384" t="s">
        <v>501</v>
      </c>
      <c r="H97" s="384" t="s">
        <v>502</v>
      </c>
      <c r="I97" s="547">
        <v>28.32</v>
      </c>
      <c r="J97" s="384" t="s">
        <v>503</v>
      </c>
      <c r="K97" s="385">
        <v>180.95</v>
      </c>
      <c r="L97" s="384" t="s">
        <v>564</v>
      </c>
      <c r="M97" s="384" t="s">
        <v>784</v>
      </c>
      <c r="N97" s="384" t="s">
        <v>505</v>
      </c>
      <c r="O97" s="384" t="s">
        <v>786</v>
      </c>
      <c r="R97" s="385">
        <v>0</v>
      </c>
      <c r="T97" s="384" t="s">
        <v>507</v>
      </c>
      <c r="U97" s="384" t="s">
        <v>508</v>
      </c>
      <c r="V97" s="384" t="s">
        <v>643</v>
      </c>
    </row>
    <row r="98" spans="1:22">
      <c r="A98" s="382">
        <v>44135</v>
      </c>
      <c r="B98" s="384" t="s">
        <v>496</v>
      </c>
      <c r="C98" s="384" t="s">
        <v>497</v>
      </c>
      <c r="D98" s="384" t="s">
        <v>787</v>
      </c>
      <c r="E98" s="384" t="s">
        <v>788</v>
      </c>
      <c r="F98" s="384" t="s">
        <v>563</v>
      </c>
      <c r="G98" s="384" t="s">
        <v>501</v>
      </c>
      <c r="H98" s="384" t="s">
        <v>502</v>
      </c>
      <c r="I98" s="547">
        <v>13.4</v>
      </c>
      <c r="J98" s="384" t="s">
        <v>503</v>
      </c>
      <c r="K98" s="385">
        <v>85.59</v>
      </c>
      <c r="L98" s="384" t="s">
        <v>564</v>
      </c>
      <c r="M98" s="384" t="s">
        <v>782</v>
      </c>
      <c r="N98" s="384" t="s">
        <v>505</v>
      </c>
      <c r="O98" s="384" t="s">
        <v>789</v>
      </c>
      <c r="R98" s="385">
        <v>0</v>
      </c>
      <c r="T98" s="384" t="s">
        <v>507</v>
      </c>
      <c r="U98" s="384" t="s">
        <v>508</v>
      </c>
      <c r="V98" s="384" t="s">
        <v>668</v>
      </c>
    </row>
    <row r="99" spans="1:22">
      <c r="A99" s="382">
        <v>44135</v>
      </c>
      <c r="B99" s="384" t="s">
        <v>496</v>
      </c>
      <c r="C99" s="384" t="s">
        <v>497</v>
      </c>
      <c r="D99" s="384" t="s">
        <v>787</v>
      </c>
      <c r="E99" s="384" t="s">
        <v>788</v>
      </c>
      <c r="F99" s="384" t="s">
        <v>570</v>
      </c>
      <c r="G99" s="384" t="s">
        <v>501</v>
      </c>
      <c r="H99" s="384" t="s">
        <v>502</v>
      </c>
      <c r="I99" s="547">
        <v>301.32</v>
      </c>
      <c r="J99" s="384" t="s">
        <v>503</v>
      </c>
      <c r="K99" s="385">
        <v>1925</v>
      </c>
      <c r="L99" s="384" t="s">
        <v>564</v>
      </c>
      <c r="M99" s="384" t="s">
        <v>784</v>
      </c>
      <c r="N99" s="384" t="s">
        <v>505</v>
      </c>
      <c r="O99" s="384" t="s">
        <v>790</v>
      </c>
      <c r="R99" s="385">
        <v>0</v>
      </c>
      <c r="T99" s="384" t="s">
        <v>507</v>
      </c>
      <c r="U99" s="384" t="s">
        <v>508</v>
      </c>
      <c r="V99" s="384" t="s">
        <v>668</v>
      </c>
    </row>
    <row r="100" spans="1:22">
      <c r="A100" s="382">
        <v>44135</v>
      </c>
      <c r="B100" s="384" t="s">
        <v>496</v>
      </c>
      <c r="C100" s="384" t="s">
        <v>497</v>
      </c>
      <c r="D100" s="384" t="s">
        <v>683</v>
      </c>
      <c r="E100" s="384" t="s">
        <v>684</v>
      </c>
      <c r="F100" s="384" t="s">
        <v>563</v>
      </c>
      <c r="G100" s="384" t="s">
        <v>501</v>
      </c>
      <c r="H100" s="384" t="s">
        <v>502</v>
      </c>
      <c r="I100" s="547">
        <v>13.4</v>
      </c>
      <c r="J100" s="384" t="s">
        <v>503</v>
      </c>
      <c r="K100" s="385">
        <v>85.59</v>
      </c>
      <c r="L100" s="384" t="s">
        <v>564</v>
      </c>
      <c r="M100" s="384" t="s">
        <v>782</v>
      </c>
      <c r="N100" s="384" t="s">
        <v>505</v>
      </c>
      <c r="O100" s="384" t="s">
        <v>791</v>
      </c>
      <c r="R100" s="385">
        <v>0</v>
      </c>
      <c r="T100" s="384" t="s">
        <v>507</v>
      </c>
      <c r="U100" s="384" t="s">
        <v>508</v>
      </c>
      <c r="V100" s="384" t="s">
        <v>686</v>
      </c>
    </row>
    <row r="101" spans="1:22">
      <c r="A101" s="382">
        <v>44135</v>
      </c>
      <c r="B101" s="384" t="s">
        <v>496</v>
      </c>
      <c r="C101" s="384" t="s">
        <v>497</v>
      </c>
      <c r="D101" s="384" t="s">
        <v>687</v>
      </c>
      <c r="E101" s="384" t="s">
        <v>688</v>
      </c>
      <c r="F101" s="384" t="s">
        <v>563</v>
      </c>
      <c r="G101" s="384" t="s">
        <v>501</v>
      </c>
      <c r="H101" s="384" t="s">
        <v>502</v>
      </c>
      <c r="I101" s="547">
        <v>13.4</v>
      </c>
      <c r="J101" s="384" t="s">
        <v>503</v>
      </c>
      <c r="K101" s="385">
        <v>85.59</v>
      </c>
      <c r="L101" s="384" t="s">
        <v>564</v>
      </c>
      <c r="M101" s="384" t="s">
        <v>782</v>
      </c>
      <c r="N101" s="384" t="s">
        <v>505</v>
      </c>
      <c r="O101" s="384" t="s">
        <v>792</v>
      </c>
      <c r="R101" s="385">
        <v>0</v>
      </c>
      <c r="T101" s="384" t="s">
        <v>507</v>
      </c>
      <c r="U101" s="384" t="s">
        <v>508</v>
      </c>
      <c r="V101" s="384" t="s">
        <v>690</v>
      </c>
    </row>
    <row r="102" spans="1:22">
      <c r="A102" s="382">
        <v>44135</v>
      </c>
      <c r="B102" s="384" t="s">
        <v>496</v>
      </c>
      <c r="C102" s="384" t="s">
        <v>497</v>
      </c>
      <c r="D102" s="384" t="s">
        <v>793</v>
      </c>
      <c r="E102" s="384" t="s">
        <v>794</v>
      </c>
      <c r="F102" s="384" t="s">
        <v>563</v>
      </c>
      <c r="G102" s="384" t="s">
        <v>501</v>
      </c>
      <c r="H102" s="384" t="s">
        <v>502</v>
      </c>
      <c r="I102" s="547">
        <v>13.4</v>
      </c>
      <c r="J102" s="384" t="s">
        <v>503</v>
      </c>
      <c r="K102" s="385">
        <v>85.59</v>
      </c>
      <c r="L102" s="384" t="s">
        <v>564</v>
      </c>
      <c r="M102" s="384" t="s">
        <v>782</v>
      </c>
      <c r="N102" s="384" t="s">
        <v>505</v>
      </c>
      <c r="O102" s="384" t="s">
        <v>795</v>
      </c>
      <c r="R102" s="385">
        <v>0</v>
      </c>
      <c r="T102" s="384" t="s">
        <v>507</v>
      </c>
      <c r="U102" s="384" t="s">
        <v>508</v>
      </c>
      <c r="V102" s="384" t="s">
        <v>796</v>
      </c>
    </row>
    <row r="103" spans="1:22">
      <c r="A103" s="382">
        <v>44135</v>
      </c>
      <c r="B103" s="384" t="s">
        <v>496</v>
      </c>
      <c r="C103" s="384" t="s">
        <v>497</v>
      </c>
      <c r="D103" s="384" t="s">
        <v>797</v>
      </c>
      <c r="E103" s="384" t="s">
        <v>798</v>
      </c>
      <c r="F103" s="384" t="s">
        <v>563</v>
      </c>
      <c r="G103" s="384" t="s">
        <v>501</v>
      </c>
      <c r="H103" s="384" t="s">
        <v>502</v>
      </c>
      <c r="I103" s="547">
        <v>45.55</v>
      </c>
      <c r="J103" s="384" t="s">
        <v>503</v>
      </c>
      <c r="K103" s="385">
        <v>291.01</v>
      </c>
      <c r="L103" s="384" t="s">
        <v>564</v>
      </c>
      <c r="M103" s="384" t="s">
        <v>782</v>
      </c>
      <c r="N103" s="384" t="s">
        <v>505</v>
      </c>
      <c r="O103" s="384" t="s">
        <v>799</v>
      </c>
      <c r="R103" s="385">
        <v>0</v>
      </c>
      <c r="T103" s="384" t="s">
        <v>507</v>
      </c>
      <c r="U103" s="384" t="s">
        <v>508</v>
      </c>
      <c r="V103" s="384" t="s">
        <v>800</v>
      </c>
    </row>
    <row r="104" spans="1:22">
      <c r="A104" s="382">
        <v>44135</v>
      </c>
      <c r="B104" s="384" t="s">
        <v>496</v>
      </c>
      <c r="C104" s="384" t="s">
        <v>497</v>
      </c>
      <c r="D104" s="384" t="s">
        <v>683</v>
      </c>
      <c r="E104" s="384" t="s">
        <v>684</v>
      </c>
      <c r="F104" s="384" t="s">
        <v>570</v>
      </c>
      <c r="G104" s="384" t="s">
        <v>501</v>
      </c>
      <c r="H104" s="384" t="s">
        <v>502</v>
      </c>
      <c r="I104" s="547">
        <v>289.58</v>
      </c>
      <c r="J104" s="384" t="s">
        <v>503</v>
      </c>
      <c r="K104" s="385">
        <v>1850</v>
      </c>
      <c r="L104" s="384" t="s">
        <v>564</v>
      </c>
      <c r="M104" s="384" t="s">
        <v>784</v>
      </c>
      <c r="N104" s="384" t="s">
        <v>505</v>
      </c>
      <c r="O104" s="384" t="s">
        <v>801</v>
      </c>
      <c r="R104" s="385">
        <v>0</v>
      </c>
      <c r="T104" s="384" t="s">
        <v>507</v>
      </c>
      <c r="U104" s="384" t="s">
        <v>508</v>
      </c>
      <c r="V104" s="384" t="s">
        <v>686</v>
      </c>
    </row>
    <row r="105" spans="1:22">
      <c r="A105" s="382">
        <v>44135</v>
      </c>
      <c r="B105" s="384" t="s">
        <v>496</v>
      </c>
      <c r="C105" s="384" t="s">
        <v>497</v>
      </c>
      <c r="D105" s="384" t="s">
        <v>683</v>
      </c>
      <c r="E105" s="384" t="s">
        <v>684</v>
      </c>
      <c r="F105" s="384" t="s">
        <v>645</v>
      </c>
      <c r="G105" s="384" t="s">
        <v>501</v>
      </c>
      <c r="H105" s="384" t="s">
        <v>502</v>
      </c>
      <c r="I105" s="547">
        <v>20.27</v>
      </c>
      <c r="J105" s="384" t="s">
        <v>503</v>
      </c>
      <c r="K105" s="385">
        <v>129.5</v>
      </c>
      <c r="L105" s="384" t="s">
        <v>564</v>
      </c>
      <c r="M105" s="384" t="s">
        <v>784</v>
      </c>
      <c r="N105" s="384" t="s">
        <v>505</v>
      </c>
      <c r="O105" s="384" t="s">
        <v>802</v>
      </c>
      <c r="R105" s="385">
        <v>0</v>
      </c>
      <c r="T105" s="384" t="s">
        <v>507</v>
      </c>
      <c r="U105" s="384" t="s">
        <v>508</v>
      </c>
      <c r="V105" s="384" t="s">
        <v>686</v>
      </c>
    </row>
    <row r="106" spans="1:22">
      <c r="A106" s="382">
        <v>44135</v>
      </c>
      <c r="B106" s="384" t="s">
        <v>496</v>
      </c>
      <c r="C106" s="384" t="s">
        <v>497</v>
      </c>
      <c r="D106" s="384" t="s">
        <v>687</v>
      </c>
      <c r="E106" s="384" t="s">
        <v>688</v>
      </c>
      <c r="F106" s="384" t="s">
        <v>570</v>
      </c>
      <c r="G106" s="384" t="s">
        <v>501</v>
      </c>
      <c r="H106" s="384" t="s">
        <v>502</v>
      </c>
      <c r="I106" s="547">
        <v>352.19</v>
      </c>
      <c r="J106" s="384" t="s">
        <v>503</v>
      </c>
      <c r="K106" s="385">
        <v>2250</v>
      </c>
      <c r="L106" s="384" t="s">
        <v>564</v>
      </c>
      <c r="M106" s="384" t="s">
        <v>784</v>
      </c>
      <c r="N106" s="384" t="s">
        <v>505</v>
      </c>
      <c r="O106" s="384" t="s">
        <v>803</v>
      </c>
      <c r="R106" s="385">
        <v>0</v>
      </c>
      <c r="T106" s="384" t="s">
        <v>507</v>
      </c>
      <c r="U106" s="384" t="s">
        <v>508</v>
      </c>
      <c r="V106" s="384" t="s">
        <v>690</v>
      </c>
    </row>
    <row r="107" spans="1:22">
      <c r="A107" s="382">
        <v>44135</v>
      </c>
      <c r="B107" s="384" t="s">
        <v>496</v>
      </c>
      <c r="C107" s="384" t="s">
        <v>497</v>
      </c>
      <c r="D107" s="384" t="s">
        <v>687</v>
      </c>
      <c r="E107" s="384" t="s">
        <v>688</v>
      </c>
      <c r="F107" s="384" t="s">
        <v>645</v>
      </c>
      <c r="G107" s="384" t="s">
        <v>501</v>
      </c>
      <c r="H107" s="384" t="s">
        <v>502</v>
      </c>
      <c r="I107" s="547">
        <v>24.65</v>
      </c>
      <c r="J107" s="384" t="s">
        <v>503</v>
      </c>
      <c r="K107" s="385">
        <v>157.5</v>
      </c>
      <c r="L107" s="384" t="s">
        <v>564</v>
      </c>
      <c r="M107" s="384" t="s">
        <v>784</v>
      </c>
      <c r="N107" s="384" t="s">
        <v>505</v>
      </c>
      <c r="O107" s="384" t="s">
        <v>804</v>
      </c>
      <c r="R107" s="385">
        <v>0</v>
      </c>
      <c r="T107" s="384" t="s">
        <v>507</v>
      </c>
      <c r="U107" s="384" t="s">
        <v>508</v>
      </c>
      <c r="V107" s="384" t="s">
        <v>690</v>
      </c>
    </row>
    <row r="108" spans="1:22">
      <c r="A108" s="382">
        <v>44135</v>
      </c>
      <c r="B108" s="384" t="s">
        <v>496</v>
      </c>
      <c r="C108" s="384" t="s">
        <v>497</v>
      </c>
      <c r="D108" s="384" t="s">
        <v>793</v>
      </c>
      <c r="E108" s="384" t="s">
        <v>794</v>
      </c>
      <c r="F108" s="384" t="s">
        <v>570</v>
      </c>
      <c r="G108" s="384" t="s">
        <v>501</v>
      </c>
      <c r="H108" s="384" t="s">
        <v>502</v>
      </c>
      <c r="I108" s="547">
        <v>331.84</v>
      </c>
      <c r="J108" s="384" t="s">
        <v>503</v>
      </c>
      <c r="K108" s="385">
        <v>2120</v>
      </c>
      <c r="L108" s="384" t="s">
        <v>564</v>
      </c>
      <c r="M108" s="384" t="s">
        <v>784</v>
      </c>
      <c r="N108" s="384" t="s">
        <v>505</v>
      </c>
      <c r="O108" s="384" t="s">
        <v>805</v>
      </c>
      <c r="R108" s="385">
        <v>0</v>
      </c>
      <c r="T108" s="384" t="s">
        <v>507</v>
      </c>
      <c r="U108" s="384" t="s">
        <v>508</v>
      </c>
      <c r="V108" s="384" t="s">
        <v>796</v>
      </c>
    </row>
    <row r="109" spans="1:22">
      <c r="A109" s="382">
        <v>44135</v>
      </c>
      <c r="B109" s="384" t="s">
        <v>496</v>
      </c>
      <c r="C109" s="384" t="s">
        <v>497</v>
      </c>
      <c r="D109" s="384" t="s">
        <v>793</v>
      </c>
      <c r="E109" s="384" t="s">
        <v>794</v>
      </c>
      <c r="F109" s="384" t="s">
        <v>645</v>
      </c>
      <c r="G109" s="384" t="s">
        <v>501</v>
      </c>
      <c r="H109" s="384" t="s">
        <v>502</v>
      </c>
      <c r="I109" s="547">
        <v>23.23</v>
      </c>
      <c r="J109" s="384" t="s">
        <v>503</v>
      </c>
      <c r="K109" s="385">
        <v>148.4</v>
      </c>
      <c r="L109" s="384" t="s">
        <v>564</v>
      </c>
      <c r="M109" s="384" t="s">
        <v>784</v>
      </c>
      <c r="N109" s="384" t="s">
        <v>505</v>
      </c>
      <c r="O109" s="384" t="s">
        <v>806</v>
      </c>
      <c r="R109" s="385">
        <v>0</v>
      </c>
      <c r="T109" s="384" t="s">
        <v>507</v>
      </c>
      <c r="U109" s="384" t="s">
        <v>508</v>
      </c>
      <c r="V109" s="384" t="s">
        <v>796</v>
      </c>
    </row>
    <row r="110" spans="1:22">
      <c r="A110" s="382">
        <v>44135</v>
      </c>
      <c r="B110" s="384" t="s">
        <v>496</v>
      </c>
      <c r="C110" s="384" t="s">
        <v>497</v>
      </c>
      <c r="D110" s="384" t="s">
        <v>797</v>
      </c>
      <c r="E110" s="384" t="s">
        <v>798</v>
      </c>
      <c r="F110" s="384" t="s">
        <v>570</v>
      </c>
      <c r="G110" s="384" t="s">
        <v>501</v>
      </c>
      <c r="H110" s="384" t="s">
        <v>502</v>
      </c>
      <c r="I110" s="547">
        <v>1114.96</v>
      </c>
      <c r="J110" s="384" t="s">
        <v>503</v>
      </c>
      <c r="K110" s="385">
        <v>7123</v>
      </c>
      <c r="L110" s="384" t="s">
        <v>564</v>
      </c>
      <c r="M110" s="384" t="s">
        <v>784</v>
      </c>
      <c r="N110" s="384" t="s">
        <v>505</v>
      </c>
      <c r="O110" s="384" t="s">
        <v>807</v>
      </c>
      <c r="R110" s="385">
        <v>0</v>
      </c>
      <c r="T110" s="384" t="s">
        <v>507</v>
      </c>
      <c r="U110" s="384" t="s">
        <v>508</v>
      </c>
      <c r="V110" s="384" t="s">
        <v>800</v>
      </c>
    </row>
    <row r="111" spans="1:22">
      <c r="A111" s="382">
        <v>44135</v>
      </c>
      <c r="B111" s="384" t="s">
        <v>496</v>
      </c>
      <c r="C111" s="384" t="s">
        <v>497</v>
      </c>
      <c r="D111" s="384" t="s">
        <v>797</v>
      </c>
      <c r="E111" s="384" t="s">
        <v>798</v>
      </c>
      <c r="F111" s="384" t="s">
        <v>808</v>
      </c>
      <c r="G111" s="384" t="s">
        <v>501</v>
      </c>
      <c r="H111" s="384" t="s">
        <v>502</v>
      </c>
      <c r="I111" s="547">
        <v>101.12</v>
      </c>
      <c r="J111" s="384" t="s">
        <v>503</v>
      </c>
      <c r="K111" s="385">
        <v>646</v>
      </c>
      <c r="L111" s="384" t="s">
        <v>564</v>
      </c>
      <c r="M111" s="384" t="s">
        <v>784</v>
      </c>
      <c r="N111" s="384" t="s">
        <v>505</v>
      </c>
      <c r="O111" s="384" t="s">
        <v>809</v>
      </c>
      <c r="R111" s="385">
        <v>0</v>
      </c>
      <c r="T111" s="384" t="s">
        <v>507</v>
      </c>
      <c r="U111" s="384" t="s">
        <v>508</v>
      </c>
      <c r="V111" s="384" t="s">
        <v>800</v>
      </c>
    </row>
    <row r="112" spans="1:22">
      <c r="A112" s="382">
        <v>44135</v>
      </c>
      <c r="B112" s="384" t="s">
        <v>496</v>
      </c>
      <c r="C112" s="384" t="s">
        <v>497</v>
      </c>
      <c r="D112" s="384" t="s">
        <v>810</v>
      </c>
      <c r="E112" s="384" t="s">
        <v>811</v>
      </c>
      <c r="F112" s="384" t="s">
        <v>563</v>
      </c>
      <c r="G112" s="384" t="s">
        <v>501</v>
      </c>
      <c r="H112" s="384" t="s">
        <v>502</v>
      </c>
      <c r="I112" s="547">
        <v>13.4</v>
      </c>
      <c r="J112" s="384" t="s">
        <v>503</v>
      </c>
      <c r="K112" s="385">
        <v>85.59</v>
      </c>
      <c r="L112" s="384" t="s">
        <v>564</v>
      </c>
      <c r="M112" s="384" t="s">
        <v>782</v>
      </c>
      <c r="N112" s="384" t="s">
        <v>505</v>
      </c>
      <c r="O112" s="384" t="s">
        <v>812</v>
      </c>
      <c r="R112" s="385">
        <v>0</v>
      </c>
      <c r="T112" s="384" t="s">
        <v>507</v>
      </c>
      <c r="U112" s="384" t="s">
        <v>508</v>
      </c>
      <c r="V112" s="384" t="s">
        <v>813</v>
      </c>
    </row>
    <row r="113" spans="1:22">
      <c r="A113" s="382">
        <v>44135</v>
      </c>
      <c r="B113" s="384" t="s">
        <v>496</v>
      </c>
      <c r="C113" s="384" t="s">
        <v>497</v>
      </c>
      <c r="D113" s="384" t="s">
        <v>814</v>
      </c>
      <c r="E113" s="384" t="s">
        <v>815</v>
      </c>
      <c r="F113" s="384" t="s">
        <v>563</v>
      </c>
      <c r="G113" s="384" t="s">
        <v>501</v>
      </c>
      <c r="H113" s="384" t="s">
        <v>502</v>
      </c>
      <c r="I113" s="547">
        <v>13.4</v>
      </c>
      <c r="J113" s="384" t="s">
        <v>503</v>
      </c>
      <c r="K113" s="385">
        <v>85.59</v>
      </c>
      <c r="L113" s="384" t="s">
        <v>564</v>
      </c>
      <c r="M113" s="384" t="s">
        <v>782</v>
      </c>
      <c r="N113" s="384" t="s">
        <v>505</v>
      </c>
      <c r="O113" s="384" t="s">
        <v>816</v>
      </c>
      <c r="R113" s="385">
        <v>0</v>
      </c>
      <c r="T113" s="384" t="s">
        <v>507</v>
      </c>
      <c r="U113" s="384" t="s">
        <v>508</v>
      </c>
      <c r="V113" s="384" t="s">
        <v>817</v>
      </c>
    </row>
    <row r="114" spans="1:22">
      <c r="A114" s="382">
        <v>44135</v>
      </c>
      <c r="B114" s="384" t="s">
        <v>496</v>
      </c>
      <c r="C114" s="384" t="s">
        <v>497</v>
      </c>
      <c r="D114" s="384" t="s">
        <v>561</v>
      </c>
      <c r="E114" s="384" t="s">
        <v>562</v>
      </c>
      <c r="F114" s="384" t="s">
        <v>563</v>
      </c>
      <c r="G114" s="384" t="s">
        <v>501</v>
      </c>
      <c r="H114" s="384" t="s">
        <v>502</v>
      </c>
      <c r="I114" s="547">
        <v>45.55</v>
      </c>
      <c r="J114" s="384" t="s">
        <v>503</v>
      </c>
      <c r="K114" s="385">
        <v>291.01</v>
      </c>
      <c r="L114" s="384" t="s">
        <v>564</v>
      </c>
      <c r="M114" s="384" t="s">
        <v>782</v>
      </c>
      <c r="N114" s="384" t="s">
        <v>505</v>
      </c>
      <c r="O114" s="384" t="s">
        <v>818</v>
      </c>
      <c r="R114" s="385">
        <v>0</v>
      </c>
      <c r="T114" s="384" t="s">
        <v>507</v>
      </c>
      <c r="U114" s="384" t="s">
        <v>508</v>
      </c>
      <c r="V114" s="384" t="s">
        <v>567</v>
      </c>
    </row>
    <row r="115" spans="1:22">
      <c r="A115" s="382">
        <v>44135</v>
      </c>
      <c r="B115" s="384" t="s">
        <v>496</v>
      </c>
      <c r="C115" s="384" t="s">
        <v>497</v>
      </c>
      <c r="D115" s="384" t="s">
        <v>810</v>
      </c>
      <c r="E115" s="384" t="s">
        <v>811</v>
      </c>
      <c r="F115" s="384" t="s">
        <v>570</v>
      </c>
      <c r="G115" s="384" t="s">
        <v>501</v>
      </c>
      <c r="H115" s="384" t="s">
        <v>502</v>
      </c>
      <c r="I115" s="547">
        <v>255.14</v>
      </c>
      <c r="J115" s="384" t="s">
        <v>503</v>
      </c>
      <c r="K115" s="385">
        <v>1630</v>
      </c>
      <c r="L115" s="384" t="s">
        <v>564</v>
      </c>
      <c r="M115" s="384" t="s">
        <v>784</v>
      </c>
      <c r="N115" s="384" t="s">
        <v>505</v>
      </c>
      <c r="O115" s="384" t="s">
        <v>819</v>
      </c>
      <c r="R115" s="385">
        <v>0</v>
      </c>
      <c r="T115" s="384" t="s">
        <v>507</v>
      </c>
      <c r="U115" s="384" t="s">
        <v>508</v>
      </c>
      <c r="V115" s="384" t="s">
        <v>813</v>
      </c>
    </row>
    <row r="116" spans="1:22">
      <c r="A116" s="382">
        <v>44135</v>
      </c>
      <c r="B116" s="384" t="s">
        <v>496</v>
      </c>
      <c r="C116" s="384" t="s">
        <v>497</v>
      </c>
      <c r="D116" s="384" t="s">
        <v>810</v>
      </c>
      <c r="E116" s="384" t="s">
        <v>811</v>
      </c>
      <c r="F116" s="384" t="s">
        <v>645</v>
      </c>
      <c r="G116" s="384" t="s">
        <v>501</v>
      </c>
      <c r="H116" s="384" t="s">
        <v>502</v>
      </c>
      <c r="I116" s="547">
        <v>17.86</v>
      </c>
      <c r="J116" s="384" t="s">
        <v>503</v>
      </c>
      <c r="K116" s="385">
        <v>114.1</v>
      </c>
      <c r="L116" s="384" t="s">
        <v>564</v>
      </c>
      <c r="M116" s="384" t="s">
        <v>784</v>
      </c>
      <c r="N116" s="384" t="s">
        <v>505</v>
      </c>
      <c r="O116" s="384" t="s">
        <v>820</v>
      </c>
      <c r="R116" s="385">
        <v>0</v>
      </c>
      <c r="T116" s="384" t="s">
        <v>507</v>
      </c>
      <c r="U116" s="384" t="s">
        <v>508</v>
      </c>
      <c r="V116" s="384" t="s">
        <v>813</v>
      </c>
    </row>
    <row r="117" spans="1:22">
      <c r="A117" s="382">
        <v>44135</v>
      </c>
      <c r="B117" s="384" t="s">
        <v>496</v>
      </c>
      <c r="C117" s="384" t="s">
        <v>497</v>
      </c>
      <c r="D117" s="384" t="s">
        <v>814</v>
      </c>
      <c r="E117" s="384" t="s">
        <v>815</v>
      </c>
      <c r="F117" s="384" t="s">
        <v>570</v>
      </c>
      <c r="G117" s="384" t="s">
        <v>501</v>
      </c>
      <c r="H117" s="384" t="s">
        <v>502</v>
      </c>
      <c r="I117" s="547">
        <v>212.88</v>
      </c>
      <c r="J117" s="384" t="s">
        <v>503</v>
      </c>
      <c r="K117" s="385">
        <v>1360</v>
      </c>
      <c r="L117" s="384" t="s">
        <v>564</v>
      </c>
      <c r="M117" s="384" t="s">
        <v>784</v>
      </c>
      <c r="N117" s="384" t="s">
        <v>505</v>
      </c>
      <c r="O117" s="384" t="s">
        <v>821</v>
      </c>
      <c r="R117" s="385">
        <v>0</v>
      </c>
      <c r="T117" s="384" t="s">
        <v>507</v>
      </c>
      <c r="U117" s="384" t="s">
        <v>508</v>
      </c>
      <c r="V117" s="384" t="s">
        <v>817</v>
      </c>
    </row>
    <row r="118" spans="1:22">
      <c r="A118" s="382">
        <v>44135</v>
      </c>
      <c r="B118" s="384" t="s">
        <v>496</v>
      </c>
      <c r="C118" s="384" t="s">
        <v>497</v>
      </c>
      <c r="D118" s="384" t="s">
        <v>814</v>
      </c>
      <c r="E118" s="384" t="s">
        <v>815</v>
      </c>
      <c r="F118" s="384" t="s">
        <v>645</v>
      </c>
      <c r="G118" s="384" t="s">
        <v>501</v>
      </c>
      <c r="H118" s="384" t="s">
        <v>502</v>
      </c>
      <c r="I118" s="547">
        <v>14.9</v>
      </c>
      <c r="J118" s="384" t="s">
        <v>503</v>
      </c>
      <c r="K118" s="385">
        <v>95.2</v>
      </c>
      <c r="L118" s="384" t="s">
        <v>564</v>
      </c>
      <c r="M118" s="384" t="s">
        <v>784</v>
      </c>
      <c r="N118" s="384" t="s">
        <v>505</v>
      </c>
      <c r="O118" s="384" t="s">
        <v>822</v>
      </c>
      <c r="R118" s="385">
        <v>0</v>
      </c>
      <c r="T118" s="384" t="s">
        <v>507</v>
      </c>
      <c r="U118" s="384" t="s">
        <v>508</v>
      </c>
      <c r="V118" s="384" t="s">
        <v>817</v>
      </c>
    </row>
    <row r="119" spans="1:22">
      <c r="A119" s="382">
        <v>44135</v>
      </c>
      <c r="B119" s="384" t="s">
        <v>496</v>
      </c>
      <c r="C119" s="384" t="s">
        <v>497</v>
      </c>
      <c r="D119" s="384" t="s">
        <v>561</v>
      </c>
      <c r="E119" s="384" t="s">
        <v>562</v>
      </c>
      <c r="F119" s="384" t="s">
        <v>570</v>
      </c>
      <c r="G119" s="384" t="s">
        <v>501</v>
      </c>
      <c r="H119" s="384" t="s">
        <v>502</v>
      </c>
      <c r="I119" s="547">
        <v>883.46</v>
      </c>
      <c r="J119" s="384" t="s">
        <v>503</v>
      </c>
      <c r="K119" s="385">
        <v>5644</v>
      </c>
      <c r="L119" s="384" t="s">
        <v>564</v>
      </c>
      <c r="M119" s="384" t="s">
        <v>784</v>
      </c>
      <c r="N119" s="384" t="s">
        <v>505</v>
      </c>
      <c r="O119" s="384" t="s">
        <v>823</v>
      </c>
      <c r="R119" s="385">
        <v>0</v>
      </c>
      <c r="T119" s="384" t="s">
        <v>507</v>
      </c>
      <c r="U119" s="384" t="s">
        <v>508</v>
      </c>
      <c r="V119" s="384" t="s">
        <v>567</v>
      </c>
    </row>
    <row r="120" spans="1:22">
      <c r="A120" s="382">
        <v>44135</v>
      </c>
      <c r="B120" s="384" t="s">
        <v>496</v>
      </c>
      <c r="C120" s="384" t="s">
        <v>497</v>
      </c>
      <c r="D120" s="384" t="s">
        <v>498</v>
      </c>
      <c r="E120" s="384" t="s">
        <v>499</v>
      </c>
      <c r="F120" s="384" t="s">
        <v>500</v>
      </c>
      <c r="G120" s="384" t="s">
        <v>501</v>
      </c>
      <c r="H120" s="384" t="s">
        <v>502</v>
      </c>
      <c r="I120" s="547">
        <v>21.1</v>
      </c>
      <c r="J120" s="384" t="s">
        <v>503</v>
      </c>
      <c r="K120" s="385">
        <v>21.1</v>
      </c>
      <c r="L120" s="384" t="s">
        <v>503</v>
      </c>
      <c r="M120" s="384" t="s">
        <v>824</v>
      </c>
      <c r="N120" s="384" t="s">
        <v>505</v>
      </c>
      <c r="O120" s="384" t="s">
        <v>825</v>
      </c>
      <c r="R120" s="385">
        <v>0</v>
      </c>
      <c r="T120" s="384" t="s">
        <v>507</v>
      </c>
      <c r="U120" s="384" t="s">
        <v>508</v>
      </c>
      <c r="V120" s="384" t="s">
        <v>509</v>
      </c>
    </row>
    <row r="121" spans="1:22">
      <c r="A121" s="382">
        <v>44135</v>
      </c>
      <c r="B121" s="384" t="s">
        <v>496</v>
      </c>
      <c r="C121" s="384" t="s">
        <v>497</v>
      </c>
      <c r="D121" s="384" t="s">
        <v>580</v>
      </c>
      <c r="E121" s="384" t="s">
        <v>581</v>
      </c>
      <c r="F121" s="384" t="s">
        <v>500</v>
      </c>
      <c r="G121" s="384" t="s">
        <v>501</v>
      </c>
      <c r="H121" s="384" t="s">
        <v>502</v>
      </c>
      <c r="I121" s="547">
        <v>18.53</v>
      </c>
      <c r="J121" s="384" t="s">
        <v>503</v>
      </c>
      <c r="K121" s="385">
        <v>18.53</v>
      </c>
      <c r="L121" s="384" t="s">
        <v>503</v>
      </c>
      <c r="M121" s="384" t="s">
        <v>826</v>
      </c>
      <c r="N121" s="384" t="s">
        <v>505</v>
      </c>
      <c r="O121" s="384" t="s">
        <v>827</v>
      </c>
      <c r="R121" s="385">
        <v>0</v>
      </c>
      <c r="T121" s="384" t="s">
        <v>507</v>
      </c>
      <c r="U121" s="384" t="s">
        <v>508</v>
      </c>
      <c r="V121" s="384" t="s">
        <v>584</v>
      </c>
    </row>
    <row r="122" spans="1:22">
      <c r="A122" s="382">
        <v>44135</v>
      </c>
      <c r="B122" s="384" t="s">
        <v>496</v>
      </c>
      <c r="C122" s="384" t="s">
        <v>497</v>
      </c>
      <c r="D122" s="384" t="s">
        <v>585</v>
      </c>
      <c r="E122" s="384" t="s">
        <v>586</v>
      </c>
      <c r="F122" s="384" t="s">
        <v>500</v>
      </c>
      <c r="G122" s="384" t="s">
        <v>501</v>
      </c>
      <c r="H122" s="384" t="s">
        <v>502</v>
      </c>
      <c r="I122" s="547">
        <v>4.71</v>
      </c>
      <c r="J122" s="384" t="s">
        <v>503</v>
      </c>
      <c r="K122" s="385">
        <v>4.71</v>
      </c>
      <c r="L122" s="384" t="s">
        <v>503</v>
      </c>
      <c r="M122" s="384" t="s">
        <v>828</v>
      </c>
      <c r="N122" s="384" t="s">
        <v>505</v>
      </c>
      <c r="O122" s="384" t="s">
        <v>829</v>
      </c>
      <c r="R122" s="385">
        <v>0</v>
      </c>
      <c r="T122" s="384" t="s">
        <v>507</v>
      </c>
      <c r="U122" s="384" t="s">
        <v>508</v>
      </c>
      <c r="V122" s="384" t="s">
        <v>589</v>
      </c>
    </row>
    <row r="123" spans="1:22">
      <c r="A123" s="382">
        <v>44135</v>
      </c>
      <c r="B123" s="384" t="s">
        <v>496</v>
      </c>
      <c r="C123" s="384" t="s">
        <v>497</v>
      </c>
      <c r="D123" s="384" t="s">
        <v>527</v>
      </c>
      <c r="E123" s="384" t="s">
        <v>528</v>
      </c>
      <c r="F123" s="384" t="s">
        <v>500</v>
      </c>
      <c r="G123" s="384" t="s">
        <v>501</v>
      </c>
      <c r="H123" s="384" t="s">
        <v>502</v>
      </c>
      <c r="I123" s="547">
        <v>6.83</v>
      </c>
      <c r="J123" s="384" t="s">
        <v>503</v>
      </c>
      <c r="K123" s="385">
        <v>6.83</v>
      </c>
      <c r="L123" s="384" t="s">
        <v>503</v>
      </c>
      <c r="M123" s="384" t="s">
        <v>830</v>
      </c>
      <c r="N123" s="384" t="s">
        <v>505</v>
      </c>
      <c r="O123" s="384" t="s">
        <v>831</v>
      </c>
      <c r="R123" s="385">
        <v>0</v>
      </c>
      <c r="T123" s="384" t="s">
        <v>507</v>
      </c>
      <c r="U123" s="384" t="s">
        <v>508</v>
      </c>
      <c r="V123" s="384" t="s">
        <v>832</v>
      </c>
    </row>
    <row r="124" spans="1:22">
      <c r="A124" s="382">
        <v>44135</v>
      </c>
      <c r="B124" s="384" t="s">
        <v>496</v>
      </c>
      <c r="C124" s="384" t="s">
        <v>497</v>
      </c>
      <c r="D124" s="384" t="s">
        <v>510</v>
      </c>
      <c r="E124" s="384" t="s">
        <v>511</v>
      </c>
      <c r="F124" s="384" t="s">
        <v>500</v>
      </c>
      <c r="G124" s="384" t="s">
        <v>501</v>
      </c>
      <c r="H124" s="384" t="s">
        <v>502</v>
      </c>
      <c r="I124" s="547">
        <v>5.72</v>
      </c>
      <c r="J124" s="384" t="s">
        <v>503</v>
      </c>
      <c r="K124" s="385">
        <v>5.72</v>
      </c>
      <c r="L124" s="384" t="s">
        <v>503</v>
      </c>
      <c r="M124" s="384" t="s">
        <v>833</v>
      </c>
      <c r="N124" s="384" t="s">
        <v>505</v>
      </c>
      <c r="O124" s="384" t="s">
        <v>834</v>
      </c>
      <c r="R124" s="385">
        <v>0</v>
      </c>
      <c r="T124" s="384" t="s">
        <v>507</v>
      </c>
      <c r="U124" s="384" t="s">
        <v>508</v>
      </c>
      <c r="V124" s="384" t="s">
        <v>514</v>
      </c>
    </row>
    <row r="125" spans="1:22">
      <c r="A125" s="382">
        <v>44135</v>
      </c>
      <c r="B125" s="384" t="s">
        <v>496</v>
      </c>
      <c r="C125" s="384" t="s">
        <v>497</v>
      </c>
      <c r="D125" s="384" t="s">
        <v>590</v>
      </c>
      <c r="E125" s="384" t="s">
        <v>591</v>
      </c>
      <c r="F125" s="384" t="s">
        <v>500</v>
      </c>
      <c r="G125" s="384" t="s">
        <v>501</v>
      </c>
      <c r="H125" s="384" t="s">
        <v>502</v>
      </c>
      <c r="I125" s="547">
        <v>19.09</v>
      </c>
      <c r="J125" s="384" t="s">
        <v>503</v>
      </c>
      <c r="K125" s="385">
        <v>19.09</v>
      </c>
      <c r="L125" s="384" t="s">
        <v>503</v>
      </c>
      <c r="M125" s="384" t="s">
        <v>835</v>
      </c>
      <c r="N125" s="384" t="s">
        <v>505</v>
      </c>
      <c r="O125" s="384" t="s">
        <v>836</v>
      </c>
      <c r="R125" s="385">
        <v>0</v>
      </c>
      <c r="T125" s="384" t="s">
        <v>507</v>
      </c>
      <c r="U125" s="384" t="s">
        <v>508</v>
      </c>
      <c r="V125" s="384" t="s">
        <v>594</v>
      </c>
    </row>
    <row r="126" spans="1:22">
      <c r="A126" s="382">
        <v>44135</v>
      </c>
      <c r="B126" s="384" t="s">
        <v>496</v>
      </c>
      <c r="C126" s="384" t="s">
        <v>497</v>
      </c>
      <c r="D126" s="384" t="s">
        <v>515</v>
      </c>
      <c r="E126" s="384" t="s">
        <v>516</v>
      </c>
      <c r="F126" s="384" t="s">
        <v>500</v>
      </c>
      <c r="G126" s="384" t="s">
        <v>501</v>
      </c>
      <c r="H126" s="384" t="s">
        <v>502</v>
      </c>
      <c r="I126" s="547">
        <v>11.06</v>
      </c>
      <c r="J126" s="384" t="s">
        <v>503</v>
      </c>
      <c r="K126" s="385">
        <v>11.06</v>
      </c>
      <c r="L126" s="384" t="s">
        <v>503</v>
      </c>
      <c r="M126" s="384" t="s">
        <v>837</v>
      </c>
      <c r="N126" s="384" t="s">
        <v>505</v>
      </c>
      <c r="O126" s="384" t="s">
        <v>838</v>
      </c>
      <c r="R126" s="385">
        <v>0</v>
      </c>
      <c r="T126" s="384" t="s">
        <v>507</v>
      </c>
      <c r="U126" s="384" t="s">
        <v>508</v>
      </c>
      <c r="V126" s="384" t="s">
        <v>519</v>
      </c>
    </row>
    <row r="127" spans="1:22">
      <c r="A127" s="382">
        <v>44135</v>
      </c>
      <c r="B127" s="384" t="s">
        <v>496</v>
      </c>
      <c r="C127" s="384" t="s">
        <v>497</v>
      </c>
      <c r="D127" s="384" t="s">
        <v>598</v>
      </c>
      <c r="E127" s="384" t="s">
        <v>599</v>
      </c>
      <c r="F127" s="384" t="s">
        <v>500</v>
      </c>
      <c r="G127" s="384" t="s">
        <v>501</v>
      </c>
      <c r="H127" s="384" t="s">
        <v>502</v>
      </c>
      <c r="I127" s="547">
        <v>4.43</v>
      </c>
      <c r="J127" s="384" t="s">
        <v>503</v>
      </c>
      <c r="K127" s="385">
        <v>4.43</v>
      </c>
      <c r="L127" s="384" t="s">
        <v>503</v>
      </c>
      <c r="M127" s="384" t="s">
        <v>839</v>
      </c>
      <c r="N127" s="384" t="s">
        <v>505</v>
      </c>
      <c r="O127" s="384" t="s">
        <v>840</v>
      </c>
      <c r="R127" s="385">
        <v>0</v>
      </c>
      <c r="T127" s="384" t="s">
        <v>507</v>
      </c>
      <c r="U127" s="384" t="s">
        <v>508</v>
      </c>
      <c r="V127" s="384" t="s">
        <v>602</v>
      </c>
    </row>
    <row r="128" spans="1:22">
      <c r="A128" s="382">
        <v>44135</v>
      </c>
      <c r="B128" s="384" t="s">
        <v>496</v>
      </c>
      <c r="C128" s="384" t="s">
        <v>497</v>
      </c>
      <c r="D128" s="384" t="s">
        <v>498</v>
      </c>
      <c r="E128" s="384" t="s">
        <v>499</v>
      </c>
      <c r="F128" s="384" t="s">
        <v>520</v>
      </c>
      <c r="G128" s="384" t="s">
        <v>501</v>
      </c>
      <c r="H128" s="384" t="s">
        <v>502</v>
      </c>
      <c r="I128" s="547">
        <v>250.69</v>
      </c>
      <c r="J128" s="384" t="s">
        <v>503</v>
      </c>
      <c r="K128" s="385">
        <v>250.69</v>
      </c>
      <c r="L128" s="384" t="s">
        <v>503</v>
      </c>
      <c r="M128" s="384" t="s">
        <v>841</v>
      </c>
      <c r="N128" s="384" t="s">
        <v>505</v>
      </c>
      <c r="O128" s="384" t="s">
        <v>842</v>
      </c>
      <c r="R128" s="385">
        <v>0</v>
      </c>
      <c r="T128" s="384" t="s">
        <v>507</v>
      </c>
      <c r="U128" s="384" t="s">
        <v>508</v>
      </c>
      <c r="V128" s="384" t="s">
        <v>509</v>
      </c>
    </row>
    <row r="129" spans="1:22">
      <c r="A129" s="382">
        <v>44135</v>
      </c>
      <c r="B129" s="384" t="s">
        <v>496</v>
      </c>
      <c r="C129" s="384" t="s">
        <v>497</v>
      </c>
      <c r="D129" s="384" t="s">
        <v>580</v>
      </c>
      <c r="E129" s="384" t="s">
        <v>581</v>
      </c>
      <c r="F129" s="384" t="s">
        <v>520</v>
      </c>
      <c r="G129" s="384" t="s">
        <v>501</v>
      </c>
      <c r="H129" s="384" t="s">
        <v>502</v>
      </c>
      <c r="I129" s="547">
        <v>223.72</v>
      </c>
      <c r="J129" s="384" t="s">
        <v>503</v>
      </c>
      <c r="K129" s="385">
        <v>223.72</v>
      </c>
      <c r="L129" s="384" t="s">
        <v>503</v>
      </c>
      <c r="M129" s="384" t="s">
        <v>843</v>
      </c>
      <c r="N129" s="384" t="s">
        <v>505</v>
      </c>
      <c r="O129" s="384" t="s">
        <v>844</v>
      </c>
      <c r="R129" s="385">
        <v>0</v>
      </c>
      <c r="T129" s="384" t="s">
        <v>507</v>
      </c>
      <c r="U129" s="384" t="s">
        <v>508</v>
      </c>
      <c r="V129" s="384" t="s">
        <v>584</v>
      </c>
    </row>
    <row r="130" spans="1:22">
      <c r="A130" s="382">
        <v>44135</v>
      </c>
      <c r="B130" s="384" t="s">
        <v>496</v>
      </c>
      <c r="C130" s="384" t="s">
        <v>497</v>
      </c>
      <c r="D130" s="384" t="s">
        <v>585</v>
      </c>
      <c r="E130" s="384" t="s">
        <v>586</v>
      </c>
      <c r="F130" s="384" t="s">
        <v>520</v>
      </c>
      <c r="G130" s="384" t="s">
        <v>501</v>
      </c>
      <c r="H130" s="384" t="s">
        <v>502</v>
      </c>
      <c r="I130" s="547">
        <v>58.88</v>
      </c>
      <c r="J130" s="384" t="s">
        <v>503</v>
      </c>
      <c r="K130" s="385">
        <v>58.88</v>
      </c>
      <c r="L130" s="384" t="s">
        <v>503</v>
      </c>
      <c r="M130" s="384" t="s">
        <v>845</v>
      </c>
      <c r="N130" s="384" t="s">
        <v>505</v>
      </c>
      <c r="O130" s="384" t="s">
        <v>846</v>
      </c>
      <c r="R130" s="385">
        <v>0</v>
      </c>
      <c r="T130" s="384" t="s">
        <v>507</v>
      </c>
      <c r="U130" s="384" t="s">
        <v>508</v>
      </c>
      <c r="V130" s="384" t="s">
        <v>589</v>
      </c>
    </row>
    <row r="131" spans="1:22">
      <c r="A131" s="382">
        <v>44135</v>
      </c>
      <c r="B131" s="384" t="s">
        <v>496</v>
      </c>
      <c r="C131" s="384" t="s">
        <v>497</v>
      </c>
      <c r="D131" s="384" t="s">
        <v>527</v>
      </c>
      <c r="E131" s="384" t="s">
        <v>528</v>
      </c>
      <c r="F131" s="384" t="s">
        <v>520</v>
      </c>
      <c r="G131" s="384" t="s">
        <v>501</v>
      </c>
      <c r="H131" s="384" t="s">
        <v>502</v>
      </c>
      <c r="I131" s="547">
        <v>91.47</v>
      </c>
      <c r="J131" s="384" t="s">
        <v>503</v>
      </c>
      <c r="K131" s="385">
        <v>91.47</v>
      </c>
      <c r="L131" s="384" t="s">
        <v>503</v>
      </c>
      <c r="M131" s="384" t="s">
        <v>847</v>
      </c>
      <c r="N131" s="384" t="s">
        <v>505</v>
      </c>
      <c r="O131" s="384" t="s">
        <v>848</v>
      </c>
      <c r="R131" s="385">
        <v>0</v>
      </c>
      <c r="T131" s="384" t="s">
        <v>507</v>
      </c>
      <c r="U131" s="384" t="s">
        <v>508</v>
      </c>
      <c r="V131" s="384" t="s">
        <v>832</v>
      </c>
    </row>
    <row r="132" spans="1:22">
      <c r="A132" s="382">
        <v>44135</v>
      </c>
      <c r="B132" s="384" t="s">
        <v>496</v>
      </c>
      <c r="C132" s="384" t="s">
        <v>497</v>
      </c>
      <c r="D132" s="384" t="s">
        <v>510</v>
      </c>
      <c r="E132" s="384" t="s">
        <v>511</v>
      </c>
      <c r="F132" s="384" t="s">
        <v>520</v>
      </c>
      <c r="G132" s="384" t="s">
        <v>501</v>
      </c>
      <c r="H132" s="384" t="s">
        <v>502</v>
      </c>
      <c r="I132" s="547">
        <v>70.099999999999994</v>
      </c>
      <c r="J132" s="384" t="s">
        <v>503</v>
      </c>
      <c r="K132" s="385">
        <v>70.099999999999994</v>
      </c>
      <c r="L132" s="384" t="s">
        <v>503</v>
      </c>
      <c r="M132" s="384" t="s">
        <v>849</v>
      </c>
      <c r="N132" s="384" t="s">
        <v>505</v>
      </c>
      <c r="O132" s="384" t="s">
        <v>850</v>
      </c>
      <c r="R132" s="385">
        <v>0</v>
      </c>
      <c r="T132" s="384" t="s">
        <v>507</v>
      </c>
      <c r="U132" s="384" t="s">
        <v>508</v>
      </c>
      <c r="V132" s="384" t="s">
        <v>514</v>
      </c>
    </row>
    <row r="133" spans="1:22">
      <c r="A133" s="382">
        <v>44135</v>
      </c>
      <c r="B133" s="384" t="s">
        <v>496</v>
      </c>
      <c r="C133" s="384" t="s">
        <v>497</v>
      </c>
      <c r="D133" s="384" t="s">
        <v>590</v>
      </c>
      <c r="E133" s="384" t="s">
        <v>591</v>
      </c>
      <c r="F133" s="384" t="s">
        <v>520</v>
      </c>
      <c r="G133" s="384" t="s">
        <v>501</v>
      </c>
      <c r="H133" s="384" t="s">
        <v>502</v>
      </c>
      <c r="I133" s="547">
        <v>228.45</v>
      </c>
      <c r="J133" s="384" t="s">
        <v>503</v>
      </c>
      <c r="K133" s="385">
        <v>228.45</v>
      </c>
      <c r="L133" s="384" t="s">
        <v>503</v>
      </c>
      <c r="M133" s="384" t="s">
        <v>851</v>
      </c>
      <c r="N133" s="384" t="s">
        <v>505</v>
      </c>
      <c r="O133" s="384" t="s">
        <v>852</v>
      </c>
      <c r="R133" s="385">
        <v>0</v>
      </c>
      <c r="T133" s="384" t="s">
        <v>507</v>
      </c>
      <c r="U133" s="384" t="s">
        <v>508</v>
      </c>
      <c r="V133" s="384" t="s">
        <v>594</v>
      </c>
    </row>
    <row r="134" spans="1:22">
      <c r="A134" s="382">
        <v>44135</v>
      </c>
      <c r="B134" s="384" t="s">
        <v>496</v>
      </c>
      <c r="C134" s="384" t="s">
        <v>497</v>
      </c>
      <c r="D134" s="384" t="s">
        <v>515</v>
      </c>
      <c r="E134" s="384" t="s">
        <v>516</v>
      </c>
      <c r="F134" s="384" t="s">
        <v>520</v>
      </c>
      <c r="G134" s="384" t="s">
        <v>501</v>
      </c>
      <c r="H134" s="384" t="s">
        <v>502</v>
      </c>
      <c r="I134" s="547">
        <v>139.38</v>
      </c>
      <c r="J134" s="384" t="s">
        <v>503</v>
      </c>
      <c r="K134" s="385">
        <v>139.38</v>
      </c>
      <c r="L134" s="384" t="s">
        <v>503</v>
      </c>
      <c r="M134" s="384" t="s">
        <v>853</v>
      </c>
      <c r="N134" s="384" t="s">
        <v>505</v>
      </c>
      <c r="O134" s="384" t="s">
        <v>854</v>
      </c>
      <c r="R134" s="385">
        <v>0</v>
      </c>
      <c r="T134" s="384" t="s">
        <v>507</v>
      </c>
      <c r="U134" s="384" t="s">
        <v>508</v>
      </c>
      <c r="V134" s="384" t="s">
        <v>519</v>
      </c>
    </row>
    <row r="135" spans="1:22">
      <c r="A135" s="382">
        <v>44135</v>
      </c>
      <c r="B135" s="384" t="s">
        <v>496</v>
      </c>
      <c r="C135" s="384" t="s">
        <v>497</v>
      </c>
      <c r="D135" s="384" t="s">
        <v>598</v>
      </c>
      <c r="E135" s="384" t="s">
        <v>599</v>
      </c>
      <c r="F135" s="384" t="s">
        <v>520</v>
      </c>
      <c r="G135" s="384" t="s">
        <v>501</v>
      </c>
      <c r="H135" s="384" t="s">
        <v>502</v>
      </c>
      <c r="I135" s="547">
        <v>63.68</v>
      </c>
      <c r="J135" s="384" t="s">
        <v>503</v>
      </c>
      <c r="K135" s="385">
        <v>63.68</v>
      </c>
      <c r="L135" s="384" t="s">
        <v>503</v>
      </c>
      <c r="M135" s="384" t="s">
        <v>855</v>
      </c>
      <c r="N135" s="384" t="s">
        <v>505</v>
      </c>
      <c r="O135" s="384" t="s">
        <v>856</v>
      </c>
      <c r="R135" s="385">
        <v>0</v>
      </c>
      <c r="T135" s="384" t="s">
        <v>507</v>
      </c>
      <c r="U135" s="384" t="s">
        <v>508</v>
      </c>
      <c r="V135" s="384" t="s">
        <v>602</v>
      </c>
    </row>
    <row r="136" spans="1:22">
      <c r="A136" s="382">
        <v>44135</v>
      </c>
      <c r="B136" s="384" t="s">
        <v>496</v>
      </c>
      <c r="C136" s="384" t="s">
        <v>497</v>
      </c>
      <c r="D136" s="384" t="s">
        <v>598</v>
      </c>
      <c r="E136" s="384" t="s">
        <v>599</v>
      </c>
      <c r="F136" s="384" t="s">
        <v>500</v>
      </c>
      <c r="G136" s="384" t="s">
        <v>501</v>
      </c>
      <c r="H136" s="384" t="s">
        <v>502</v>
      </c>
      <c r="I136" s="547">
        <v>2.36</v>
      </c>
      <c r="J136" s="384" t="s">
        <v>503</v>
      </c>
      <c r="K136" s="385">
        <v>2.36</v>
      </c>
      <c r="L136" s="384" t="s">
        <v>503</v>
      </c>
      <c r="M136" s="384" t="s">
        <v>857</v>
      </c>
      <c r="N136" s="384" t="s">
        <v>505</v>
      </c>
      <c r="O136" s="384" t="s">
        <v>858</v>
      </c>
      <c r="R136" s="385">
        <v>0</v>
      </c>
      <c r="T136" s="384" t="s">
        <v>507</v>
      </c>
      <c r="U136" s="384" t="s">
        <v>508</v>
      </c>
      <c r="V136" s="384" t="s">
        <v>615</v>
      </c>
    </row>
    <row r="137" spans="1:22">
      <c r="A137" s="382">
        <v>44135</v>
      </c>
      <c r="B137" s="384" t="s">
        <v>496</v>
      </c>
      <c r="C137" s="384" t="s">
        <v>497</v>
      </c>
      <c r="D137" s="384" t="s">
        <v>598</v>
      </c>
      <c r="E137" s="384" t="s">
        <v>599</v>
      </c>
      <c r="F137" s="384" t="s">
        <v>500</v>
      </c>
      <c r="G137" s="384" t="s">
        <v>501</v>
      </c>
      <c r="H137" s="384" t="s">
        <v>502</v>
      </c>
      <c r="I137" s="547">
        <v>2.46</v>
      </c>
      <c r="J137" s="384" t="s">
        <v>503</v>
      </c>
      <c r="K137" s="385">
        <v>2.46</v>
      </c>
      <c r="L137" s="384" t="s">
        <v>503</v>
      </c>
      <c r="M137" s="384" t="s">
        <v>859</v>
      </c>
      <c r="N137" s="384" t="s">
        <v>505</v>
      </c>
      <c r="O137" s="384" t="s">
        <v>860</v>
      </c>
      <c r="R137" s="385">
        <v>0</v>
      </c>
      <c r="T137" s="384" t="s">
        <v>507</v>
      </c>
      <c r="U137" s="384" t="s">
        <v>508</v>
      </c>
      <c r="V137" s="384" t="s">
        <v>618</v>
      </c>
    </row>
    <row r="138" spans="1:22">
      <c r="A138" s="382">
        <v>44135</v>
      </c>
      <c r="B138" s="384" t="s">
        <v>496</v>
      </c>
      <c r="C138" s="384" t="s">
        <v>497</v>
      </c>
      <c r="D138" s="384" t="s">
        <v>598</v>
      </c>
      <c r="E138" s="384" t="s">
        <v>599</v>
      </c>
      <c r="F138" s="384" t="s">
        <v>500</v>
      </c>
      <c r="G138" s="384" t="s">
        <v>501</v>
      </c>
      <c r="H138" s="384" t="s">
        <v>502</v>
      </c>
      <c r="I138" s="547">
        <v>2.36</v>
      </c>
      <c r="J138" s="384" t="s">
        <v>503</v>
      </c>
      <c r="K138" s="385">
        <v>2.36</v>
      </c>
      <c r="L138" s="384" t="s">
        <v>503</v>
      </c>
      <c r="M138" s="384" t="s">
        <v>861</v>
      </c>
      <c r="N138" s="384" t="s">
        <v>505</v>
      </c>
      <c r="O138" s="384" t="s">
        <v>862</v>
      </c>
      <c r="R138" s="385">
        <v>0</v>
      </c>
      <c r="T138" s="384" t="s">
        <v>507</v>
      </c>
      <c r="U138" s="384" t="s">
        <v>508</v>
      </c>
      <c r="V138" s="384" t="s">
        <v>621</v>
      </c>
    </row>
    <row r="139" spans="1:22">
      <c r="A139" s="382">
        <v>44135</v>
      </c>
      <c r="B139" s="384" t="s">
        <v>496</v>
      </c>
      <c r="C139" s="384" t="s">
        <v>497</v>
      </c>
      <c r="D139" s="384" t="s">
        <v>622</v>
      </c>
      <c r="E139" s="384" t="s">
        <v>623</v>
      </c>
      <c r="F139" s="384" t="s">
        <v>500</v>
      </c>
      <c r="G139" s="384" t="s">
        <v>501</v>
      </c>
      <c r="H139" s="384" t="s">
        <v>502</v>
      </c>
      <c r="I139" s="547">
        <v>5.9</v>
      </c>
      <c r="J139" s="384" t="s">
        <v>503</v>
      </c>
      <c r="K139" s="385">
        <v>5.9</v>
      </c>
      <c r="L139" s="384" t="s">
        <v>503</v>
      </c>
      <c r="M139" s="384" t="s">
        <v>863</v>
      </c>
      <c r="N139" s="384" t="s">
        <v>505</v>
      </c>
      <c r="O139" s="384" t="s">
        <v>864</v>
      </c>
      <c r="R139" s="385">
        <v>0</v>
      </c>
      <c r="T139" s="384" t="s">
        <v>507</v>
      </c>
      <c r="U139" s="384" t="s">
        <v>508</v>
      </c>
      <c r="V139" s="384" t="s">
        <v>626</v>
      </c>
    </row>
    <row r="140" spans="1:22">
      <c r="A140" s="382">
        <v>44135</v>
      </c>
      <c r="B140" s="384" t="s">
        <v>496</v>
      </c>
      <c r="C140" s="384" t="s">
        <v>497</v>
      </c>
      <c r="D140" s="384" t="s">
        <v>598</v>
      </c>
      <c r="E140" s="384" t="s">
        <v>599</v>
      </c>
      <c r="F140" s="384" t="s">
        <v>500</v>
      </c>
      <c r="G140" s="384" t="s">
        <v>501</v>
      </c>
      <c r="H140" s="384" t="s">
        <v>502</v>
      </c>
      <c r="I140" s="547">
        <v>2.42</v>
      </c>
      <c r="J140" s="384" t="s">
        <v>503</v>
      </c>
      <c r="K140" s="385">
        <v>2.42</v>
      </c>
      <c r="L140" s="384" t="s">
        <v>503</v>
      </c>
      <c r="M140" s="384" t="s">
        <v>865</v>
      </c>
      <c r="N140" s="384" t="s">
        <v>505</v>
      </c>
      <c r="O140" s="384" t="s">
        <v>866</v>
      </c>
      <c r="R140" s="385">
        <v>0</v>
      </c>
      <c r="T140" s="384" t="s">
        <v>507</v>
      </c>
      <c r="U140" s="384" t="s">
        <v>508</v>
      </c>
      <c r="V140" s="384" t="s">
        <v>629</v>
      </c>
    </row>
    <row r="141" spans="1:22">
      <c r="A141" s="382">
        <v>44135</v>
      </c>
      <c r="B141" s="384" t="s">
        <v>496</v>
      </c>
      <c r="C141" s="384" t="s">
        <v>497</v>
      </c>
      <c r="D141" s="384" t="s">
        <v>598</v>
      </c>
      <c r="E141" s="384" t="s">
        <v>599</v>
      </c>
      <c r="F141" s="384" t="s">
        <v>520</v>
      </c>
      <c r="G141" s="384" t="s">
        <v>501</v>
      </c>
      <c r="H141" s="384" t="s">
        <v>502</v>
      </c>
      <c r="I141" s="547">
        <v>34.56</v>
      </c>
      <c r="J141" s="384" t="s">
        <v>503</v>
      </c>
      <c r="K141" s="385">
        <v>34.56</v>
      </c>
      <c r="L141" s="384" t="s">
        <v>503</v>
      </c>
      <c r="M141" s="384" t="s">
        <v>867</v>
      </c>
      <c r="N141" s="384" t="s">
        <v>505</v>
      </c>
      <c r="O141" s="384" t="s">
        <v>868</v>
      </c>
      <c r="R141" s="385">
        <v>0</v>
      </c>
      <c r="T141" s="384" t="s">
        <v>507</v>
      </c>
      <c r="U141" s="384" t="s">
        <v>508</v>
      </c>
      <c r="V141" s="384" t="s">
        <v>615</v>
      </c>
    </row>
    <row r="142" spans="1:22">
      <c r="A142" s="382">
        <v>44135</v>
      </c>
      <c r="B142" s="384" t="s">
        <v>496</v>
      </c>
      <c r="C142" s="384" t="s">
        <v>497</v>
      </c>
      <c r="D142" s="384" t="s">
        <v>598</v>
      </c>
      <c r="E142" s="384" t="s">
        <v>599</v>
      </c>
      <c r="F142" s="384" t="s">
        <v>520</v>
      </c>
      <c r="G142" s="384" t="s">
        <v>501</v>
      </c>
      <c r="H142" s="384" t="s">
        <v>502</v>
      </c>
      <c r="I142" s="547">
        <v>34.25</v>
      </c>
      <c r="J142" s="384" t="s">
        <v>503</v>
      </c>
      <c r="K142" s="385">
        <v>34.25</v>
      </c>
      <c r="L142" s="384" t="s">
        <v>503</v>
      </c>
      <c r="M142" s="384" t="s">
        <v>869</v>
      </c>
      <c r="N142" s="384" t="s">
        <v>505</v>
      </c>
      <c r="O142" s="384" t="s">
        <v>870</v>
      </c>
      <c r="R142" s="385">
        <v>0</v>
      </c>
      <c r="T142" s="384" t="s">
        <v>507</v>
      </c>
      <c r="U142" s="384" t="s">
        <v>508</v>
      </c>
      <c r="V142" s="384" t="s">
        <v>618</v>
      </c>
    </row>
    <row r="143" spans="1:22">
      <c r="A143" s="382">
        <v>44135</v>
      </c>
      <c r="B143" s="384" t="s">
        <v>496</v>
      </c>
      <c r="C143" s="384" t="s">
        <v>497</v>
      </c>
      <c r="D143" s="384" t="s">
        <v>598</v>
      </c>
      <c r="E143" s="384" t="s">
        <v>599</v>
      </c>
      <c r="F143" s="384" t="s">
        <v>520</v>
      </c>
      <c r="G143" s="384" t="s">
        <v>501</v>
      </c>
      <c r="H143" s="384" t="s">
        <v>502</v>
      </c>
      <c r="I143" s="547">
        <v>32.42</v>
      </c>
      <c r="J143" s="384" t="s">
        <v>503</v>
      </c>
      <c r="K143" s="385">
        <v>32.42</v>
      </c>
      <c r="L143" s="384" t="s">
        <v>503</v>
      </c>
      <c r="M143" s="384" t="s">
        <v>871</v>
      </c>
      <c r="N143" s="384" t="s">
        <v>505</v>
      </c>
      <c r="O143" s="384" t="s">
        <v>872</v>
      </c>
      <c r="R143" s="385">
        <v>0</v>
      </c>
      <c r="T143" s="384" t="s">
        <v>507</v>
      </c>
      <c r="U143" s="384" t="s">
        <v>508</v>
      </c>
      <c r="V143" s="384" t="s">
        <v>621</v>
      </c>
    </row>
    <row r="144" spans="1:22">
      <c r="A144" s="382">
        <v>44135</v>
      </c>
      <c r="B144" s="384" t="s">
        <v>496</v>
      </c>
      <c r="C144" s="384" t="s">
        <v>497</v>
      </c>
      <c r="D144" s="384" t="s">
        <v>622</v>
      </c>
      <c r="E144" s="384" t="s">
        <v>623</v>
      </c>
      <c r="F144" s="384" t="s">
        <v>520</v>
      </c>
      <c r="G144" s="384" t="s">
        <v>501</v>
      </c>
      <c r="H144" s="384" t="s">
        <v>502</v>
      </c>
      <c r="I144" s="547">
        <v>71.709999999999994</v>
      </c>
      <c r="J144" s="384" t="s">
        <v>503</v>
      </c>
      <c r="K144" s="385">
        <v>71.709999999999994</v>
      </c>
      <c r="L144" s="384" t="s">
        <v>503</v>
      </c>
      <c r="M144" s="384" t="s">
        <v>873</v>
      </c>
      <c r="N144" s="384" t="s">
        <v>505</v>
      </c>
      <c r="O144" s="384" t="s">
        <v>874</v>
      </c>
      <c r="R144" s="385">
        <v>0</v>
      </c>
      <c r="T144" s="384" t="s">
        <v>507</v>
      </c>
      <c r="U144" s="384" t="s">
        <v>508</v>
      </c>
      <c r="V144" s="384" t="s">
        <v>626</v>
      </c>
    </row>
    <row r="145" spans="1:22">
      <c r="A145" s="382">
        <v>44135</v>
      </c>
      <c r="B145" s="384" t="s">
        <v>496</v>
      </c>
      <c r="C145" s="384" t="s">
        <v>497</v>
      </c>
      <c r="D145" s="384" t="s">
        <v>598</v>
      </c>
      <c r="E145" s="384" t="s">
        <v>599</v>
      </c>
      <c r="F145" s="384" t="s">
        <v>520</v>
      </c>
      <c r="G145" s="384" t="s">
        <v>501</v>
      </c>
      <c r="H145" s="384" t="s">
        <v>502</v>
      </c>
      <c r="I145" s="547">
        <v>34.450000000000003</v>
      </c>
      <c r="J145" s="384" t="s">
        <v>503</v>
      </c>
      <c r="K145" s="385">
        <v>34.450000000000003</v>
      </c>
      <c r="L145" s="384" t="s">
        <v>503</v>
      </c>
      <c r="M145" s="384" t="s">
        <v>875</v>
      </c>
      <c r="N145" s="384" t="s">
        <v>505</v>
      </c>
      <c r="O145" s="384" t="s">
        <v>876</v>
      </c>
      <c r="R145" s="385">
        <v>0</v>
      </c>
      <c r="T145" s="384" t="s">
        <v>507</v>
      </c>
      <c r="U145" s="384" t="s">
        <v>508</v>
      </c>
      <c r="V145" s="384" t="s">
        <v>629</v>
      </c>
    </row>
    <row r="146" spans="1:22">
      <c r="A146" s="382">
        <v>44135</v>
      </c>
      <c r="B146" s="384" t="s">
        <v>496</v>
      </c>
      <c r="C146" s="384" t="s">
        <v>497</v>
      </c>
      <c r="D146" s="384" t="s">
        <v>647</v>
      </c>
      <c r="E146" s="384" t="s">
        <v>648</v>
      </c>
      <c r="F146" s="384" t="s">
        <v>500</v>
      </c>
      <c r="G146" s="384" t="s">
        <v>501</v>
      </c>
      <c r="H146" s="384" t="s">
        <v>502</v>
      </c>
      <c r="I146" s="547">
        <v>14.68</v>
      </c>
      <c r="J146" s="384" t="s">
        <v>503</v>
      </c>
      <c r="K146" s="385">
        <v>14.68</v>
      </c>
      <c r="L146" s="384" t="s">
        <v>503</v>
      </c>
      <c r="M146" s="384" t="s">
        <v>877</v>
      </c>
      <c r="N146" s="384" t="s">
        <v>505</v>
      </c>
      <c r="O146" s="384" t="s">
        <v>878</v>
      </c>
      <c r="R146" s="385">
        <v>0</v>
      </c>
      <c r="T146" s="384" t="s">
        <v>507</v>
      </c>
      <c r="U146" s="384" t="s">
        <v>508</v>
      </c>
      <c r="V146" s="384" t="s">
        <v>651</v>
      </c>
    </row>
    <row r="147" spans="1:22">
      <c r="A147" s="382">
        <v>44135</v>
      </c>
      <c r="B147" s="384" t="s">
        <v>496</v>
      </c>
      <c r="C147" s="384" t="s">
        <v>497</v>
      </c>
      <c r="D147" s="384" t="s">
        <v>652</v>
      </c>
      <c r="E147" s="384" t="s">
        <v>653</v>
      </c>
      <c r="F147" s="384" t="s">
        <v>500</v>
      </c>
      <c r="G147" s="384" t="s">
        <v>501</v>
      </c>
      <c r="H147" s="384" t="s">
        <v>502</v>
      </c>
      <c r="I147" s="547">
        <v>10.8</v>
      </c>
      <c r="J147" s="384" t="s">
        <v>503</v>
      </c>
      <c r="K147" s="385">
        <v>10.8</v>
      </c>
      <c r="L147" s="384" t="s">
        <v>503</v>
      </c>
      <c r="M147" s="384" t="s">
        <v>879</v>
      </c>
      <c r="N147" s="384" t="s">
        <v>505</v>
      </c>
      <c r="O147" s="384" t="s">
        <v>880</v>
      </c>
      <c r="R147" s="385">
        <v>0</v>
      </c>
      <c r="T147" s="384" t="s">
        <v>507</v>
      </c>
      <c r="U147" s="384" t="s">
        <v>508</v>
      </c>
      <c r="V147" s="384" t="s">
        <v>656</v>
      </c>
    </row>
    <row r="148" spans="1:22">
      <c r="A148" s="382">
        <v>44135</v>
      </c>
      <c r="B148" s="384" t="s">
        <v>496</v>
      </c>
      <c r="C148" s="384" t="s">
        <v>497</v>
      </c>
      <c r="D148" s="384" t="s">
        <v>657</v>
      </c>
      <c r="E148" s="384" t="s">
        <v>658</v>
      </c>
      <c r="F148" s="384" t="s">
        <v>500</v>
      </c>
      <c r="G148" s="384" t="s">
        <v>501</v>
      </c>
      <c r="H148" s="384" t="s">
        <v>502</v>
      </c>
      <c r="I148" s="547">
        <v>5.9</v>
      </c>
      <c r="J148" s="384" t="s">
        <v>503</v>
      </c>
      <c r="K148" s="385">
        <v>5.9</v>
      </c>
      <c r="L148" s="384" t="s">
        <v>503</v>
      </c>
      <c r="M148" s="384" t="s">
        <v>881</v>
      </c>
      <c r="N148" s="384" t="s">
        <v>505</v>
      </c>
      <c r="O148" s="384" t="s">
        <v>882</v>
      </c>
      <c r="R148" s="385">
        <v>0</v>
      </c>
      <c r="T148" s="384" t="s">
        <v>507</v>
      </c>
      <c r="U148" s="384" t="s">
        <v>508</v>
      </c>
      <c r="V148" s="384" t="s">
        <v>661</v>
      </c>
    </row>
    <row r="149" spans="1:22">
      <c r="A149" s="382">
        <v>44135</v>
      </c>
      <c r="B149" s="384" t="s">
        <v>496</v>
      </c>
      <c r="C149" s="384" t="s">
        <v>497</v>
      </c>
      <c r="D149" s="384" t="s">
        <v>662</v>
      </c>
      <c r="E149" s="384" t="s">
        <v>663</v>
      </c>
      <c r="F149" s="384" t="s">
        <v>500</v>
      </c>
      <c r="G149" s="384" t="s">
        <v>501</v>
      </c>
      <c r="H149" s="384" t="s">
        <v>502</v>
      </c>
      <c r="I149" s="547">
        <v>16.55</v>
      </c>
      <c r="J149" s="384" t="s">
        <v>503</v>
      </c>
      <c r="K149" s="385">
        <v>16.55</v>
      </c>
      <c r="L149" s="384" t="s">
        <v>503</v>
      </c>
      <c r="M149" s="384" t="s">
        <v>883</v>
      </c>
      <c r="N149" s="384" t="s">
        <v>505</v>
      </c>
      <c r="O149" s="384" t="s">
        <v>884</v>
      </c>
      <c r="R149" s="385">
        <v>0</v>
      </c>
      <c r="T149" s="384" t="s">
        <v>507</v>
      </c>
      <c r="U149" s="384" t="s">
        <v>508</v>
      </c>
      <c r="V149" s="384" t="s">
        <v>666</v>
      </c>
    </row>
    <row r="150" spans="1:22">
      <c r="A150" s="382">
        <v>44135</v>
      </c>
      <c r="B150" s="384" t="s">
        <v>496</v>
      </c>
      <c r="C150" s="384" t="s">
        <v>497</v>
      </c>
      <c r="D150" s="384" t="s">
        <v>647</v>
      </c>
      <c r="E150" s="384" t="s">
        <v>648</v>
      </c>
      <c r="F150" s="384" t="s">
        <v>520</v>
      </c>
      <c r="G150" s="384" t="s">
        <v>501</v>
      </c>
      <c r="H150" s="384" t="s">
        <v>502</v>
      </c>
      <c r="I150" s="547">
        <v>170.93</v>
      </c>
      <c r="J150" s="384" t="s">
        <v>503</v>
      </c>
      <c r="K150" s="385">
        <v>170.93</v>
      </c>
      <c r="L150" s="384" t="s">
        <v>503</v>
      </c>
      <c r="M150" s="384" t="s">
        <v>885</v>
      </c>
      <c r="N150" s="384" t="s">
        <v>505</v>
      </c>
      <c r="O150" s="384" t="s">
        <v>886</v>
      </c>
      <c r="R150" s="385">
        <v>0</v>
      </c>
      <c r="T150" s="384" t="s">
        <v>507</v>
      </c>
      <c r="U150" s="384" t="s">
        <v>508</v>
      </c>
      <c r="V150" s="384" t="s">
        <v>651</v>
      </c>
    </row>
    <row r="151" spans="1:22">
      <c r="A151" s="382">
        <v>44135</v>
      </c>
      <c r="B151" s="384" t="s">
        <v>496</v>
      </c>
      <c r="C151" s="384" t="s">
        <v>497</v>
      </c>
      <c r="D151" s="384" t="s">
        <v>652</v>
      </c>
      <c r="E151" s="384" t="s">
        <v>653</v>
      </c>
      <c r="F151" s="384" t="s">
        <v>520</v>
      </c>
      <c r="G151" s="384" t="s">
        <v>501</v>
      </c>
      <c r="H151" s="384" t="s">
        <v>502</v>
      </c>
      <c r="I151" s="547">
        <v>127.37</v>
      </c>
      <c r="J151" s="384" t="s">
        <v>503</v>
      </c>
      <c r="K151" s="385">
        <v>127.37</v>
      </c>
      <c r="L151" s="384" t="s">
        <v>503</v>
      </c>
      <c r="M151" s="384" t="s">
        <v>887</v>
      </c>
      <c r="N151" s="384" t="s">
        <v>505</v>
      </c>
      <c r="O151" s="384" t="s">
        <v>888</v>
      </c>
      <c r="R151" s="385">
        <v>0</v>
      </c>
      <c r="T151" s="384" t="s">
        <v>507</v>
      </c>
      <c r="U151" s="384" t="s">
        <v>508</v>
      </c>
      <c r="V151" s="384" t="s">
        <v>656</v>
      </c>
    </row>
    <row r="152" spans="1:22">
      <c r="A152" s="382">
        <v>44135</v>
      </c>
      <c r="B152" s="384" t="s">
        <v>496</v>
      </c>
      <c r="C152" s="384" t="s">
        <v>497</v>
      </c>
      <c r="D152" s="384" t="s">
        <v>657</v>
      </c>
      <c r="E152" s="384" t="s">
        <v>658</v>
      </c>
      <c r="F152" s="384" t="s">
        <v>520</v>
      </c>
      <c r="G152" s="384" t="s">
        <v>501</v>
      </c>
      <c r="H152" s="384" t="s">
        <v>502</v>
      </c>
      <c r="I152" s="547">
        <v>72.23</v>
      </c>
      <c r="J152" s="384" t="s">
        <v>503</v>
      </c>
      <c r="K152" s="385">
        <v>72.23</v>
      </c>
      <c r="L152" s="384" t="s">
        <v>503</v>
      </c>
      <c r="M152" s="384" t="s">
        <v>889</v>
      </c>
      <c r="N152" s="384" t="s">
        <v>505</v>
      </c>
      <c r="O152" s="384" t="s">
        <v>890</v>
      </c>
      <c r="R152" s="385">
        <v>0</v>
      </c>
      <c r="T152" s="384" t="s">
        <v>507</v>
      </c>
      <c r="U152" s="384" t="s">
        <v>508</v>
      </c>
      <c r="V152" s="384" t="s">
        <v>661</v>
      </c>
    </row>
    <row r="153" spans="1:22">
      <c r="A153" s="382">
        <v>44135</v>
      </c>
      <c r="B153" s="384" t="s">
        <v>496</v>
      </c>
      <c r="C153" s="384" t="s">
        <v>497</v>
      </c>
      <c r="D153" s="384" t="s">
        <v>662</v>
      </c>
      <c r="E153" s="384" t="s">
        <v>663</v>
      </c>
      <c r="F153" s="384" t="s">
        <v>520</v>
      </c>
      <c r="G153" s="384" t="s">
        <v>501</v>
      </c>
      <c r="H153" s="384" t="s">
        <v>502</v>
      </c>
      <c r="I153" s="547">
        <v>191.61</v>
      </c>
      <c r="J153" s="384" t="s">
        <v>503</v>
      </c>
      <c r="K153" s="385">
        <v>191.61</v>
      </c>
      <c r="L153" s="384" t="s">
        <v>503</v>
      </c>
      <c r="M153" s="384" t="s">
        <v>891</v>
      </c>
      <c r="N153" s="384" t="s">
        <v>505</v>
      </c>
      <c r="O153" s="384" t="s">
        <v>892</v>
      </c>
      <c r="R153" s="385">
        <v>0</v>
      </c>
      <c r="T153" s="384" t="s">
        <v>507</v>
      </c>
      <c r="U153" s="384" t="s">
        <v>508</v>
      </c>
      <c r="V153" s="384" t="s">
        <v>666</v>
      </c>
    </row>
    <row r="154" spans="1:22">
      <c r="A154" s="382">
        <v>44135</v>
      </c>
      <c r="B154" s="384" t="s">
        <v>496</v>
      </c>
      <c r="C154" s="384" t="s">
        <v>497</v>
      </c>
      <c r="D154" s="384" t="s">
        <v>527</v>
      </c>
      <c r="E154" s="384" t="s">
        <v>528</v>
      </c>
      <c r="F154" s="384" t="s">
        <v>500</v>
      </c>
      <c r="G154" s="384" t="s">
        <v>501</v>
      </c>
      <c r="H154" s="384" t="s">
        <v>502</v>
      </c>
      <c r="I154" s="547">
        <v>6.24</v>
      </c>
      <c r="J154" s="384" t="s">
        <v>503</v>
      </c>
      <c r="K154" s="385">
        <v>6.24</v>
      </c>
      <c r="L154" s="384" t="s">
        <v>503</v>
      </c>
      <c r="M154" s="384" t="s">
        <v>893</v>
      </c>
      <c r="N154" s="384" t="s">
        <v>505</v>
      </c>
      <c r="O154" s="384" t="s">
        <v>894</v>
      </c>
      <c r="R154" s="385">
        <v>0</v>
      </c>
      <c r="T154" s="384" t="s">
        <v>507</v>
      </c>
      <c r="U154" s="384" t="s">
        <v>508</v>
      </c>
      <c r="V154" s="384" t="s">
        <v>680</v>
      </c>
    </row>
    <row r="155" spans="1:22">
      <c r="A155" s="382">
        <v>44135</v>
      </c>
      <c r="B155" s="384" t="s">
        <v>496</v>
      </c>
      <c r="C155" s="384" t="s">
        <v>497</v>
      </c>
      <c r="D155" s="384" t="s">
        <v>527</v>
      </c>
      <c r="E155" s="384" t="s">
        <v>528</v>
      </c>
      <c r="F155" s="384" t="s">
        <v>500</v>
      </c>
      <c r="G155" s="384" t="s">
        <v>501</v>
      </c>
      <c r="H155" s="384" t="s">
        <v>502</v>
      </c>
      <c r="I155" s="547">
        <v>6.24</v>
      </c>
      <c r="J155" s="384" t="s">
        <v>503</v>
      </c>
      <c r="K155" s="385">
        <v>6.24</v>
      </c>
      <c r="L155" s="384" t="s">
        <v>503</v>
      </c>
      <c r="M155" s="384" t="s">
        <v>895</v>
      </c>
      <c r="N155" s="384" t="s">
        <v>505</v>
      </c>
      <c r="O155" s="384" t="s">
        <v>896</v>
      </c>
      <c r="R155" s="385">
        <v>0</v>
      </c>
      <c r="T155" s="384" t="s">
        <v>507</v>
      </c>
      <c r="U155" s="384" t="s">
        <v>508</v>
      </c>
      <c r="V155" s="384" t="s">
        <v>531</v>
      </c>
    </row>
    <row r="156" spans="1:22">
      <c r="A156" s="382">
        <v>44135</v>
      </c>
      <c r="B156" s="384" t="s">
        <v>496</v>
      </c>
      <c r="C156" s="384" t="s">
        <v>497</v>
      </c>
      <c r="D156" s="384" t="s">
        <v>527</v>
      </c>
      <c r="E156" s="384" t="s">
        <v>528</v>
      </c>
      <c r="F156" s="384" t="s">
        <v>500</v>
      </c>
      <c r="G156" s="384" t="s">
        <v>501</v>
      </c>
      <c r="H156" s="384" t="s">
        <v>502</v>
      </c>
      <c r="I156" s="547">
        <v>6.44</v>
      </c>
      <c r="J156" s="384" t="s">
        <v>503</v>
      </c>
      <c r="K156" s="385">
        <v>6.44</v>
      </c>
      <c r="L156" s="384" t="s">
        <v>503</v>
      </c>
      <c r="M156" s="384" t="s">
        <v>897</v>
      </c>
      <c r="N156" s="384" t="s">
        <v>505</v>
      </c>
      <c r="O156" s="384" t="s">
        <v>898</v>
      </c>
      <c r="R156" s="385">
        <v>0</v>
      </c>
      <c r="T156" s="384" t="s">
        <v>507</v>
      </c>
      <c r="U156" s="384" t="s">
        <v>508</v>
      </c>
      <c r="V156" s="384" t="s">
        <v>534</v>
      </c>
    </row>
    <row r="157" spans="1:22">
      <c r="A157" s="382">
        <v>44135</v>
      </c>
      <c r="B157" s="384" t="s">
        <v>496</v>
      </c>
      <c r="C157" s="384" t="s">
        <v>497</v>
      </c>
      <c r="D157" s="384" t="s">
        <v>527</v>
      </c>
      <c r="E157" s="384" t="s">
        <v>528</v>
      </c>
      <c r="F157" s="384" t="s">
        <v>500</v>
      </c>
      <c r="G157" s="384" t="s">
        <v>501</v>
      </c>
      <c r="H157" s="384" t="s">
        <v>502</v>
      </c>
      <c r="I157" s="547">
        <v>6.24</v>
      </c>
      <c r="J157" s="384" t="s">
        <v>503</v>
      </c>
      <c r="K157" s="385">
        <v>6.24</v>
      </c>
      <c r="L157" s="384" t="s">
        <v>503</v>
      </c>
      <c r="M157" s="384" t="s">
        <v>899</v>
      </c>
      <c r="N157" s="384" t="s">
        <v>505</v>
      </c>
      <c r="O157" s="384" t="s">
        <v>900</v>
      </c>
      <c r="R157" s="385">
        <v>0</v>
      </c>
      <c r="T157" s="384" t="s">
        <v>507</v>
      </c>
      <c r="U157" s="384" t="s">
        <v>508</v>
      </c>
      <c r="V157" s="384" t="s">
        <v>537</v>
      </c>
    </row>
    <row r="158" spans="1:22">
      <c r="A158" s="382">
        <v>44135</v>
      </c>
      <c r="B158" s="384" t="s">
        <v>496</v>
      </c>
      <c r="C158" s="384" t="s">
        <v>497</v>
      </c>
      <c r="D158" s="384" t="s">
        <v>527</v>
      </c>
      <c r="E158" s="384" t="s">
        <v>528</v>
      </c>
      <c r="F158" s="384" t="s">
        <v>500</v>
      </c>
      <c r="G158" s="384" t="s">
        <v>501</v>
      </c>
      <c r="H158" s="384" t="s">
        <v>502</v>
      </c>
      <c r="I158" s="547">
        <v>6.44</v>
      </c>
      <c r="J158" s="384" t="s">
        <v>503</v>
      </c>
      <c r="K158" s="385">
        <v>6.44</v>
      </c>
      <c r="L158" s="384" t="s">
        <v>503</v>
      </c>
      <c r="M158" s="384" t="s">
        <v>901</v>
      </c>
      <c r="N158" s="384" t="s">
        <v>505</v>
      </c>
      <c r="O158" s="384" t="s">
        <v>902</v>
      </c>
      <c r="R158" s="385">
        <v>0</v>
      </c>
      <c r="T158" s="384" t="s">
        <v>507</v>
      </c>
      <c r="U158" s="384" t="s">
        <v>508</v>
      </c>
      <c r="V158" s="384" t="s">
        <v>597</v>
      </c>
    </row>
    <row r="159" spans="1:22">
      <c r="A159" s="382">
        <v>44135</v>
      </c>
      <c r="B159" s="384" t="s">
        <v>496</v>
      </c>
      <c r="C159" s="384" t="s">
        <v>497</v>
      </c>
      <c r="D159" s="384" t="s">
        <v>527</v>
      </c>
      <c r="E159" s="384" t="s">
        <v>528</v>
      </c>
      <c r="F159" s="384" t="s">
        <v>500</v>
      </c>
      <c r="G159" s="384" t="s">
        <v>501</v>
      </c>
      <c r="H159" s="384" t="s">
        <v>502</v>
      </c>
      <c r="I159" s="547">
        <v>6.44</v>
      </c>
      <c r="J159" s="384" t="s">
        <v>503</v>
      </c>
      <c r="K159" s="385">
        <v>6.44</v>
      </c>
      <c r="L159" s="384" t="s">
        <v>503</v>
      </c>
      <c r="M159" s="384" t="s">
        <v>903</v>
      </c>
      <c r="N159" s="384" t="s">
        <v>505</v>
      </c>
      <c r="O159" s="384" t="s">
        <v>904</v>
      </c>
      <c r="R159" s="385">
        <v>0</v>
      </c>
      <c r="T159" s="384" t="s">
        <v>507</v>
      </c>
      <c r="U159" s="384" t="s">
        <v>508</v>
      </c>
      <c r="V159" s="384" t="s">
        <v>545</v>
      </c>
    </row>
    <row r="160" spans="1:22">
      <c r="A160" s="382">
        <v>44135</v>
      </c>
      <c r="B160" s="384" t="s">
        <v>496</v>
      </c>
      <c r="C160" s="384" t="s">
        <v>497</v>
      </c>
      <c r="D160" s="384" t="s">
        <v>527</v>
      </c>
      <c r="E160" s="384" t="s">
        <v>528</v>
      </c>
      <c r="F160" s="384" t="s">
        <v>520</v>
      </c>
      <c r="G160" s="384" t="s">
        <v>501</v>
      </c>
      <c r="H160" s="384" t="s">
        <v>502</v>
      </c>
      <c r="I160" s="547">
        <v>85.51</v>
      </c>
      <c r="J160" s="384" t="s">
        <v>503</v>
      </c>
      <c r="K160" s="385">
        <v>85.51</v>
      </c>
      <c r="L160" s="384" t="s">
        <v>503</v>
      </c>
      <c r="M160" s="384" t="s">
        <v>905</v>
      </c>
      <c r="N160" s="384" t="s">
        <v>505</v>
      </c>
      <c r="O160" s="384" t="s">
        <v>906</v>
      </c>
      <c r="R160" s="385">
        <v>0</v>
      </c>
      <c r="T160" s="384" t="s">
        <v>507</v>
      </c>
      <c r="U160" s="384" t="s">
        <v>508</v>
      </c>
      <c r="V160" s="384" t="s">
        <v>680</v>
      </c>
    </row>
    <row r="161" spans="1:22">
      <c r="A161" s="382">
        <v>44135</v>
      </c>
      <c r="B161" s="384" t="s">
        <v>496</v>
      </c>
      <c r="C161" s="384" t="s">
        <v>497</v>
      </c>
      <c r="D161" s="384" t="s">
        <v>527</v>
      </c>
      <c r="E161" s="384" t="s">
        <v>528</v>
      </c>
      <c r="F161" s="384" t="s">
        <v>520</v>
      </c>
      <c r="G161" s="384" t="s">
        <v>501</v>
      </c>
      <c r="H161" s="384" t="s">
        <v>502</v>
      </c>
      <c r="I161" s="547">
        <v>86.33</v>
      </c>
      <c r="J161" s="384" t="s">
        <v>503</v>
      </c>
      <c r="K161" s="385">
        <v>86.33</v>
      </c>
      <c r="L161" s="384" t="s">
        <v>503</v>
      </c>
      <c r="M161" s="384" t="s">
        <v>907</v>
      </c>
      <c r="N161" s="384" t="s">
        <v>505</v>
      </c>
      <c r="O161" s="384" t="s">
        <v>908</v>
      </c>
      <c r="R161" s="385">
        <v>0</v>
      </c>
      <c r="T161" s="384" t="s">
        <v>507</v>
      </c>
      <c r="U161" s="384" t="s">
        <v>508</v>
      </c>
      <c r="V161" s="384" t="s">
        <v>531</v>
      </c>
    </row>
    <row r="162" spans="1:22">
      <c r="A162" s="382">
        <v>44135</v>
      </c>
      <c r="B162" s="384" t="s">
        <v>496</v>
      </c>
      <c r="C162" s="384" t="s">
        <v>497</v>
      </c>
      <c r="D162" s="384" t="s">
        <v>527</v>
      </c>
      <c r="E162" s="384" t="s">
        <v>528</v>
      </c>
      <c r="F162" s="384" t="s">
        <v>520</v>
      </c>
      <c r="G162" s="384" t="s">
        <v>501</v>
      </c>
      <c r="H162" s="384" t="s">
        <v>502</v>
      </c>
      <c r="I162" s="547">
        <v>87.01</v>
      </c>
      <c r="J162" s="384" t="s">
        <v>503</v>
      </c>
      <c r="K162" s="385">
        <v>87.01</v>
      </c>
      <c r="L162" s="384" t="s">
        <v>503</v>
      </c>
      <c r="M162" s="384" t="s">
        <v>909</v>
      </c>
      <c r="N162" s="384" t="s">
        <v>505</v>
      </c>
      <c r="O162" s="384" t="s">
        <v>910</v>
      </c>
      <c r="R162" s="385">
        <v>0</v>
      </c>
      <c r="T162" s="384" t="s">
        <v>507</v>
      </c>
      <c r="U162" s="384" t="s">
        <v>508</v>
      </c>
      <c r="V162" s="384" t="s">
        <v>534</v>
      </c>
    </row>
    <row r="163" spans="1:22">
      <c r="A163" s="382">
        <v>44135</v>
      </c>
      <c r="B163" s="384" t="s">
        <v>496</v>
      </c>
      <c r="C163" s="384" t="s">
        <v>497</v>
      </c>
      <c r="D163" s="384" t="s">
        <v>527</v>
      </c>
      <c r="E163" s="384" t="s">
        <v>528</v>
      </c>
      <c r="F163" s="384" t="s">
        <v>520</v>
      </c>
      <c r="G163" s="384" t="s">
        <v>501</v>
      </c>
      <c r="H163" s="384" t="s">
        <v>502</v>
      </c>
      <c r="I163" s="547">
        <v>86.3</v>
      </c>
      <c r="J163" s="384" t="s">
        <v>503</v>
      </c>
      <c r="K163" s="385">
        <v>86.3</v>
      </c>
      <c r="L163" s="384" t="s">
        <v>503</v>
      </c>
      <c r="M163" s="384" t="s">
        <v>911</v>
      </c>
      <c r="N163" s="384" t="s">
        <v>505</v>
      </c>
      <c r="O163" s="384" t="s">
        <v>912</v>
      </c>
      <c r="R163" s="385">
        <v>0</v>
      </c>
      <c r="T163" s="384" t="s">
        <v>507</v>
      </c>
      <c r="U163" s="384" t="s">
        <v>508</v>
      </c>
      <c r="V163" s="384" t="s">
        <v>537</v>
      </c>
    </row>
    <row r="164" spans="1:22">
      <c r="A164" s="382">
        <v>44135</v>
      </c>
      <c r="B164" s="384" t="s">
        <v>496</v>
      </c>
      <c r="C164" s="384" t="s">
        <v>497</v>
      </c>
      <c r="D164" s="384" t="s">
        <v>527</v>
      </c>
      <c r="E164" s="384" t="s">
        <v>528</v>
      </c>
      <c r="F164" s="384" t="s">
        <v>520</v>
      </c>
      <c r="G164" s="384" t="s">
        <v>501</v>
      </c>
      <c r="H164" s="384" t="s">
        <v>502</v>
      </c>
      <c r="I164" s="547">
        <v>87.95</v>
      </c>
      <c r="J164" s="384" t="s">
        <v>503</v>
      </c>
      <c r="K164" s="385">
        <v>87.95</v>
      </c>
      <c r="L164" s="384" t="s">
        <v>503</v>
      </c>
      <c r="M164" s="384" t="s">
        <v>913</v>
      </c>
      <c r="N164" s="384" t="s">
        <v>505</v>
      </c>
      <c r="O164" s="384" t="s">
        <v>914</v>
      </c>
      <c r="R164" s="385">
        <v>0</v>
      </c>
      <c r="T164" s="384" t="s">
        <v>507</v>
      </c>
      <c r="U164" s="384" t="s">
        <v>508</v>
      </c>
      <c r="V164" s="384" t="s">
        <v>597</v>
      </c>
    </row>
    <row r="165" spans="1:22">
      <c r="A165" s="382">
        <v>44135</v>
      </c>
      <c r="B165" s="384" t="s">
        <v>496</v>
      </c>
      <c r="C165" s="384" t="s">
        <v>497</v>
      </c>
      <c r="D165" s="384" t="s">
        <v>527</v>
      </c>
      <c r="E165" s="384" t="s">
        <v>528</v>
      </c>
      <c r="F165" s="384" t="s">
        <v>520</v>
      </c>
      <c r="G165" s="384" t="s">
        <v>501</v>
      </c>
      <c r="H165" s="384" t="s">
        <v>502</v>
      </c>
      <c r="I165" s="547">
        <v>88.12</v>
      </c>
      <c r="J165" s="384" t="s">
        <v>503</v>
      </c>
      <c r="K165" s="385">
        <v>88.12</v>
      </c>
      <c r="L165" s="384" t="s">
        <v>503</v>
      </c>
      <c r="M165" s="384" t="s">
        <v>915</v>
      </c>
      <c r="N165" s="384" t="s">
        <v>505</v>
      </c>
      <c r="O165" s="384" t="s">
        <v>916</v>
      </c>
      <c r="R165" s="385">
        <v>0</v>
      </c>
      <c r="T165" s="384" t="s">
        <v>507</v>
      </c>
      <c r="U165" s="384" t="s">
        <v>508</v>
      </c>
      <c r="V165" s="384" t="s">
        <v>545</v>
      </c>
    </row>
    <row r="166" spans="1:22">
      <c r="A166" s="382">
        <v>44135</v>
      </c>
      <c r="B166" s="384" t="s">
        <v>496</v>
      </c>
      <c r="C166" s="384" t="s">
        <v>497</v>
      </c>
      <c r="D166" s="384" t="s">
        <v>695</v>
      </c>
      <c r="E166" s="384" t="s">
        <v>696</v>
      </c>
      <c r="F166" s="384" t="s">
        <v>500</v>
      </c>
      <c r="G166" s="384" t="s">
        <v>501</v>
      </c>
      <c r="H166" s="384" t="s">
        <v>502</v>
      </c>
      <c r="I166" s="547">
        <v>10.18</v>
      </c>
      <c r="J166" s="384" t="s">
        <v>503</v>
      </c>
      <c r="K166" s="385">
        <v>10.18</v>
      </c>
      <c r="L166" s="384" t="s">
        <v>503</v>
      </c>
      <c r="M166" s="384" t="s">
        <v>917</v>
      </c>
      <c r="N166" s="384" t="s">
        <v>505</v>
      </c>
      <c r="O166" s="384" t="s">
        <v>918</v>
      </c>
      <c r="R166" s="385">
        <v>0</v>
      </c>
      <c r="T166" s="384" t="s">
        <v>507</v>
      </c>
      <c r="U166" s="384" t="s">
        <v>508</v>
      </c>
      <c r="V166" s="384" t="s">
        <v>699</v>
      </c>
    </row>
    <row r="167" spans="1:22">
      <c r="A167" s="382">
        <v>44135</v>
      </c>
      <c r="B167" s="384" t="s">
        <v>496</v>
      </c>
      <c r="C167" s="384" t="s">
        <v>497</v>
      </c>
      <c r="D167" s="384" t="s">
        <v>556</v>
      </c>
      <c r="E167" s="384" t="s">
        <v>557</v>
      </c>
      <c r="F167" s="384" t="s">
        <v>500</v>
      </c>
      <c r="G167" s="384" t="s">
        <v>501</v>
      </c>
      <c r="H167" s="384" t="s">
        <v>502</v>
      </c>
      <c r="I167" s="547">
        <v>9.8800000000000008</v>
      </c>
      <c r="J167" s="384" t="s">
        <v>503</v>
      </c>
      <c r="K167" s="385">
        <v>9.8800000000000008</v>
      </c>
      <c r="L167" s="384" t="s">
        <v>503</v>
      </c>
      <c r="M167" s="384" t="s">
        <v>919</v>
      </c>
      <c r="N167" s="384" t="s">
        <v>505</v>
      </c>
      <c r="O167" s="384" t="s">
        <v>920</v>
      </c>
      <c r="R167" s="385">
        <v>0</v>
      </c>
      <c r="T167" s="384" t="s">
        <v>507</v>
      </c>
      <c r="U167" s="384" t="s">
        <v>508</v>
      </c>
      <c r="V167" s="384" t="s">
        <v>560</v>
      </c>
    </row>
    <row r="168" spans="1:22">
      <c r="A168" s="382">
        <v>44135</v>
      </c>
      <c r="B168" s="384" t="s">
        <v>496</v>
      </c>
      <c r="C168" s="384" t="s">
        <v>497</v>
      </c>
      <c r="D168" s="384" t="s">
        <v>695</v>
      </c>
      <c r="E168" s="384" t="s">
        <v>696</v>
      </c>
      <c r="F168" s="384" t="s">
        <v>520</v>
      </c>
      <c r="G168" s="384" t="s">
        <v>501</v>
      </c>
      <c r="H168" s="384" t="s">
        <v>502</v>
      </c>
      <c r="I168" s="547">
        <v>120.84</v>
      </c>
      <c r="J168" s="384" t="s">
        <v>503</v>
      </c>
      <c r="K168" s="385">
        <v>120.84</v>
      </c>
      <c r="L168" s="384" t="s">
        <v>503</v>
      </c>
      <c r="M168" s="384" t="s">
        <v>921</v>
      </c>
      <c r="N168" s="384" t="s">
        <v>505</v>
      </c>
      <c r="O168" s="384" t="s">
        <v>922</v>
      </c>
      <c r="R168" s="385">
        <v>0</v>
      </c>
      <c r="T168" s="384" t="s">
        <v>507</v>
      </c>
      <c r="U168" s="384" t="s">
        <v>508</v>
      </c>
      <c r="V168" s="384" t="s">
        <v>699</v>
      </c>
    </row>
    <row r="169" spans="1:22">
      <c r="A169" s="382">
        <v>44135</v>
      </c>
      <c r="B169" s="384" t="s">
        <v>496</v>
      </c>
      <c r="C169" s="384" t="s">
        <v>497</v>
      </c>
      <c r="D169" s="384" t="s">
        <v>556</v>
      </c>
      <c r="E169" s="384" t="s">
        <v>557</v>
      </c>
      <c r="F169" s="384" t="s">
        <v>520</v>
      </c>
      <c r="G169" s="384" t="s">
        <v>501</v>
      </c>
      <c r="H169" s="384" t="s">
        <v>502</v>
      </c>
      <c r="I169" s="547">
        <v>118.46</v>
      </c>
      <c r="J169" s="384" t="s">
        <v>503</v>
      </c>
      <c r="K169" s="385">
        <v>118.46</v>
      </c>
      <c r="L169" s="384" t="s">
        <v>503</v>
      </c>
      <c r="M169" s="384" t="s">
        <v>923</v>
      </c>
      <c r="N169" s="384" t="s">
        <v>505</v>
      </c>
      <c r="O169" s="384" t="s">
        <v>924</v>
      </c>
      <c r="R169" s="385">
        <v>0</v>
      </c>
      <c r="T169" s="384" t="s">
        <v>507</v>
      </c>
      <c r="U169" s="384" t="s">
        <v>508</v>
      </c>
      <c r="V169" s="384" t="s">
        <v>560</v>
      </c>
    </row>
    <row r="170" spans="1:22">
      <c r="A170" s="382">
        <v>44135</v>
      </c>
      <c r="B170" s="384" t="s">
        <v>496</v>
      </c>
      <c r="C170" s="384" t="s">
        <v>497</v>
      </c>
      <c r="D170" s="384" t="s">
        <v>585</v>
      </c>
      <c r="E170" s="384" t="s">
        <v>586</v>
      </c>
      <c r="F170" s="384" t="s">
        <v>500</v>
      </c>
      <c r="G170" s="384" t="s">
        <v>501</v>
      </c>
      <c r="H170" s="384" t="s">
        <v>502</v>
      </c>
      <c r="I170" s="547">
        <v>4.3</v>
      </c>
      <c r="J170" s="384" t="s">
        <v>503</v>
      </c>
      <c r="K170" s="385">
        <v>4.3</v>
      </c>
      <c r="L170" s="384" t="s">
        <v>503</v>
      </c>
      <c r="M170" s="384" t="s">
        <v>925</v>
      </c>
      <c r="N170" s="384" t="s">
        <v>505</v>
      </c>
      <c r="O170" s="384" t="s">
        <v>926</v>
      </c>
      <c r="R170" s="385">
        <v>0</v>
      </c>
      <c r="T170" s="384" t="s">
        <v>507</v>
      </c>
      <c r="U170" s="384" t="s">
        <v>508</v>
      </c>
      <c r="V170" s="384" t="s">
        <v>711</v>
      </c>
    </row>
    <row r="171" spans="1:22">
      <c r="A171" s="382">
        <v>44135</v>
      </c>
      <c r="B171" s="384" t="s">
        <v>496</v>
      </c>
      <c r="C171" s="384" t="s">
        <v>497</v>
      </c>
      <c r="D171" s="384" t="s">
        <v>585</v>
      </c>
      <c r="E171" s="384" t="s">
        <v>586</v>
      </c>
      <c r="F171" s="384" t="s">
        <v>500</v>
      </c>
      <c r="G171" s="384" t="s">
        <v>501</v>
      </c>
      <c r="H171" s="384" t="s">
        <v>502</v>
      </c>
      <c r="I171" s="547">
        <v>4.3</v>
      </c>
      <c r="J171" s="384" t="s">
        <v>503</v>
      </c>
      <c r="K171" s="385">
        <v>4.3</v>
      </c>
      <c r="L171" s="384" t="s">
        <v>503</v>
      </c>
      <c r="M171" s="384" t="s">
        <v>927</v>
      </c>
      <c r="N171" s="384" t="s">
        <v>505</v>
      </c>
      <c r="O171" s="384" t="s">
        <v>928</v>
      </c>
      <c r="R171" s="385">
        <v>0</v>
      </c>
      <c r="T171" s="384" t="s">
        <v>507</v>
      </c>
      <c r="U171" s="384" t="s">
        <v>508</v>
      </c>
      <c r="V171" s="384" t="s">
        <v>714</v>
      </c>
    </row>
    <row r="172" spans="1:22">
      <c r="A172" s="382">
        <v>44135</v>
      </c>
      <c r="B172" s="384" t="s">
        <v>496</v>
      </c>
      <c r="C172" s="384" t="s">
        <v>497</v>
      </c>
      <c r="D172" s="384" t="s">
        <v>585</v>
      </c>
      <c r="E172" s="384" t="s">
        <v>586</v>
      </c>
      <c r="F172" s="384" t="s">
        <v>500</v>
      </c>
      <c r="G172" s="384" t="s">
        <v>501</v>
      </c>
      <c r="H172" s="384" t="s">
        <v>502</v>
      </c>
      <c r="I172" s="547">
        <v>4.3</v>
      </c>
      <c r="J172" s="384" t="s">
        <v>503</v>
      </c>
      <c r="K172" s="385">
        <v>4.3</v>
      </c>
      <c r="L172" s="384" t="s">
        <v>503</v>
      </c>
      <c r="M172" s="384" t="s">
        <v>929</v>
      </c>
      <c r="N172" s="384" t="s">
        <v>505</v>
      </c>
      <c r="O172" s="384" t="s">
        <v>930</v>
      </c>
      <c r="R172" s="385">
        <v>0</v>
      </c>
      <c r="T172" s="384" t="s">
        <v>507</v>
      </c>
      <c r="U172" s="384" t="s">
        <v>508</v>
      </c>
      <c r="V172" s="384" t="s">
        <v>717</v>
      </c>
    </row>
    <row r="173" spans="1:22">
      <c r="A173" s="382">
        <v>44135</v>
      </c>
      <c r="B173" s="384" t="s">
        <v>496</v>
      </c>
      <c r="C173" s="384" t="s">
        <v>497</v>
      </c>
      <c r="D173" s="384" t="s">
        <v>573</v>
      </c>
      <c r="E173" s="384" t="s">
        <v>574</v>
      </c>
      <c r="F173" s="384" t="s">
        <v>500</v>
      </c>
      <c r="G173" s="384" t="s">
        <v>501</v>
      </c>
      <c r="H173" s="384" t="s">
        <v>502</v>
      </c>
      <c r="I173" s="547">
        <v>4.28</v>
      </c>
      <c r="J173" s="384" t="s">
        <v>503</v>
      </c>
      <c r="K173" s="385">
        <v>4.28</v>
      </c>
      <c r="L173" s="384" t="s">
        <v>503</v>
      </c>
      <c r="M173" s="384" t="s">
        <v>931</v>
      </c>
      <c r="N173" s="384" t="s">
        <v>505</v>
      </c>
      <c r="O173" s="384" t="s">
        <v>932</v>
      </c>
      <c r="R173" s="385">
        <v>0</v>
      </c>
      <c r="T173" s="384" t="s">
        <v>507</v>
      </c>
      <c r="U173" s="384" t="s">
        <v>508</v>
      </c>
      <c r="V173" s="384" t="s">
        <v>577</v>
      </c>
    </row>
    <row r="174" spans="1:22">
      <c r="A174" s="382">
        <v>44135</v>
      </c>
      <c r="B174" s="384" t="s">
        <v>496</v>
      </c>
      <c r="C174" s="384" t="s">
        <v>497</v>
      </c>
      <c r="D174" s="384" t="s">
        <v>718</v>
      </c>
      <c r="E174" s="384" t="s">
        <v>719</v>
      </c>
      <c r="F174" s="384" t="s">
        <v>500</v>
      </c>
      <c r="G174" s="384" t="s">
        <v>501</v>
      </c>
      <c r="H174" s="384" t="s">
        <v>502</v>
      </c>
      <c r="I174" s="547">
        <v>10.18</v>
      </c>
      <c r="J174" s="384" t="s">
        <v>503</v>
      </c>
      <c r="K174" s="385">
        <v>10.18</v>
      </c>
      <c r="L174" s="384" t="s">
        <v>503</v>
      </c>
      <c r="M174" s="384" t="s">
        <v>933</v>
      </c>
      <c r="N174" s="384" t="s">
        <v>505</v>
      </c>
      <c r="O174" s="384" t="s">
        <v>934</v>
      </c>
      <c r="R174" s="385">
        <v>0</v>
      </c>
      <c r="T174" s="384" t="s">
        <v>507</v>
      </c>
      <c r="U174" s="384" t="s">
        <v>508</v>
      </c>
      <c r="V174" s="384" t="s">
        <v>722</v>
      </c>
    </row>
    <row r="175" spans="1:22">
      <c r="A175" s="382">
        <v>44135</v>
      </c>
      <c r="B175" s="384" t="s">
        <v>496</v>
      </c>
      <c r="C175" s="384" t="s">
        <v>497</v>
      </c>
      <c r="D175" s="384" t="s">
        <v>585</v>
      </c>
      <c r="E175" s="384" t="s">
        <v>586</v>
      </c>
      <c r="F175" s="384" t="s">
        <v>520</v>
      </c>
      <c r="G175" s="384" t="s">
        <v>501</v>
      </c>
      <c r="H175" s="384" t="s">
        <v>502</v>
      </c>
      <c r="I175" s="547">
        <v>56.59</v>
      </c>
      <c r="J175" s="384" t="s">
        <v>503</v>
      </c>
      <c r="K175" s="385">
        <v>56.59</v>
      </c>
      <c r="L175" s="384" t="s">
        <v>503</v>
      </c>
      <c r="M175" s="384" t="s">
        <v>935</v>
      </c>
      <c r="N175" s="384" t="s">
        <v>505</v>
      </c>
      <c r="O175" s="384" t="s">
        <v>936</v>
      </c>
      <c r="R175" s="385">
        <v>0</v>
      </c>
      <c r="T175" s="384" t="s">
        <v>507</v>
      </c>
      <c r="U175" s="384" t="s">
        <v>508</v>
      </c>
      <c r="V175" s="384" t="s">
        <v>711</v>
      </c>
    </row>
    <row r="176" spans="1:22">
      <c r="A176" s="382">
        <v>44135</v>
      </c>
      <c r="B176" s="384" t="s">
        <v>496</v>
      </c>
      <c r="C176" s="384" t="s">
        <v>497</v>
      </c>
      <c r="D176" s="384" t="s">
        <v>585</v>
      </c>
      <c r="E176" s="384" t="s">
        <v>586</v>
      </c>
      <c r="F176" s="384" t="s">
        <v>520</v>
      </c>
      <c r="G176" s="384" t="s">
        <v>501</v>
      </c>
      <c r="H176" s="384" t="s">
        <v>502</v>
      </c>
      <c r="I176" s="547">
        <v>56.51</v>
      </c>
      <c r="J176" s="384" t="s">
        <v>503</v>
      </c>
      <c r="K176" s="385">
        <v>56.51</v>
      </c>
      <c r="L176" s="384" t="s">
        <v>503</v>
      </c>
      <c r="M176" s="384" t="s">
        <v>937</v>
      </c>
      <c r="N176" s="384" t="s">
        <v>505</v>
      </c>
      <c r="O176" s="384" t="s">
        <v>938</v>
      </c>
      <c r="R176" s="385">
        <v>0</v>
      </c>
      <c r="T176" s="384" t="s">
        <v>507</v>
      </c>
      <c r="U176" s="384" t="s">
        <v>508</v>
      </c>
      <c r="V176" s="384" t="s">
        <v>714</v>
      </c>
    </row>
    <row r="177" spans="1:22">
      <c r="A177" s="382">
        <v>44135</v>
      </c>
      <c r="B177" s="384" t="s">
        <v>496</v>
      </c>
      <c r="C177" s="384" t="s">
        <v>497</v>
      </c>
      <c r="D177" s="384" t="s">
        <v>585</v>
      </c>
      <c r="E177" s="384" t="s">
        <v>586</v>
      </c>
      <c r="F177" s="384" t="s">
        <v>520</v>
      </c>
      <c r="G177" s="384" t="s">
        <v>501</v>
      </c>
      <c r="H177" s="384" t="s">
        <v>502</v>
      </c>
      <c r="I177" s="547">
        <v>56.07</v>
      </c>
      <c r="J177" s="384" t="s">
        <v>503</v>
      </c>
      <c r="K177" s="385">
        <v>56.07</v>
      </c>
      <c r="L177" s="384" t="s">
        <v>503</v>
      </c>
      <c r="M177" s="384" t="s">
        <v>939</v>
      </c>
      <c r="N177" s="384" t="s">
        <v>505</v>
      </c>
      <c r="O177" s="384" t="s">
        <v>940</v>
      </c>
      <c r="R177" s="385">
        <v>0</v>
      </c>
      <c r="T177" s="384" t="s">
        <v>507</v>
      </c>
      <c r="U177" s="384" t="s">
        <v>508</v>
      </c>
      <c r="V177" s="384" t="s">
        <v>717</v>
      </c>
    </row>
    <row r="178" spans="1:22">
      <c r="A178" s="382">
        <v>44135</v>
      </c>
      <c r="B178" s="384" t="s">
        <v>496</v>
      </c>
      <c r="C178" s="384" t="s">
        <v>497</v>
      </c>
      <c r="D178" s="384" t="s">
        <v>573</v>
      </c>
      <c r="E178" s="384" t="s">
        <v>574</v>
      </c>
      <c r="F178" s="384" t="s">
        <v>520</v>
      </c>
      <c r="G178" s="384" t="s">
        <v>501</v>
      </c>
      <c r="H178" s="384" t="s">
        <v>502</v>
      </c>
      <c r="I178" s="547">
        <v>55.53</v>
      </c>
      <c r="J178" s="384" t="s">
        <v>503</v>
      </c>
      <c r="K178" s="385">
        <v>55.53</v>
      </c>
      <c r="L178" s="384" t="s">
        <v>503</v>
      </c>
      <c r="M178" s="384" t="s">
        <v>941</v>
      </c>
      <c r="N178" s="384" t="s">
        <v>505</v>
      </c>
      <c r="O178" s="384" t="s">
        <v>942</v>
      </c>
      <c r="R178" s="385">
        <v>0</v>
      </c>
      <c r="T178" s="384" t="s">
        <v>507</v>
      </c>
      <c r="U178" s="384" t="s">
        <v>508</v>
      </c>
      <c r="V178" s="384" t="s">
        <v>577</v>
      </c>
    </row>
    <row r="179" spans="1:22">
      <c r="A179" s="382">
        <v>44135</v>
      </c>
      <c r="B179" s="384" t="s">
        <v>496</v>
      </c>
      <c r="C179" s="384" t="s">
        <v>497</v>
      </c>
      <c r="D179" s="384" t="s">
        <v>718</v>
      </c>
      <c r="E179" s="384" t="s">
        <v>719</v>
      </c>
      <c r="F179" s="384" t="s">
        <v>520</v>
      </c>
      <c r="G179" s="384" t="s">
        <v>501</v>
      </c>
      <c r="H179" s="384" t="s">
        <v>502</v>
      </c>
      <c r="I179" s="547">
        <v>122.19</v>
      </c>
      <c r="J179" s="384" t="s">
        <v>503</v>
      </c>
      <c r="K179" s="385">
        <v>122.19</v>
      </c>
      <c r="L179" s="384" t="s">
        <v>503</v>
      </c>
      <c r="M179" s="384" t="s">
        <v>943</v>
      </c>
      <c r="N179" s="384" t="s">
        <v>505</v>
      </c>
      <c r="O179" s="384" t="s">
        <v>944</v>
      </c>
      <c r="R179" s="385">
        <v>0</v>
      </c>
      <c r="T179" s="384" t="s">
        <v>507</v>
      </c>
      <c r="U179" s="384" t="s">
        <v>508</v>
      </c>
      <c r="V179" s="384" t="s">
        <v>722</v>
      </c>
    </row>
    <row r="180" spans="1:22">
      <c r="A180" s="382">
        <v>44135</v>
      </c>
      <c r="B180" s="384" t="s">
        <v>496</v>
      </c>
      <c r="C180" s="384" t="s">
        <v>497</v>
      </c>
      <c r="D180" s="384" t="s">
        <v>687</v>
      </c>
      <c r="E180" s="384" t="s">
        <v>688</v>
      </c>
      <c r="F180" s="384" t="s">
        <v>563</v>
      </c>
      <c r="G180" s="384" t="s">
        <v>501</v>
      </c>
      <c r="H180" s="384" t="s">
        <v>502</v>
      </c>
      <c r="I180" s="547">
        <v>10.95</v>
      </c>
      <c r="J180" s="384" t="s">
        <v>503</v>
      </c>
      <c r="K180" s="385">
        <v>69.98</v>
      </c>
      <c r="L180" s="384" t="s">
        <v>564</v>
      </c>
      <c r="M180" s="384" t="s">
        <v>945</v>
      </c>
      <c r="N180" s="384" t="s">
        <v>505</v>
      </c>
      <c r="O180" s="384" t="s">
        <v>946</v>
      </c>
      <c r="R180" s="385">
        <v>0</v>
      </c>
      <c r="T180" s="384" t="s">
        <v>507</v>
      </c>
      <c r="U180" s="384" t="s">
        <v>508</v>
      </c>
      <c r="V180" s="384" t="s">
        <v>690</v>
      </c>
    </row>
    <row r="181" spans="1:22">
      <c r="A181" s="382">
        <v>44135</v>
      </c>
      <c r="B181" s="384" t="s">
        <v>496</v>
      </c>
      <c r="C181" s="384" t="s">
        <v>497</v>
      </c>
      <c r="D181" s="384" t="s">
        <v>1502</v>
      </c>
      <c r="E181" s="384" t="s">
        <v>2391</v>
      </c>
      <c r="F181" s="384" t="s">
        <v>2392</v>
      </c>
      <c r="G181" s="384" t="s">
        <v>742</v>
      </c>
      <c r="H181" s="384" t="s">
        <v>736</v>
      </c>
      <c r="I181" s="547">
        <v>500</v>
      </c>
      <c r="J181" s="384" t="s">
        <v>503</v>
      </c>
      <c r="K181" s="385">
        <v>500</v>
      </c>
      <c r="L181" s="384" t="s">
        <v>503</v>
      </c>
      <c r="M181" s="384" t="s">
        <v>2393</v>
      </c>
      <c r="N181" s="384" t="s">
        <v>505</v>
      </c>
      <c r="O181" s="384" t="s">
        <v>2394</v>
      </c>
      <c r="R181" s="385">
        <v>0</v>
      </c>
      <c r="T181" s="384" t="s">
        <v>507</v>
      </c>
      <c r="U181" s="384" t="s">
        <v>508</v>
      </c>
    </row>
    <row r="182" spans="1:22">
      <c r="A182" s="382">
        <v>44135</v>
      </c>
      <c r="B182" s="384" t="s">
        <v>496</v>
      </c>
      <c r="C182" s="384" t="s">
        <v>497</v>
      </c>
      <c r="D182" s="384" t="s">
        <v>687</v>
      </c>
      <c r="E182" s="384" t="s">
        <v>688</v>
      </c>
      <c r="F182" s="384" t="s">
        <v>563</v>
      </c>
      <c r="G182" s="384" t="s">
        <v>501</v>
      </c>
      <c r="H182" s="384" t="s">
        <v>502</v>
      </c>
      <c r="I182" s="547">
        <v>11.11</v>
      </c>
      <c r="J182" s="384" t="s">
        <v>503</v>
      </c>
      <c r="K182" s="385">
        <v>70.959999999999994</v>
      </c>
      <c r="L182" s="384" t="s">
        <v>564</v>
      </c>
      <c r="M182" s="384" t="s">
        <v>2395</v>
      </c>
      <c r="N182" s="384" t="s">
        <v>505</v>
      </c>
      <c r="O182" s="384" t="s">
        <v>2396</v>
      </c>
      <c r="R182" s="385">
        <v>0</v>
      </c>
      <c r="T182" s="384" t="s">
        <v>507</v>
      </c>
      <c r="U182" s="384" t="s">
        <v>508</v>
      </c>
      <c r="V182" s="384" t="s">
        <v>690</v>
      </c>
    </row>
    <row r="183" spans="1:22">
      <c r="A183" s="382">
        <v>44138</v>
      </c>
      <c r="B183" s="384" t="s">
        <v>1534</v>
      </c>
      <c r="C183" s="384" t="s">
        <v>1535</v>
      </c>
      <c r="D183" s="384" t="s">
        <v>1505</v>
      </c>
      <c r="E183" s="384" t="s">
        <v>1536</v>
      </c>
      <c r="F183" s="384" t="s">
        <v>1537</v>
      </c>
      <c r="G183" s="384" t="s">
        <v>501</v>
      </c>
      <c r="H183" s="384" t="s">
        <v>736</v>
      </c>
      <c r="I183" s="547">
        <v>1200</v>
      </c>
      <c r="J183" s="384" t="s">
        <v>503</v>
      </c>
      <c r="K183" s="385">
        <v>1200</v>
      </c>
      <c r="L183" s="384" t="s">
        <v>503</v>
      </c>
      <c r="M183" s="384" t="s">
        <v>1538</v>
      </c>
      <c r="N183" s="384" t="s">
        <v>505</v>
      </c>
      <c r="O183" s="384" t="s">
        <v>1539</v>
      </c>
      <c r="R183" s="385">
        <v>0</v>
      </c>
      <c r="T183" s="384" t="s">
        <v>507</v>
      </c>
      <c r="U183" s="384" t="s">
        <v>508</v>
      </c>
    </row>
    <row r="184" spans="1:22">
      <c r="A184" s="382">
        <v>44139</v>
      </c>
      <c r="B184" s="384" t="s">
        <v>496</v>
      </c>
      <c r="C184" s="384" t="s">
        <v>497</v>
      </c>
      <c r="D184" s="384" t="s">
        <v>777</v>
      </c>
      <c r="E184" s="384" t="s">
        <v>778</v>
      </c>
      <c r="F184" s="384" t="s">
        <v>735</v>
      </c>
      <c r="G184" s="384" t="s">
        <v>501</v>
      </c>
      <c r="H184" s="384" t="s">
        <v>736</v>
      </c>
      <c r="I184" s="547">
        <v>35</v>
      </c>
      <c r="J184" s="384" t="s">
        <v>503</v>
      </c>
      <c r="K184" s="385">
        <v>35</v>
      </c>
      <c r="L184" s="384" t="s">
        <v>503</v>
      </c>
      <c r="M184" s="384" t="s">
        <v>947</v>
      </c>
      <c r="N184" s="384" t="s">
        <v>505</v>
      </c>
      <c r="O184" s="384" t="s">
        <v>948</v>
      </c>
      <c r="R184" s="385">
        <v>0</v>
      </c>
      <c r="T184" s="384" t="s">
        <v>507</v>
      </c>
      <c r="U184" s="384" t="s">
        <v>508</v>
      </c>
    </row>
    <row r="185" spans="1:22">
      <c r="A185" s="382">
        <v>44139</v>
      </c>
      <c r="B185" s="384" t="s">
        <v>496</v>
      </c>
      <c r="C185" s="384" t="s">
        <v>497</v>
      </c>
      <c r="D185" s="384" t="s">
        <v>777</v>
      </c>
      <c r="E185" s="384" t="s">
        <v>778</v>
      </c>
      <c r="F185" s="384" t="s">
        <v>779</v>
      </c>
      <c r="G185" s="384" t="s">
        <v>501</v>
      </c>
      <c r="H185" s="384" t="s">
        <v>736</v>
      </c>
      <c r="I185" s="547">
        <v>75</v>
      </c>
      <c r="J185" s="384" t="s">
        <v>503</v>
      </c>
      <c r="K185" s="385">
        <v>75</v>
      </c>
      <c r="L185" s="384" t="s">
        <v>503</v>
      </c>
      <c r="M185" s="384" t="s">
        <v>949</v>
      </c>
      <c r="N185" s="384" t="s">
        <v>505</v>
      </c>
      <c r="O185" s="384" t="s">
        <v>950</v>
      </c>
      <c r="R185" s="385">
        <v>0</v>
      </c>
      <c r="T185" s="384" t="s">
        <v>507</v>
      </c>
      <c r="U185" s="384" t="s">
        <v>508</v>
      </c>
    </row>
    <row r="186" spans="1:22">
      <c r="A186" s="382">
        <v>44139</v>
      </c>
      <c r="B186" s="384" t="s">
        <v>1540</v>
      </c>
      <c r="C186" s="384" t="s">
        <v>1541</v>
      </c>
      <c r="D186" s="384" t="s">
        <v>1482</v>
      </c>
      <c r="E186" s="384" t="s">
        <v>1542</v>
      </c>
      <c r="F186" s="384" t="s">
        <v>1537</v>
      </c>
      <c r="G186" s="384" t="s">
        <v>501</v>
      </c>
      <c r="H186" s="384" t="s">
        <v>736</v>
      </c>
      <c r="I186" s="547">
        <v>450</v>
      </c>
      <c r="J186" s="384" t="s">
        <v>503</v>
      </c>
      <c r="K186" s="385">
        <v>450</v>
      </c>
      <c r="L186" s="384" t="s">
        <v>503</v>
      </c>
      <c r="M186" s="384" t="s">
        <v>1543</v>
      </c>
      <c r="N186" s="384" t="s">
        <v>505</v>
      </c>
      <c r="O186" s="384" t="s">
        <v>1544</v>
      </c>
      <c r="R186" s="385">
        <v>0</v>
      </c>
      <c r="T186" s="384" t="s">
        <v>507</v>
      </c>
      <c r="U186" s="384" t="s">
        <v>508</v>
      </c>
    </row>
    <row r="187" spans="1:22">
      <c r="A187" s="382">
        <v>44140</v>
      </c>
      <c r="B187" s="384" t="s">
        <v>1545</v>
      </c>
      <c r="C187" s="384" t="s">
        <v>1546</v>
      </c>
      <c r="D187" s="384" t="s">
        <v>1435</v>
      </c>
      <c r="E187" s="384" t="s">
        <v>1547</v>
      </c>
      <c r="F187" s="384" t="s">
        <v>1537</v>
      </c>
      <c r="G187" s="384" t="s">
        <v>501</v>
      </c>
      <c r="H187" s="384" t="s">
        <v>736</v>
      </c>
      <c r="I187" s="547">
        <v>400</v>
      </c>
      <c r="J187" s="384" t="s">
        <v>503</v>
      </c>
      <c r="K187" s="385">
        <v>400</v>
      </c>
      <c r="L187" s="384" t="s">
        <v>503</v>
      </c>
      <c r="M187" s="384" t="s">
        <v>1548</v>
      </c>
      <c r="N187" s="384" t="s">
        <v>505</v>
      </c>
      <c r="O187" s="384" t="s">
        <v>1549</v>
      </c>
      <c r="R187" s="385">
        <v>0</v>
      </c>
      <c r="T187" s="384" t="s">
        <v>507</v>
      </c>
      <c r="U187" s="384" t="s">
        <v>508</v>
      </c>
    </row>
    <row r="188" spans="1:22">
      <c r="A188" s="382">
        <v>44140</v>
      </c>
      <c r="B188" s="384" t="s">
        <v>1545</v>
      </c>
      <c r="C188" s="384" t="s">
        <v>1546</v>
      </c>
      <c r="D188" s="384" t="s">
        <v>1436</v>
      </c>
      <c r="E188" s="384" t="s">
        <v>1550</v>
      </c>
      <c r="F188" s="384" t="s">
        <v>1537</v>
      </c>
      <c r="G188" s="384" t="s">
        <v>501</v>
      </c>
      <c r="H188" s="384" t="s">
        <v>736</v>
      </c>
      <c r="I188" s="547">
        <v>800</v>
      </c>
      <c r="J188" s="384" t="s">
        <v>503</v>
      </c>
      <c r="K188" s="385">
        <v>800</v>
      </c>
      <c r="L188" s="384" t="s">
        <v>503</v>
      </c>
      <c r="M188" s="384" t="s">
        <v>1551</v>
      </c>
      <c r="N188" s="384" t="s">
        <v>505</v>
      </c>
      <c r="O188" s="384" t="s">
        <v>1552</v>
      </c>
      <c r="R188" s="385">
        <v>0</v>
      </c>
      <c r="T188" s="384" t="s">
        <v>507</v>
      </c>
      <c r="U188" s="384" t="s">
        <v>508</v>
      </c>
    </row>
    <row r="189" spans="1:22">
      <c r="A189" s="382">
        <v>44140</v>
      </c>
      <c r="B189" s="384" t="s">
        <v>1545</v>
      </c>
      <c r="C189" s="384" t="s">
        <v>1546</v>
      </c>
      <c r="D189" s="384" t="s">
        <v>1438</v>
      </c>
      <c r="E189" s="384" t="s">
        <v>1553</v>
      </c>
      <c r="F189" s="384" t="s">
        <v>1537</v>
      </c>
      <c r="G189" s="384" t="s">
        <v>501</v>
      </c>
      <c r="H189" s="384" t="s">
        <v>736</v>
      </c>
      <c r="I189" s="547">
        <v>600</v>
      </c>
      <c r="J189" s="384" t="s">
        <v>503</v>
      </c>
      <c r="K189" s="385">
        <v>600</v>
      </c>
      <c r="L189" s="384" t="s">
        <v>503</v>
      </c>
      <c r="M189" s="384" t="s">
        <v>1554</v>
      </c>
      <c r="N189" s="384" t="s">
        <v>505</v>
      </c>
      <c r="O189" s="384" t="s">
        <v>1555</v>
      </c>
      <c r="R189" s="385">
        <v>0</v>
      </c>
      <c r="T189" s="384" t="s">
        <v>507</v>
      </c>
      <c r="U189" s="384" t="s">
        <v>508</v>
      </c>
    </row>
    <row r="190" spans="1:22">
      <c r="A190" s="382">
        <v>44140</v>
      </c>
      <c r="B190" s="384" t="s">
        <v>1545</v>
      </c>
      <c r="C190" s="384" t="s">
        <v>1546</v>
      </c>
      <c r="D190" s="384" t="s">
        <v>1437</v>
      </c>
      <c r="E190" s="384" t="s">
        <v>1556</v>
      </c>
      <c r="F190" s="384" t="s">
        <v>1537</v>
      </c>
      <c r="G190" s="384" t="s">
        <v>501</v>
      </c>
      <c r="H190" s="384" t="s">
        <v>736</v>
      </c>
      <c r="I190" s="547">
        <v>300</v>
      </c>
      <c r="J190" s="384" t="s">
        <v>503</v>
      </c>
      <c r="K190" s="385">
        <v>300</v>
      </c>
      <c r="L190" s="384" t="s">
        <v>503</v>
      </c>
      <c r="M190" s="384" t="s">
        <v>1557</v>
      </c>
      <c r="N190" s="384" t="s">
        <v>505</v>
      </c>
      <c r="O190" s="384" t="s">
        <v>1558</v>
      </c>
      <c r="R190" s="385">
        <v>0</v>
      </c>
      <c r="T190" s="384" t="s">
        <v>507</v>
      </c>
      <c r="U190" s="384" t="s">
        <v>508</v>
      </c>
    </row>
    <row r="191" spans="1:22">
      <c r="A191" s="382">
        <v>44140</v>
      </c>
      <c r="B191" s="384" t="s">
        <v>1545</v>
      </c>
      <c r="C191" s="384" t="s">
        <v>1546</v>
      </c>
      <c r="D191" s="384" t="s">
        <v>1516</v>
      </c>
      <c r="E191" s="384" t="s">
        <v>1559</v>
      </c>
      <c r="F191" s="384" t="s">
        <v>1537</v>
      </c>
      <c r="G191" s="384" t="s">
        <v>501</v>
      </c>
      <c r="H191" s="384" t="s">
        <v>736</v>
      </c>
      <c r="I191" s="547">
        <v>50</v>
      </c>
      <c r="J191" s="384" t="s">
        <v>503</v>
      </c>
      <c r="K191" s="385">
        <v>50</v>
      </c>
      <c r="L191" s="384" t="s">
        <v>503</v>
      </c>
      <c r="M191" s="384" t="s">
        <v>1560</v>
      </c>
      <c r="N191" s="384" t="s">
        <v>505</v>
      </c>
      <c r="O191" s="384" t="s">
        <v>1561</v>
      </c>
      <c r="R191" s="385">
        <v>0</v>
      </c>
      <c r="T191" s="384" t="s">
        <v>507</v>
      </c>
      <c r="U191" s="384" t="s">
        <v>508</v>
      </c>
    </row>
    <row r="192" spans="1:22">
      <c r="A192" s="382">
        <v>44140</v>
      </c>
      <c r="B192" s="384" t="s">
        <v>1545</v>
      </c>
      <c r="C192" s="384" t="s">
        <v>1546</v>
      </c>
      <c r="D192" s="384" t="s">
        <v>1515</v>
      </c>
      <c r="E192" s="384" t="s">
        <v>1562</v>
      </c>
      <c r="F192" s="384" t="s">
        <v>1537</v>
      </c>
      <c r="G192" s="384" t="s">
        <v>501</v>
      </c>
      <c r="H192" s="384" t="s">
        <v>736</v>
      </c>
      <c r="I192" s="547">
        <v>50</v>
      </c>
      <c r="J192" s="384" t="s">
        <v>503</v>
      </c>
      <c r="K192" s="385">
        <v>50</v>
      </c>
      <c r="L192" s="384" t="s">
        <v>503</v>
      </c>
      <c r="M192" s="384" t="s">
        <v>1563</v>
      </c>
      <c r="N192" s="384" t="s">
        <v>505</v>
      </c>
      <c r="O192" s="384" t="s">
        <v>1564</v>
      </c>
      <c r="R192" s="385">
        <v>0</v>
      </c>
      <c r="T192" s="384" t="s">
        <v>507</v>
      </c>
      <c r="U192" s="384" t="s">
        <v>508</v>
      </c>
    </row>
    <row r="193" spans="1:21">
      <c r="A193" s="382">
        <v>44140</v>
      </c>
      <c r="B193" s="384" t="s">
        <v>1545</v>
      </c>
      <c r="C193" s="384" t="s">
        <v>1546</v>
      </c>
      <c r="D193" s="384" t="s">
        <v>1476</v>
      </c>
      <c r="E193" s="384" t="s">
        <v>1565</v>
      </c>
      <c r="F193" s="384" t="s">
        <v>1537</v>
      </c>
      <c r="G193" s="384" t="s">
        <v>501</v>
      </c>
      <c r="H193" s="384" t="s">
        <v>736</v>
      </c>
      <c r="I193" s="547">
        <v>1545</v>
      </c>
      <c r="J193" s="384" t="s">
        <v>503</v>
      </c>
      <c r="K193" s="385">
        <v>1545</v>
      </c>
      <c r="L193" s="384" t="s">
        <v>503</v>
      </c>
      <c r="M193" s="384" t="s">
        <v>1566</v>
      </c>
      <c r="N193" s="384" t="s">
        <v>505</v>
      </c>
      <c r="O193" s="384" t="s">
        <v>1567</v>
      </c>
      <c r="R193" s="385">
        <v>0</v>
      </c>
      <c r="T193" s="384" t="s">
        <v>507</v>
      </c>
      <c r="U193" s="384" t="s">
        <v>508</v>
      </c>
    </row>
    <row r="194" spans="1:21">
      <c r="A194" s="382">
        <v>44140</v>
      </c>
      <c r="B194" s="384" t="s">
        <v>1545</v>
      </c>
      <c r="C194" s="384" t="s">
        <v>1546</v>
      </c>
      <c r="D194" s="384" t="s">
        <v>1476</v>
      </c>
      <c r="E194" s="384" t="s">
        <v>1565</v>
      </c>
      <c r="F194" s="384" t="s">
        <v>1537</v>
      </c>
      <c r="G194" s="384" t="s">
        <v>501</v>
      </c>
      <c r="H194" s="384" t="s">
        <v>736</v>
      </c>
      <c r="I194" s="547">
        <v>58</v>
      </c>
      <c r="J194" s="384" t="s">
        <v>503</v>
      </c>
      <c r="K194" s="385">
        <v>58</v>
      </c>
      <c r="L194" s="384" t="s">
        <v>503</v>
      </c>
      <c r="M194" s="384" t="s">
        <v>1568</v>
      </c>
      <c r="N194" s="384" t="s">
        <v>505</v>
      </c>
      <c r="O194" s="384" t="s">
        <v>1569</v>
      </c>
      <c r="R194" s="385">
        <v>0</v>
      </c>
      <c r="T194" s="384" t="s">
        <v>507</v>
      </c>
      <c r="U194" s="384" t="s">
        <v>508</v>
      </c>
    </row>
    <row r="195" spans="1:21">
      <c r="A195" s="382">
        <v>44140</v>
      </c>
      <c r="B195" s="384" t="s">
        <v>1545</v>
      </c>
      <c r="C195" s="384" t="s">
        <v>1546</v>
      </c>
      <c r="D195" s="384" t="s">
        <v>1476</v>
      </c>
      <c r="E195" s="384" t="s">
        <v>1565</v>
      </c>
      <c r="F195" s="384" t="s">
        <v>1537</v>
      </c>
      <c r="G195" s="384" t="s">
        <v>501</v>
      </c>
      <c r="H195" s="384" t="s">
        <v>736</v>
      </c>
      <c r="I195" s="547">
        <v>37</v>
      </c>
      <c r="J195" s="384" t="s">
        <v>503</v>
      </c>
      <c r="K195" s="385">
        <v>37</v>
      </c>
      <c r="L195" s="384" t="s">
        <v>503</v>
      </c>
      <c r="M195" s="384" t="s">
        <v>1570</v>
      </c>
      <c r="N195" s="384" t="s">
        <v>505</v>
      </c>
      <c r="O195" s="384" t="s">
        <v>1571</v>
      </c>
      <c r="R195" s="385">
        <v>0</v>
      </c>
      <c r="T195" s="384" t="s">
        <v>507</v>
      </c>
      <c r="U195" s="384" t="s">
        <v>508</v>
      </c>
    </row>
    <row r="196" spans="1:21">
      <c r="A196" s="382">
        <v>44140</v>
      </c>
      <c r="B196" s="384" t="s">
        <v>1545</v>
      </c>
      <c r="C196" s="384" t="s">
        <v>1546</v>
      </c>
      <c r="D196" s="384" t="s">
        <v>1514</v>
      </c>
      <c r="E196" s="384" t="s">
        <v>1572</v>
      </c>
      <c r="F196" s="384" t="s">
        <v>1537</v>
      </c>
      <c r="G196" s="384" t="s">
        <v>501</v>
      </c>
      <c r="H196" s="384" t="s">
        <v>736</v>
      </c>
      <c r="I196" s="547">
        <v>25</v>
      </c>
      <c r="J196" s="384" t="s">
        <v>503</v>
      </c>
      <c r="K196" s="385">
        <v>25</v>
      </c>
      <c r="L196" s="384" t="s">
        <v>503</v>
      </c>
      <c r="M196" s="384" t="s">
        <v>1573</v>
      </c>
      <c r="N196" s="384" t="s">
        <v>505</v>
      </c>
      <c r="O196" s="384" t="s">
        <v>1574</v>
      </c>
      <c r="R196" s="385">
        <v>0</v>
      </c>
      <c r="T196" s="384" t="s">
        <v>507</v>
      </c>
      <c r="U196" s="384" t="s">
        <v>508</v>
      </c>
    </row>
    <row r="197" spans="1:21">
      <c r="A197" s="382">
        <v>44140</v>
      </c>
      <c r="B197" s="384" t="s">
        <v>1545</v>
      </c>
      <c r="C197" s="384" t="s">
        <v>1546</v>
      </c>
      <c r="D197" s="384" t="s">
        <v>1477</v>
      </c>
      <c r="E197" s="384" t="s">
        <v>1575</v>
      </c>
      <c r="F197" s="384" t="s">
        <v>1537</v>
      </c>
      <c r="G197" s="384" t="s">
        <v>501</v>
      </c>
      <c r="H197" s="384" t="s">
        <v>736</v>
      </c>
      <c r="I197" s="547">
        <v>50</v>
      </c>
      <c r="J197" s="384" t="s">
        <v>503</v>
      </c>
      <c r="K197" s="385">
        <v>50</v>
      </c>
      <c r="L197" s="384" t="s">
        <v>503</v>
      </c>
      <c r="M197" s="384" t="s">
        <v>1576</v>
      </c>
      <c r="N197" s="384" t="s">
        <v>505</v>
      </c>
      <c r="O197" s="384" t="s">
        <v>1577</v>
      </c>
      <c r="R197" s="385">
        <v>0</v>
      </c>
      <c r="T197" s="384" t="s">
        <v>507</v>
      </c>
      <c r="U197" s="384" t="s">
        <v>508</v>
      </c>
    </row>
    <row r="198" spans="1:21">
      <c r="A198" s="382">
        <v>44140</v>
      </c>
      <c r="B198" s="384" t="s">
        <v>1545</v>
      </c>
      <c r="C198" s="384" t="s">
        <v>1546</v>
      </c>
      <c r="D198" s="384" t="s">
        <v>1457</v>
      </c>
      <c r="E198" s="384" t="s">
        <v>1578</v>
      </c>
      <c r="F198" s="384" t="s">
        <v>1537</v>
      </c>
      <c r="G198" s="384" t="s">
        <v>501</v>
      </c>
      <c r="H198" s="384" t="s">
        <v>736</v>
      </c>
      <c r="I198" s="547">
        <v>11</v>
      </c>
      <c r="J198" s="384" t="s">
        <v>503</v>
      </c>
      <c r="K198" s="385">
        <v>11</v>
      </c>
      <c r="L198" s="384" t="s">
        <v>503</v>
      </c>
      <c r="M198" s="384" t="s">
        <v>1579</v>
      </c>
      <c r="N198" s="384" t="s">
        <v>505</v>
      </c>
      <c r="O198" s="384" t="s">
        <v>1580</v>
      </c>
      <c r="R198" s="385">
        <v>0</v>
      </c>
      <c r="T198" s="384" t="s">
        <v>507</v>
      </c>
      <c r="U198" s="384" t="s">
        <v>508</v>
      </c>
    </row>
    <row r="199" spans="1:21">
      <c r="A199" s="382">
        <v>44140</v>
      </c>
      <c r="B199" s="384" t="s">
        <v>1545</v>
      </c>
      <c r="C199" s="384" t="s">
        <v>1546</v>
      </c>
      <c r="D199" s="384" t="s">
        <v>1457</v>
      </c>
      <c r="E199" s="384" t="s">
        <v>1578</v>
      </c>
      <c r="F199" s="384" t="s">
        <v>1537</v>
      </c>
      <c r="G199" s="384" t="s">
        <v>501</v>
      </c>
      <c r="H199" s="384" t="s">
        <v>736</v>
      </c>
      <c r="I199" s="547">
        <v>45</v>
      </c>
      <c r="J199" s="384" t="s">
        <v>503</v>
      </c>
      <c r="K199" s="385">
        <v>45</v>
      </c>
      <c r="L199" s="384" t="s">
        <v>503</v>
      </c>
      <c r="M199" s="384" t="s">
        <v>1581</v>
      </c>
      <c r="N199" s="384" t="s">
        <v>505</v>
      </c>
      <c r="O199" s="384" t="s">
        <v>1582</v>
      </c>
      <c r="R199" s="385">
        <v>0</v>
      </c>
      <c r="T199" s="384" t="s">
        <v>507</v>
      </c>
      <c r="U199" s="384" t="s">
        <v>508</v>
      </c>
    </row>
    <row r="200" spans="1:21">
      <c r="A200" s="382">
        <v>44140</v>
      </c>
      <c r="B200" s="384" t="s">
        <v>1545</v>
      </c>
      <c r="C200" s="384" t="s">
        <v>1546</v>
      </c>
      <c r="D200" s="384" t="s">
        <v>1457</v>
      </c>
      <c r="E200" s="384" t="s">
        <v>1578</v>
      </c>
      <c r="F200" s="384" t="s">
        <v>1537</v>
      </c>
      <c r="G200" s="384" t="s">
        <v>501</v>
      </c>
      <c r="H200" s="384" t="s">
        <v>736</v>
      </c>
      <c r="I200" s="547">
        <v>104</v>
      </c>
      <c r="J200" s="384" t="s">
        <v>503</v>
      </c>
      <c r="K200" s="385">
        <v>104</v>
      </c>
      <c r="L200" s="384" t="s">
        <v>503</v>
      </c>
      <c r="M200" s="384" t="s">
        <v>1583</v>
      </c>
      <c r="N200" s="384" t="s">
        <v>505</v>
      </c>
      <c r="O200" s="384" t="s">
        <v>1584</v>
      </c>
      <c r="R200" s="385">
        <v>0</v>
      </c>
      <c r="T200" s="384" t="s">
        <v>507</v>
      </c>
      <c r="U200" s="384" t="s">
        <v>508</v>
      </c>
    </row>
    <row r="201" spans="1:21">
      <c r="A201" s="382">
        <v>44140</v>
      </c>
      <c r="B201" s="384" t="s">
        <v>1545</v>
      </c>
      <c r="C201" s="384" t="s">
        <v>1546</v>
      </c>
      <c r="D201" s="384" t="s">
        <v>1435</v>
      </c>
      <c r="E201" s="384" t="s">
        <v>1547</v>
      </c>
      <c r="F201" s="384" t="s">
        <v>1537</v>
      </c>
      <c r="G201" s="384" t="s">
        <v>501</v>
      </c>
      <c r="H201" s="384" t="s">
        <v>736</v>
      </c>
      <c r="I201" s="547">
        <v>400</v>
      </c>
      <c r="J201" s="384" t="s">
        <v>503</v>
      </c>
      <c r="K201" s="385">
        <v>400</v>
      </c>
      <c r="L201" s="384" t="s">
        <v>503</v>
      </c>
      <c r="M201" s="384" t="s">
        <v>1585</v>
      </c>
      <c r="N201" s="384" t="s">
        <v>505</v>
      </c>
      <c r="O201" s="384" t="s">
        <v>1586</v>
      </c>
      <c r="R201" s="385">
        <v>0</v>
      </c>
      <c r="T201" s="384" t="s">
        <v>507</v>
      </c>
      <c r="U201" s="384" t="s">
        <v>508</v>
      </c>
    </row>
    <row r="202" spans="1:21">
      <c r="A202" s="382">
        <v>44140</v>
      </c>
      <c r="B202" s="384" t="s">
        <v>1545</v>
      </c>
      <c r="C202" s="384" t="s">
        <v>1546</v>
      </c>
      <c r="D202" s="384" t="s">
        <v>1436</v>
      </c>
      <c r="E202" s="384" t="s">
        <v>1550</v>
      </c>
      <c r="F202" s="384" t="s">
        <v>1537</v>
      </c>
      <c r="G202" s="384" t="s">
        <v>501</v>
      </c>
      <c r="H202" s="384" t="s">
        <v>736</v>
      </c>
      <c r="I202" s="547">
        <v>800</v>
      </c>
      <c r="J202" s="384" t="s">
        <v>503</v>
      </c>
      <c r="K202" s="385">
        <v>800</v>
      </c>
      <c r="L202" s="384" t="s">
        <v>503</v>
      </c>
      <c r="M202" s="384" t="s">
        <v>1587</v>
      </c>
      <c r="N202" s="384" t="s">
        <v>505</v>
      </c>
      <c r="O202" s="384" t="s">
        <v>1588</v>
      </c>
      <c r="R202" s="385">
        <v>0</v>
      </c>
      <c r="T202" s="384" t="s">
        <v>507</v>
      </c>
      <c r="U202" s="384" t="s">
        <v>508</v>
      </c>
    </row>
    <row r="203" spans="1:21">
      <c r="A203" s="382">
        <v>44140</v>
      </c>
      <c r="B203" s="384" t="s">
        <v>1545</v>
      </c>
      <c r="C203" s="384" t="s">
        <v>1546</v>
      </c>
      <c r="D203" s="384" t="s">
        <v>1438</v>
      </c>
      <c r="E203" s="384" t="s">
        <v>1553</v>
      </c>
      <c r="F203" s="384" t="s">
        <v>1537</v>
      </c>
      <c r="G203" s="384" t="s">
        <v>501</v>
      </c>
      <c r="H203" s="384" t="s">
        <v>736</v>
      </c>
      <c r="I203" s="547">
        <v>600</v>
      </c>
      <c r="J203" s="384" t="s">
        <v>503</v>
      </c>
      <c r="K203" s="385">
        <v>600</v>
      </c>
      <c r="L203" s="384" t="s">
        <v>503</v>
      </c>
      <c r="M203" s="384" t="s">
        <v>1589</v>
      </c>
      <c r="N203" s="384" t="s">
        <v>505</v>
      </c>
      <c r="O203" s="384" t="s">
        <v>1590</v>
      </c>
      <c r="R203" s="385">
        <v>0</v>
      </c>
      <c r="T203" s="384" t="s">
        <v>507</v>
      </c>
      <c r="U203" s="384" t="s">
        <v>508</v>
      </c>
    </row>
    <row r="204" spans="1:21">
      <c r="A204" s="382">
        <v>44140</v>
      </c>
      <c r="B204" s="384" t="s">
        <v>1545</v>
      </c>
      <c r="C204" s="384" t="s">
        <v>1546</v>
      </c>
      <c r="D204" s="384" t="s">
        <v>1437</v>
      </c>
      <c r="E204" s="384" t="s">
        <v>1556</v>
      </c>
      <c r="F204" s="384" t="s">
        <v>1537</v>
      </c>
      <c r="G204" s="384" t="s">
        <v>501</v>
      </c>
      <c r="H204" s="384" t="s">
        <v>736</v>
      </c>
      <c r="I204" s="547">
        <v>300</v>
      </c>
      <c r="J204" s="384" t="s">
        <v>503</v>
      </c>
      <c r="K204" s="385">
        <v>300</v>
      </c>
      <c r="L204" s="384" t="s">
        <v>503</v>
      </c>
      <c r="M204" s="384" t="s">
        <v>1591</v>
      </c>
      <c r="N204" s="384" t="s">
        <v>505</v>
      </c>
      <c r="O204" s="384" t="s">
        <v>1592</v>
      </c>
      <c r="R204" s="385">
        <v>0</v>
      </c>
      <c r="T204" s="384" t="s">
        <v>507</v>
      </c>
      <c r="U204" s="384" t="s">
        <v>508</v>
      </c>
    </row>
    <row r="205" spans="1:21">
      <c r="A205" s="382">
        <v>44140</v>
      </c>
      <c r="B205" s="384" t="s">
        <v>1534</v>
      </c>
      <c r="C205" s="384" t="s">
        <v>1535</v>
      </c>
      <c r="D205" s="384" t="s">
        <v>1505</v>
      </c>
      <c r="E205" s="384" t="s">
        <v>1536</v>
      </c>
      <c r="F205" s="384" t="s">
        <v>1537</v>
      </c>
      <c r="G205" s="384" t="s">
        <v>501</v>
      </c>
      <c r="H205" s="384" t="s">
        <v>736</v>
      </c>
      <c r="I205" s="547">
        <v>300</v>
      </c>
      <c r="J205" s="384" t="s">
        <v>503</v>
      </c>
      <c r="K205" s="385">
        <v>300</v>
      </c>
      <c r="L205" s="384" t="s">
        <v>503</v>
      </c>
      <c r="M205" s="384" t="s">
        <v>1593</v>
      </c>
      <c r="N205" s="384" t="s">
        <v>505</v>
      </c>
      <c r="O205" s="384" t="s">
        <v>1594</v>
      </c>
      <c r="R205" s="385">
        <v>0</v>
      </c>
      <c r="T205" s="384" t="s">
        <v>507</v>
      </c>
      <c r="U205" s="384" t="s">
        <v>508</v>
      </c>
    </row>
    <row r="206" spans="1:21">
      <c r="A206" s="382">
        <v>44141</v>
      </c>
      <c r="B206" s="384" t="s">
        <v>496</v>
      </c>
      <c r="C206" s="384" t="s">
        <v>497</v>
      </c>
      <c r="D206" s="384" t="s">
        <v>951</v>
      </c>
      <c r="E206" s="384" t="s">
        <v>952</v>
      </c>
      <c r="F206" s="384" t="s">
        <v>953</v>
      </c>
      <c r="G206" s="384" t="s">
        <v>742</v>
      </c>
      <c r="H206" s="384" t="s">
        <v>736</v>
      </c>
      <c r="I206" s="547">
        <v>12</v>
      </c>
      <c r="J206" s="384" t="s">
        <v>503</v>
      </c>
      <c r="K206" s="385">
        <v>12</v>
      </c>
      <c r="L206" s="384" t="s">
        <v>503</v>
      </c>
      <c r="M206" s="384" t="s">
        <v>954</v>
      </c>
      <c r="N206" s="384" t="s">
        <v>505</v>
      </c>
      <c r="O206" s="384" t="s">
        <v>955</v>
      </c>
      <c r="R206" s="385">
        <v>0</v>
      </c>
      <c r="T206" s="384" t="s">
        <v>507</v>
      </c>
      <c r="U206" s="384" t="s">
        <v>508</v>
      </c>
    </row>
    <row r="207" spans="1:21">
      <c r="A207" s="382">
        <v>44141</v>
      </c>
      <c r="B207" s="384" t="s">
        <v>496</v>
      </c>
      <c r="C207" s="384" t="s">
        <v>497</v>
      </c>
      <c r="D207" s="384" t="s">
        <v>956</v>
      </c>
      <c r="E207" s="384" t="s">
        <v>957</v>
      </c>
      <c r="F207" s="384" t="s">
        <v>953</v>
      </c>
      <c r="G207" s="384" t="s">
        <v>742</v>
      </c>
      <c r="H207" s="384" t="s">
        <v>736</v>
      </c>
      <c r="I207" s="547">
        <v>12</v>
      </c>
      <c r="J207" s="384" t="s">
        <v>503</v>
      </c>
      <c r="K207" s="385">
        <v>12</v>
      </c>
      <c r="L207" s="384" t="s">
        <v>503</v>
      </c>
      <c r="M207" s="384" t="s">
        <v>958</v>
      </c>
      <c r="N207" s="384" t="s">
        <v>505</v>
      </c>
      <c r="O207" s="384" t="s">
        <v>959</v>
      </c>
      <c r="R207" s="385">
        <v>0</v>
      </c>
      <c r="T207" s="384" t="s">
        <v>507</v>
      </c>
      <c r="U207" s="384" t="s">
        <v>508</v>
      </c>
    </row>
    <row r="208" spans="1:21">
      <c r="A208" s="382">
        <v>44141</v>
      </c>
      <c r="B208" s="384" t="s">
        <v>496</v>
      </c>
      <c r="C208" s="384" t="s">
        <v>497</v>
      </c>
      <c r="D208" s="384" t="s">
        <v>960</v>
      </c>
      <c r="E208" s="384" t="s">
        <v>961</v>
      </c>
      <c r="F208" s="384" t="s">
        <v>953</v>
      </c>
      <c r="G208" s="384" t="s">
        <v>742</v>
      </c>
      <c r="H208" s="384" t="s">
        <v>736</v>
      </c>
      <c r="I208" s="547">
        <v>12</v>
      </c>
      <c r="J208" s="384" t="s">
        <v>503</v>
      </c>
      <c r="K208" s="385">
        <v>12</v>
      </c>
      <c r="L208" s="384" t="s">
        <v>503</v>
      </c>
      <c r="M208" s="384" t="s">
        <v>962</v>
      </c>
      <c r="N208" s="384" t="s">
        <v>505</v>
      </c>
      <c r="O208" s="384" t="s">
        <v>963</v>
      </c>
      <c r="R208" s="385">
        <v>0</v>
      </c>
      <c r="T208" s="384" t="s">
        <v>507</v>
      </c>
      <c r="U208" s="384" t="s">
        <v>508</v>
      </c>
    </row>
    <row r="209" spans="1:21">
      <c r="A209" s="382">
        <v>44141</v>
      </c>
      <c r="B209" s="384" t="s">
        <v>496</v>
      </c>
      <c r="C209" s="384" t="s">
        <v>497</v>
      </c>
      <c r="D209" s="384" t="s">
        <v>964</v>
      </c>
      <c r="E209" s="384" t="s">
        <v>965</v>
      </c>
      <c r="F209" s="384" t="s">
        <v>953</v>
      </c>
      <c r="G209" s="384" t="s">
        <v>742</v>
      </c>
      <c r="H209" s="384" t="s">
        <v>736</v>
      </c>
      <c r="I209" s="547">
        <v>6</v>
      </c>
      <c r="J209" s="384" t="s">
        <v>503</v>
      </c>
      <c r="K209" s="385">
        <v>6</v>
      </c>
      <c r="L209" s="384" t="s">
        <v>503</v>
      </c>
      <c r="M209" s="384" t="s">
        <v>966</v>
      </c>
      <c r="N209" s="384" t="s">
        <v>505</v>
      </c>
      <c r="O209" s="384" t="s">
        <v>967</v>
      </c>
      <c r="R209" s="385">
        <v>0</v>
      </c>
      <c r="T209" s="384" t="s">
        <v>507</v>
      </c>
      <c r="U209" s="384" t="s">
        <v>508</v>
      </c>
    </row>
    <row r="210" spans="1:21">
      <c r="A210" s="382">
        <v>44141</v>
      </c>
      <c r="B210" s="384" t="s">
        <v>496</v>
      </c>
      <c r="C210" s="384" t="s">
        <v>497</v>
      </c>
      <c r="D210" s="384" t="s">
        <v>968</v>
      </c>
      <c r="E210" s="384" t="s">
        <v>969</v>
      </c>
      <c r="F210" s="384" t="s">
        <v>953</v>
      </c>
      <c r="G210" s="384" t="s">
        <v>742</v>
      </c>
      <c r="H210" s="384" t="s">
        <v>736</v>
      </c>
      <c r="I210" s="547">
        <v>6</v>
      </c>
      <c r="J210" s="384" t="s">
        <v>503</v>
      </c>
      <c r="K210" s="385">
        <v>6</v>
      </c>
      <c r="L210" s="384" t="s">
        <v>503</v>
      </c>
      <c r="M210" s="384" t="s">
        <v>970</v>
      </c>
      <c r="N210" s="384" t="s">
        <v>505</v>
      </c>
      <c r="O210" s="384" t="s">
        <v>971</v>
      </c>
      <c r="R210" s="385">
        <v>0</v>
      </c>
      <c r="T210" s="384" t="s">
        <v>507</v>
      </c>
      <c r="U210" s="384" t="s">
        <v>508</v>
      </c>
    </row>
    <row r="211" spans="1:21">
      <c r="A211" s="382">
        <v>44141</v>
      </c>
      <c r="B211" s="384" t="s">
        <v>496</v>
      </c>
      <c r="C211" s="384" t="s">
        <v>497</v>
      </c>
      <c r="D211" s="384" t="s">
        <v>972</v>
      </c>
      <c r="E211" s="384" t="s">
        <v>973</v>
      </c>
      <c r="F211" s="384" t="s">
        <v>755</v>
      </c>
      <c r="G211" s="384" t="s">
        <v>742</v>
      </c>
      <c r="H211" s="384" t="s">
        <v>736</v>
      </c>
      <c r="I211" s="547">
        <v>15</v>
      </c>
      <c r="J211" s="384" t="s">
        <v>503</v>
      </c>
      <c r="K211" s="385">
        <v>15</v>
      </c>
      <c r="L211" s="384" t="s">
        <v>503</v>
      </c>
      <c r="M211" s="384" t="s">
        <v>974</v>
      </c>
      <c r="N211" s="384" t="s">
        <v>505</v>
      </c>
      <c r="O211" s="384" t="s">
        <v>975</v>
      </c>
      <c r="R211" s="385">
        <v>0</v>
      </c>
      <c r="T211" s="384" t="s">
        <v>507</v>
      </c>
      <c r="U211" s="384" t="s">
        <v>508</v>
      </c>
    </row>
    <row r="212" spans="1:21">
      <c r="A212" s="382">
        <v>44141</v>
      </c>
      <c r="B212" s="384" t="s">
        <v>496</v>
      </c>
      <c r="C212" s="384" t="s">
        <v>497</v>
      </c>
      <c r="D212" s="384" t="s">
        <v>972</v>
      </c>
      <c r="E212" s="384" t="s">
        <v>973</v>
      </c>
      <c r="F212" s="384" t="s">
        <v>755</v>
      </c>
      <c r="G212" s="384" t="s">
        <v>742</v>
      </c>
      <c r="H212" s="384" t="s">
        <v>736</v>
      </c>
      <c r="I212" s="547">
        <v>31</v>
      </c>
      <c r="J212" s="384" t="s">
        <v>503</v>
      </c>
      <c r="K212" s="385">
        <v>31</v>
      </c>
      <c r="L212" s="384" t="s">
        <v>503</v>
      </c>
      <c r="M212" s="384" t="s">
        <v>976</v>
      </c>
      <c r="N212" s="384" t="s">
        <v>505</v>
      </c>
      <c r="O212" s="384" t="s">
        <v>977</v>
      </c>
      <c r="R212" s="385">
        <v>0</v>
      </c>
      <c r="T212" s="384" t="s">
        <v>507</v>
      </c>
      <c r="U212" s="384" t="s">
        <v>508</v>
      </c>
    </row>
    <row r="213" spans="1:21">
      <c r="A213" s="382">
        <v>44141</v>
      </c>
      <c r="B213" s="384" t="s">
        <v>496</v>
      </c>
      <c r="C213" s="384" t="s">
        <v>497</v>
      </c>
      <c r="D213" s="384" t="s">
        <v>972</v>
      </c>
      <c r="E213" s="384" t="s">
        <v>973</v>
      </c>
      <c r="F213" s="384" t="s">
        <v>755</v>
      </c>
      <c r="G213" s="384" t="s">
        <v>742</v>
      </c>
      <c r="H213" s="384" t="s">
        <v>736</v>
      </c>
      <c r="I213" s="547">
        <v>10</v>
      </c>
      <c r="J213" s="384" t="s">
        <v>503</v>
      </c>
      <c r="K213" s="385">
        <v>10</v>
      </c>
      <c r="L213" s="384" t="s">
        <v>503</v>
      </c>
      <c r="M213" s="384" t="s">
        <v>978</v>
      </c>
      <c r="N213" s="384" t="s">
        <v>505</v>
      </c>
      <c r="O213" s="384" t="s">
        <v>979</v>
      </c>
      <c r="R213" s="385">
        <v>0</v>
      </c>
      <c r="T213" s="384" t="s">
        <v>507</v>
      </c>
      <c r="U213" s="384" t="s">
        <v>508</v>
      </c>
    </row>
    <row r="214" spans="1:21">
      <c r="A214" s="382">
        <v>44141</v>
      </c>
      <c r="B214" s="384" t="s">
        <v>496</v>
      </c>
      <c r="C214" s="384" t="s">
        <v>497</v>
      </c>
      <c r="D214" s="384" t="s">
        <v>972</v>
      </c>
      <c r="E214" s="384" t="s">
        <v>973</v>
      </c>
      <c r="F214" s="384" t="s">
        <v>755</v>
      </c>
      <c r="G214" s="384" t="s">
        <v>742</v>
      </c>
      <c r="H214" s="384" t="s">
        <v>736</v>
      </c>
      <c r="I214" s="547">
        <v>23</v>
      </c>
      <c r="J214" s="384" t="s">
        <v>503</v>
      </c>
      <c r="K214" s="385">
        <v>23</v>
      </c>
      <c r="L214" s="384" t="s">
        <v>503</v>
      </c>
      <c r="M214" s="384" t="s">
        <v>980</v>
      </c>
      <c r="N214" s="384" t="s">
        <v>505</v>
      </c>
      <c r="O214" s="384" t="s">
        <v>981</v>
      </c>
      <c r="R214" s="385">
        <v>0</v>
      </c>
      <c r="T214" s="384" t="s">
        <v>507</v>
      </c>
      <c r="U214" s="384" t="s">
        <v>508</v>
      </c>
    </row>
    <row r="215" spans="1:21">
      <c r="A215" s="382">
        <v>44141</v>
      </c>
      <c r="B215" s="384" t="s">
        <v>496</v>
      </c>
      <c r="C215" s="384" t="s">
        <v>497</v>
      </c>
      <c r="D215" s="384" t="s">
        <v>982</v>
      </c>
      <c r="E215" s="384" t="s">
        <v>983</v>
      </c>
      <c r="F215" s="384" t="s">
        <v>984</v>
      </c>
      <c r="G215" s="384" t="s">
        <v>742</v>
      </c>
      <c r="H215" s="384" t="s">
        <v>736</v>
      </c>
      <c r="I215" s="547">
        <v>40</v>
      </c>
      <c r="J215" s="384" t="s">
        <v>503</v>
      </c>
      <c r="K215" s="385">
        <v>40</v>
      </c>
      <c r="L215" s="384" t="s">
        <v>503</v>
      </c>
      <c r="M215" s="384" t="s">
        <v>985</v>
      </c>
      <c r="N215" s="384" t="s">
        <v>505</v>
      </c>
      <c r="O215" s="384" t="s">
        <v>986</v>
      </c>
      <c r="R215" s="385">
        <v>0</v>
      </c>
      <c r="T215" s="384" t="s">
        <v>507</v>
      </c>
      <c r="U215" s="384" t="s">
        <v>508</v>
      </c>
    </row>
    <row r="216" spans="1:21">
      <c r="A216" s="382">
        <v>44141</v>
      </c>
      <c r="B216" s="384" t="s">
        <v>496</v>
      </c>
      <c r="C216" s="384" t="s">
        <v>497</v>
      </c>
      <c r="D216" s="384" t="s">
        <v>972</v>
      </c>
      <c r="E216" s="384" t="s">
        <v>973</v>
      </c>
      <c r="F216" s="384" t="s">
        <v>752</v>
      </c>
      <c r="G216" s="384" t="s">
        <v>742</v>
      </c>
      <c r="H216" s="384" t="s">
        <v>736</v>
      </c>
      <c r="I216" s="547">
        <v>225</v>
      </c>
      <c r="J216" s="384" t="s">
        <v>503</v>
      </c>
      <c r="K216" s="385">
        <v>225</v>
      </c>
      <c r="L216" s="384" t="s">
        <v>503</v>
      </c>
      <c r="M216" s="384" t="s">
        <v>987</v>
      </c>
      <c r="N216" s="384" t="s">
        <v>505</v>
      </c>
      <c r="O216" s="384" t="s">
        <v>988</v>
      </c>
      <c r="R216" s="385">
        <v>0</v>
      </c>
      <c r="T216" s="384" t="s">
        <v>507</v>
      </c>
      <c r="U216" s="384" t="s">
        <v>508</v>
      </c>
    </row>
    <row r="217" spans="1:21">
      <c r="A217" s="382">
        <v>44141</v>
      </c>
      <c r="B217" s="384" t="s">
        <v>496</v>
      </c>
      <c r="C217" s="384" t="s">
        <v>497</v>
      </c>
      <c r="D217" s="384" t="s">
        <v>972</v>
      </c>
      <c r="E217" s="384" t="s">
        <v>973</v>
      </c>
      <c r="F217" s="384" t="s">
        <v>752</v>
      </c>
      <c r="G217" s="384" t="s">
        <v>742</v>
      </c>
      <c r="H217" s="384" t="s">
        <v>736</v>
      </c>
      <c r="I217" s="547">
        <v>90</v>
      </c>
      <c r="J217" s="384" t="s">
        <v>503</v>
      </c>
      <c r="K217" s="385">
        <v>90</v>
      </c>
      <c r="L217" s="384" t="s">
        <v>503</v>
      </c>
      <c r="M217" s="384" t="s">
        <v>989</v>
      </c>
      <c r="N217" s="384" t="s">
        <v>505</v>
      </c>
      <c r="O217" s="384" t="s">
        <v>990</v>
      </c>
      <c r="R217" s="385">
        <v>0</v>
      </c>
      <c r="T217" s="384" t="s">
        <v>507</v>
      </c>
      <c r="U217" s="384" t="s">
        <v>508</v>
      </c>
    </row>
    <row r="218" spans="1:21">
      <c r="A218" s="382">
        <v>44141</v>
      </c>
      <c r="B218" s="384" t="s">
        <v>1545</v>
      </c>
      <c r="C218" s="384" t="s">
        <v>1546</v>
      </c>
      <c r="D218" s="384" t="s">
        <v>1439</v>
      </c>
      <c r="E218" s="384" t="s">
        <v>1595</v>
      </c>
      <c r="F218" s="384" t="s">
        <v>1537</v>
      </c>
      <c r="G218" s="384" t="s">
        <v>501</v>
      </c>
      <c r="H218" s="384" t="s">
        <v>736</v>
      </c>
      <c r="I218" s="547">
        <v>30</v>
      </c>
      <c r="J218" s="384" t="s">
        <v>503</v>
      </c>
      <c r="K218" s="385">
        <v>30</v>
      </c>
      <c r="L218" s="384" t="s">
        <v>503</v>
      </c>
      <c r="M218" s="384" t="s">
        <v>1596</v>
      </c>
      <c r="N218" s="384" t="s">
        <v>505</v>
      </c>
      <c r="O218" s="384" t="s">
        <v>1597</v>
      </c>
      <c r="R218" s="385">
        <v>0</v>
      </c>
      <c r="T218" s="384" t="s">
        <v>507</v>
      </c>
      <c r="U218" s="384" t="s">
        <v>508</v>
      </c>
    </row>
    <row r="219" spans="1:21">
      <c r="A219" s="382">
        <v>44141</v>
      </c>
      <c r="B219" s="384" t="s">
        <v>1545</v>
      </c>
      <c r="C219" s="384" t="s">
        <v>1546</v>
      </c>
      <c r="D219" s="384" t="s">
        <v>1484</v>
      </c>
      <c r="E219" s="384" t="s">
        <v>1598</v>
      </c>
      <c r="F219" s="384" t="s">
        <v>1537</v>
      </c>
      <c r="G219" s="384" t="s">
        <v>501</v>
      </c>
      <c r="H219" s="384" t="s">
        <v>736</v>
      </c>
      <c r="I219" s="547">
        <v>500</v>
      </c>
      <c r="J219" s="384" t="s">
        <v>503</v>
      </c>
      <c r="K219" s="385">
        <v>500</v>
      </c>
      <c r="L219" s="384" t="s">
        <v>503</v>
      </c>
      <c r="M219" s="384" t="s">
        <v>1599</v>
      </c>
      <c r="N219" s="384" t="s">
        <v>505</v>
      </c>
      <c r="O219" s="384" t="s">
        <v>1600</v>
      </c>
      <c r="R219" s="385">
        <v>0</v>
      </c>
      <c r="T219" s="384" t="s">
        <v>507</v>
      </c>
      <c r="U219" s="384" t="s">
        <v>508</v>
      </c>
    </row>
    <row r="220" spans="1:21">
      <c r="A220" s="382">
        <v>44141</v>
      </c>
      <c r="B220" s="384" t="s">
        <v>1534</v>
      </c>
      <c r="C220" s="384" t="s">
        <v>1535</v>
      </c>
      <c r="D220" s="384" t="s">
        <v>1420</v>
      </c>
      <c r="E220" s="384" t="s">
        <v>1601</v>
      </c>
      <c r="F220" s="384" t="s">
        <v>1537</v>
      </c>
      <c r="G220" s="384" t="s">
        <v>501</v>
      </c>
      <c r="H220" s="384" t="s">
        <v>736</v>
      </c>
      <c r="I220" s="547">
        <v>195</v>
      </c>
      <c r="J220" s="384" t="s">
        <v>503</v>
      </c>
      <c r="K220" s="385">
        <v>195</v>
      </c>
      <c r="L220" s="384" t="s">
        <v>503</v>
      </c>
      <c r="M220" s="384" t="s">
        <v>1602</v>
      </c>
      <c r="N220" s="384" t="s">
        <v>505</v>
      </c>
      <c r="O220" s="384" t="s">
        <v>1603</v>
      </c>
      <c r="R220" s="385">
        <v>0</v>
      </c>
      <c r="T220" s="384" t="s">
        <v>507</v>
      </c>
      <c r="U220" s="384" t="s">
        <v>508</v>
      </c>
    </row>
    <row r="221" spans="1:21">
      <c r="A221" s="382">
        <v>44141</v>
      </c>
      <c r="B221" s="384" t="s">
        <v>1534</v>
      </c>
      <c r="C221" s="384" t="s">
        <v>1535</v>
      </c>
      <c r="D221" s="384" t="s">
        <v>1440</v>
      </c>
      <c r="E221" s="384" t="s">
        <v>1604</v>
      </c>
      <c r="F221" s="384" t="s">
        <v>1537</v>
      </c>
      <c r="G221" s="384" t="s">
        <v>501</v>
      </c>
      <c r="H221" s="384" t="s">
        <v>736</v>
      </c>
      <c r="I221" s="547">
        <v>200</v>
      </c>
      <c r="J221" s="384" t="s">
        <v>503</v>
      </c>
      <c r="K221" s="385">
        <v>200</v>
      </c>
      <c r="L221" s="384" t="s">
        <v>503</v>
      </c>
      <c r="M221" s="384" t="s">
        <v>1605</v>
      </c>
      <c r="N221" s="384" t="s">
        <v>505</v>
      </c>
      <c r="O221" s="384" t="s">
        <v>1606</v>
      </c>
      <c r="R221" s="385">
        <v>0</v>
      </c>
      <c r="T221" s="384" t="s">
        <v>507</v>
      </c>
      <c r="U221" s="384" t="s">
        <v>508</v>
      </c>
    </row>
    <row r="222" spans="1:21">
      <c r="A222" s="382">
        <v>44144</v>
      </c>
      <c r="B222" s="384" t="s">
        <v>1540</v>
      </c>
      <c r="C222" s="384" t="s">
        <v>1541</v>
      </c>
      <c r="D222" s="384" t="s">
        <v>1509</v>
      </c>
      <c r="E222" s="384" t="s">
        <v>1607</v>
      </c>
      <c r="F222" s="384" t="s">
        <v>1537</v>
      </c>
      <c r="G222" s="384" t="s">
        <v>501</v>
      </c>
      <c r="H222" s="384" t="s">
        <v>736</v>
      </c>
      <c r="I222" s="547">
        <v>21</v>
      </c>
      <c r="J222" s="384" t="s">
        <v>503</v>
      </c>
      <c r="K222" s="385">
        <v>21</v>
      </c>
      <c r="L222" s="384" t="s">
        <v>503</v>
      </c>
      <c r="M222" s="384" t="s">
        <v>1608</v>
      </c>
      <c r="N222" s="384" t="s">
        <v>505</v>
      </c>
      <c r="O222" s="384" t="s">
        <v>1609</v>
      </c>
      <c r="R222" s="385">
        <v>0</v>
      </c>
      <c r="T222" s="384" t="s">
        <v>507</v>
      </c>
      <c r="U222" s="384" t="s">
        <v>508</v>
      </c>
    </row>
    <row r="223" spans="1:21">
      <c r="A223" s="382">
        <v>44144</v>
      </c>
      <c r="B223" s="384" t="s">
        <v>1545</v>
      </c>
      <c r="C223" s="384" t="s">
        <v>1546</v>
      </c>
      <c r="D223" s="384" t="s">
        <v>1439</v>
      </c>
      <c r="E223" s="384" t="s">
        <v>1595</v>
      </c>
      <c r="F223" s="384" t="s">
        <v>1537</v>
      </c>
      <c r="G223" s="384" t="s">
        <v>501</v>
      </c>
      <c r="H223" s="384" t="s">
        <v>736</v>
      </c>
      <c r="I223" s="547">
        <v>50</v>
      </c>
      <c r="J223" s="384" t="s">
        <v>503</v>
      </c>
      <c r="K223" s="385">
        <v>50</v>
      </c>
      <c r="L223" s="384" t="s">
        <v>503</v>
      </c>
      <c r="M223" s="384" t="s">
        <v>1610</v>
      </c>
      <c r="N223" s="384" t="s">
        <v>505</v>
      </c>
      <c r="O223" s="384" t="s">
        <v>1611</v>
      </c>
      <c r="R223" s="385">
        <v>0</v>
      </c>
      <c r="T223" s="384" t="s">
        <v>507</v>
      </c>
      <c r="U223" s="384" t="s">
        <v>508</v>
      </c>
    </row>
    <row r="224" spans="1:21">
      <c r="A224" s="382">
        <v>44144</v>
      </c>
      <c r="B224" s="384" t="s">
        <v>1545</v>
      </c>
      <c r="C224" s="384" t="s">
        <v>1546</v>
      </c>
      <c r="D224" s="384" t="s">
        <v>1485</v>
      </c>
      <c r="E224" s="384" t="s">
        <v>1612</v>
      </c>
      <c r="F224" s="384" t="s">
        <v>1537</v>
      </c>
      <c r="G224" s="384" t="s">
        <v>501</v>
      </c>
      <c r="H224" s="384" t="s">
        <v>736</v>
      </c>
      <c r="I224" s="547">
        <v>45</v>
      </c>
      <c r="J224" s="384" t="s">
        <v>503</v>
      </c>
      <c r="K224" s="385">
        <v>45</v>
      </c>
      <c r="L224" s="384" t="s">
        <v>503</v>
      </c>
      <c r="M224" s="384" t="s">
        <v>1613</v>
      </c>
      <c r="N224" s="384" t="s">
        <v>505</v>
      </c>
      <c r="O224" s="384" t="s">
        <v>1614</v>
      </c>
      <c r="R224" s="385">
        <v>0</v>
      </c>
      <c r="T224" s="384" t="s">
        <v>507</v>
      </c>
      <c r="U224" s="384" t="s">
        <v>508</v>
      </c>
    </row>
    <row r="225" spans="1:21">
      <c r="A225" s="382">
        <v>44145</v>
      </c>
      <c r="B225" s="384" t="s">
        <v>496</v>
      </c>
      <c r="C225" s="384" t="s">
        <v>497</v>
      </c>
      <c r="D225" s="384" t="s">
        <v>991</v>
      </c>
      <c r="E225" s="384" t="s">
        <v>992</v>
      </c>
      <c r="F225" s="384" t="s">
        <v>747</v>
      </c>
      <c r="G225" s="384" t="s">
        <v>501</v>
      </c>
      <c r="H225" s="384" t="s">
        <v>736</v>
      </c>
      <c r="I225" s="547">
        <v>149.94</v>
      </c>
      <c r="J225" s="384" t="s">
        <v>503</v>
      </c>
      <c r="K225" s="385">
        <v>294000</v>
      </c>
      <c r="L225" s="384" t="s">
        <v>758</v>
      </c>
      <c r="M225" s="384" t="s">
        <v>993</v>
      </c>
      <c r="N225" s="384" t="s">
        <v>505</v>
      </c>
      <c r="O225" s="384" t="s">
        <v>994</v>
      </c>
      <c r="R225" s="385">
        <v>0</v>
      </c>
      <c r="T225" s="384" t="s">
        <v>507</v>
      </c>
      <c r="U225" s="384" t="s">
        <v>508</v>
      </c>
    </row>
    <row r="226" spans="1:21">
      <c r="A226" s="382">
        <v>44145</v>
      </c>
      <c r="B226" s="384" t="s">
        <v>496</v>
      </c>
      <c r="C226" s="384" t="s">
        <v>497</v>
      </c>
      <c r="D226" s="384" t="s">
        <v>777</v>
      </c>
      <c r="E226" s="384" t="s">
        <v>778</v>
      </c>
      <c r="F226" s="384" t="s">
        <v>779</v>
      </c>
      <c r="G226" s="384" t="s">
        <v>501</v>
      </c>
      <c r="H226" s="384" t="s">
        <v>736</v>
      </c>
      <c r="I226" s="547">
        <v>1700</v>
      </c>
      <c r="J226" s="384" t="s">
        <v>503</v>
      </c>
      <c r="K226" s="385">
        <v>1700</v>
      </c>
      <c r="L226" s="384" t="s">
        <v>503</v>
      </c>
      <c r="M226" s="384" t="s">
        <v>995</v>
      </c>
      <c r="N226" s="384" t="s">
        <v>505</v>
      </c>
      <c r="O226" s="384" t="s">
        <v>996</v>
      </c>
      <c r="R226" s="385">
        <v>0</v>
      </c>
      <c r="T226" s="384" t="s">
        <v>507</v>
      </c>
      <c r="U226" s="384" t="s">
        <v>508</v>
      </c>
    </row>
    <row r="227" spans="1:21">
      <c r="A227" s="382">
        <v>44145</v>
      </c>
      <c r="B227" s="384" t="s">
        <v>496</v>
      </c>
      <c r="C227" s="384" t="s">
        <v>497</v>
      </c>
      <c r="D227" s="384" t="s">
        <v>777</v>
      </c>
      <c r="E227" s="384" t="s">
        <v>778</v>
      </c>
      <c r="F227" s="384" t="s">
        <v>779</v>
      </c>
      <c r="G227" s="384" t="s">
        <v>501</v>
      </c>
      <c r="H227" s="384" t="s">
        <v>736</v>
      </c>
      <c r="I227" s="547">
        <v>1700</v>
      </c>
      <c r="J227" s="384" t="s">
        <v>503</v>
      </c>
      <c r="K227" s="385">
        <v>1700</v>
      </c>
      <c r="L227" s="384" t="s">
        <v>503</v>
      </c>
      <c r="M227" s="384" t="s">
        <v>997</v>
      </c>
      <c r="N227" s="384" t="s">
        <v>505</v>
      </c>
      <c r="O227" s="384" t="s">
        <v>998</v>
      </c>
      <c r="R227" s="385">
        <v>0</v>
      </c>
      <c r="T227" s="384" t="s">
        <v>507</v>
      </c>
      <c r="U227" s="384" t="s">
        <v>508</v>
      </c>
    </row>
    <row r="228" spans="1:21">
      <c r="A228" s="382">
        <v>44145</v>
      </c>
      <c r="B228" s="384" t="s">
        <v>496</v>
      </c>
      <c r="C228" s="384" t="s">
        <v>497</v>
      </c>
      <c r="D228" s="384" t="s">
        <v>777</v>
      </c>
      <c r="E228" s="384" t="s">
        <v>778</v>
      </c>
      <c r="F228" s="384" t="s">
        <v>779</v>
      </c>
      <c r="G228" s="384" t="s">
        <v>501</v>
      </c>
      <c r="H228" s="384" t="s">
        <v>736</v>
      </c>
      <c r="I228" s="547">
        <v>300</v>
      </c>
      <c r="J228" s="384" t="s">
        <v>503</v>
      </c>
      <c r="K228" s="385">
        <v>300</v>
      </c>
      <c r="L228" s="384" t="s">
        <v>503</v>
      </c>
      <c r="M228" s="384" t="s">
        <v>999</v>
      </c>
      <c r="N228" s="384" t="s">
        <v>505</v>
      </c>
      <c r="O228" s="384" t="s">
        <v>1000</v>
      </c>
      <c r="R228" s="385">
        <v>0</v>
      </c>
      <c r="T228" s="384" t="s">
        <v>507</v>
      </c>
      <c r="U228" s="384" t="s">
        <v>508</v>
      </c>
    </row>
    <row r="229" spans="1:21">
      <c r="A229" s="382">
        <v>44145</v>
      </c>
      <c r="B229" s="384" t="s">
        <v>1540</v>
      </c>
      <c r="C229" s="384" t="s">
        <v>1541</v>
      </c>
      <c r="D229" s="384" t="s">
        <v>1510</v>
      </c>
      <c r="E229" s="384" t="s">
        <v>1615</v>
      </c>
      <c r="F229" s="384" t="s">
        <v>1537</v>
      </c>
      <c r="G229" s="384" t="s">
        <v>501</v>
      </c>
      <c r="H229" s="384" t="s">
        <v>736</v>
      </c>
      <c r="I229" s="547">
        <v>140</v>
      </c>
      <c r="J229" s="384" t="s">
        <v>503</v>
      </c>
      <c r="K229" s="385">
        <v>140</v>
      </c>
      <c r="L229" s="384" t="s">
        <v>503</v>
      </c>
      <c r="M229" s="384" t="s">
        <v>1616</v>
      </c>
      <c r="N229" s="384" t="s">
        <v>505</v>
      </c>
      <c r="O229" s="384" t="s">
        <v>1617</v>
      </c>
      <c r="R229" s="385">
        <v>0</v>
      </c>
      <c r="T229" s="384" t="s">
        <v>507</v>
      </c>
      <c r="U229" s="384" t="s">
        <v>508</v>
      </c>
    </row>
    <row r="230" spans="1:21">
      <c r="A230" s="382">
        <v>44145</v>
      </c>
      <c r="B230" s="384" t="s">
        <v>1540</v>
      </c>
      <c r="C230" s="384" t="s">
        <v>1541</v>
      </c>
      <c r="D230" s="384" t="s">
        <v>1510</v>
      </c>
      <c r="E230" s="384" t="s">
        <v>1615</v>
      </c>
      <c r="F230" s="384" t="s">
        <v>1537</v>
      </c>
      <c r="G230" s="384" t="s">
        <v>501</v>
      </c>
      <c r="H230" s="384" t="s">
        <v>736</v>
      </c>
      <c r="I230" s="547">
        <v>140</v>
      </c>
      <c r="J230" s="384" t="s">
        <v>503</v>
      </c>
      <c r="K230" s="385">
        <v>140</v>
      </c>
      <c r="L230" s="384" t="s">
        <v>503</v>
      </c>
      <c r="M230" s="384" t="s">
        <v>1618</v>
      </c>
      <c r="N230" s="384" t="s">
        <v>505</v>
      </c>
      <c r="O230" s="384" t="s">
        <v>1619</v>
      </c>
      <c r="R230" s="385">
        <v>0</v>
      </c>
      <c r="T230" s="384" t="s">
        <v>507</v>
      </c>
      <c r="U230" s="384" t="s">
        <v>508</v>
      </c>
    </row>
    <row r="231" spans="1:21">
      <c r="A231" s="382">
        <v>44145</v>
      </c>
      <c r="B231" s="384" t="s">
        <v>1540</v>
      </c>
      <c r="C231" s="384" t="s">
        <v>1541</v>
      </c>
      <c r="D231" s="384" t="s">
        <v>1510</v>
      </c>
      <c r="E231" s="384" t="s">
        <v>1615</v>
      </c>
      <c r="F231" s="384" t="s">
        <v>1537</v>
      </c>
      <c r="G231" s="384" t="s">
        <v>501</v>
      </c>
      <c r="H231" s="384" t="s">
        <v>736</v>
      </c>
      <c r="I231" s="547">
        <v>140</v>
      </c>
      <c r="J231" s="384" t="s">
        <v>503</v>
      </c>
      <c r="K231" s="385">
        <v>140</v>
      </c>
      <c r="L231" s="384" t="s">
        <v>503</v>
      </c>
      <c r="M231" s="384" t="s">
        <v>1620</v>
      </c>
      <c r="N231" s="384" t="s">
        <v>505</v>
      </c>
      <c r="O231" s="384" t="s">
        <v>1621</v>
      </c>
      <c r="R231" s="385">
        <v>0</v>
      </c>
      <c r="T231" s="384" t="s">
        <v>507</v>
      </c>
      <c r="U231" s="384" t="s">
        <v>508</v>
      </c>
    </row>
    <row r="232" spans="1:21">
      <c r="A232" s="382">
        <v>44145</v>
      </c>
      <c r="B232" s="384" t="s">
        <v>1545</v>
      </c>
      <c r="C232" s="384" t="s">
        <v>1546</v>
      </c>
      <c r="D232" s="384" t="s">
        <v>1483</v>
      </c>
      <c r="E232" s="384" t="s">
        <v>1622</v>
      </c>
      <c r="F232" s="384" t="s">
        <v>1537</v>
      </c>
      <c r="G232" s="384" t="s">
        <v>501</v>
      </c>
      <c r="H232" s="384" t="s">
        <v>736</v>
      </c>
      <c r="I232" s="547">
        <v>400</v>
      </c>
      <c r="J232" s="384" t="s">
        <v>503</v>
      </c>
      <c r="K232" s="385">
        <v>400</v>
      </c>
      <c r="L232" s="384" t="s">
        <v>503</v>
      </c>
      <c r="M232" s="384" t="s">
        <v>1623</v>
      </c>
      <c r="N232" s="384" t="s">
        <v>505</v>
      </c>
      <c r="O232" s="384" t="s">
        <v>1624</v>
      </c>
      <c r="R232" s="385">
        <v>0</v>
      </c>
      <c r="T232" s="384" t="s">
        <v>507</v>
      </c>
      <c r="U232" s="384" t="s">
        <v>508</v>
      </c>
    </row>
    <row r="233" spans="1:21">
      <c r="A233" s="382">
        <v>44145</v>
      </c>
      <c r="B233" s="384" t="s">
        <v>1545</v>
      </c>
      <c r="C233" s="384" t="s">
        <v>1546</v>
      </c>
      <c r="D233" s="384" t="s">
        <v>1457</v>
      </c>
      <c r="E233" s="384" t="s">
        <v>1578</v>
      </c>
      <c r="F233" s="384" t="s">
        <v>1537</v>
      </c>
      <c r="G233" s="384" t="s">
        <v>501</v>
      </c>
      <c r="H233" s="384" t="s">
        <v>736</v>
      </c>
      <c r="I233" s="547">
        <v>40</v>
      </c>
      <c r="J233" s="384" t="s">
        <v>503</v>
      </c>
      <c r="K233" s="385">
        <v>40</v>
      </c>
      <c r="L233" s="384" t="s">
        <v>503</v>
      </c>
      <c r="M233" s="384" t="s">
        <v>1625</v>
      </c>
      <c r="N233" s="384" t="s">
        <v>505</v>
      </c>
      <c r="O233" s="384" t="s">
        <v>1626</v>
      </c>
      <c r="R233" s="385">
        <v>0</v>
      </c>
      <c r="T233" s="384" t="s">
        <v>507</v>
      </c>
      <c r="U233" s="384" t="s">
        <v>508</v>
      </c>
    </row>
    <row r="234" spans="1:21">
      <c r="A234" s="382">
        <v>44145</v>
      </c>
      <c r="B234" s="384" t="s">
        <v>1545</v>
      </c>
      <c r="C234" s="384" t="s">
        <v>1546</v>
      </c>
      <c r="D234" s="384" t="s">
        <v>1514</v>
      </c>
      <c r="E234" s="384" t="s">
        <v>1572</v>
      </c>
      <c r="F234" s="384" t="s">
        <v>1537</v>
      </c>
      <c r="G234" s="384" t="s">
        <v>501</v>
      </c>
      <c r="H234" s="384" t="s">
        <v>736</v>
      </c>
      <c r="I234" s="547">
        <v>25</v>
      </c>
      <c r="J234" s="384" t="s">
        <v>503</v>
      </c>
      <c r="K234" s="385">
        <v>25</v>
      </c>
      <c r="L234" s="384" t="s">
        <v>503</v>
      </c>
      <c r="M234" s="384" t="s">
        <v>1573</v>
      </c>
      <c r="N234" s="384" t="s">
        <v>505</v>
      </c>
      <c r="O234" s="384" t="s">
        <v>1627</v>
      </c>
      <c r="R234" s="385">
        <v>0</v>
      </c>
      <c r="T234" s="384" t="s">
        <v>507</v>
      </c>
      <c r="U234" s="384" t="s">
        <v>508</v>
      </c>
    </row>
    <row r="235" spans="1:21">
      <c r="A235" s="382">
        <v>44145</v>
      </c>
      <c r="B235" s="384" t="s">
        <v>1545</v>
      </c>
      <c r="C235" s="384" t="s">
        <v>1546</v>
      </c>
      <c r="D235" s="384" t="s">
        <v>1513</v>
      </c>
      <c r="E235" s="384" t="s">
        <v>1628</v>
      </c>
      <c r="F235" s="384" t="s">
        <v>1537</v>
      </c>
      <c r="G235" s="384" t="s">
        <v>501</v>
      </c>
      <c r="H235" s="384" t="s">
        <v>736</v>
      </c>
      <c r="I235" s="547">
        <v>135</v>
      </c>
      <c r="J235" s="384" t="s">
        <v>503</v>
      </c>
      <c r="K235" s="385">
        <v>135</v>
      </c>
      <c r="L235" s="384" t="s">
        <v>503</v>
      </c>
      <c r="M235" s="384" t="s">
        <v>1629</v>
      </c>
      <c r="N235" s="384" t="s">
        <v>505</v>
      </c>
      <c r="O235" s="384" t="s">
        <v>1630</v>
      </c>
      <c r="R235" s="385">
        <v>0</v>
      </c>
      <c r="T235" s="384" t="s">
        <v>507</v>
      </c>
      <c r="U235" s="384" t="s">
        <v>508</v>
      </c>
    </row>
    <row r="236" spans="1:21">
      <c r="A236" s="382">
        <v>44145</v>
      </c>
      <c r="B236" s="384" t="s">
        <v>1545</v>
      </c>
      <c r="C236" s="384" t="s">
        <v>1546</v>
      </c>
      <c r="D236" s="384" t="s">
        <v>1513</v>
      </c>
      <c r="E236" s="384" t="s">
        <v>1628</v>
      </c>
      <c r="F236" s="384" t="s">
        <v>1537</v>
      </c>
      <c r="G236" s="384" t="s">
        <v>501</v>
      </c>
      <c r="H236" s="384" t="s">
        <v>736</v>
      </c>
      <c r="I236" s="547">
        <v>90</v>
      </c>
      <c r="J236" s="384" t="s">
        <v>503</v>
      </c>
      <c r="K236" s="385">
        <v>90</v>
      </c>
      <c r="L236" s="384" t="s">
        <v>503</v>
      </c>
      <c r="M236" s="384" t="s">
        <v>1631</v>
      </c>
      <c r="N236" s="384" t="s">
        <v>505</v>
      </c>
      <c r="O236" s="384" t="s">
        <v>1632</v>
      </c>
      <c r="R236" s="385">
        <v>0</v>
      </c>
      <c r="T236" s="384" t="s">
        <v>507</v>
      </c>
      <c r="U236" s="384" t="s">
        <v>508</v>
      </c>
    </row>
    <row r="237" spans="1:21">
      <c r="A237" s="382">
        <v>44145</v>
      </c>
      <c r="B237" s="384" t="s">
        <v>1534</v>
      </c>
      <c r="C237" s="384" t="s">
        <v>1535</v>
      </c>
      <c r="D237" s="384" t="s">
        <v>1505</v>
      </c>
      <c r="E237" s="384" t="s">
        <v>1536</v>
      </c>
      <c r="F237" s="384" t="s">
        <v>1537</v>
      </c>
      <c r="G237" s="384" t="s">
        <v>501</v>
      </c>
      <c r="H237" s="384" t="s">
        <v>736</v>
      </c>
      <c r="I237" s="547">
        <v>300</v>
      </c>
      <c r="J237" s="384" t="s">
        <v>503</v>
      </c>
      <c r="K237" s="385">
        <v>300</v>
      </c>
      <c r="L237" s="384" t="s">
        <v>503</v>
      </c>
      <c r="M237" s="384" t="s">
        <v>1633</v>
      </c>
      <c r="N237" s="384" t="s">
        <v>505</v>
      </c>
      <c r="O237" s="384" t="s">
        <v>1634</v>
      </c>
      <c r="R237" s="385">
        <v>0</v>
      </c>
      <c r="T237" s="384" t="s">
        <v>507</v>
      </c>
      <c r="U237" s="384" t="s">
        <v>508</v>
      </c>
    </row>
    <row r="238" spans="1:21">
      <c r="A238" s="382">
        <v>44147</v>
      </c>
      <c r="B238" s="384" t="s">
        <v>1545</v>
      </c>
      <c r="C238" s="384" t="s">
        <v>1546</v>
      </c>
      <c r="D238" s="384" t="s">
        <v>1517</v>
      </c>
      <c r="E238" s="384" t="s">
        <v>1635</v>
      </c>
      <c r="F238" s="384" t="s">
        <v>1537</v>
      </c>
      <c r="G238" s="384" t="s">
        <v>501</v>
      </c>
      <c r="H238" s="384" t="s">
        <v>736</v>
      </c>
      <c r="I238" s="547">
        <v>78.75</v>
      </c>
      <c r="J238" s="384" t="s">
        <v>503</v>
      </c>
      <c r="K238" s="385">
        <v>78.75</v>
      </c>
      <c r="L238" s="384" t="s">
        <v>503</v>
      </c>
      <c r="M238" s="384" t="s">
        <v>1636</v>
      </c>
      <c r="N238" s="384" t="s">
        <v>505</v>
      </c>
      <c r="O238" s="384" t="s">
        <v>1637</v>
      </c>
      <c r="R238" s="385">
        <v>0</v>
      </c>
      <c r="T238" s="384" t="s">
        <v>507</v>
      </c>
      <c r="U238" s="384" t="s">
        <v>508</v>
      </c>
    </row>
    <row r="239" spans="1:21">
      <c r="A239" s="382">
        <v>44147</v>
      </c>
      <c r="B239" s="384" t="s">
        <v>1534</v>
      </c>
      <c r="C239" s="384" t="s">
        <v>1535</v>
      </c>
      <c r="D239" s="384" t="s">
        <v>1490</v>
      </c>
      <c r="E239" s="384" t="s">
        <v>1638</v>
      </c>
      <c r="F239" s="384" t="s">
        <v>1537</v>
      </c>
      <c r="G239" s="384" t="s">
        <v>501</v>
      </c>
      <c r="H239" s="384" t="s">
        <v>736</v>
      </c>
      <c r="I239" s="547">
        <v>25</v>
      </c>
      <c r="J239" s="384" t="s">
        <v>503</v>
      </c>
      <c r="K239" s="385">
        <v>25</v>
      </c>
      <c r="L239" s="384" t="s">
        <v>503</v>
      </c>
      <c r="M239" s="384" t="s">
        <v>1639</v>
      </c>
      <c r="N239" s="384" t="s">
        <v>505</v>
      </c>
      <c r="O239" s="384" t="s">
        <v>1640</v>
      </c>
      <c r="R239" s="385">
        <v>0</v>
      </c>
      <c r="T239" s="384" t="s">
        <v>507</v>
      </c>
      <c r="U239" s="384" t="s">
        <v>508</v>
      </c>
    </row>
    <row r="240" spans="1:21">
      <c r="A240" s="382">
        <v>44147</v>
      </c>
      <c r="B240" s="384" t="s">
        <v>1534</v>
      </c>
      <c r="C240" s="384" t="s">
        <v>1535</v>
      </c>
      <c r="D240" s="384" t="s">
        <v>1490</v>
      </c>
      <c r="E240" s="384" t="s">
        <v>1638</v>
      </c>
      <c r="F240" s="384" t="s">
        <v>1537</v>
      </c>
      <c r="G240" s="384" t="s">
        <v>501</v>
      </c>
      <c r="H240" s="384" t="s">
        <v>736</v>
      </c>
      <c r="I240" s="547">
        <v>25</v>
      </c>
      <c r="J240" s="384" t="s">
        <v>503</v>
      </c>
      <c r="K240" s="385">
        <v>25</v>
      </c>
      <c r="L240" s="384" t="s">
        <v>503</v>
      </c>
      <c r="M240" s="384" t="s">
        <v>1639</v>
      </c>
      <c r="N240" s="384" t="s">
        <v>505</v>
      </c>
      <c r="O240" s="384" t="s">
        <v>1641</v>
      </c>
      <c r="R240" s="385">
        <v>0</v>
      </c>
      <c r="T240" s="384" t="s">
        <v>507</v>
      </c>
      <c r="U240" s="384" t="s">
        <v>508</v>
      </c>
    </row>
    <row r="241" spans="1:21">
      <c r="A241" s="382">
        <v>44147</v>
      </c>
      <c r="B241" s="384" t="s">
        <v>1534</v>
      </c>
      <c r="C241" s="384" t="s">
        <v>1535</v>
      </c>
      <c r="D241" s="384" t="s">
        <v>1299</v>
      </c>
      <c r="E241" s="384" t="s">
        <v>1642</v>
      </c>
      <c r="F241" s="384" t="s">
        <v>1537</v>
      </c>
      <c r="G241" s="384" t="s">
        <v>501</v>
      </c>
      <c r="H241" s="384" t="s">
        <v>736</v>
      </c>
      <c r="I241" s="547">
        <v>675</v>
      </c>
      <c r="J241" s="384" t="s">
        <v>503</v>
      </c>
      <c r="K241" s="385">
        <v>675</v>
      </c>
      <c r="L241" s="384" t="s">
        <v>503</v>
      </c>
      <c r="M241" s="384" t="s">
        <v>1643</v>
      </c>
      <c r="N241" s="384" t="s">
        <v>505</v>
      </c>
      <c r="O241" s="384" t="s">
        <v>1644</v>
      </c>
      <c r="R241" s="385">
        <v>0</v>
      </c>
      <c r="T241" s="384" t="s">
        <v>507</v>
      </c>
      <c r="U241" s="384" t="s">
        <v>508</v>
      </c>
    </row>
    <row r="242" spans="1:21">
      <c r="A242" s="382">
        <v>44147</v>
      </c>
      <c r="B242" s="384" t="s">
        <v>1534</v>
      </c>
      <c r="C242" s="384" t="s">
        <v>1535</v>
      </c>
      <c r="D242" s="384" t="s">
        <v>1440</v>
      </c>
      <c r="E242" s="384" t="s">
        <v>1604</v>
      </c>
      <c r="F242" s="384" t="s">
        <v>1537</v>
      </c>
      <c r="G242" s="384" t="s">
        <v>501</v>
      </c>
      <c r="H242" s="384" t="s">
        <v>736</v>
      </c>
      <c r="I242" s="547">
        <v>100</v>
      </c>
      <c r="J242" s="384" t="s">
        <v>503</v>
      </c>
      <c r="K242" s="385">
        <v>100</v>
      </c>
      <c r="L242" s="384" t="s">
        <v>503</v>
      </c>
      <c r="M242" s="384" t="s">
        <v>1605</v>
      </c>
      <c r="N242" s="384" t="s">
        <v>505</v>
      </c>
      <c r="O242" s="384" t="s">
        <v>1645</v>
      </c>
      <c r="R242" s="385">
        <v>0</v>
      </c>
      <c r="T242" s="384" t="s">
        <v>507</v>
      </c>
      <c r="U242" s="384" t="s">
        <v>508</v>
      </c>
    </row>
    <row r="243" spans="1:21">
      <c r="A243" s="382">
        <v>44147</v>
      </c>
      <c r="B243" s="384" t="s">
        <v>1534</v>
      </c>
      <c r="C243" s="384" t="s">
        <v>1535</v>
      </c>
      <c r="D243" s="384" t="s">
        <v>1463</v>
      </c>
      <c r="E243" s="384" t="s">
        <v>1646</v>
      </c>
      <c r="F243" s="384" t="s">
        <v>1537</v>
      </c>
      <c r="G243" s="384" t="s">
        <v>501</v>
      </c>
      <c r="H243" s="384" t="s">
        <v>736</v>
      </c>
      <c r="I243" s="547">
        <v>150</v>
      </c>
      <c r="J243" s="384" t="s">
        <v>503</v>
      </c>
      <c r="K243" s="385">
        <v>150</v>
      </c>
      <c r="L243" s="384" t="s">
        <v>503</v>
      </c>
      <c r="M243" s="384" t="s">
        <v>1647</v>
      </c>
      <c r="N243" s="384" t="s">
        <v>505</v>
      </c>
      <c r="O243" s="384" t="s">
        <v>1648</v>
      </c>
      <c r="R243" s="385">
        <v>0</v>
      </c>
      <c r="T243" s="384" t="s">
        <v>507</v>
      </c>
      <c r="U243" s="384" t="s">
        <v>508</v>
      </c>
    </row>
    <row r="244" spans="1:21">
      <c r="A244" s="382">
        <v>44147</v>
      </c>
      <c r="B244" s="384" t="s">
        <v>1534</v>
      </c>
      <c r="C244" s="384" t="s">
        <v>1535</v>
      </c>
      <c r="D244" s="384" t="s">
        <v>1464</v>
      </c>
      <c r="E244" s="384" t="s">
        <v>1649</v>
      </c>
      <c r="F244" s="384" t="s">
        <v>1537</v>
      </c>
      <c r="G244" s="384" t="s">
        <v>501</v>
      </c>
      <c r="H244" s="384" t="s">
        <v>736</v>
      </c>
      <c r="I244" s="547">
        <v>100</v>
      </c>
      <c r="J244" s="384" t="s">
        <v>503</v>
      </c>
      <c r="K244" s="385">
        <v>100</v>
      </c>
      <c r="L244" s="384" t="s">
        <v>503</v>
      </c>
      <c r="M244" s="384" t="s">
        <v>1650</v>
      </c>
      <c r="N244" s="384" t="s">
        <v>505</v>
      </c>
      <c r="O244" s="384" t="s">
        <v>1651</v>
      </c>
      <c r="R244" s="385">
        <v>0</v>
      </c>
      <c r="T244" s="384" t="s">
        <v>507</v>
      </c>
      <c r="U244" s="384" t="s">
        <v>508</v>
      </c>
    </row>
    <row r="245" spans="1:21">
      <c r="A245" s="382">
        <v>44147</v>
      </c>
      <c r="B245" s="384" t="s">
        <v>1534</v>
      </c>
      <c r="C245" s="384" t="s">
        <v>1535</v>
      </c>
      <c r="D245" s="384" t="s">
        <v>1465</v>
      </c>
      <c r="E245" s="384" t="s">
        <v>1652</v>
      </c>
      <c r="F245" s="384" t="s">
        <v>1537</v>
      </c>
      <c r="G245" s="384" t="s">
        <v>501</v>
      </c>
      <c r="H245" s="384" t="s">
        <v>736</v>
      </c>
      <c r="I245" s="547">
        <v>50</v>
      </c>
      <c r="J245" s="384" t="s">
        <v>503</v>
      </c>
      <c r="K245" s="385">
        <v>50</v>
      </c>
      <c r="L245" s="384" t="s">
        <v>503</v>
      </c>
      <c r="M245" s="384" t="s">
        <v>1653</v>
      </c>
      <c r="N245" s="384" t="s">
        <v>505</v>
      </c>
      <c r="O245" s="384" t="s">
        <v>1654</v>
      </c>
      <c r="R245" s="385">
        <v>0</v>
      </c>
      <c r="T245" s="384" t="s">
        <v>507</v>
      </c>
      <c r="U245" s="384" t="s">
        <v>508</v>
      </c>
    </row>
    <row r="246" spans="1:21">
      <c r="A246" s="382">
        <v>44147</v>
      </c>
      <c r="B246" s="384" t="s">
        <v>1534</v>
      </c>
      <c r="C246" s="384" t="s">
        <v>1535</v>
      </c>
      <c r="D246" s="384" t="s">
        <v>1466</v>
      </c>
      <c r="E246" s="384" t="s">
        <v>1655</v>
      </c>
      <c r="F246" s="384" t="s">
        <v>1537</v>
      </c>
      <c r="G246" s="384" t="s">
        <v>501</v>
      </c>
      <c r="H246" s="384" t="s">
        <v>736</v>
      </c>
      <c r="I246" s="547">
        <v>35</v>
      </c>
      <c r="J246" s="384" t="s">
        <v>503</v>
      </c>
      <c r="K246" s="385">
        <v>35</v>
      </c>
      <c r="L246" s="384" t="s">
        <v>503</v>
      </c>
      <c r="M246" s="384" t="s">
        <v>1656</v>
      </c>
      <c r="N246" s="384" t="s">
        <v>505</v>
      </c>
      <c r="O246" s="384" t="s">
        <v>1657</v>
      </c>
      <c r="R246" s="385">
        <v>0</v>
      </c>
      <c r="T246" s="384" t="s">
        <v>507</v>
      </c>
      <c r="U246" s="384" t="s">
        <v>508</v>
      </c>
    </row>
    <row r="247" spans="1:21">
      <c r="A247" s="382">
        <v>44147</v>
      </c>
      <c r="B247" s="384" t="s">
        <v>1534</v>
      </c>
      <c r="C247" s="384" t="s">
        <v>1535</v>
      </c>
      <c r="D247" s="384" t="s">
        <v>1462</v>
      </c>
      <c r="E247" s="384" t="s">
        <v>1658</v>
      </c>
      <c r="F247" s="384" t="s">
        <v>1537</v>
      </c>
      <c r="G247" s="384" t="s">
        <v>501</v>
      </c>
      <c r="H247" s="384" t="s">
        <v>736</v>
      </c>
      <c r="I247" s="547">
        <v>4500</v>
      </c>
      <c r="J247" s="384" t="s">
        <v>503</v>
      </c>
      <c r="K247" s="385">
        <v>4500</v>
      </c>
      <c r="L247" s="384" t="s">
        <v>503</v>
      </c>
      <c r="M247" s="384" t="s">
        <v>1659</v>
      </c>
      <c r="N247" s="384" t="s">
        <v>505</v>
      </c>
      <c r="O247" s="384" t="s">
        <v>1660</v>
      </c>
      <c r="R247" s="385">
        <v>0</v>
      </c>
      <c r="T247" s="384" t="s">
        <v>507</v>
      </c>
      <c r="U247" s="384" t="s">
        <v>508</v>
      </c>
    </row>
    <row r="248" spans="1:21">
      <c r="A248" s="382">
        <v>44147</v>
      </c>
      <c r="B248" s="384" t="s">
        <v>1534</v>
      </c>
      <c r="C248" s="384" t="s">
        <v>1535</v>
      </c>
      <c r="D248" s="384" t="s">
        <v>1459</v>
      </c>
      <c r="E248" s="384" t="s">
        <v>1661</v>
      </c>
      <c r="F248" s="384" t="s">
        <v>1537</v>
      </c>
      <c r="G248" s="384" t="s">
        <v>501</v>
      </c>
      <c r="H248" s="384" t="s">
        <v>736</v>
      </c>
      <c r="I248" s="547">
        <v>1100</v>
      </c>
      <c r="J248" s="384" t="s">
        <v>503</v>
      </c>
      <c r="K248" s="385">
        <v>1100</v>
      </c>
      <c r="L248" s="384" t="s">
        <v>503</v>
      </c>
      <c r="M248" s="384" t="s">
        <v>1662</v>
      </c>
      <c r="N248" s="384" t="s">
        <v>505</v>
      </c>
      <c r="O248" s="384" t="s">
        <v>1663</v>
      </c>
      <c r="R248" s="385">
        <v>0</v>
      </c>
      <c r="T248" s="384" t="s">
        <v>507</v>
      </c>
      <c r="U248" s="384" t="s">
        <v>508</v>
      </c>
    </row>
    <row r="249" spans="1:21">
      <c r="A249" s="382">
        <v>44148</v>
      </c>
      <c r="B249" s="384" t="s">
        <v>1540</v>
      </c>
      <c r="C249" s="384" t="s">
        <v>1541</v>
      </c>
      <c r="D249" s="384" t="s">
        <v>1508</v>
      </c>
      <c r="E249" s="384" t="s">
        <v>1664</v>
      </c>
      <c r="F249" s="384" t="s">
        <v>1537</v>
      </c>
      <c r="G249" s="384" t="s">
        <v>501</v>
      </c>
      <c r="H249" s="384" t="s">
        <v>736</v>
      </c>
      <c r="I249" s="547">
        <v>100</v>
      </c>
      <c r="J249" s="384" t="s">
        <v>503</v>
      </c>
      <c r="K249" s="385">
        <v>100</v>
      </c>
      <c r="L249" s="384" t="s">
        <v>503</v>
      </c>
      <c r="M249" s="384" t="s">
        <v>1665</v>
      </c>
      <c r="N249" s="384" t="s">
        <v>505</v>
      </c>
      <c r="O249" s="384" t="s">
        <v>1666</v>
      </c>
      <c r="R249" s="385">
        <v>0</v>
      </c>
      <c r="T249" s="384" t="s">
        <v>507</v>
      </c>
      <c r="U249" s="384" t="s">
        <v>508</v>
      </c>
    </row>
    <row r="250" spans="1:21">
      <c r="A250" s="382">
        <v>44148</v>
      </c>
      <c r="B250" s="384" t="s">
        <v>1545</v>
      </c>
      <c r="C250" s="384" t="s">
        <v>1546</v>
      </c>
      <c r="D250" s="384" t="s">
        <v>1517</v>
      </c>
      <c r="E250" s="384" t="s">
        <v>1635</v>
      </c>
      <c r="F250" s="384" t="s">
        <v>1537</v>
      </c>
      <c r="G250" s="384" t="s">
        <v>501</v>
      </c>
      <c r="H250" s="384" t="s">
        <v>736</v>
      </c>
      <c r="I250" s="547">
        <v>21.25</v>
      </c>
      <c r="J250" s="384" t="s">
        <v>503</v>
      </c>
      <c r="K250" s="385">
        <v>21.25</v>
      </c>
      <c r="L250" s="384" t="s">
        <v>503</v>
      </c>
      <c r="M250" s="384" t="s">
        <v>1667</v>
      </c>
      <c r="N250" s="384" t="s">
        <v>505</v>
      </c>
      <c r="O250" s="384" t="s">
        <v>1668</v>
      </c>
      <c r="R250" s="385">
        <v>0</v>
      </c>
      <c r="T250" s="384" t="s">
        <v>507</v>
      </c>
      <c r="U250" s="384" t="s">
        <v>508</v>
      </c>
    </row>
    <row r="251" spans="1:21">
      <c r="A251" s="382">
        <v>44148</v>
      </c>
      <c r="B251" s="384" t="s">
        <v>1534</v>
      </c>
      <c r="C251" s="384" t="s">
        <v>1535</v>
      </c>
      <c r="D251" s="384" t="s">
        <v>1490</v>
      </c>
      <c r="E251" s="384" t="s">
        <v>1638</v>
      </c>
      <c r="F251" s="384" t="s">
        <v>1537</v>
      </c>
      <c r="G251" s="384" t="s">
        <v>501</v>
      </c>
      <c r="H251" s="384" t="s">
        <v>736</v>
      </c>
      <c r="I251" s="547">
        <v>70</v>
      </c>
      <c r="J251" s="384" t="s">
        <v>503</v>
      </c>
      <c r="K251" s="385">
        <v>70</v>
      </c>
      <c r="L251" s="384" t="s">
        <v>503</v>
      </c>
      <c r="M251" s="384" t="s">
        <v>1669</v>
      </c>
      <c r="N251" s="384" t="s">
        <v>505</v>
      </c>
      <c r="O251" s="384" t="s">
        <v>1670</v>
      </c>
      <c r="R251" s="385">
        <v>0</v>
      </c>
      <c r="T251" s="384" t="s">
        <v>507</v>
      </c>
      <c r="U251" s="384" t="s">
        <v>508</v>
      </c>
    </row>
    <row r="252" spans="1:21">
      <c r="A252" s="382">
        <v>44148</v>
      </c>
      <c r="B252" s="384" t="s">
        <v>1534</v>
      </c>
      <c r="C252" s="384" t="s">
        <v>1535</v>
      </c>
      <c r="D252" s="384" t="s">
        <v>1490</v>
      </c>
      <c r="E252" s="384" t="s">
        <v>1638</v>
      </c>
      <c r="F252" s="384" t="s">
        <v>1537</v>
      </c>
      <c r="G252" s="384" t="s">
        <v>501</v>
      </c>
      <c r="H252" s="384" t="s">
        <v>736</v>
      </c>
      <c r="I252" s="547">
        <v>70</v>
      </c>
      <c r="J252" s="384" t="s">
        <v>503</v>
      </c>
      <c r="K252" s="385">
        <v>70</v>
      </c>
      <c r="L252" s="384" t="s">
        <v>503</v>
      </c>
      <c r="M252" s="384" t="s">
        <v>1671</v>
      </c>
      <c r="N252" s="384" t="s">
        <v>505</v>
      </c>
      <c r="O252" s="384" t="s">
        <v>1672</v>
      </c>
      <c r="R252" s="385">
        <v>0</v>
      </c>
      <c r="T252" s="384" t="s">
        <v>507</v>
      </c>
      <c r="U252" s="384" t="s">
        <v>508</v>
      </c>
    </row>
    <row r="253" spans="1:21">
      <c r="A253" s="382">
        <v>44148</v>
      </c>
      <c r="B253" s="384" t="s">
        <v>1534</v>
      </c>
      <c r="C253" s="384" t="s">
        <v>1535</v>
      </c>
      <c r="D253" s="384" t="s">
        <v>1299</v>
      </c>
      <c r="E253" s="384" t="s">
        <v>1642</v>
      </c>
      <c r="F253" s="384" t="s">
        <v>1537</v>
      </c>
      <c r="G253" s="384" t="s">
        <v>501</v>
      </c>
      <c r="H253" s="384" t="s">
        <v>736</v>
      </c>
      <c r="I253" s="547">
        <v>675</v>
      </c>
      <c r="J253" s="384" t="s">
        <v>503</v>
      </c>
      <c r="K253" s="385">
        <v>675</v>
      </c>
      <c r="L253" s="384" t="s">
        <v>503</v>
      </c>
      <c r="M253" s="384" t="s">
        <v>1673</v>
      </c>
      <c r="N253" s="384" t="s">
        <v>505</v>
      </c>
      <c r="O253" s="384" t="s">
        <v>1674</v>
      </c>
      <c r="R253" s="385">
        <v>0</v>
      </c>
      <c r="T253" s="384" t="s">
        <v>507</v>
      </c>
      <c r="U253" s="384" t="s">
        <v>508</v>
      </c>
    </row>
    <row r="254" spans="1:21">
      <c r="A254" s="382">
        <v>44151</v>
      </c>
      <c r="B254" s="384" t="s">
        <v>1545</v>
      </c>
      <c r="C254" s="384" t="s">
        <v>1546</v>
      </c>
      <c r="D254" s="384" t="s">
        <v>1439</v>
      </c>
      <c r="E254" s="384" t="s">
        <v>1595</v>
      </c>
      <c r="F254" s="384" t="s">
        <v>1537</v>
      </c>
      <c r="G254" s="384" t="s">
        <v>501</v>
      </c>
      <c r="H254" s="384" t="s">
        <v>736</v>
      </c>
      <c r="I254" s="547">
        <v>174.29</v>
      </c>
      <c r="J254" s="384" t="s">
        <v>503</v>
      </c>
      <c r="K254" s="385">
        <v>174.29</v>
      </c>
      <c r="L254" s="384" t="s">
        <v>503</v>
      </c>
      <c r="M254" s="384" t="s">
        <v>1675</v>
      </c>
      <c r="N254" s="384" t="s">
        <v>505</v>
      </c>
      <c r="O254" s="384" t="s">
        <v>1676</v>
      </c>
      <c r="R254" s="385">
        <v>0</v>
      </c>
      <c r="T254" s="384" t="s">
        <v>507</v>
      </c>
      <c r="U254" s="384" t="s">
        <v>508</v>
      </c>
    </row>
    <row r="255" spans="1:21">
      <c r="A255" s="382">
        <v>44151</v>
      </c>
      <c r="B255" s="384" t="s">
        <v>1545</v>
      </c>
      <c r="C255" s="384" t="s">
        <v>1546</v>
      </c>
      <c r="D255" s="384" t="s">
        <v>1439</v>
      </c>
      <c r="E255" s="384" t="s">
        <v>1595</v>
      </c>
      <c r="F255" s="384" t="s">
        <v>1537</v>
      </c>
      <c r="G255" s="384" t="s">
        <v>501</v>
      </c>
      <c r="H255" s="384" t="s">
        <v>736</v>
      </c>
      <c r="I255" s="547">
        <v>1</v>
      </c>
      <c r="J255" s="384" t="s">
        <v>503</v>
      </c>
      <c r="K255" s="385">
        <v>1</v>
      </c>
      <c r="L255" s="384" t="s">
        <v>503</v>
      </c>
      <c r="M255" s="384" t="s">
        <v>1677</v>
      </c>
      <c r="N255" s="384" t="s">
        <v>505</v>
      </c>
      <c r="O255" s="384" t="s">
        <v>1678</v>
      </c>
      <c r="R255" s="385">
        <v>0</v>
      </c>
      <c r="T255" s="384" t="s">
        <v>507</v>
      </c>
      <c r="U255" s="384" t="s">
        <v>508</v>
      </c>
    </row>
    <row r="256" spans="1:21">
      <c r="A256" s="382">
        <v>44151</v>
      </c>
      <c r="B256" s="384" t="s">
        <v>1545</v>
      </c>
      <c r="C256" s="384" t="s">
        <v>1546</v>
      </c>
      <c r="D256" s="384" t="s">
        <v>1439</v>
      </c>
      <c r="E256" s="384" t="s">
        <v>1595</v>
      </c>
      <c r="F256" s="384" t="s">
        <v>1537</v>
      </c>
      <c r="G256" s="384" t="s">
        <v>501</v>
      </c>
      <c r="H256" s="384" t="s">
        <v>736</v>
      </c>
      <c r="I256" s="547">
        <v>174.29</v>
      </c>
      <c r="J256" s="384" t="s">
        <v>503</v>
      </c>
      <c r="K256" s="385">
        <v>174.29</v>
      </c>
      <c r="L256" s="384" t="s">
        <v>503</v>
      </c>
      <c r="M256" s="384" t="s">
        <v>1679</v>
      </c>
      <c r="N256" s="384" t="s">
        <v>505</v>
      </c>
      <c r="O256" s="384" t="s">
        <v>1680</v>
      </c>
      <c r="R256" s="385">
        <v>0</v>
      </c>
      <c r="T256" s="384" t="s">
        <v>507</v>
      </c>
      <c r="U256" s="384" t="s">
        <v>508</v>
      </c>
    </row>
    <row r="257" spans="1:21">
      <c r="A257" s="382">
        <v>44151</v>
      </c>
      <c r="B257" s="384" t="s">
        <v>1545</v>
      </c>
      <c r="C257" s="384" t="s">
        <v>1546</v>
      </c>
      <c r="D257" s="384" t="s">
        <v>1439</v>
      </c>
      <c r="E257" s="384" t="s">
        <v>1595</v>
      </c>
      <c r="F257" s="384" t="s">
        <v>1537</v>
      </c>
      <c r="G257" s="384" t="s">
        <v>501</v>
      </c>
      <c r="H257" s="384" t="s">
        <v>736</v>
      </c>
      <c r="I257" s="547">
        <v>1</v>
      </c>
      <c r="J257" s="384" t="s">
        <v>503</v>
      </c>
      <c r="K257" s="385">
        <v>1</v>
      </c>
      <c r="L257" s="384" t="s">
        <v>503</v>
      </c>
      <c r="M257" s="384" t="s">
        <v>1681</v>
      </c>
      <c r="N257" s="384" t="s">
        <v>505</v>
      </c>
      <c r="O257" s="384" t="s">
        <v>1682</v>
      </c>
      <c r="R257" s="385">
        <v>0</v>
      </c>
      <c r="T257" s="384" t="s">
        <v>507</v>
      </c>
      <c r="U257" s="384" t="s">
        <v>508</v>
      </c>
    </row>
    <row r="258" spans="1:21">
      <c r="A258" s="382">
        <v>44151</v>
      </c>
      <c r="B258" s="384" t="s">
        <v>1545</v>
      </c>
      <c r="C258" s="384" t="s">
        <v>1546</v>
      </c>
      <c r="D258" s="384" t="s">
        <v>1439</v>
      </c>
      <c r="E258" s="384" t="s">
        <v>1595</v>
      </c>
      <c r="F258" s="384" t="s">
        <v>1537</v>
      </c>
      <c r="G258" s="384" t="s">
        <v>501</v>
      </c>
      <c r="H258" s="384" t="s">
        <v>736</v>
      </c>
      <c r="I258" s="547">
        <v>48.29</v>
      </c>
      <c r="J258" s="384" t="s">
        <v>503</v>
      </c>
      <c r="K258" s="385">
        <v>48.29</v>
      </c>
      <c r="L258" s="384" t="s">
        <v>503</v>
      </c>
      <c r="M258" s="384" t="s">
        <v>1683</v>
      </c>
      <c r="N258" s="384" t="s">
        <v>505</v>
      </c>
      <c r="O258" s="384" t="s">
        <v>1684</v>
      </c>
      <c r="R258" s="385">
        <v>0</v>
      </c>
      <c r="T258" s="384" t="s">
        <v>507</v>
      </c>
      <c r="U258" s="384" t="s">
        <v>508</v>
      </c>
    </row>
    <row r="259" spans="1:21">
      <c r="A259" s="382">
        <v>44151</v>
      </c>
      <c r="B259" s="384" t="s">
        <v>1545</v>
      </c>
      <c r="C259" s="384" t="s">
        <v>1546</v>
      </c>
      <c r="D259" s="384" t="s">
        <v>1439</v>
      </c>
      <c r="E259" s="384" t="s">
        <v>1595</v>
      </c>
      <c r="F259" s="384" t="s">
        <v>1537</v>
      </c>
      <c r="G259" s="384" t="s">
        <v>501</v>
      </c>
      <c r="H259" s="384" t="s">
        <v>736</v>
      </c>
      <c r="I259" s="547">
        <v>48.29</v>
      </c>
      <c r="J259" s="384" t="s">
        <v>503</v>
      </c>
      <c r="K259" s="385">
        <v>48.29</v>
      </c>
      <c r="L259" s="384" t="s">
        <v>503</v>
      </c>
      <c r="M259" s="384" t="s">
        <v>1685</v>
      </c>
      <c r="N259" s="384" t="s">
        <v>505</v>
      </c>
      <c r="O259" s="384" t="s">
        <v>1686</v>
      </c>
      <c r="R259" s="385">
        <v>0</v>
      </c>
      <c r="T259" s="384" t="s">
        <v>507</v>
      </c>
      <c r="U259" s="384" t="s">
        <v>508</v>
      </c>
    </row>
    <row r="260" spans="1:21">
      <c r="A260" s="382">
        <v>44151</v>
      </c>
      <c r="B260" s="384" t="s">
        <v>1545</v>
      </c>
      <c r="C260" s="384" t="s">
        <v>1546</v>
      </c>
      <c r="D260" s="384" t="s">
        <v>1350</v>
      </c>
      <c r="E260" s="384" t="s">
        <v>1687</v>
      </c>
      <c r="F260" s="384" t="s">
        <v>1537</v>
      </c>
      <c r="G260" s="384" t="s">
        <v>501</v>
      </c>
      <c r="H260" s="384" t="s">
        <v>736</v>
      </c>
      <c r="I260" s="547">
        <v>755</v>
      </c>
      <c r="J260" s="384" t="s">
        <v>503</v>
      </c>
      <c r="K260" s="385">
        <v>755</v>
      </c>
      <c r="L260" s="384" t="s">
        <v>503</v>
      </c>
      <c r="M260" s="384" t="s">
        <v>1688</v>
      </c>
      <c r="N260" s="384" t="s">
        <v>505</v>
      </c>
      <c r="O260" s="384" t="s">
        <v>1689</v>
      </c>
      <c r="R260" s="385">
        <v>0</v>
      </c>
      <c r="T260" s="384" t="s">
        <v>507</v>
      </c>
      <c r="U260" s="384" t="s">
        <v>508</v>
      </c>
    </row>
    <row r="261" spans="1:21">
      <c r="A261" s="382">
        <v>44151</v>
      </c>
      <c r="B261" s="384" t="s">
        <v>1534</v>
      </c>
      <c r="C261" s="384" t="s">
        <v>1535</v>
      </c>
      <c r="D261" s="384" t="s">
        <v>1299</v>
      </c>
      <c r="E261" s="384" t="s">
        <v>1642</v>
      </c>
      <c r="F261" s="384" t="s">
        <v>1537</v>
      </c>
      <c r="G261" s="384" t="s">
        <v>501</v>
      </c>
      <c r="H261" s="384" t="s">
        <v>736</v>
      </c>
      <c r="I261" s="547">
        <v>1030</v>
      </c>
      <c r="J261" s="384" t="s">
        <v>503</v>
      </c>
      <c r="K261" s="385">
        <v>1030</v>
      </c>
      <c r="L261" s="384" t="s">
        <v>503</v>
      </c>
      <c r="M261" s="384" t="s">
        <v>1690</v>
      </c>
      <c r="N261" s="384" t="s">
        <v>505</v>
      </c>
      <c r="O261" s="384" t="s">
        <v>1691</v>
      </c>
      <c r="R261" s="385">
        <v>0</v>
      </c>
      <c r="T261" s="384" t="s">
        <v>507</v>
      </c>
      <c r="U261" s="384" t="s">
        <v>508</v>
      </c>
    </row>
    <row r="262" spans="1:21">
      <c r="A262" s="382">
        <v>44151</v>
      </c>
      <c r="B262" s="384" t="s">
        <v>1534</v>
      </c>
      <c r="C262" s="384" t="s">
        <v>1535</v>
      </c>
      <c r="D262" s="384" t="s">
        <v>1299</v>
      </c>
      <c r="E262" s="384" t="s">
        <v>1642</v>
      </c>
      <c r="F262" s="384" t="s">
        <v>1537</v>
      </c>
      <c r="G262" s="384" t="s">
        <v>501</v>
      </c>
      <c r="H262" s="384" t="s">
        <v>736</v>
      </c>
      <c r="I262" s="547">
        <v>3070</v>
      </c>
      <c r="J262" s="384" t="s">
        <v>503</v>
      </c>
      <c r="K262" s="385">
        <v>3070</v>
      </c>
      <c r="L262" s="384" t="s">
        <v>503</v>
      </c>
      <c r="M262" s="384" t="s">
        <v>1692</v>
      </c>
      <c r="N262" s="384" t="s">
        <v>505</v>
      </c>
      <c r="O262" s="384" t="s">
        <v>1693</v>
      </c>
      <c r="R262" s="385">
        <v>0</v>
      </c>
      <c r="T262" s="384" t="s">
        <v>507</v>
      </c>
      <c r="U262" s="384" t="s">
        <v>508</v>
      </c>
    </row>
    <row r="263" spans="1:21">
      <c r="A263" s="382">
        <v>44151</v>
      </c>
      <c r="B263" s="384" t="s">
        <v>1534</v>
      </c>
      <c r="C263" s="384" t="s">
        <v>1535</v>
      </c>
      <c r="D263" s="384" t="s">
        <v>1480</v>
      </c>
      <c r="E263" s="384" t="s">
        <v>1694</v>
      </c>
      <c r="F263" s="384" t="s">
        <v>1537</v>
      </c>
      <c r="G263" s="384" t="s">
        <v>501</v>
      </c>
      <c r="H263" s="384" t="s">
        <v>736</v>
      </c>
      <c r="I263" s="547">
        <v>600</v>
      </c>
      <c r="J263" s="384" t="s">
        <v>503</v>
      </c>
      <c r="K263" s="385">
        <v>600</v>
      </c>
      <c r="L263" s="384" t="s">
        <v>503</v>
      </c>
      <c r="M263" s="384" t="s">
        <v>1695</v>
      </c>
      <c r="N263" s="384" t="s">
        <v>505</v>
      </c>
      <c r="O263" s="384" t="s">
        <v>1696</v>
      </c>
      <c r="R263" s="385">
        <v>0</v>
      </c>
      <c r="T263" s="384" t="s">
        <v>507</v>
      </c>
      <c r="U263" s="384" t="s">
        <v>508</v>
      </c>
    </row>
    <row r="264" spans="1:21">
      <c r="A264" s="382">
        <v>44151</v>
      </c>
      <c r="B264" s="384" t="s">
        <v>1534</v>
      </c>
      <c r="C264" s="384" t="s">
        <v>1535</v>
      </c>
      <c r="D264" s="384" t="s">
        <v>1480</v>
      </c>
      <c r="E264" s="384" t="s">
        <v>1694</v>
      </c>
      <c r="F264" s="384" t="s">
        <v>1537</v>
      </c>
      <c r="G264" s="384" t="s">
        <v>501</v>
      </c>
      <c r="H264" s="384" t="s">
        <v>736</v>
      </c>
      <c r="I264" s="547">
        <v>300</v>
      </c>
      <c r="J264" s="384" t="s">
        <v>503</v>
      </c>
      <c r="K264" s="385">
        <v>300</v>
      </c>
      <c r="L264" s="384" t="s">
        <v>503</v>
      </c>
      <c r="M264" s="384" t="s">
        <v>1697</v>
      </c>
      <c r="N264" s="384" t="s">
        <v>505</v>
      </c>
      <c r="O264" s="384" t="s">
        <v>1698</v>
      </c>
      <c r="R264" s="385">
        <v>0</v>
      </c>
      <c r="T264" s="384" t="s">
        <v>507</v>
      </c>
      <c r="U264" s="384" t="s">
        <v>508</v>
      </c>
    </row>
    <row r="265" spans="1:21">
      <c r="A265" s="382">
        <v>44152</v>
      </c>
      <c r="B265" s="384" t="s">
        <v>1540</v>
      </c>
      <c r="C265" s="384" t="s">
        <v>1541</v>
      </c>
      <c r="D265" s="384" t="s">
        <v>1452</v>
      </c>
      <c r="E265" s="384" t="s">
        <v>1699</v>
      </c>
      <c r="F265" s="384" t="s">
        <v>1537</v>
      </c>
      <c r="G265" s="384" t="s">
        <v>501</v>
      </c>
      <c r="H265" s="384" t="s">
        <v>736</v>
      </c>
      <c r="I265" s="547">
        <v>60</v>
      </c>
      <c r="J265" s="384" t="s">
        <v>503</v>
      </c>
      <c r="K265" s="385">
        <v>60</v>
      </c>
      <c r="L265" s="384" t="s">
        <v>503</v>
      </c>
      <c r="M265" s="384" t="s">
        <v>1700</v>
      </c>
      <c r="N265" s="384" t="s">
        <v>505</v>
      </c>
      <c r="O265" s="384" t="s">
        <v>1701</v>
      </c>
      <c r="R265" s="385">
        <v>0</v>
      </c>
      <c r="T265" s="384" t="s">
        <v>507</v>
      </c>
      <c r="U265" s="384" t="s">
        <v>508</v>
      </c>
    </row>
    <row r="266" spans="1:21">
      <c r="A266" s="382">
        <v>44152</v>
      </c>
      <c r="B266" s="384" t="s">
        <v>1540</v>
      </c>
      <c r="C266" s="384" t="s">
        <v>1541</v>
      </c>
      <c r="D266" s="384" t="s">
        <v>1450</v>
      </c>
      <c r="E266" s="384" t="s">
        <v>1702</v>
      </c>
      <c r="F266" s="384" t="s">
        <v>1537</v>
      </c>
      <c r="G266" s="384" t="s">
        <v>501</v>
      </c>
      <c r="H266" s="384" t="s">
        <v>736</v>
      </c>
      <c r="I266" s="547">
        <v>44</v>
      </c>
      <c r="J266" s="384" t="s">
        <v>503</v>
      </c>
      <c r="K266" s="385">
        <v>44</v>
      </c>
      <c r="L266" s="384" t="s">
        <v>503</v>
      </c>
      <c r="M266" s="384" t="s">
        <v>1703</v>
      </c>
      <c r="N266" s="384" t="s">
        <v>505</v>
      </c>
      <c r="O266" s="384" t="s">
        <v>1704</v>
      </c>
      <c r="R266" s="385">
        <v>0</v>
      </c>
      <c r="T266" s="384" t="s">
        <v>507</v>
      </c>
      <c r="U266" s="384" t="s">
        <v>508</v>
      </c>
    </row>
    <row r="267" spans="1:21">
      <c r="A267" s="382">
        <v>44152</v>
      </c>
      <c r="B267" s="384" t="s">
        <v>1540</v>
      </c>
      <c r="C267" s="384" t="s">
        <v>1541</v>
      </c>
      <c r="D267" s="384" t="s">
        <v>1449</v>
      </c>
      <c r="E267" s="384" t="s">
        <v>1705</v>
      </c>
      <c r="F267" s="384" t="s">
        <v>1537</v>
      </c>
      <c r="G267" s="384" t="s">
        <v>501</v>
      </c>
      <c r="H267" s="384" t="s">
        <v>736</v>
      </c>
      <c r="I267" s="547">
        <v>50</v>
      </c>
      <c r="J267" s="384" t="s">
        <v>503</v>
      </c>
      <c r="K267" s="385">
        <v>50</v>
      </c>
      <c r="L267" s="384" t="s">
        <v>503</v>
      </c>
      <c r="M267" s="384" t="s">
        <v>1706</v>
      </c>
      <c r="N267" s="384" t="s">
        <v>505</v>
      </c>
      <c r="O267" s="384" t="s">
        <v>1707</v>
      </c>
      <c r="R267" s="385">
        <v>0</v>
      </c>
      <c r="T267" s="384" t="s">
        <v>507</v>
      </c>
      <c r="U267" s="384" t="s">
        <v>508</v>
      </c>
    </row>
    <row r="268" spans="1:21">
      <c r="A268" s="382">
        <v>44152</v>
      </c>
      <c r="B268" s="384" t="s">
        <v>1540</v>
      </c>
      <c r="C268" s="384" t="s">
        <v>1541</v>
      </c>
      <c r="D268" s="384" t="s">
        <v>1449</v>
      </c>
      <c r="E268" s="384" t="s">
        <v>1705</v>
      </c>
      <c r="F268" s="384" t="s">
        <v>1537</v>
      </c>
      <c r="G268" s="384" t="s">
        <v>501</v>
      </c>
      <c r="H268" s="384" t="s">
        <v>736</v>
      </c>
      <c r="I268" s="547">
        <v>9</v>
      </c>
      <c r="J268" s="384" t="s">
        <v>503</v>
      </c>
      <c r="K268" s="385">
        <v>9</v>
      </c>
      <c r="L268" s="384" t="s">
        <v>503</v>
      </c>
      <c r="M268" s="384" t="s">
        <v>1708</v>
      </c>
      <c r="N268" s="384" t="s">
        <v>505</v>
      </c>
      <c r="O268" s="384" t="s">
        <v>1709</v>
      </c>
      <c r="R268" s="385">
        <v>0</v>
      </c>
      <c r="T268" s="384" t="s">
        <v>507</v>
      </c>
      <c r="U268" s="384" t="s">
        <v>508</v>
      </c>
    </row>
    <row r="269" spans="1:21">
      <c r="A269" s="382">
        <v>44152</v>
      </c>
      <c r="B269" s="384" t="s">
        <v>1545</v>
      </c>
      <c r="C269" s="384" t="s">
        <v>1546</v>
      </c>
      <c r="D269" s="384" t="s">
        <v>1439</v>
      </c>
      <c r="E269" s="384" t="s">
        <v>1595</v>
      </c>
      <c r="F269" s="384" t="s">
        <v>1537</v>
      </c>
      <c r="G269" s="384" t="s">
        <v>501</v>
      </c>
      <c r="H269" s="384" t="s">
        <v>736</v>
      </c>
      <c r="I269" s="547">
        <v>579.48</v>
      </c>
      <c r="J269" s="384" t="s">
        <v>503</v>
      </c>
      <c r="K269" s="385">
        <v>579.48</v>
      </c>
      <c r="L269" s="384" t="s">
        <v>503</v>
      </c>
      <c r="M269" s="384" t="s">
        <v>1710</v>
      </c>
      <c r="N269" s="384" t="s">
        <v>505</v>
      </c>
      <c r="O269" s="384" t="s">
        <v>1711</v>
      </c>
      <c r="R269" s="385">
        <v>0</v>
      </c>
      <c r="T269" s="384" t="s">
        <v>507</v>
      </c>
      <c r="U269" s="384" t="s">
        <v>508</v>
      </c>
    </row>
    <row r="270" spans="1:21">
      <c r="A270" s="382">
        <v>44152</v>
      </c>
      <c r="B270" s="384" t="s">
        <v>1534</v>
      </c>
      <c r="C270" s="384" t="s">
        <v>1535</v>
      </c>
      <c r="D270" s="384" t="s">
        <v>1490</v>
      </c>
      <c r="E270" s="384" t="s">
        <v>1638</v>
      </c>
      <c r="F270" s="384" t="s">
        <v>1537</v>
      </c>
      <c r="G270" s="384" t="s">
        <v>501</v>
      </c>
      <c r="H270" s="384" t="s">
        <v>736</v>
      </c>
      <c r="I270" s="547">
        <v>430</v>
      </c>
      <c r="J270" s="384" t="s">
        <v>503</v>
      </c>
      <c r="K270" s="385">
        <v>430</v>
      </c>
      <c r="L270" s="384" t="s">
        <v>503</v>
      </c>
      <c r="M270" s="384" t="s">
        <v>1712</v>
      </c>
      <c r="N270" s="384" t="s">
        <v>505</v>
      </c>
      <c r="O270" s="384" t="s">
        <v>1713</v>
      </c>
      <c r="R270" s="385">
        <v>0</v>
      </c>
      <c r="T270" s="384" t="s">
        <v>507</v>
      </c>
      <c r="U270" s="384" t="s">
        <v>508</v>
      </c>
    </row>
    <row r="271" spans="1:21">
      <c r="A271" s="382">
        <v>44152</v>
      </c>
      <c r="B271" s="384" t="s">
        <v>1534</v>
      </c>
      <c r="C271" s="384" t="s">
        <v>1535</v>
      </c>
      <c r="D271" s="384" t="s">
        <v>1490</v>
      </c>
      <c r="E271" s="384" t="s">
        <v>1638</v>
      </c>
      <c r="F271" s="384" t="s">
        <v>1537</v>
      </c>
      <c r="G271" s="384" t="s">
        <v>501</v>
      </c>
      <c r="H271" s="384" t="s">
        <v>736</v>
      </c>
      <c r="I271" s="547">
        <v>430</v>
      </c>
      <c r="J271" s="384" t="s">
        <v>503</v>
      </c>
      <c r="K271" s="385">
        <v>430</v>
      </c>
      <c r="L271" s="384" t="s">
        <v>503</v>
      </c>
      <c r="M271" s="384" t="s">
        <v>1714</v>
      </c>
      <c r="N271" s="384" t="s">
        <v>505</v>
      </c>
      <c r="O271" s="384" t="s">
        <v>1715</v>
      </c>
      <c r="R271" s="385">
        <v>0</v>
      </c>
      <c r="T271" s="384" t="s">
        <v>507</v>
      </c>
      <c r="U271" s="384" t="s">
        <v>508</v>
      </c>
    </row>
    <row r="272" spans="1:21">
      <c r="A272" s="382">
        <v>44152</v>
      </c>
      <c r="B272" s="384" t="s">
        <v>1534</v>
      </c>
      <c r="C272" s="384" t="s">
        <v>1535</v>
      </c>
      <c r="D272" s="384" t="s">
        <v>1461</v>
      </c>
      <c r="E272" s="384" t="s">
        <v>1716</v>
      </c>
      <c r="F272" s="384" t="s">
        <v>1537</v>
      </c>
      <c r="G272" s="384" t="s">
        <v>501</v>
      </c>
      <c r="H272" s="384" t="s">
        <v>736</v>
      </c>
      <c r="I272" s="547">
        <v>230</v>
      </c>
      <c r="J272" s="384" t="s">
        <v>503</v>
      </c>
      <c r="K272" s="385">
        <v>230</v>
      </c>
      <c r="L272" s="384" t="s">
        <v>503</v>
      </c>
      <c r="M272" s="384" t="s">
        <v>1717</v>
      </c>
      <c r="N272" s="384" t="s">
        <v>505</v>
      </c>
      <c r="O272" s="384" t="s">
        <v>1718</v>
      </c>
      <c r="R272" s="385">
        <v>0</v>
      </c>
      <c r="T272" s="384" t="s">
        <v>507</v>
      </c>
      <c r="U272" s="384" t="s">
        <v>508</v>
      </c>
    </row>
    <row r="273" spans="1:21">
      <c r="A273" s="382">
        <v>44152</v>
      </c>
      <c r="B273" s="384" t="s">
        <v>1534</v>
      </c>
      <c r="C273" s="384" t="s">
        <v>1535</v>
      </c>
      <c r="D273" s="384" t="s">
        <v>1420</v>
      </c>
      <c r="E273" s="384" t="s">
        <v>1601</v>
      </c>
      <c r="F273" s="384" t="s">
        <v>1537</v>
      </c>
      <c r="G273" s="384" t="s">
        <v>501</v>
      </c>
      <c r="H273" s="384" t="s">
        <v>736</v>
      </c>
      <c r="I273" s="547">
        <v>83</v>
      </c>
      <c r="J273" s="384" t="s">
        <v>503</v>
      </c>
      <c r="K273" s="385">
        <v>83</v>
      </c>
      <c r="L273" s="384" t="s">
        <v>503</v>
      </c>
      <c r="M273" s="384" t="s">
        <v>1719</v>
      </c>
      <c r="N273" s="384" t="s">
        <v>505</v>
      </c>
      <c r="O273" s="384" t="s">
        <v>1720</v>
      </c>
      <c r="R273" s="385">
        <v>0</v>
      </c>
      <c r="T273" s="384" t="s">
        <v>507</v>
      </c>
      <c r="U273" s="384" t="s">
        <v>508</v>
      </c>
    </row>
    <row r="274" spans="1:21">
      <c r="A274" s="382">
        <v>44152</v>
      </c>
      <c r="B274" s="384" t="s">
        <v>1534</v>
      </c>
      <c r="C274" s="384" t="s">
        <v>1535</v>
      </c>
      <c r="D274" s="384" t="s">
        <v>1420</v>
      </c>
      <c r="E274" s="384" t="s">
        <v>1601</v>
      </c>
      <c r="F274" s="384" t="s">
        <v>1537</v>
      </c>
      <c r="G274" s="384" t="s">
        <v>501</v>
      </c>
      <c r="H274" s="384" t="s">
        <v>736</v>
      </c>
      <c r="I274" s="547">
        <v>497</v>
      </c>
      <c r="J274" s="384" t="s">
        <v>503</v>
      </c>
      <c r="K274" s="385">
        <v>497</v>
      </c>
      <c r="L274" s="384" t="s">
        <v>503</v>
      </c>
      <c r="M274" s="384" t="s">
        <v>1721</v>
      </c>
      <c r="N274" s="384" t="s">
        <v>505</v>
      </c>
      <c r="O274" s="384" t="s">
        <v>1722</v>
      </c>
      <c r="R274" s="385">
        <v>0</v>
      </c>
      <c r="T274" s="384" t="s">
        <v>507</v>
      </c>
      <c r="U274" s="384" t="s">
        <v>508</v>
      </c>
    </row>
    <row r="275" spans="1:21">
      <c r="A275" s="382">
        <v>44152</v>
      </c>
      <c r="B275" s="384" t="s">
        <v>1534</v>
      </c>
      <c r="C275" s="384" t="s">
        <v>1535</v>
      </c>
      <c r="D275" s="384" t="s">
        <v>1420</v>
      </c>
      <c r="E275" s="384" t="s">
        <v>1601</v>
      </c>
      <c r="F275" s="384" t="s">
        <v>1537</v>
      </c>
      <c r="G275" s="384" t="s">
        <v>501</v>
      </c>
      <c r="H275" s="384" t="s">
        <v>736</v>
      </c>
      <c r="I275" s="547">
        <v>264</v>
      </c>
      <c r="J275" s="384" t="s">
        <v>503</v>
      </c>
      <c r="K275" s="385">
        <v>264</v>
      </c>
      <c r="L275" s="384" t="s">
        <v>503</v>
      </c>
      <c r="M275" s="384" t="s">
        <v>1723</v>
      </c>
      <c r="N275" s="384" t="s">
        <v>505</v>
      </c>
      <c r="O275" s="384" t="s">
        <v>1724</v>
      </c>
      <c r="R275" s="385">
        <v>0</v>
      </c>
      <c r="T275" s="384" t="s">
        <v>507</v>
      </c>
      <c r="U275" s="384" t="s">
        <v>508</v>
      </c>
    </row>
    <row r="276" spans="1:21">
      <c r="A276" s="382">
        <v>44152</v>
      </c>
      <c r="B276" s="384" t="s">
        <v>1534</v>
      </c>
      <c r="C276" s="384" t="s">
        <v>1535</v>
      </c>
      <c r="D276" s="384" t="s">
        <v>1420</v>
      </c>
      <c r="E276" s="384" t="s">
        <v>1601</v>
      </c>
      <c r="F276" s="384" t="s">
        <v>1537</v>
      </c>
      <c r="G276" s="384" t="s">
        <v>501</v>
      </c>
      <c r="H276" s="384" t="s">
        <v>736</v>
      </c>
      <c r="I276" s="547">
        <v>6</v>
      </c>
      <c r="J276" s="384" t="s">
        <v>503</v>
      </c>
      <c r="K276" s="385">
        <v>6</v>
      </c>
      <c r="L276" s="384" t="s">
        <v>503</v>
      </c>
      <c r="M276" s="384" t="s">
        <v>1725</v>
      </c>
      <c r="N276" s="384" t="s">
        <v>505</v>
      </c>
      <c r="O276" s="384" t="s">
        <v>1726</v>
      </c>
      <c r="R276" s="385">
        <v>0</v>
      </c>
      <c r="T276" s="384" t="s">
        <v>507</v>
      </c>
      <c r="U276" s="384" t="s">
        <v>508</v>
      </c>
    </row>
    <row r="277" spans="1:21">
      <c r="A277" s="382">
        <v>44152</v>
      </c>
      <c r="B277" s="384" t="s">
        <v>1534</v>
      </c>
      <c r="C277" s="384" t="s">
        <v>1535</v>
      </c>
      <c r="D277" s="384" t="s">
        <v>1412</v>
      </c>
      <c r="E277" s="384" t="s">
        <v>1727</v>
      </c>
      <c r="F277" s="384" t="s">
        <v>1537</v>
      </c>
      <c r="G277" s="384" t="s">
        <v>501</v>
      </c>
      <c r="H277" s="384" t="s">
        <v>736</v>
      </c>
      <c r="I277" s="547">
        <v>1600</v>
      </c>
      <c r="J277" s="384" t="s">
        <v>503</v>
      </c>
      <c r="K277" s="385">
        <v>1600</v>
      </c>
      <c r="L277" s="384" t="s">
        <v>503</v>
      </c>
      <c r="M277" s="384" t="s">
        <v>1728</v>
      </c>
      <c r="N277" s="384" t="s">
        <v>505</v>
      </c>
      <c r="O277" s="384" t="s">
        <v>1729</v>
      </c>
      <c r="R277" s="385">
        <v>0</v>
      </c>
      <c r="T277" s="384" t="s">
        <v>507</v>
      </c>
      <c r="U277" s="384" t="s">
        <v>508</v>
      </c>
    </row>
    <row r="278" spans="1:21">
      <c r="A278" s="382">
        <v>44152</v>
      </c>
      <c r="B278" s="384" t="s">
        <v>1534</v>
      </c>
      <c r="C278" s="384" t="s">
        <v>1535</v>
      </c>
      <c r="D278" s="384" t="s">
        <v>1413</v>
      </c>
      <c r="E278" s="384" t="s">
        <v>1730</v>
      </c>
      <c r="F278" s="384" t="s">
        <v>1537</v>
      </c>
      <c r="G278" s="384" t="s">
        <v>501</v>
      </c>
      <c r="H278" s="384" t="s">
        <v>736</v>
      </c>
      <c r="I278" s="547">
        <v>600</v>
      </c>
      <c r="J278" s="384" t="s">
        <v>503</v>
      </c>
      <c r="K278" s="385">
        <v>600</v>
      </c>
      <c r="L278" s="384" t="s">
        <v>503</v>
      </c>
      <c r="M278" s="384" t="s">
        <v>1731</v>
      </c>
      <c r="N278" s="384" t="s">
        <v>505</v>
      </c>
      <c r="O278" s="384" t="s">
        <v>1732</v>
      </c>
      <c r="R278" s="385">
        <v>0</v>
      </c>
      <c r="T278" s="384" t="s">
        <v>507</v>
      </c>
      <c r="U278" s="384" t="s">
        <v>508</v>
      </c>
    </row>
    <row r="279" spans="1:21">
      <c r="A279" s="382">
        <v>44152</v>
      </c>
      <c r="B279" s="384" t="s">
        <v>1534</v>
      </c>
      <c r="C279" s="384" t="s">
        <v>1535</v>
      </c>
      <c r="D279" s="384" t="s">
        <v>1415</v>
      </c>
      <c r="E279" s="384" t="s">
        <v>1733</v>
      </c>
      <c r="F279" s="384" t="s">
        <v>1537</v>
      </c>
      <c r="G279" s="384" t="s">
        <v>501</v>
      </c>
      <c r="H279" s="384" t="s">
        <v>736</v>
      </c>
      <c r="I279" s="547">
        <v>1200</v>
      </c>
      <c r="J279" s="384" t="s">
        <v>503</v>
      </c>
      <c r="K279" s="385">
        <v>1200</v>
      </c>
      <c r="L279" s="384" t="s">
        <v>503</v>
      </c>
      <c r="M279" s="384" t="s">
        <v>1734</v>
      </c>
      <c r="N279" s="384" t="s">
        <v>505</v>
      </c>
      <c r="O279" s="384" t="s">
        <v>1735</v>
      </c>
      <c r="R279" s="385">
        <v>0</v>
      </c>
      <c r="T279" s="384" t="s">
        <v>507</v>
      </c>
      <c r="U279" s="384" t="s">
        <v>508</v>
      </c>
    </row>
    <row r="280" spans="1:21">
      <c r="A280" s="382">
        <v>44152</v>
      </c>
      <c r="B280" s="384" t="s">
        <v>1534</v>
      </c>
      <c r="C280" s="384" t="s">
        <v>1535</v>
      </c>
      <c r="D280" s="384" t="s">
        <v>1414</v>
      </c>
      <c r="E280" s="384" t="s">
        <v>1736</v>
      </c>
      <c r="F280" s="384" t="s">
        <v>1537</v>
      </c>
      <c r="G280" s="384" t="s">
        <v>501</v>
      </c>
      <c r="H280" s="384" t="s">
        <v>736</v>
      </c>
      <c r="I280" s="547">
        <v>350</v>
      </c>
      <c r="J280" s="384" t="s">
        <v>503</v>
      </c>
      <c r="K280" s="385">
        <v>350</v>
      </c>
      <c r="L280" s="384" t="s">
        <v>503</v>
      </c>
      <c r="M280" s="384" t="s">
        <v>1737</v>
      </c>
      <c r="N280" s="384" t="s">
        <v>505</v>
      </c>
      <c r="O280" s="384" t="s">
        <v>1738</v>
      </c>
      <c r="R280" s="385">
        <v>0</v>
      </c>
      <c r="T280" s="384" t="s">
        <v>507</v>
      </c>
      <c r="U280" s="384" t="s">
        <v>508</v>
      </c>
    </row>
    <row r="281" spans="1:21">
      <c r="A281" s="382">
        <v>44152</v>
      </c>
      <c r="B281" s="384" t="s">
        <v>1534</v>
      </c>
      <c r="C281" s="384" t="s">
        <v>1535</v>
      </c>
      <c r="D281" s="384" t="s">
        <v>1414</v>
      </c>
      <c r="E281" s="384" t="s">
        <v>1736</v>
      </c>
      <c r="F281" s="384" t="s">
        <v>1537</v>
      </c>
      <c r="G281" s="384" t="s">
        <v>501</v>
      </c>
      <c r="H281" s="384" t="s">
        <v>736</v>
      </c>
      <c r="I281" s="547">
        <v>350</v>
      </c>
      <c r="J281" s="384" t="s">
        <v>503</v>
      </c>
      <c r="K281" s="385">
        <v>350</v>
      </c>
      <c r="L281" s="384" t="s">
        <v>503</v>
      </c>
      <c r="M281" s="384" t="s">
        <v>1739</v>
      </c>
      <c r="N281" s="384" t="s">
        <v>505</v>
      </c>
      <c r="O281" s="384" t="s">
        <v>1740</v>
      </c>
      <c r="R281" s="385">
        <v>0</v>
      </c>
      <c r="T281" s="384" t="s">
        <v>507</v>
      </c>
      <c r="U281" s="384" t="s">
        <v>508</v>
      </c>
    </row>
    <row r="282" spans="1:21">
      <c r="A282" s="382">
        <v>44152</v>
      </c>
      <c r="B282" s="384" t="s">
        <v>1534</v>
      </c>
      <c r="C282" s="384" t="s">
        <v>1535</v>
      </c>
      <c r="D282" s="384" t="s">
        <v>1414</v>
      </c>
      <c r="E282" s="384" t="s">
        <v>1736</v>
      </c>
      <c r="F282" s="384" t="s">
        <v>1537</v>
      </c>
      <c r="G282" s="384" t="s">
        <v>501</v>
      </c>
      <c r="H282" s="384" t="s">
        <v>736</v>
      </c>
      <c r="I282" s="547">
        <v>350</v>
      </c>
      <c r="J282" s="384" t="s">
        <v>503</v>
      </c>
      <c r="K282" s="385">
        <v>350</v>
      </c>
      <c r="L282" s="384" t="s">
        <v>503</v>
      </c>
      <c r="M282" s="384" t="s">
        <v>1741</v>
      </c>
      <c r="N282" s="384" t="s">
        <v>505</v>
      </c>
      <c r="O282" s="384" t="s">
        <v>1742</v>
      </c>
      <c r="R282" s="385">
        <v>0</v>
      </c>
      <c r="T282" s="384" t="s">
        <v>507</v>
      </c>
      <c r="U282" s="384" t="s">
        <v>508</v>
      </c>
    </row>
    <row r="283" spans="1:21">
      <c r="A283" s="382">
        <v>44152</v>
      </c>
      <c r="B283" s="384" t="s">
        <v>1534</v>
      </c>
      <c r="C283" s="384" t="s">
        <v>1535</v>
      </c>
      <c r="D283" s="384" t="s">
        <v>1414</v>
      </c>
      <c r="E283" s="384" t="s">
        <v>1736</v>
      </c>
      <c r="F283" s="384" t="s">
        <v>1537</v>
      </c>
      <c r="G283" s="384" t="s">
        <v>501</v>
      </c>
      <c r="H283" s="384" t="s">
        <v>736</v>
      </c>
      <c r="I283" s="547">
        <v>350</v>
      </c>
      <c r="J283" s="384" t="s">
        <v>503</v>
      </c>
      <c r="K283" s="385">
        <v>350</v>
      </c>
      <c r="L283" s="384" t="s">
        <v>503</v>
      </c>
      <c r="M283" s="384" t="s">
        <v>1743</v>
      </c>
      <c r="N283" s="384" t="s">
        <v>505</v>
      </c>
      <c r="O283" s="384" t="s">
        <v>1744</v>
      </c>
      <c r="R283" s="385">
        <v>0</v>
      </c>
      <c r="T283" s="384" t="s">
        <v>507</v>
      </c>
      <c r="U283" s="384" t="s">
        <v>508</v>
      </c>
    </row>
    <row r="284" spans="1:21">
      <c r="A284" s="382">
        <v>44152</v>
      </c>
      <c r="B284" s="384" t="s">
        <v>1534</v>
      </c>
      <c r="C284" s="384" t="s">
        <v>1535</v>
      </c>
      <c r="D284" s="384" t="s">
        <v>1414</v>
      </c>
      <c r="E284" s="384" t="s">
        <v>1736</v>
      </c>
      <c r="F284" s="384" t="s">
        <v>1537</v>
      </c>
      <c r="G284" s="384" t="s">
        <v>501</v>
      </c>
      <c r="H284" s="384" t="s">
        <v>736</v>
      </c>
      <c r="I284" s="547">
        <v>350</v>
      </c>
      <c r="J284" s="384" t="s">
        <v>503</v>
      </c>
      <c r="K284" s="385">
        <v>350</v>
      </c>
      <c r="L284" s="384" t="s">
        <v>503</v>
      </c>
      <c r="M284" s="384" t="s">
        <v>1745</v>
      </c>
      <c r="N284" s="384" t="s">
        <v>505</v>
      </c>
      <c r="O284" s="384" t="s">
        <v>1746</v>
      </c>
      <c r="R284" s="385">
        <v>0</v>
      </c>
      <c r="T284" s="384" t="s">
        <v>507</v>
      </c>
      <c r="U284" s="384" t="s">
        <v>508</v>
      </c>
    </row>
    <row r="285" spans="1:21">
      <c r="A285" s="382">
        <v>44152</v>
      </c>
      <c r="B285" s="384" t="s">
        <v>1534</v>
      </c>
      <c r="C285" s="384" t="s">
        <v>1535</v>
      </c>
      <c r="D285" s="384" t="s">
        <v>1414</v>
      </c>
      <c r="E285" s="384" t="s">
        <v>1736</v>
      </c>
      <c r="F285" s="384" t="s">
        <v>1537</v>
      </c>
      <c r="G285" s="384" t="s">
        <v>501</v>
      </c>
      <c r="H285" s="384" t="s">
        <v>736</v>
      </c>
      <c r="I285" s="547">
        <v>350</v>
      </c>
      <c r="J285" s="384" t="s">
        <v>503</v>
      </c>
      <c r="K285" s="385">
        <v>350</v>
      </c>
      <c r="L285" s="384" t="s">
        <v>503</v>
      </c>
      <c r="M285" s="384" t="s">
        <v>1747</v>
      </c>
      <c r="N285" s="384" t="s">
        <v>505</v>
      </c>
      <c r="O285" s="384" t="s">
        <v>1748</v>
      </c>
      <c r="R285" s="385">
        <v>0</v>
      </c>
      <c r="T285" s="384" t="s">
        <v>507</v>
      </c>
      <c r="U285" s="384" t="s">
        <v>508</v>
      </c>
    </row>
    <row r="286" spans="1:21">
      <c r="A286" s="382">
        <v>44152</v>
      </c>
      <c r="B286" s="384" t="s">
        <v>1534</v>
      </c>
      <c r="C286" s="384" t="s">
        <v>1535</v>
      </c>
      <c r="D286" s="384" t="s">
        <v>1417</v>
      </c>
      <c r="E286" s="384" t="s">
        <v>1749</v>
      </c>
      <c r="F286" s="384" t="s">
        <v>1537</v>
      </c>
      <c r="G286" s="384" t="s">
        <v>501</v>
      </c>
      <c r="H286" s="384" t="s">
        <v>736</v>
      </c>
      <c r="I286" s="547">
        <v>350</v>
      </c>
      <c r="J286" s="384" t="s">
        <v>503</v>
      </c>
      <c r="K286" s="385">
        <v>350</v>
      </c>
      <c r="L286" s="384" t="s">
        <v>503</v>
      </c>
      <c r="M286" s="384" t="s">
        <v>1750</v>
      </c>
      <c r="N286" s="384" t="s">
        <v>505</v>
      </c>
      <c r="O286" s="384" t="s">
        <v>1751</v>
      </c>
      <c r="R286" s="385">
        <v>0</v>
      </c>
      <c r="T286" s="384" t="s">
        <v>507</v>
      </c>
      <c r="U286" s="384" t="s">
        <v>508</v>
      </c>
    </row>
    <row r="287" spans="1:21">
      <c r="A287" s="382">
        <v>44152</v>
      </c>
      <c r="B287" s="384" t="s">
        <v>1534</v>
      </c>
      <c r="C287" s="384" t="s">
        <v>1535</v>
      </c>
      <c r="D287" s="384" t="s">
        <v>1416</v>
      </c>
      <c r="E287" s="384" t="s">
        <v>1752</v>
      </c>
      <c r="F287" s="384" t="s">
        <v>1537</v>
      </c>
      <c r="G287" s="384" t="s">
        <v>501</v>
      </c>
      <c r="H287" s="384" t="s">
        <v>736</v>
      </c>
      <c r="I287" s="547">
        <v>350</v>
      </c>
      <c r="J287" s="384" t="s">
        <v>503</v>
      </c>
      <c r="K287" s="385">
        <v>350</v>
      </c>
      <c r="L287" s="384" t="s">
        <v>503</v>
      </c>
      <c r="M287" s="384" t="s">
        <v>1753</v>
      </c>
      <c r="N287" s="384" t="s">
        <v>505</v>
      </c>
      <c r="O287" s="384" t="s">
        <v>1754</v>
      </c>
      <c r="R287" s="385">
        <v>0</v>
      </c>
      <c r="T287" s="384" t="s">
        <v>507</v>
      </c>
      <c r="U287" s="384" t="s">
        <v>508</v>
      </c>
    </row>
    <row r="288" spans="1:21">
      <c r="A288" s="382">
        <v>44152</v>
      </c>
      <c r="B288" s="384" t="s">
        <v>1534</v>
      </c>
      <c r="C288" s="384" t="s">
        <v>1535</v>
      </c>
      <c r="D288" s="384" t="s">
        <v>1418</v>
      </c>
      <c r="E288" s="384" t="s">
        <v>1755</v>
      </c>
      <c r="F288" s="384" t="s">
        <v>1537</v>
      </c>
      <c r="G288" s="384" t="s">
        <v>501</v>
      </c>
      <c r="H288" s="384" t="s">
        <v>736</v>
      </c>
      <c r="I288" s="547">
        <v>250</v>
      </c>
      <c r="J288" s="384" t="s">
        <v>503</v>
      </c>
      <c r="K288" s="385">
        <v>250</v>
      </c>
      <c r="L288" s="384" t="s">
        <v>503</v>
      </c>
      <c r="M288" s="384" t="s">
        <v>1756</v>
      </c>
      <c r="N288" s="384" t="s">
        <v>505</v>
      </c>
      <c r="O288" s="384" t="s">
        <v>1757</v>
      </c>
      <c r="R288" s="385">
        <v>0</v>
      </c>
      <c r="T288" s="384" t="s">
        <v>507</v>
      </c>
      <c r="U288" s="384" t="s">
        <v>508</v>
      </c>
    </row>
    <row r="289" spans="1:22">
      <c r="A289" s="382">
        <v>44152</v>
      </c>
      <c r="B289" s="384" t="s">
        <v>1534</v>
      </c>
      <c r="C289" s="384" t="s">
        <v>1535</v>
      </c>
      <c r="D289" s="384" t="s">
        <v>1411</v>
      </c>
      <c r="E289" s="384" t="s">
        <v>1758</v>
      </c>
      <c r="F289" s="384" t="s">
        <v>1537</v>
      </c>
      <c r="G289" s="384" t="s">
        <v>501</v>
      </c>
      <c r="H289" s="384" t="s">
        <v>736</v>
      </c>
      <c r="I289" s="547">
        <v>640</v>
      </c>
      <c r="J289" s="384" t="s">
        <v>503</v>
      </c>
      <c r="K289" s="385">
        <v>640</v>
      </c>
      <c r="L289" s="384" t="s">
        <v>503</v>
      </c>
      <c r="M289" s="384" t="s">
        <v>1759</v>
      </c>
      <c r="N289" s="384" t="s">
        <v>505</v>
      </c>
      <c r="O289" s="384" t="s">
        <v>1760</v>
      </c>
      <c r="R289" s="385">
        <v>0</v>
      </c>
      <c r="T289" s="384" t="s">
        <v>507</v>
      </c>
      <c r="U289" s="384" t="s">
        <v>508</v>
      </c>
    </row>
    <row r="290" spans="1:22">
      <c r="A290" s="382">
        <v>44153</v>
      </c>
      <c r="B290" s="384" t="s">
        <v>1540</v>
      </c>
      <c r="C290" s="384" t="s">
        <v>1541</v>
      </c>
      <c r="D290" s="384" t="s">
        <v>1493</v>
      </c>
      <c r="E290" s="384" t="s">
        <v>1761</v>
      </c>
      <c r="F290" s="384" t="s">
        <v>1537</v>
      </c>
      <c r="G290" s="384" t="s">
        <v>501</v>
      </c>
      <c r="H290" s="384" t="s">
        <v>736</v>
      </c>
      <c r="I290" s="547">
        <v>450</v>
      </c>
      <c r="J290" s="384" t="s">
        <v>503</v>
      </c>
      <c r="K290" s="385">
        <v>450</v>
      </c>
      <c r="L290" s="384" t="s">
        <v>503</v>
      </c>
      <c r="M290" s="384" t="s">
        <v>1762</v>
      </c>
      <c r="N290" s="384" t="s">
        <v>505</v>
      </c>
      <c r="O290" s="384" t="s">
        <v>1763</v>
      </c>
      <c r="R290" s="385">
        <v>0</v>
      </c>
      <c r="T290" s="384" t="s">
        <v>507</v>
      </c>
      <c r="U290" s="384" t="s">
        <v>508</v>
      </c>
    </row>
    <row r="291" spans="1:22">
      <c r="A291" s="382">
        <v>44153</v>
      </c>
      <c r="B291" s="384" t="s">
        <v>1540</v>
      </c>
      <c r="C291" s="384" t="s">
        <v>1541</v>
      </c>
      <c r="D291" s="384" t="s">
        <v>1469</v>
      </c>
      <c r="E291" s="384" t="s">
        <v>1764</v>
      </c>
      <c r="F291" s="384" t="s">
        <v>1537</v>
      </c>
      <c r="G291" s="384" t="s">
        <v>501</v>
      </c>
      <c r="H291" s="384" t="s">
        <v>736</v>
      </c>
      <c r="I291" s="547">
        <v>45</v>
      </c>
      <c r="J291" s="384" t="s">
        <v>503</v>
      </c>
      <c r="K291" s="385">
        <v>45</v>
      </c>
      <c r="L291" s="384" t="s">
        <v>503</v>
      </c>
      <c r="M291" s="384" t="s">
        <v>1765</v>
      </c>
      <c r="N291" s="384" t="s">
        <v>505</v>
      </c>
      <c r="O291" s="384" t="s">
        <v>1766</v>
      </c>
      <c r="R291" s="385">
        <v>0</v>
      </c>
      <c r="T291" s="384" t="s">
        <v>507</v>
      </c>
      <c r="U291" s="384" t="s">
        <v>508</v>
      </c>
    </row>
    <row r="292" spans="1:22">
      <c r="A292" s="382">
        <v>44153</v>
      </c>
      <c r="B292" s="384" t="s">
        <v>1540</v>
      </c>
      <c r="C292" s="384" t="s">
        <v>1541</v>
      </c>
      <c r="D292" s="384" t="s">
        <v>1493</v>
      </c>
      <c r="E292" s="384" t="s">
        <v>1761</v>
      </c>
      <c r="F292" s="384" t="s">
        <v>1537</v>
      </c>
      <c r="G292" s="384" t="s">
        <v>501</v>
      </c>
      <c r="H292" s="384" t="s">
        <v>736</v>
      </c>
      <c r="I292" s="547">
        <v>450</v>
      </c>
      <c r="J292" s="384" t="s">
        <v>503</v>
      </c>
      <c r="K292" s="385">
        <v>450</v>
      </c>
      <c r="L292" s="384" t="s">
        <v>503</v>
      </c>
      <c r="M292" s="384" t="s">
        <v>1767</v>
      </c>
      <c r="N292" s="384" t="s">
        <v>505</v>
      </c>
      <c r="O292" s="384" t="s">
        <v>1768</v>
      </c>
      <c r="R292" s="385">
        <v>0</v>
      </c>
      <c r="T292" s="384" t="s">
        <v>507</v>
      </c>
      <c r="U292" s="384" t="s">
        <v>508</v>
      </c>
    </row>
    <row r="293" spans="1:22">
      <c r="A293" s="382">
        <v>44153</v>
      </c>
      <c r="B293" s="384" t="s">
        <v>1540</v>
      </c>
      <c r="C293" s="384" t="s">
        <v>1541</v>
      </c>
      <c r="D293" s="384" t="s">
        <v>1469</v>
      </c>
      <c r="E293" s="384" t="s">
        <v>1764</v>
      </c>
      <c r="F293" s="384" t="s">
        <v>1537</v>
      </c>
      <c r="G293" s="384" t="s">
        <v>501</v>
      </c>
      <c r="H293" s="384" t="s">
        <v>736</v>
      </c>
      <c r="I293" s="547">
        <v>1750</v>
      </c>
      <c r="J293" s="384" t="s">
        <v>503</v>
      </c>
      <c r="K293" s="385">
        <v>1750</v>
      </c>
      <c r="L293" s="384" t="s">
        <v>503</v>
      </c>
      <c r="M293" s="384" t="s">
        <v>1769</v>
      </c>
      <c r="N293" s="384" t="s">
        <v>505</v>
      </c>
      <c r="O293" s="384" t="s">
        <v>1770</v>
      </c>
      <c r="R293" s="385">
        <v>0</v>
      </c>
      <c r="T293" s="384" t="s">
        <v>507</v>
      </c>
      <c r="U293" s="384" t="s">
        <v>508</v>
      </c>
    </row>
    <row r="294" spans="1:22">
      <c r="A294" s="382">
        <v>44154</v>
      </c>
      <c r="B294" s="384" t="s">
        <v>1545</v>
      </c>
      <c r="C294" s="384" t="s">
        <v>1546</v>
      </c>
      <c r="D294" s="384" t="s">
        <v>1439</v>
      </c>
      <c r="E294" s="384" t="s">
        <v>1595</v>
      </c>
      <c r="F294" s="384" t="s">
        <v>1537</v>
      </c>
      <c r="G294" s="384" t="s">
        <v>501</v>
      </c>
      <c r="H294" s="384" t="s">
        <v>736</v>
      </c>
      <c r="I294" s="547">
        <v>6.5</v>
      </c>
      <c r="J294" s="384" t="s">
        <v>503</v>
      </c>
      <c r="K294" s="385">
        <v>6.5</v>
      </c>
      <c r="L294" s="384" t="s">
        <v>503</v>
      </c>
      <c r="M294" s="384" t="s">
        <v>1771</v>
      </c>
      <c r="N294" s="384" t="s">
        <v>505</v>
      </c>
      <c r="O294" s="384" t="s">
        <v>1772</v>
      </c>
      <c r="R294" s="385">
        <v>0</v>
      </c>
      <c r="T294" s="384" t="s">
        <v>507</v>
      </c>
      <c r="U294" s="384" t="s">
        <v>508</v>
      </c>
    </row>
    <row r="295" spans="1:22">
      <c r="A295" s="382">
        <v>44155</v>
      </c>
      <c r="B295" s="384" t="s">
        <v>1540</v>
      </c>
      <c r="C295" s="384" t="s">
        <v>1541</v>
      </c>
      <c r="D295" s="384" t="s">
        <v>1509</v>
      </c>
      <c r="E295" s="384" t="s">
        <v>1607</v>
      </c>
      <c r="F295" s="384" t="s">
        <v>1537</v>
      </c>
      <c r="G295" s="384" t="s">
        <v>501</v>
      </c>
      <c r="H295" s="384" t="s">
        <v>736</v>
      </c>
      <c r="I295" s="547">
        <v>450</v>
      </c>
      <c r="J295" s="384" t="s">
        <v>503</v>
      </c>
      <c r="K295" s="385">
        <v>450</v>
      </c>
      <c r="L295" s="384" t="s">
        <v>503</v>
      </c>
      <c r="M295" s="384" t="s">
        <v>1608</v>
      </c>
      <c r="N295" s="384" t="s">
        <v>505</v>
      </c>
      <c r="O295" s="384" t="s">
        <v>1773</v>
      </c>
      <c r="R295" s="385">
        <v>0</v>
      </c>
      <c r="T295" s="384" t="s">
        <v>507</v>
      </c>
      <c r="U295" s="384" t="s">
        <v>508</v>
      </c>
    </row>
    <row r="296" spans="1:22">
      <c r="A296" s="382">
        <v>44155</v>
      </c>
      <c r="B296" s="384" t="s">
        <v>1545</v>
      </c>
      <c r="C296" s="384" t="s">
        <v>1546</v>
      </c>
      <c r="D296" s="384" t="s">
        <v>1352</v>
      </c>
      <c r="E296" s="384" t="s">
        <v>1774</v>
      </c>
      <c r="F296" s="384" t="s">
        <v>1537</v>
      </c>
      <c r="G296" s="384" t="s">
        <v>501</v>
      </c>
      <c r="H296" s="384" t="s">
        <v>736</v>
      </c>
      <c r="I296" s="547">
        <v>4000</v>
      </c>
      <c r="J296" s="384" t="s">
        <v>503</v>
      </c>
      <c r="K296" s="385">
        <v>4000</v>
      </c>
      <c r="L296" s="384" t="s">
        <v>503</v>
      </c>
      <c r="M296" s="384" t="s">
        <v>1775</v>
      </c>
      <c r="N296" s="384" t="s">
        <v>505</v>
      </c>
      <c r="O296" s="384" t="s">
        <v>1776</v>
      </c>
      <c r="R296" s="385">
        <v>0</v>
      </c>
      <c r="T296" s="384" t="s">
        <v>507</v>
      </c>
      <c r="U296" s="384" t="s">
        <v>508</v>
      </c>
    </row>
    <row r="297" spans="1:22">
      <c r="A297" s="382">
        <v>44155</v>
      </c>
      <c r="B297" s="384" t="s">
        <v>1545</v>
      </c>
      <c r="C297" s="384" t="s">
        <v>1546</v>
      </c>
      <c r="D297" s="384" t="s">
        <v>1352</v>
      </c>
      <c r="E297" s="384" t="s">
        <v>1774</v>
      </c>
      <c r="F297" s="384" t="s">
        <v>1537</v>
      </c>
      <c r="G297" s="384" t="s">
        <v>501</v>
      </c>
      <c r="H297" s="384" t="s">
        <v>736</v>
      </c>
      <c r="I297" s="547">
        <v>1163</v>
      </c>
      <c r="J297" s="384" t="s">
        <v>503</v>
      </c>
      <c r="K297" s="385">
        <v>1163</v>
      </c>
      <c r="L297" s="384" t="s">
        <v>503</v>
      </c>
      <c r="M297" s="384" t="s">
        <v>1777</v>
      </c>
      <c r="N297" s="384" t="s">
        <v>505</v>
      </c>
      <c r="O297" s="384" t="s">
        <v>1778</v>
      </c>
      <c r="R297" s="385">
        <v>0</v>
      </c>
      <c r="T297" s="384" t="s">
        <v>507</v>
      </c>
      <c r="U297" s="384" t="s">
        <v>508</v>
      </c>
    </row>
    <row r="298" spans="1:22">
      <c r="A298" s="382">
        <v>44155</v>
      </c>
      <c r="B298" s="384" t="s">
        <v>1545</v>
      </c>
      <c r="C298" s="384" t="s">
        <v>1546</v>
      </c>
      <c r="D298" s="384" t="s">
        <v>1352</v>
      </c>
      <c r="E298" s="384" t="s">
        <v>1774</v>
      </c>
      <c r="F298" s="384" t="s">
        <v>1537</v>
      </c>
      <c r="G298" s="384" t="s">
        <v>501</v>
      </c>
      <c r="H298" s="384" t="s">
        <v>736</v>
      </c>
      <c r="I298" s="547">
        <v>4800</v>
      </c>
      <c r="J298" s="384" t="s">
        <v>503</v>
      </c>
      <c r="K298" s="385">
        <v>4800</v>
      </c>
      <c r="L298" s="384" t="s">
        <v>503</v>
      </c>
      <c r="M298" s="384" t="s">
        <v>1779</v>
      </c>
      <c r="N298" s="384" t="s">
        <v>505</v>
      </c>
      <c r="O298" s="384" t="s">
        <v>1780</v>
      </c>
      <c r="R298" s="385">
        <v>0</v>
      </c>
      <c r="T298" s="384" t="s">
        <v>507</v>
      </c>
      <c r="U298" s="384" t="s">
        <v>508</v>
      </c>
    </row>
    <row r="299" spans="1:22">
      <c r="A299" s="382">
        <v>44156</v>
      </c>
      <c r="B299" s="384" t="s">
        <v>1540</v>
      </c>
      <c r="C299" s="384" t="s">
        <v>1541</v>
      </c>
      <c r="D299" s="384" t="s">
        <v>1508</v>
      </c>
      <c r="E299" s="384" t="s">
        <v>1664</v>
      </c>
      <c r="F299" s="384" t="s">
        <v>1537</v>
      </c>
      <c r="G299" s="384" t="s">
        <v>501</v>
      </c>
      <c r="H299" s="384" t="s">
        <v>736</v>
      </c>
      <c r="I299" s="547">
        <v>10</v>
      </c>
      <c r="J299" s="384" t="s">
        <v>503</v>
      </c>
      <c r="K299" s="385">
        <v>10</v>
      </c>
      <c r="L299" s="384" t="s">
        <v>503</v>
      </c>
      <c r="M299" s="384" t="s">
        <v>1781</v>
      </c>
      <c r="N299" s="384" t="s">
        <v>505</v>
      </c>
      <c r="O299" s="384" t="s">
        <v>1782</v>
      </c>
      <c r="R299" s="385">
        <v>0</v>
      </c>
      <c r="T299" s="384" t="s">
        <v>507</v>
      </c>
      <c r="U299" s="384" t="s">
        <v>508</v>
      </c>
    </row>
    <row r="300" spans="1:22">
      <c r="A300" s="382">
        <v>44156</v>
      </c>
      <c r="B300" s="384" t="s">
        <v>1545</v>
      </c>
      <c r="C300" s="384" t="s">
        <v>1546</v>
      </c>
      <c r="D300" s="384" t="s">
        <v>1352</v>
      </c>
      <c r="E300" s="384" t="s">
        <v>1774</v>
      </c>
      <c r="F300" s="384" t="s">
        <v>1537</v>
      </c>
      <c r="G300" s="384" t="s">
        <v>501</v>
      </c>
      <c r="H300" s="384" t="s">
        <v>736</v>
      </c>
      <c r="I300" s="547">
        <v>2800</v>
      </c>
      <c r="J300" s="384" t="s">
        <v>503</v>
      </c>
      <c r="K300" s="385">
        <v>2800</v>
      </c>
      <c r="L300" s="384" t="s">
        <v>503</v>
      </c>
      <c r="M300" s="384" t="s">
        <v>1783</v>
      </c>
      <c r="N300" s="384" t="s">
        <v>505</v>
      </c>
      <c r="O300" s="384" t="s">
        <v>1784</v>
      </c>
      <c r="R300" s="385">
        <v>0</v>
      </c>
      <c r="T300" s="384" t="s">
        <v>507</v>
      </c>
      <c r="U300" s="384" t="s">
        <v>508</v>
      </c>
    </row>
    <row r="301" spans="1:22">
      <c r="A301" s="382">
        <v>44156</v>
      </c>
      <c r="B301" s="384" t="s">
        <v>1545</v>
      </c>
      <c r="C301" s="384" t="s">
        <v>1546</v>
      </c>
      <c r="D301" s="384" t="s">
        <v>1352</v>
      </c>
      <c r="E301" s="384" t="s">
        <v>1774</v>
      </c>
      <c r="F301" s="384" t="s">
        <v>1537</v>
      </c>
      <c r="G301" s="384" t="s">
        <v>501</v>
      </c>
      <c r="H301" s="384" t="s">
        <v>736</v>
      </c>
      <c r="I301" s="547">
        <v>2445</v>
      </c>
      <c r="J301" s="384" t="s">
        <v>503</v>
      </c>
      <c r="K301" s="385">
        <v>2445</v>
      </c>
      <c r="L301" s="384" t="s">
        <v>503</v>
      </c>
      <c r="M301" s="384" t="s">
        <v>1785</v>
      </c>
      <c r="N301" s="384" t="s">
        <v>505</v>
      </c>
      <c r="O301" s="384" t="s">
        <v>1786</v>
      </c>
      <c r="R301" s="385">
        <v>0</v>
      </c>
      <c r="T301" s="384" t="s">
        <v>507</v>
      </c>
      <c r="U301" s="384" t="s">
        <v>508</v>
      </c>
    </row>
    <row r="302" spans="1:22">
      <c r="A302" s="382">
        <v>44156</v>
      </c>
      <c r="B302" s="384" t="s">
        <v>1545</v>
      </c>
      <c r="C302" s="384" t="s">
        <v>1546</v>
      </c>
      <c r="D302" s="384" t="s">
        <v>1352</v>
      </c>
      <c r="E302" s="384" t="s">
        <v>1774</v>
      </c>
      <c r="F302" s="384" t="s">
        <v>1537</v>
      </c>
      <c r="G302" s="384" t="s">
        <v>501</v>
      </c>
      <c r="H302" s="384" t="s">
        <v>736</v>
      </c>
      <c r="I302" s="547">
        <v>520</v>
      </c>
      <c r="J302" s="384" t="s">
        <v>503</v>
      </c>
      <c r="K302" s="385">
        <v>520</v>
      </c>
      <c r="L302" s="384" t="s">
        <v>503</v>
      </c>
      <c r="M302" s="384" t="s">
        <v>1787</v>
      </c>
      <c r="N302" s="384" t="s">
        <v>505</v>
      </c>
      <c r="O302" s="384" t="s">
        <v>1788</v>
      </c>
      <c r="R302" s="385">
        <v>0</v>
      </c>
      <c r="T302" s="384" t="s">
        <v>507</v>
      </c>
      <c r="U302" s="384" t="s">
        <v>508</v>
      </c>
    </row>
    <row r="303" spans="1:22">
      <c r="A303" s="382">
        <v>44156</v>
      </c>
      <c r="B303" s="384" t="s">
        <v>1545</v>
      </c>
      <c r="C303" s="384" t="s">
        <v>1546</v>
      </c>
      <c r="D303" s="384" t="s">
        <v>1435</v>
      </c>
      <c r="E303" s="384" t="s">
        <v>1547</v>
      </c>
      <c r="F303" s="384" t="s">
        <v>1537</v>
      </c>
      <c r="G303" s="384" t="s">
        <v>501</v>
      </c>
      <c r="H303" s="384" t="s">
        <v>736</v>
      </c>
      <c r="I303" s="547">
        <v>400</v>
      </c>
      <c r="J303" s="384" t="s">
        <v>503</v>
      </c>
      <c r="K303" s="385">
        <v>400</v>
      </c>
      <c r="L303" s="384" t="s">
        <v>503</v>
      </c>
      <c r="M303" s="384" t="s">
        <v>1789</v>
      </c>
      <c r="N303" s="384" t="s">
        <v>505</v>
      </c>
      <c r="O303" s="384" t="s">
        <v>1790</v>
      </c>
      <c r="R303" s="385">
        <v>0</v>
      </c>
      <c r="T303" s="384" t="s">
        <v>507</v>
      </c>
      <c r="U303" s="384" t="s">
        <v>508</v>
      </c>
    </row>
    <row r="304" spans="1:22">
      <c r="A304" s="382">
        <v>44159</v>
      </c>
      <c r="B304" s="384" t="s">
        <v>496</v>
      </c>
      <c r="C304" s="384" t="s">
        <v>497</v>
      </c>
      <c r="D304" s="384" t="s">
        <v>1001</v>
      </c>
      <c r="E304" s="384" t="s">
        <v>1002</v>
      </c>
      <c r="F304" s="384" t="s">
        <v>752</v>
      </c>
      <c r="G304" s="384" t="s">
        <v>742</v>
      </c>
      <c r="H304" s="384" t="s">
        <v>736</v>
      </c>
      <c r="I304" s="547">
        <v>195</v>
      </c>
      <c r="J304" s="384" t="s">
        <v>503</v>
      </c>
      <c r="K304" s="385">
        <v>195</v>
      </c>
      <c r="L304" s="384" t="s">
        <v>503</v>
      </c>
      <c r="M304" s="384" t="s">
        <v>1003</v>
      </c>
      <c r="N304" s="384" t="s">
        <v>505</v>
      </c>
      <c r="O304" s="384" t="s">
        <v>1004</v>
      </c>
      <c r="R304" s="385">
        <v>0</v>
      </c>
      <c r="T304" s="384" t="s">
        <v>507</v>
      </c>
      <c r="U304" s="384" t="s">
        <v>508</v>
      </c>
      <c r="V304" s="384" t="s">
        <v>514</v>
      </c>
    </row>
    <row r="305" spans="1:21">
      <c r="A305" s="382">
        <v>44159</v>
      </c>
      <c r="B305" s="384" t="s">
        <v>496</v>
      </c>
      <c r="C305" s="384" t="s">
        <v>497</v>
      </c>
      <c r="D305" s="384" t="s">
        <v>972</v>
      </c>
      <c r="E305" s="384" t="s">
        <v>973</v>
      </c>
      <c r="F305" s="384" t="s">
        <v>1005</v>
      </c>
      <c r="G305" s="384" t="s">
        <v>742</v>
      </c>
      <c r="H305" s="384" t="s">
        <v>736</v>
      </c>
      <c r="I305" s="547">
        <v>5</v>
      </c>
      <c r="J305" s="384" t="s">
        <v>503</v>
      </c>
      <c r="K305" s="385">
        <v>5</v>
      </c>
      <c r="L305" s="384" t="s">
        <v>503</v>
      </c>
      <c r="M305" s="384" t="s">
        <v>1006</v>
      </c>
      <c r="N305" s="384" t="s">
        <v>505</v>
      </c>
      <c r="O305" s="384" t="s">
        <v>1007</v>
      </c>
      <c r="R305" s="385">
        <v>0</v>
      </c>
      <c r="T305" s="384" t="s">
        <v>507</v>
      </c>
      <c r="U305" s="384" t="s">
        <v>508</v>
      </c>
    </row>
    <row r="306" spans="1:21">
      <c r="A306" s="382">
        <v>44159</v>
      </c>
      <c r="B306" s="384" t="s">
        <v>496</v>
      </c>
      <c r="C306" s="384" t="s">
        <v>497</v>
      </c>
      <c r="D306" s="384" t="s">
        <v>972</v>
      </c>
      <c r="E306" s="384" t="s">
        <v>973</v>
      </c>
      <c r="F306" s="384" t="s">
        <v>1005</v>
      </c>
      <c r="G306" s="384" t="s">
        <v>742</v>
      </c>
      <c r="H306" s="384" t="s">
        <v>736</v>
      </c>
      <c r="I306" s="547">
        <v>10</v>
      </c>
      <c r="J306" s="384" t="s">
        <v>503</v>
      </c>
      <c r="K306" s="385">
        <v>10</v>
      </c>
      <c r="L306" s="384" t="s">
        <v>503</v>
      </c>
      <c r="M306" s="384" t="s">
        <v>1008</v>
      </c>
      <c r="N306" s="384" t="s">
        <v>505</v>
      </c>
      <c r="O306" s="384" t="s">
        <v>1009</v>
      </c>
      <c r="R306" s="385">
        <v>0</v>
      </c>
      <c r="T306" s="384" t="s">
        <v>507</v>
      </c>
      <c r="U306" s="384" t="s">
        <v>508</v>
      </c>
    </row>
    <row r="307" spans="1:21">
      <c r="A307" s="382">
        <v>44159</v>
      </c>
      <c r="B307" s="384" t="s">
        <v>496</v>
      </c>
      <c r="C307" s="384" t="s">
        <v>497</v>
      </c>
      <c r="D307" s="384" t="s">
        <v>972</v>
      </c>
      <c r="E307" s="384" t="s">
        <v>973</v>
      </c>
      <c r="F307" s="384" t="s">
        <v>1005</v>
      </c>
      <c r="G307" s="384" t="s">
        <v>742</v>
      </c>
      <c r="H307" s="384" t="s">
        <v>736</v>
      </c>
      <c r="I307" s="547">
        <v>31</v>
      </c>
      <c r="J307" s="384" t="s">
        <v>503</v>
      </c>
      <c r="K307" s="385">
        <v>31</v>
      </c>
      <c r="L307" s="384" t="s">
        <v>503</v>
      </c>
      <c r="M307" s="384" t="s">
        <v>1010</v>
      </c>
      <c r="N307" s="384" t="s">
        <v>505</v>
      </c>
      <c r="O307" s="384" t="s">
        <v>1011</v>
      </c>
      <c r="R307" s="385">
        <v>0</v>
      </c>
      <c r="T307" s="384" t="s">
        <v>507</v>
      </c>
      <c r="U307" s="384" t="s">
        <v>508</v>
      </c>
    </row>
    <row r="308" spans="1:21">
      <c r="A308" s="382">
        <v>44159</v>
      </c>
      <c r="B308" s="384" t="s">
        <v>496</v>
      </c>
      <c r="C308" s="384" t="s">
        <v>497</v>
      </c>
      <c r="D308" s="384" t="s">
        <v>972</v>
      </c>
      <c r="E308" s="384" t="s">
        <v>973</v>
      </c>
      <c r="F308" s="384" t="s">
        <v>1005</v>
      </c>
      <c r="G308" s="384" t="s">
        <v>742</v>
      </c>
      <c r="H308" s="384" t="s">
        <v>736</v>
      </c>
      <c r="I308" s="547">
        <v>23</v>
      </c>
      <c r="J308" s="384" t="s">
        <v>503</v>
      </c>
      <c r="K308" s="385">
        <v>23</v>
      </c>
      <c r="L308" s="384" t="s">
        <v>503</v>
      </c>
      <c r="M308" s="384" t="s">
        <v>1006</v>
      </c>
      <c r="N308" s="384" t="s">
        <v>505</v>
      </c>
      <c r="O308" s="384" t="s">
        <v>1012</v>
      </c>
      <c r="R308" s="385">
        <v>0</v>
      </c>
      <c r="T308" s="384" t="s">
        <v>507</v>
      </c>
      <c r="U308" s="384" t="s">
        <v>508</v>
      </c>
    </row>
    <row r="309" spans="1:21">
      <c r="A309" s="382">
        <v>44159</v>
      </c>
      <c r="B309" s="384" t="s">
        <v>496</v>
      </c>
      <c r="C309" s="384" t="s">
        <v>497</v>
      </c>
      <c r="D309" s="384" t="s">
        <v>972</v>
      </c>
      <c r="E309" s="384" t="s">
        <v>973</v>
      </c>
      <c r="F309" s="384" t="s">
        <v>1005</v>
      </c>
      <c r="G309" s="384" t="s">
        <v>742</v>
      </c>
      <c r="H309" s="384" t="s">
        <v>736</v>
      </c>
      <c r="I309" s="547">
        <v>10</v>
      </c>
      <c r="J309" s="384" t="s">
        <v>503</v>
      </c>
      <c r="K309" s="385">
        <v>10</v>
      </c>
      <c r="L309" s="384" t="s">
        <v>503</v>
      </c>
      <c r="M309" s="384" t="s">
        <v>1013</v>
      </c>
      <c r="N309" s="384" t="s">
        <v>505</v>
      </c>
      <c r="O309" s="384" t="s">
        <v>1014</v>
      </c>
      <c r="R309" s="385">
        <v>0</v>
      </c>
      <c r="T309" s="384" t="s">
        <v>507</v>
      </c>
      <c r="U309" s="384" t="s">
        <v>508</v>
      </c>
    </row>
    <row r="310" spans="1:21">
      <c r="A310" s="382">
        <v>44159</v>
      </c>
      <c r="B310" s="384" t="s">
        <v>496</v>
      </c>
      <c r="C310" s="384" t="s">
        <v>497</v>
      </c>
      <c r="D310" s="384" t="s">
        <v>972</v>
      </c>
      <c r="E310" s="384" t="s">
        <v>973</v>
      </c>
      <c r="F310" s="384" t="s">
        <v>1015</v>
      </c>
      <c r="G310" s="384" t="s">
        <v>742</v>
      </c>
      <c r="H310" s="384" t="s">
        <v>736</v>
      </c>
      <c r="I310" s="547">
        <v>120</v>
      </c>
      <c r="J310" s="384" t="s">
        <v>503</v>
      </c>
      <c r="K310" s="385">
        <v>120</v>
      </c>
      <c r="L310" s="384" t="s">
        <v>503</v>
      </c>
      <c r="M310" s="384" t="s">
        <v>1016</v>
      </c>
      <c r="N310" s="384" t="s">
        <v>505</v>
      </c>
      <c r="O310" s="384" t="s">
        <v>1017</v>
      </c>
      <c r="R310" s="385">
        <v>0</v>
      </c>
      <c r="T310" s="384" t="s">
        <v>507</v>
      </c>
      <c r="U310" s="384" t="s">
        <v>508</v>
      </c>
    </row>
    <row r="311" spans="1:21">
      <c r="A311" s="382">
        <v>44161</v>
      </c>
      <c r="B311" s="384" t="s">
        <v>496</v>
      </c>
      <c r="C311" s="384" t="s">
        <v>497</v>
      </c>
      <c r="D311" s="384" t="s">
        <v>1018</v>
      </c>
      <c r="E311" s="384" t="s">
        <v>1019</v>
      </c>
      <c r="F311" s="384" t="s">
        <v>1005</v>
      </c>
      <c r="G311" s="384" t="s">
        <v>742</v>
      </c>
      <c r="H311" s="384" t="s">
        <v>736</v>
      </c>
      <c r="I311" s="547">
        <v>50</v>
      </c>
      <c r="J311" s="384" t="s">
        <v>503</v>
      </c>
      <c r="K311" s="385">
        <v>50</v>
      </c>
      <c r="L311" s="384" t="s">
        <v>503</v>
      </c>
      <c r="M311" s="384" t="s">
        <v>1020</v>
      </c>
      <c r="N311" s="384" t="s">
        <v>505</v>
      </c>
      <c r="O311" s="384" t="s">
        <v>1021</v>
      </c>
      <c r="R311" s="385">
        <v>0</v>
      </c>
      <c r="T311" s="384" t="s">
        <v>507</v>
      </c>
      <c r="U311" s="384" t="s">
        <v>508</v>
      </c>
    </row>
    <row r="312" spans="1:21">
      <c r="A312" s="382">
        <v>44161</v>
      </c>
      <c r="B312" s="384" t="s">
        <v>496</v>
      </c>
      <c r="C312" s="384" t="s">
        <v>497</v>
      </c>
      <c r="D312" s="384" t="s">
        <v>1022</v>
      </c>
      <c r="E312" s="384" t="s">
        <v>1023</v>
      </c>
      <c r="F312" s="384" t="s">
        <v>755</v>
      </c>
      <c r="G312" s="384" t="s">
        <v>742</v>
      </c>
      <c r="H312" s="384" t="s">
        <v>736</v>
      </c>
      <c r="I312" s="547">
        <v>200</v>
      </c>
      <c r="J312" s="384" t="s">
        <v>503</v>
      </c>
      <c r="K312" s="385">
        <v>200</v>
      </c>
      <c r="L312" s="384" t="s">
        <v>503</v>
      </c>
      <c r="M312" s="384" t="s">
        <v>1024</v>
      </c>
      <c r="N312" s="384" t="s">
        <v>505</v>
      </c>
      <c r="O312" s="384" t="s">
        <v>1025</v>
      </c>
      <c r="R312" s="385">
        <v>0</v>
      </c>
      <c r="T312" s="384" t="s">
        <v>507</v>
      </c>
      <c r="U312" s="384" t="s">
        <v>508</v>
      </c>
    </row>
    <row r="313" spans="1:21">
      <c r="A313" s="382">
        <v>44161</v>
      </c>
      <c r="B313" s="384" t="s">
        <v>496</v>
      </c>
      <c r="C313" s="384" t="s">
        <v>497</v>
      </c>
      <c r="D313" s="384" t="s">
        <v>1018</v>
      </c>
      <c r="E313" s="384" t="s">
        <v>1019</v>
      </c>
      <c r="F313" s="384" t="s">
        <v>755</v>
      </c>
      <c r="G313" s="384" t="s">
        <v>742</v>
      </c>
      <c r="H313" s="384" t="s">
        <v>736</v>
      </c>
      <c r="I313" s="547">
        <v>100</v>
      </c>
      <c r="J313" s="384" t="s">
        <v>503</v>
      </c>
      <c r="K313" s="385">
        <v>100</v>
      </c>
      <c r="L313" s="384" t="s">
        <v>503</v>
      </c>
      <c r="M313" s="384" t="s">
        <v>1024</v>
      </c>
      <c r="N313" s="384" t="s">
        <v>505</v>
      </c>
      <c r="O313" s="384" t="s">
        <v>1026</v>
      </c>
      <c r="R313" s="385">
        <v>0</v>
      </c>
      <c r="T313" s="384" t="s">
        <v>507</v>
      </c>
      <c r="U313" s="384" t="s">
        <v>508</v>
      </c>
    </row>
    <row r="314" spans="1:21">
      <c r="A314" s="382">
        <v>44161</v>
      </c>
      <c r="B314" s="384" t="s">
        <v>496</v>
      </c>
      <c r="C314" s="384" t="s">
        <v>497</v>
      </c>
      <c r="D314" s="384" t="s">
        <v>1022</v>
      </c>
      <c r="E314" s="384" t="s">
        <v>1023</v>
      </c>
      <c r="F314" s="384" t="s">
        <v>755</v>
      </c>
      <c r="G314" s="384" t="s">
        <v>742</v>
      </c>
      <c r="H314" s="384" t="s">
        <v>736</v>
      </c>
      <c r="I314" s="547">
        <v>100</v>
      </c>
      <c r="J314" s="384" t="s">
        <v>503</v>
      </c>
      <c r="K314" s="385">
        <v>100</v>
      </c>
      <c r="L314" s="384" t="s">
        <v>503</v>
      </c>
      <c r="M314" s="384" t="s">
        <v>1024</v>
      </c>
      <c r="N314" s="384" t="s">
        <v>505</v>
      </c>
      <c r="O314" s="384" t="s">
        <v>1027</v>
      </c>
      <c r="R314" s="385">
        <v>0</v>
      </c>
      <c r="T314" s="384" t="s">
        <v>507</v>
      </c>
      <c r="U314" s="384" t="s">
        <v>508</v>
      </c>
    </row>
    <row r="315" spans="1:21">
      <c r="A315" s="382">
        <v>44161</v>
      </c>
      <c r="B315" s="384" t="s">
        <v>496</v>
      </c>
      <c r="C315" s="384" t="s">
        <v>497</v>
      </c>
      <c r="D315" s="384" t="s">
        <v>1018</v>
      </c>
      <c r="E315" s="384" t="s">
        <v>1019</v>
      </c>
      <c r="F315" s="384" t="s">
        <v>1005</v>
      </c>
      <c r="G315" s="384" t="s">
        <v>742</v>
      </c>
      <c r="H315" s="384" t="s">
        <v>736</v>
      </c>
      <c r="I315" s="547">
        <v>110</v>
      </c>
      <c r="J315" s="384" t="s">
        <v>503</v>
      </c>
      <c r="K315" s="385">
        <v>110</v>
      </c>
      <c r="L315" s="384" t="s">
        <v>503</v>
      </c>
      <c r="M315" s="384" t="s">
        <v>1028</v>
      </c>
      <c r="N315" s="384" t="s">
        <v>505</v>
      </c>
      <c r="O315" s="384" t="s">
        <v>1029</v>
      </c>
      <c r="R315" s="385">
        <v>0</v>
      </c>
      <c r="T315" s="384" t="s">
        <v>507</v>
      </c>
      <c r="U315" s="384" t="s">
        <v>508</v>
      </c>
    </row>
    <row r="316" spans="1:21">
      <c r="A316" s="382">
        <v>44161</v>
      </c>
      <c r="B316" s="384" t="s">
        <v>496</v>
      </c>
      <c r="C316" s="384" t="s">
        <v>497</v>
      </c>
      <c r="D316" s="384" t="s">
        <v>1018</v>
      </c>
      <c r="E316" s="384" t="s">
        <v>1019</v>
      </c>
      <c r="F316" s="384" t="s">
        <v>1015</v>
      </c>
      <c r="G316" s="384" t="s">
        <v>742</v>
      </c>
      <c r="H316" s="384" t="s">
        <v>736</v>
      </c>
      <c r="I316" s="547">
        <v>140</v>
      </c>
      <c r="J316" s="384" t="s">
        <v>503</v>
      </c>
      <c r="K316" s="385">
        <v>140</v>
      </c>
      <c r="L316" s="384" t="s">
        <v>503</v>
      </c>
      <c r="M316" s="384" t="s">
        <v>1030</v>
      </c>
      <c r="N316" s="384" t="s">
        <v>505</v>
      </c>
      <c r="O316" s="384" t="s">
        <v>1031</v>
      </c>
      <c r="R316" s="385">
        <v>0</v>
      </c>
      <c r="T316" s="384" t="s">
        <v>507</v>
      </c>
      <c r="U316" s="384" t="s">
        <v>508</v>
      </c>
    </row>
    <row r="317" spans="1:21">
      <c r="A317" s="382">
        <v>44161</v>
      </c>
      <c r="B317" s="384" t="s">
        <v>1540</v>
      </c>
      <c r="C317" s="384" t="s">
        <v>1541</v>
      </c>
      <c r="D317" s="384" t="s">
        <v>1425</v>
      </c>
      <c r="E317" s="384" t="s">
        <v>1791</v>
      </c>
      <c r="F317" s="384" t="s">
        <v>1537</v>
      </c>
      <c r="G317" s="384" t="s">
        <v>501</v>
      </c>
      <c r="H317" s="384" t="s">
        <v>736</v>
      </c>
      <c r="I317" s="547">
        <v>127.5</v>
      </c>
      <c r="J317" s="384" t="s">
        <v>503</v>
      </c>
      <c r="K317" s="385">
        <v>127.5</v>
      </c>
      <c r="L317" s="384" t="s">
        <v>503</v>
      </c>
      <c r="M317" s="384" t="s">
        <v>1792</v>
      </c>
      <c r="N317" s="384" t="s">
        <v>505</v>
      </c>
      <c r="O317" s="384" t="s">
        <v>1793</v>
      </c>
      <c r="R317" s="385">
        <v>0</v>
      </c>
      <c r="T317" s="384" t="s">
        <v>507</v>
      </c>
      <c r="U317" s="384" t="s">
        <v>508</v>
      </c>
    </row>
    <row r="318" spans="1:21">
      <c r="A318" s="382">
        <v>44163</v>
      </c>
      <c r="B318" s="384" t="s">
        <v>1540</v>
      </c>
      <c r="C318" s="384" t="s">
        <v>1541</v>
      </c>
      <c r="D318" s="384" t="s">
        <v>1424</v>
      </c>
      <c r="E318" s="384" t="s">
        <v>1794</v>
      </c>
      <c r="F318" s="384" t="s">
        <v>1537</v>
      </c>
      <c r="G318" s="384" t="s">
        <v>501</v>
      </c>
      <c r="H318" s="384" t="s">
        <v>736</v>
      </c>
      <c r="I318" s="547">
        <v>115</v>
      </c>
      <c r="J318" s="384" t="s">
        <v>503</v>
      </c>
      <c r="K318" s="385">
        <v>115</v>
      </c>
      <c r="L318" s="384" t="s">
        <v>503</v>
      </c>
      <c r="M318" s="384" t="s">
        <v>1795</v>
      </c>
      <c r="N318" s="384" t="s">
        <v>505</v>
      </c>
      <c r="O318" s="384" t="s">
        <v>1796</v>
      </c>
      <c r="R318" s="385">
        <v>0</v>
      </c>
      <c r="T318" s="384" t="s">
        <v>507</v>
      </c>
      <c r="U318" s="384" t="s">
        <v>508</v>
      </c>
    </row>
    <row r="319" spans="1:21">
      <c r="A319" s="382">
        <v>44163</v>
      </c>
      <c r="B319" s="384" t="s">
        <v>1540</v>
      </c>
      <c r="C319" s="384" t="s">
        <v>1541</v>
      </c>
      <c r="D319" s="384" t="s">
        <v>1429</v>
      </c>
      <c r="E319" s="384" t="s">
        <v>1797</v>
      </c>
      <c r="F319" s="384" t="s">
        <v>1537</v>
      </c>
      <c r="G319" s="384" t="s">
        <v>501</v>
      </c>
      <c r="H319" s="384" t="s">
        <v>736</v>
      </c>
      <c r="I319" s="547">
        <v>50</v>
      </c>
      <c r="J319" s="384" t="s">
        <v>503</v>
      </c>
      <c r="K319" s="385">
        <v>50</v>
      </c>
      <c r="L319" s="384" t="s">
        <v>503</v>
      </c>
      <c r="M319" s="384" t="s">
        <v>1798</v>
      </c>
      <c r="N319" s="384" t="s">
        <v>505</v>
      </c>
      <c r="O319" s="384" t="s">
        <v>1799</v>
      </c>
      <c r="R319" s="385">
        <v>0</v>
      </c>
      <c r="T319" s="384" t="s">
        <v>507</v>
      </c>
      <c r="U319" s="384" t="s">
        <v>508</v>
      </c>
    </row>
    <row r="320" spans="1:21">
      <c r="A320" s="382">
        <v>44163</v>
      </c>
      <c r="B320" s="384" t="s">
        <v>1540</v>
      </c>
      <c r="C320" s="384" t="s">
        <v>1541</v>
      </c>
      <c r="D320" s="384" t="s">
        <v>1423</v>
      </c>
      <c r="E320" s="384" t="s">
        <v>1800</v>
      </c>
      <c r="F320" s="384" t="s">
        <v>1537</v>
      </c>
      <c r="G320" s="384" t="s">
        <v>501</v>
      </c>
      <c r="H320" s="384" t="s">
        <v>736</v>
      </c>
      <c r="I320" s="547">
        <v>4.5</v>
      </c>
      <c r="J320" s="384" t="s">
        <v>503</v>
      </c>
      <c r="K320" s="385">
        <v>4.5</v>
      </c>
      <c r="L320" s="384" t="s">
        <v>503</v>
      </c>
      <c r="M320" s="384" t="s">
        <v>1801</v>
      </c>
      <c r="N320" s="384" t="s">
        <v>505</v>
      </c>
      <c r="O320" s="384" t="s">
        <v>1802</v>
      </c>
      <c r="R320" s="385">
        <v>0</v>
      </c>
      <c r="T320" s="384" t="s">
        <v>507</v>
      </c>
      <c r="U320" s="384" t="s">
        <v>508</v>
      </c>
    </row>
    <row r="321" spans="1:21">
      <c r="A321" s="382">
        <v>44163</v>
      </c>
      <c r="B321" s="384" t="s">
        <v>1540</v>
      </c>
      <c r="C321" s="384" t="s">
        <v>1541</v>
      </c>
      <c r="D321" s="384" t="s">
        <v>1426</v>
      </c>
      <c r="E321" s="384" t="s">
        <v>1803</v>
      </c>
      <c r="F321" s="384" t="s">
        <v>1537</v>
      </c>
      <c r="G321" s="384" t="s">
        <v>501</v>
      </c>
      <c r="H321" s="384" t="s">
        <v>736</v>
      </c>
      <c r="I321" s="547">
        <v>36</v>
      </c>
      <c r="J321" s="384" t="s">
        <v>503</v>
      </c>
      <c r="K321" s="385">
        <v>36</v>
      </c>
      <c r="L321" s="384" t="s">
        <v>503</v>
      </c>
      <c r="M321" s="384" t="s">
        <v>1804</v>
      </c>
      <c r="N321" s="384" t="s">
        <v>505</v>
      </c>
      <c r="O321" s="384" t="s">
        <v>1805</v>
      </c>
      <c r="R321" s="385">
        <v>0</v>
      </c>
      <c r="T321" s="384" t="s">
        <v>507</v>
      </c>
      <c r="U321" s="384" t="s">
        <v>508</v>
      </c>
    </row>
    <row r="322" spans="1:21">
      <c r="A322" s="382">
        <v>44163</v>
      </c>
      <c r="B322" s="384" t="s">
        <v>1540</v>
      </c>
      <c r="C322" s="384" t="s">
        <v>1541</v>
      </c>
      <c r="D322" s="384" t="s">
        <v>1421</v>
      </c>
      <c r="E322" s="384" t="s">
        <v>1806</v>
      </c>
      <c r="F322" s="384" t="s">
        <v>1537</v>
      </c>
      <c r="G322" s="384" t="s">
        <v>501</v>
      </c>
      <c r="H322" s="384" t="s">
        <v>736</v>
      </c>
      <c r="I322" s="547">
        <v>5.5</v>
      </c>
      <c r="J322" s="384" t="s">
        <v>503</v>
      </c>
      <c r="K322" s="385">
        <v>5.5</v>
      </c>
      <c r="L322" s="384" t="s">
        <v>503</v>
      </c>
      <c r="M322" s="384" t="s">
        <v>1807</v>
      </c>
      <c r="N322" s="384" t="s">
        <v>505</v>
      </c>
      <c r="O322" s="384" t="s">
        <v>1808</v>
      </c>
      <c r="R322" s="385">
        <v>0</v>
      </c>
      <c r="T322" s="384" t="s">
        <v>507</v>
      </c>
      <c r="U322" s="384" t="s">
        <v>508</v>
      </c>
    </row>
    <row r="323" spans="1:21">
      <c r="A323" s="382">
        <v>44163</v>
      </c>
      <c r="B323" s="384" t="s">
        <v>1540</v>
      </c>
      <c r="C323" s="384" t="s">
        <v>1541</v>
      </c>
      <c r="D323" s="384" t="s">
        <v>1422</v>
      </c>
      <c r="E323" s="384" t="s">
        <v>1809</v>
      </c>
      <c r="F323" s="384" t="s">
        <v>1537</v>
      </c>
      <c r="G323" s="384" t="s">
        <v>501</v>
      </c>
      <c r="H323" s="384" t="s">
        <v>736</v>
      </c>
      <c r="I323" s="547">
        <v>4.5</v>
      </c>
      <c r="J323" s="384" t="s">
        <v>503</v>
      </c>
      <c r="K323" s="385">
        <v>4.5</v>
      </c>
      <c r="L323" s="384" t="s">
        <v>503</v>
      </c>
      <c r="M323" s="384" t="s">
        <v>1810</v>
      </c>
      <c r="N323" s="384" t="s">
        <v>505</v>
      </c>
      <c r="O323" s="384" t="s">
        <v>1811</v>
      </c>
      <c r="R323" s="385">
        <v>0</v>
      </c>
      <c r="T323" s="384" t="s">
        <v>507</v>
      </c>
      <c r="U323" s="384" t="s">
        <v>508</v>
      </c>
    </row>
    <row r="324" spans="1:21">
      <c r="A324" s="382">
        <v>44163</v>
      </c>
      <c r="B324" s="384" t="s">
        <v>1540</v>
      </c>
      <c r="C324" s="384" t="s">
        <v>1541</v>
      </c>
      <c r="D324" s="384" t="s">
        <v>1427</v>
      </c>
      <c r="E324" s="384" t="s">
        <v>1812</v>
      </c>
      <c r="F324" s="384" t="s">
        <v>1537</v>
      </c>
      <c r="G324" s="384" t="s">
        <v>501</v>
      </c>
      <c r="H324" s="384" t="s">
        <v>736</v>
      </c>
      <c r="I324" s="547">
        <v>30</v>
      </c>
      <c r="J324" s="384" t="s">
        <v>503</v>
      </c>
      <c r="K324" s="385">
        <v>30</v>
      </c>
      <c r="L324" s="384" t="s">
        <v>503</v>
      </c>
      <c r="M324" s="384" t="s">
        <v>1813</v>
      </c>
      <c r="N324" s="384" t="s">
        <v>505</v>
      </c>
      <c r="O324" s="384" t="s">
        <v>1814</v>
      </c>
      <c r="R324" s="385">
        <v>0</v>
      </c>
      <c r="T324" s="384" t="s">
        <v>507</v>
      </c>
      <c r="U324" s="384" t="s">
        <v>508</v>
      </c>
    </row>
    <row r="325" spans="1:21">
      <c r="A325" s="382">
        <v>44163</v>
      </c>
      <c r="B325" s="384" t="s">
        <v>1540</v>
      </c>
      <c r="C325" s="384" t="s">
        <v>1541</v>
      </c>
      <c r="D325" s="384" t="s">
        <v>1428</v>
      </c>
      <c r="E325" s="384" t="s">
        <v>1815</v>
      </c>
      <c r="F325" s="384" t="s">
        <v>1537</v>
      </c>
      <c r="G325" s="384" t="s">
        <v>501</v>
      </c>
      <c r="H325" s="384" t="s">
        <v>736</v>
      </c>
      <c r="I325" s="547">
        <v>2</v>
      </c>
      <c r="J325" s="384" t="s">
        <v>503</v>
      </c>
      <c r="K325" s="385">
        <v>2</v>
      </c>
      <c r="L325" s="384" t="s">
        <v>503</v>
      </c>
      <c r="M325" s="384" t="s">
        <v>1816</v>
      </c>
      <c r="N325" s="384" t="s">
        <v>505</v>
      </c>
      <c r="O325" s="384" t="s">
        <v>1817</v>
      </c>
      <c r="R325" s="385">
        <v>0</v>
      </c>
      <c r="T325" s="384" t="s">
        <v>507</v>
      </c>
      <c r="U325" s="384" t="s">
        <v>508</v>
      </c>
    </row>
    <row r="326" spans="1:21">
      <c r="A326" s="382">
        <v>44163</v>
      </c>
      <c r="B326" s="384" t="s">
        <v>1540</v>
      </c>
      <c r="C326" s="384" t="s">
        <v>1541</v>
      </c>
      <c r="D326" s="384" t="s">
        <v>1430</v>
      </c>
      <c r="E326" s="384" t="s">
        <v>1818</v>
      </c>
      <c r="F326" s="384" t="s">
        <v>1537</v>
      </c>
      <c r="G326" s="384" t="s">
        <v>501</v>
      </c>
      <c r="H326" s="384" t="s">
        <v>736</v>
      </c>
      <c r="I326" s="547">
        <v>23</v>
      </c>
      <c r="J326" s="384" t="s">
        <v>503</v>
      </c>
      <c r="K326" s="385">
        <v>23</v>
      </c>
      <c r="L326" s="384" t="s">
        <v>503</v>
      </c>
      <c r="M326" s="384" t="s">
        <v>1819</v>
      </c>
      <c r="N326" s="384" t="s">
        <v>505</v>
      </c>
      <c r="O326" s="384" t="s">
        <v>1820</v>
      </c>
      <c r="R326" s="385">
        <v>0</v>
      </c>
      <c r="T326" s="384" t="s">
        <v>507</v>
      </c>
      <c r="U326" s="384" t="s">
        <v>508</v>
      </c>
    </row>
    <row r="327" spans="1:21">
      <c r="A327" s="382">
        <v>44163</v>
      </c>
      <c r="B327" s="384" t="s">
        <v>1540</v>
      </c>
      <c r="C327" s="384" t="s">
        <v>1541</v>
      </c>
      <c r="D327" s="384" t="s">
        <v>1431</v>
      </c>
      <c r="E327" s="384" t="s">
        <v>1821</v>
      </c>
      <c r="F327" s="384" t="s">
        <v>1537</v>
      </c>
      <c r="G327" s="384" t="s">
        <v>501</v>
      </c>
      <c r="H327" s="384" t="s">
        <v>736</v>
      </c>
      <c r="I327" s="547">
        <v>17</v>
      </c>
      <c r="J327" s="384" t="s">
        <v>503</v>
      </c>
      <c r="K327" s="385">
        <v>17</v>
      </c>
      <c r="L327" s="384" t="s">
        <v>503</v>
      </c>
      <c r="M327" s="384" t="s">
        <v>1822</v>
      </c>
      <c r="N327" s="384" t="s">
        <v>505</v>
      </c>
      <c r="O327" s="384" t="s">
        <v>1823</v>
      </c>
      <c r="R327" s="385">
        <v>0</v>
      </c>
      <c r="T327" s="384" t="s">
        <v>507</v>
      </c>
      <c r="U327" s="384" t="s">
        <v>508</v>
      </c>
    </row>
    <row r="328" spans="1:21">
      <c r="A328" s="382">
        <v>44163</v>
      </c>
      <c r="B328" s="384" t="s">
        <v>1540</v>
      </c>
      <c r="C328" s="384" t="s">
        <v>1541</v>
      </c>
      <c r="D328" s="384" t="s">
        <v>1432</v>
      </c>
      <c r="E328" s="384" t="s">
        <v>1824</v>
      </c>
      <c r="F328" s="384" t="s">
        <v>1537</v>
      </c>
      <c r="G328" s="384" t="s">
        <v>501</v>
      </c>
      <c r="H328" s="384" t="s">
        <v>736</v>
      </c>
      <c r="I328" s="547">
        <v>176</v>
      </c>
      <c r="J328" s="384" t="s">
        <v>503</v>
      </c>
      <c r="K328" s="385">
        <v>176</v>
      </c>
      <c r="L328" s="384" t="s">
        <v>503</v>
      </c>
      <c r="M328" s="384" t="s">
        <v>1825</v>
      </c>
      <c r="N328" s="384" t="s">
        <v>505</v>
      </c>
      <c r="O328" s="384" t="s">
        <v>1826</v>
      </c>
      <c r="R328" s="385">
        <v>0</v>
      </c>
      <c r="T328" s="384" t="s">
        <v>507</v>
      </c>
      <c r="U328" s="384" t="s">
        <v>508</v>
      </c>
    </row>
    <row r="329" spans="1:21">
      <c r="A329" s="382">
        <v>44163</v>
      </c>
      <c r="B329" s="384" t="s">
        <v>1540</v>
      </c>
      <c r="C329" s="384" t="s">
        <v>1541</v>
      </c>
      <c r="D329" s="384" t="s">
        <v>1433</v>
      </c>
      <c r="E329" s="384" t="s">
        <v>1827</v>
      </c>
      <c r="F329" s="384" t="s">
        <v>1537</v>
      </c>
      <c r="G329" s="384" t="s">
        <v>501</v>
      </c>
      <c r="H329" s="384" t="s">
        <v>736</v>
      </c>
      <c r="I329" s="547">
        <v>7</v>
      </c>
      <c r="J329" s="384" t="s">
        <v>503</v>
      </c>
      <c r="K329" s="385">
        <v>7</v>
      </c>
      <c r="L329" s="384" t="s">
        <v>503</v>
      </c>
      <c r="M329" s="384" t="s">
        <v>1828</v>
      </c>
      <c r="N329" s="384" t="s">
        <v>505</v>
      </c>
      <c r="O329" s="384" t="s">
        <v>1829</v>
      </c>
      <c r="R329" s="385">
        <v>0</v>
      </c>
      <c r="T329" s="384" t="s">
        <v>507</v>
      </c>
      <c r="U329" s="384" t="s">
        <v>508</v>
      </c>
    </row>
    <row r="330" spans="1:21">
      <c r="A330" s="382">
        <v>44163</v>
      </c>
      <c r="B330" s="384" t="s">
        <v>1540</v>
      </c>
      <c r="C330" s="384" t="s">
        <v>1541</v>
      </c>
      <c r="D330" s="384" t="s">
        <v>1427</v>
      </c>
      <c r="E330" s="384" t="s">
        <v>1812</v>
      </c>
      <c r="F330" s="384" t="s">
        <v>1537</v>
      </c>
      <c r="G330" s="384" t="s">
        <v>501</v>
      </c>
      <c r="H330" s="384" t="s">
        <v>736</v>
      </c>
      <c r="I330" s="547">
        <v>275</v>
      </c>
      <c r="J330" s="384" t="s">
        <v>503</v>
      </c>
      <c r="K330" s="385">
        <v>275</v>
      </c>
      <c r="L330" s="384" t="s">
        <v>503</v>
      </c>
      <c r="M330" s="384" t="s">
        <v>1830</v>
      </c>
      <c r="N330" s="384" t="s">
        <v>505</v>
      </c>
      <c r="O330" s="384" t="s">
        <v>1831</v>
      </c>
      <c r="R330" s="385">
        <v>0</v>
      </c>
      <c r="T330" s="384" t="s">
        <v>507</v>
      </c>
      <c r="U330" s="384" t="s">
        <v>508</v>
      </c>
    </row>
    <row r="331" spans="1:21">
      <c r="A331" s="382">
        <v>44163</v>
      </c>
      <c r="B331" s="384" t="s">
        <v>1545</v>
      </c>
      <c r="C331" s="384" t="s">
        <v>1546</v>
      </c>
      <c r="D331" s="384" t="s">
        <v>1436</v>
      </c>
      <c r="E331" s="384" t="s">
        <v>1550</v>
      </c>
      <c r="F331" s="384" t="s">
        <v>1537</v>
      </c>
      <c r="G331" s="384" t="s">
        <v>501</v>
      </c>
      <c r="H331" s="384" t="s">
        <v>736</v>
      </c>
      <c r="I331" s="547">
        <v>800</v>
      </c>
      <c r="J331" s="384" t="s">
        <v>503</v>
      </c>
      <c r="K331" s="385">
        <v>800</v>
      </c>
      <c r="L331" s="384" t="s">
        <v>503</v>
      </c>
      <c r="M331" s="384" t="s">
        <v>1832</v>
      </c>
      <c r="N331" s="384" t="s">
        <v>505</v>
      </c>
      <c r="O331" s="384" t="s">
        <v>1833</v>
      </c>
      <c r="R331" s="385">
        <v>0</v>
      </c>
      <c r="T331" s="384" t="s">
        <v>507</v>
      </c>
      <c r="U331" s="384" t="s">
        <v>508</v>
      </c>
    </row>
    <row r="332" spans="1:21">
      <c r="A332" s="382">
        <v>44163</v>
      </c>
      <c r="B332" s="384" t="s">
        <v>1545</v>
      </c>
      <c r="C332" s="384" t="s">
        <v>1546</v>
      </c>
      <c r="D332" s="384" t="s">
        <v>1438</v>
      </c>
      <c r="E332" s="384" t="s">
        <v>1553</v>
      </c>
      <c r="F332" s="384" t="s">
        <v>1537</v>
      </c>
      <c r="G332" s="384" t="s">
        <v>501</v>
      </c>
      <c r="H332" s="384" t="s">
        <v>736</v>
      </c>
      <c r="I332" s="547">
        <v>600</v>
      </c>
      <c r="J332" s="384" t="s">
        <v>503</v>
      </c>
      <c r="K332" s="385">
        <v>600</v>
      </c>
      <c r="L332" s="384" t="s">
        <v>503</v>
      </c>
      <c r="M332" s="384" t="s">
        <v>1834</v>
      </c>
      <c r="N332" s="384" t="s">
        <v>505</v>
      </c>
      <c r="O332" s="384" t="s">
        <v>1835</v>
      </c>
      <c r="R332" s="385">
        <v>0</v>
      </c>
      <c r="T332" s="384" t="s">
        <v>507</v>
      </c>
      <c r="U332" s="384" t="s">
        <v>508</v>
      </c>
    </row>
    <row r="333" spans="1:21">
      <c r="A333" s="382">
        <v>44163</v>
      </c>
      <c r="B333" s="384" t="s">
        <v>1545</v>
      </c>
      <c r="C333" s="384" t="s">
        <v>1546</v>
      </c>
      <c r="D333" s="384" t="s">
        <v>1437</v>
      </c>
      <c r="E333" s="384" t="s">
        <v>1556</v>
      </c>
      <c r="F333" s="384" t="s">
        <v>1537</v>
      </c>
      <c r="G333" s="384" t="s">
        <v>501</v>
      </c>
      <c r="H333" s="384" t="s">
        <v>736</v>
      </c>
      <c r="I333" s="547">
        <v>300</v>
      </c>
      <c r="J333" s="384" t="s">
        <v>503</v>
      </c>
      <c r="K333" s="385">
        <v>300</v>
      </c>
      <c r="L333" s="384" t="s">
        <v>503</v>
      </c>
      <c r="M333" s="384" t="s">
        <v>1836</v>
      </c>
      <c r="N333" s="384" t="s">
        <v>505</v>
      </c>
      <c r="O333" s="384" t="s">
        <v>1837</v>
      </c>
      <c r="R333" s="385">
        <v>0</v>
      </c>
      <c r="T333" s="384" t="s">
        <v>507</v>
      </c>
      <c r="U333" s="384" t="s">
        <v>508</v>
      </c>
    </row>
    <row r="334" spans="1:21">
      <c r="A334" s="382">
        <v>44163</v>
      </c>
      <c r="B334" s="384" t="s">
        <v>1545</v>
      </c>
      <c r="C334" s="384" t="s">
        <v>1546</v>
      </c>
      <c r="D334" s="384" t="s">
        <v>1437</v>
      </c>
      <c r="E334" s="384" t="s">
        <v>1556</v>
      </c>
      <c r="F334" s="384" t="s">
        <v>1537</v>
      </c>
      <c r="G334" s="384" t="s">
        <v>501</v>
      </c>
      <c r="H334" s="384" t="s">
        <v>736</v>
      </c>
      <c r="I334" s="547">
        <v>141</v>
      </c>
      <c r="J334" s="384" t="s">
        <v>503</v>
      </c>
      <c r="K334" s="385">
        <v>141</v>
      </c>
      <c r="L334" s="384" t="s">
        <v>503</v>
      </c>
      <c r="M334" s="384" t="s">
        <v>1836</v>
      </c>
      <c r="N334" s="384" t="s">
        <v>505</v>
      </c>
      <c r="O334" s="384" t="s">
        <v>1838</v>
      </c>
      <c r="R334" s="385">
        <v>0</v>
      </c>
      <c r="T334" s="384" t="s">
        <v>507</v>
      </c>
      <c r="U334" s="384" t="s">
        <v>508</v>
      </c>
    </row>
    <row r="335" spans="1:21">
      <c r="A335" s="382">
        <v>44163</v>
      </c>
      <c r="B335" s="384" t="s">
        <v>1545</v>
      </c>
      <c r="C335" s="384" t="s">
        <v>1546</v>
      </c>
      <c r="D335" s="384" t="s">
        <v>1437</v>
      </c>
      <c r="E335" s="384" t="s">
        <v>1556</v>
      </c>
      <c r="F335" s="384" t="s">
        <v>1537</v>
      </c>
      <c r="G335" s="384" t="s">
        <v>501</v>
      </c>
      <c r="H335" s="384" t="s">
        <v>736</v>
      </c>
      <c r="I335" s="547">
        <v>120</v>
      </c>
      <c r="J335" s="384" t="s">
        <v>503</v>
      </c>
      <c r="K335" s="385">
        <v>120</v>
      </c>
      <c r="L335" s="384" t="s">
        <v>503</v>
      </c>
      <c r="M335" s="384" t="s">
        <v>1839</v>
      </c>
      <c r="N335" s="384" t="s">
        <v>505</v>
      </c>
      <c r="O335" s="384" t="s">
        <v>1840</v>
      </c>
      <c r="R335" s="385">
        <v>0</v>
      </c>
      <c r="T335" s="384" t="s">
        <v>507</v>
      </c>
      <c r="U335" s="384" t="s">
        <v>508</v>
      </c>
    </row>
    <row r="336" spans="1:21">
      <c r="A336" s="382">
        <v>44165</v>
      </c>
      <c r="B336" s="384" t="s">
        <v>496</v>
      </c>
      <c r="C336" s="384" t="s">
        <v>497</v>
      </c>
      <c r="D336" s="384" t="s">
        <v>1032</v>
      </c>
      <c r="E336" s="384" t="s">
        <v>1033</v>
      </c>
      <c r="F336" s="384" t="s">
        <v>1034</v>
      </c>
      <c r="G336" s="384" t="s">
        <v>742</v>
      </c>
      <c r="H336" s="384" t="s">
        <v>736</v>
      </c>
      <c r="I336" s="547">
        <v>800</v>
      </c>
      <c r="J336" s="384" t="s">
        <v>503</v>
      </c>
      <c r="K336" s="385">
        <v>800</v>
      </c>
      <c r="L336" s="384" t="s">
        <v>503</v>
      </c>
      <c r="M336" s="384" t="s">
        <v>1035</v>
      </c>
      <c r="N336" s="384" t="s">
        <v>505</v>
      </c>
      <c r="O336" s="384" t="s">
        <v>1036</v>
      </c>
      <c r="R336" s="385">
        <v>0</v>
      </c>
      <c r="T336" s="384" t="s">
        <v>507</v>
      </c>
      <c r="U336" s="384" t="s">
        <v>508</v>
      </c>
    </row>
    <row r="337" spans="1:21">
      <c r="A337" s="382">
        <v>44165</v>
      </c>
      <c r="B337" s="384" t="s">
        <v>496</v>
      </c>
      <c r="C337" s="384" t="s">
        <v>497</v>
      </c>
      <c r="D337" s="384" t="s">
        <v>991</v>
      </c>
      <c r="E337" s="384" t="s">
        <v>992</v>
      </c>
      <c r="F337" s="384" t="s">
        <v>747</v>
      </c>
      <c r="G337" s="384" t="s">
        <v>501</v>
      </c>
      <c r="H337" s="384" t="s">
        <v>736</v>
      </c>
      <c r="I337" s="547">
        <v>21.67</v>
      </c>
      <c r="J337" s="384" t="s">
        <v>503</v>
      </c>
      <c r="K337" s="385">
        <v>43341.7</v>
      </c>
      <c r="L337" s="384" t="s">
        <v>758</v>
      </c>
      <c r="M337" s="384" t="s">
        <v>1037</v>
      </c>
      <c r="N337" s="384" t="s">
        <v>505</v>
      </c>
      <c r="O337" s="384" t="s">
        <v>1038</v>
      </c>
      <c r="R337" s="385">
        <v>0</v>
      </c>
      <c r="T337" s="384" t="s">
        <v>507</v>
      </c>
      <c r="U337" s="384" t="s">
        <v>508</v>
      </c>
    </row>
    <row r="338" spans="1:21">
      <c r="A338" s="382">
        <v>44165</v>
      </c>
      <c r="B338" s="384" t="s">
        <v>496</v>
      </c>
      <c r="C338" s="384" t="s">
        <v>497</v>
      </c>
      <c r="D338" s="384" t="s">
        <v>745</v>
      </c>
      <c r="E338" s="384" t="s">
        <v>746</v>
      </c>
      <c r="F338" s="384" t="s">
        <v>747</v>
      </c>
      <c r="G338" s="384" t="s">
        <v>501</v>
      </c>
      <c r="H338" s="384" t="s">
        <v>736</v>
      </c>
      <c r="I338" s="547">
        <v>288</v>
      </c>
      <c r="J338" s="384" t="s">
        <v>503</v>
      </c>
      <c r="K338" s="385">
        <v>288</v>
      </c>
      <c r="L338" s="384" t="s">
        <v>503</v>
      </c>
      <c r="M338" s="384" t="s">
        <v>748</v>
      </c>
      <c r="N338" s="384" t="s">
        <v>505</v>
      </c>
      <c r="O338" s="384" t="s">
        <v>1039</v>
      </c>
      <c r="R338" s="385">
        <v>0</v>
      </c>
      <c r="T338" s="384" t="s">
        <v>507</v>
      </c>
      <c r="U338" s="384" t="s">
        <v>508</v>
      </c>
    </row>
    <row r="339" spans="1:21">
      <c r="A339" s="382">
        <v>44165</v>
      </c>
      <c r="B339" s="384" t="s">
        <v>496</v>
      </c>
      <c r="C339" s="384" t="s">
        <v>497</v>
      </c>
      <c r="D339" s="384" t="s">
        <v>745</v>
      </c>
      <c r="E339" s="384" t="s">
        <v>746</v>
      </c>
      <c r="F339" s="384" t="s">
        <v>747</v>
      </c>
      <c r="G339" s="384" t="s">
        <v>501</v>
      </c>
      <c r="H339" s="384" t="s">
        <v>736</v>
      </c>
      <c r="I339" s="547">
        <v>18</v>
      </c>
      <c r="J339" s="384" t="s">
        <v>503</v>
      </c>
      <c r="K339" s="385">
        <v>18</v>
      </c>
      <c r="L339" s="384" t="s">
        <v>503</v>
      </c>
      <c r="M339" s="384" t="s">
        <v>1040</v>
      </c>
      <c r="N339" s="384" t="s">
        <v>505</v>
      </c>
      <c r="O339" s="384" t="s">
        <v>1041</v>
      </c>
      <c r="R339" s="385">
        <v>0</v>
      </c>
      <c r="T339" s="384" t="s">
        <v>507</v>
      </c>
      <c r="U339" s="384" t="s">
        <v>508</v>
      </c>
    </row>
    <row r="340" spans="1:21">
      <c r="A340" s="382">
        <v>44165</v>
      </c>
      <c r="B340" s="384" t="s">
        <v>496</v>
      </c>
      <c r="C340" s="384" t="s">
        <v>497</v>
      </c>
      <c r="D340" s="384" t="s">
        <v>1032</v>
      </c>
      <c r="E340" s="384" t="s">
        <v>1033</v>
      </c>
      <c r="F340" s="384" t="s">
        <v>1034</v>
      </c>
      <c r="G340" s="384" t="s">
        <v>501</v>
      </c>
      <c r="H340" s="384" t="s">
        <v>736</v>
      </c>
      <c r="I340" s="547">
        <v>100</v>
      </c>
      <c r="J340" s="384" t="s">
        <v>503</v>
      </c>
      <c r="K340" s="385">
        <v>100</v>
      </c>
      <c r="L340" s="384" t="s">
        <v>503</v>
      </c>
      <c r="M340" s="384" t="s">
        <v>1042</v>
      </c>
      <c r="N340" s="384" t="s">
        <v>505</v>
      </c>
      <c r="O340" s="384" t="s">
        <v>1043</v>
      </c>
      <c r="R340" s="385">
        <v>0</v>
      </c>
      <c r="T340" s="384" t="s">
        <v>507</v>
      </c>
      <c r="U340" s="384" t="s">
        <v>508</v>
      </c>
    </row>
    <row r="341" spans="1:21">
      <c r="A341" s="382">
        <v>44165</v>
      </c>
      <c r="B341" s="384" t="s">
        <v>496</v>
      </c>
      <c r="C341" s="384" t="s">
        <v>497</v>
      </c>
      <c r="D341" s="384" t="s">
        <v>1044</v>
      </c>
      <c r="E341" s="384" t="s">
        <v>1045</v>
      </c>
      <c r="F341" s="384" t="s">
        <v>752</v>
      </c>
      <c r="G341" s="384" t="s">
        <v>501</v>
      </c>
      <c r="H341" s="384" t="s">
        <v>736</v>
      </c>
      <c r="I341" s="547">
        <v>70</v>
      </c>
      <c r="J341" s="384" t="s">
        <v>503</v>
      </c>
      <c r="K341" s="385">
        <v>70</v>
      </c>
      <c r="L341" s="384" t="s">
        <v>503</v>
      </c>
      <c r="M341" s="384" t="s">
        <v>1046</v>
      </c>
      <c r="N341" s="384" t="s">
        <v>505</v>
      </c>
      <c r="O341" s="384" t="s">
        <v>1047</v>
      </c>
      <c r="R341" s="385">
        <v>0</v>
      </c>
      <c r="T341" s="384" t="s">
        <v>507</v>
      </c>
      <c r="U341" s="384" t="s">
        <v>508</v>
      </c>
    </row>
    <row r="342" spans="1:21">
      <c r="A342" s="382">
        <v>44165</v>
      </c>
      <c r="B342" s="384" t="s">
        <v>496</v>
      </c>
      <c r="C342" s="384" t="s">
        <v>497</v>
      </c>
      <c r="D342" s="384" t="s">
        <v>991</v>
      </c>
      <c r="E342" s="384" t="s">
        <v>992</v>
      </c>
      <c r="F342" s="384" t="s">
        <v>747</v>
      </c>
      <c r="G342" s="384" t="s">
        <v>501</v>
      </c>
      <c r="H342" s="384" t="s">
        <v>736</v>
      </c>
      <c r="I342" s="547">
        <v>26.46</v>
      </c>
      <c r="J342" s="384" t="s">
        <v>503</v>
      </c>
      <c r="K342" s="385">
        <v>26.46</v>
      </c>
      <c r="L342" s="384" t="s">
        <v>503</v>
      </c>
      <c r="M342" s="384" t="s">
        <v>1048</v>
      </c>
      <c r="N342" s="384" t="s">
        <v>505</v>
      </c>
      <c r="O342" s="384" t="s">
        <v>1049</v>
      </c>
      <c r="R342" s="385">
        <v>0</v>
      </c>
      <c r="T342" s="384" t="s">
        <v>507</v>
      </c>
      <c r="U342" s="384" t="s">
        <v>508</v>
      </c>
    </row>
    <row r="343" spans="1:21">
      <c r="A343" s="382">
        <v>44165</v>
      </c>
      <c r="B343" s="384" t="s">
        <v>496</v>
      </c>
      <c r="C343" s="384" t="s">
        <v>497</v>
      </c>
      <c r="D343" s="384" t="s">
        <v>991</v>
      </c>
      <c r="E343" s="384" t="s">
        <v>992</v>
      </c>
      <c r="F343" s="384" t="s">
        <v>747</v>
      </c>
      <c r="G343" s="384" t="s">
        <v>501</v>
      </c>
      <c r="H343" s="384" t="s">
        <v>736</v>
      </c>
      <c r="I343" s="547">
        <v>2.94</v>
      </c>
      <c r="J343" s="384" t="s">
        <v>503</v>
      </c>
      <c r="K343" s="385">
        <v>2.94</v>
      </c>
      <c r="L343" s="384" t="s">
        <v>503</v>
      </c>
      <c r="M343" s="384" t="s">
        <v>1050</v>
      </c>
      <c r="N343" s="384" t="s">
        <v>505</v>
      </c>
      <c r="O343" s="384" t="s">
        <v>1051</v>
      </c>
      <c r="R343" s="385">
        <v>0</v>
      </c>
      <c r="T343" s="384" t="s">
        <v>507</v>
      </c>
      <c r="U343" s="384" t="s">
        <v>508</v>
      </c>
    </row>
    <row r="344" spans="1:21">
      <c r="A344" s="382">
        <v>44165</v>
      </c>
      <c r="B344" s="384" t="s">
        <v>496</v>
      </c>
      <c r="C344" s="384" t="s">
        <v>497</v>
      </c>
      <c r="D344" s="384" t="s">
        <v>991</v>
      </c>
      <c r="E344" s="384" t="s">
        <v>992</v>
      </c>
      <c r="F344" s="384" t="s">
        <v>747</v>
      </c>
      <c r="G344" s="384" t="s">
        <v>501</v>
      </c>
      <c r="H344" s="384" t="s">
        <v>736</v>
      </c>
      <c r="I344" s="547">
        <v>0.3</v>
      </c>
      <c r="J344" s="384" t="s">
        <v>503</v>
      </c>
      <c r="K344" s="385">
        <v>0.3</v>
      </c>
      <c r="L344" s="384" t="s">
        <v>503</v>
      </c>
      <c r="M344" s="384" t="s">
        <v>1052</v>
      </c>
      <c r="N344" s="384" t="s">
        <v>505</v>
      </c>
      <c r="O344" s="384" t="s">
        <v>1053</v>
      </c>
      <c r="R344" s="385">
        <v>0</v>
      </c>
      <c r="T344" s="384" t="s">
        <v>507</v>
      </c>
      <c r="U344" s="384" t="s">
        <v>508</v>
      </c>
    </row>
    <row r="345" spans="1:21">
      <c r="A345" s="382">
        <v>44165</v>
      </c>
      <c r="B345" s="384" t="s">
        <v>496</v>
      </c>
      <c r="C345" s="384" t="s">
        <v>497</v>
      </c>
      <c r="D345" s="384" t="s">
        <v>1001</v>
      </c>
      <c r="E345" s="384" t="s">
        <v>1002</v>
      </c>
      <c r="F345" s="384" t="s">
        <v>752</v>
      </c>
      <c r="G345" s="384" t="s">
        <v>501</v>
      </c>
      <c r="H345" s="384" t="s">
        <v>736</v>
      </c>
      <c r="I345" s="547">
        <v>105</v>
      </c>
      <c r="J345" s="384" t="s">
        <v>503</v>
      </c>
      <c r="K345" s="385">
        <v>105</v>
      </c>
      <c r="L345" s="384" t="s">
        <v>503</v>
      </c>
      <c r="M345" s="384" t="s">
        <v>1054</v>
      </c>
      <c r="N345" s="384" t="s">
        <v>505</v>
      </c>
      <c r="O345" s="384" t="s">
        <v>1055</v>
      </c>
      <c r="R345" s="385">
        <v>0</v>
      </c>
      <c r="T345" s="384" t="s">
        <v>507</v>
      </c>
      <c r="U345" s="384" t="s">
        <v>508</v>
      </c>
    </row>
    <row r="346" spans="1:21">
      <c r="A346" s="382">
        <v>44165</v>
      </c>
      <c r="B346" s="384" t="s">
        <v>496</v>
      </c>
      <c r="C346" s="384" t="s">
        <v>497</v>
      </c>
      <c r="D346" s="384" t="s">
        <v>640</v>
      </c>
      <c r="E346" s="384" t="s">
        <v>641</v>
      </c>
      <c r="F346" s="384" t="s">
        <v>763</v>
      </c>
      <c r="G346" s="384" t="s">
        <v>742</v>
      </c>
      <c r="H346" s="384" t="s">
        <v>736</v>
      </c>
      <c r="I346" s="547">
        <v>81.599999999999994</v>
      </c>
      <c r="J346" s="384" t="s">
        <v>503</v>
      </c>
      <c r="K346" s="385">
        <v>81.599999999999994</v>
      </c>
      <c r="L346" s="384" t="s">
        <v>503</v>
      </c>
      <c r="M346" s="384" t="s">
        <v>1056</v>
      </c>
      <c r="N346" s="384" t="s">
        <v>505</v>
      </c>
      <c r="O346" s="384" t="s">
        <v>1057</v>
      </c>
      <c r="R346" s="385">
        <v>0</v>
      </c>
      <c r="T346" s="384" t="s">
        <v>507</v>
      </c>
      <c r="U346" s="384" t="s">
        <v>508</v>
      </c>
    </row>
    <row r="347" spans="1:21">
      <c r="A347" s="382">
        <v>44165</v>
      </c>
      <c r="B347" s="384" t="s">
        <v>496</v>
      </c>
      <c r="C347" s="384" t="s">
        <v>497</v>
      </c>
      <c r="D347" s="384" t="s">
        <v>687</v>
      </c>
      <c r="E347" s="384" t="s">
        <v>688</v>
      </c>
      <c r="F347" s="384" t="s">
        <v>763</v>
      </c>
      <c r="G347" s="384" t="s">
        <v>742</v>
      </c>
      <c r="H347" s="384" t="s">
        <v>736</v>
      </c>
      <c r="I347" s="547">
        <v>81.599999999999994</v>
      </c>
      <c r="J347" s="384" t="s">
        <v>503</v>
      </c>
      <c r="K347" s="385">
        <v>81.599999999999994</v>
      </c>
      <c r="L347" s="384" t="s">
        <v>503</v>
      </c>
      <c r="M347" s="384" t="s">
        <v>1058</v>
      </c>
      <c r="N347" s="384" t="s">
        <v>505</v>
      </c>
      <c r="O347" s="384" t="s">
        <v>1059</v>
      </c>
      <c r="R347" s="385">
        <v>0</v>
      </c>
      <c r="T347" s="384" t="s">
        <v>507</v>
      </c>
      <c r="U347" s="384" t="s">
        <v>508</v>
      </c>
    </row>
    <row r="348" spans="1:21">
      <c r="A348" s="382">
        <v>44165</v>
      </c>
      <c r="B348" s="384" t="s">
        <v>496</v>
      </c>
      <c r="C348" s="384" t="s">
        <v>497</v>
      </c>
      <c r="D348" s="384" t="s">
        <v>793</v>
      </c>
      <c r="E348" s="384" t="s">
        <v>794</v>
      </c>
      <c r="F348" s="384" t="s">
        <v>763</v>
      </c>
      <c r="G348" s="384" t="s">
        <v>742</v>
      </c>
      <c r="H348" s="384" t="s">
        <v>736</v>
      </c>
      <c r="I348" s="547">
        <v>51</v>
      </c>
      <c r="J348" s="384" t="s">
        <v>503</v>
      </c>
      <c r="K348" s="385">
        <v>51</v>
      </c>
      <c r="L348" s="384" t="s">
        <v>503</v>
      </c>
      <c r="M348" s="384" t="s">
        <v>1060</v>
      </c>
      <c r="N348" s="384" t="s">
        <v>505</v>
      </c>
      <c r="O348" s="384" t="s">
        <v>1061</v>
      </c>
      <c r="R348" s="385">
        <v>0</v>
      </c>
      <c r="T348" s="384" t="s">
        <v>507</v>
      </c>
      <c r="U348" s="384" t="s">
        <v>508</v>
      </c>
    </row>
    <row r="349" spans="1:21">
      <c r="A349" s="382">
        <v>44165</v>
      </c>
      <c r="B349" s="384" t="s">
        <v>496</v>
      </c>
      <c r="C349" s="384" t="s">
        <v>497</v>
      </c>
      <c r="D349" s="384" t="s">
        <v>640</v>
      </c>
      <c r="E349" s="384" t="s">
        <v>641</v>
      </c>
      <c r="F349" s="384" t="s">
        <v>763</v>
      </c>
      <c r="G349" s="384" t="s">
        <v>742</v>
      </c>
      <c r="H349" s="384" t="s">
        <v>736</v>
      </c>
      <c r="I349" s="547">
        <v>14.4</v>
      </c>
      <c r="J349" s="384" t="s">
        <v>503</v>
      </c>
      <c r="K349" s="385">
        <v>14.4</v>
      </c>
      <c r="L349" s="384" t="s">
        <v>503</v>
      </c>
      <c r="M349" s="384" t="s">
        <v>1062</v>
      </c>
      <c r="N349" s="384" t="s">
        <v>505</v>
      </c>
      <c r="O349" s="384" t="s">
        <v>1063</v>
      </c>
      <c r="R349" s="385">
        <v>0</v>
      </c>
      <c r="T349" s="384" t="s">
        <v>507</v>
      </c>
      <c r="U349" s="384" t="s">
        <v>508</v>
      </c>
    </row>
    <row r="350" spans="1:21">
      <c r="A350" s="382">
        <v>44165</v>
      </c>
      <c r="B350" s="384" t="s">
        <v>496</v>
      </c>
      <c r="C350" s="384" t="s">
        <v>497</v>
      </c>
      <c r="D350" s="384" t="s">
        <v>687</v>
      </c>
      <c r="E350" s="384" t="s">
        <v>688</v>
      </c>
      <c r="F350" s="384" t="s">
        <v>763</v>
      </c>
      <c r="G350" s="384" t="s">
        <v>742</v>
      </c>
      <c r="H350" s="384" t="s">
        <v>736</v>
      </c>
      <c r="I350" s="547">
        <v>14.4</v>
      </c>
      <c r="J350" s="384" t="s">
        <v>503</v>
      </c>
      <c r="K350" s="385">
        <v>14.4</v>
      </c>
      <c r="L350" s="384" t="s">
        <v>503</v>
      </c>
      <c r="M350" s="384" t="s">
        <v>1064</v>
      </c>
      <c r="N350" s="384" t="s">
        <v>505</v>
      </c>
      <c r="O350" s="384" t="s">
        <v>1065</v>
      </c>
      <c r="R350" s="385">
        <v>0</v>
      </c>
      <c r="T350" s="384" t="s">
        <v>507</v>
      </c>
      <c r="U350" s="384" t="s">
        <v>508</v>
      </c>
    </row>
    <row r="351" spans="1:21">
      <c r="A351" s="382">
        <v>44165</v>
      </c>
      <c r="B351" s="384" t="s">
        <v>496</v>
      </c>
      <c r="C351" s="384" t="s">
        <v>497</v>
      </c>
      <c r="D351" s="384" t="s">
        <v>793</v>
      </c>
      <c r="E351" s="384" t="s">
        <v>794</v>
      </c>
      <c r="F351" s="384" t="s">
        <v>763</v>
      </c>
      <c r="G351" s="384" t="s">
        <v>742</v>
      </c>
      <c r="H351" s="384" t="s">
        <v>736</v>
      </c>
      <c r="I351" s="547">
        <v>9</v>
      </c>
      <c r="J351" s="384" t="s">
        <v>503</v>
      </c>
      <c r="K351" s="385">
        <v>9</v>
      </c>
      <c r="L351" s="384" t="s">
        <v>503</v>
      </c>
      <c r="M351" s="384" t="s">
        <v>1066</v>
      </c>
      <c r="N351" s="384" t="s">
        <v>505</v>
      </c>
      <c r="O351" s="384" t="s">
        <v>1067</v>
      </c>
      <c r="R351" s="385">
        <v>0</v>
      </c>
      <c r="T351" s="384" t="s">
        <v>507</v>
      </c>
      <c r="U351" s="384" t="s">
        <v>508</v>
      </c>
    </row>
    <row r="352" spans="1:21">
      <c r="A352" s="382">
        <v>44165</v>
      </c>
      <c r="B352" s="384" t="s">
        <v>496</v>
      </c>
      <c r="C352" s="384" t="s">
        <v>497</v>
      </c>
      <c r="D352" s="384" t="s">
        <v>761</v>
      </c>
      <c r="E352" s="384" t="s">
        <v>762</v>
      </c>
      <c r="F352" s="384" t="s">
        <v>763</v>
      </c>
      <c r="G352" s="384" t="s">
        <v>742</v>
      </c>
      <c r="H352" s="384" t="s">
        <v>736</v>
      </c>
      <c r="I352" s="547">
        <v>117.99</v>
      </c>
      <c r="J352" s="384" t="s">
        <v>503</v>
      </c>
      <c r="K352" s="385">
        <v>117.99</v>
      </c>
      <c r="L352" s="384" t="s">
        <v>503</v>
      </c>
      <c r="M352" s="384" t="s">
        <v>1068</v>
      </c>
      <c r="N352" s="384" t="s">
        <v>505</v>
      </c>
      <c r="O352" s="384" t="s">
        <v>1069</v>
      </c>
      <c r="R352" s="385">
        <v>0</v>
      </c>
      <c r="T352" s="384" t="s">
        <v>507</v>
      </c>
      <c r="U352" s="384" t="s">
        <v>508</v>
      </c>
    </row>
    <row r="353" spans="1:22">
      <c r="A353" s="382">
        <v>44165</v>
      </c>
      <c r="B353" s="384" t="s">
        <v>496</v>
      </c>
      <c r="C353" s="384" t="s">
        <v>497</v>
      </c>
      <c r="D353" s="384" t="s">
        <v>761</v>
      </c>
      <c r="E353" s="384" t="s">
        <v>762</v>
      </c>
      <c r="F353" s="384" t="s">
        <v>763</v>
      </c>
      <c r="G353" s="384" t="s">
        <v>742</v>
      </c>
      <c r="H353" s="384" t="s">
        <v>736</v>
      </c>
      <c r="I353" s="547">
        <v>103.24</v>
      </c>
      <c r="J353" s="384" t="s">
        <v>503</v>
      </c>
      <c r="K353" s="385">
        <v>103.24</v>
      </c>
      <c r="L353" s="384" t="s">
        <v>503</v>
      </c>
      <c r="M353" s="384" t="s">
        <v>1070</v>
      </c>
      <c r="N353" s="384" t="s">
        <v>505</v>
      </c>
      <c r="O353" s="384" t="s">
        <v>1071</v>
      </c>
      <c r="R353" s="385">
        <v>0</v>
      </c>
      <c r="T353" s="384" t="s">
        <v>507</v>
      </c>
      <c r="U353" s="384" t="s">
        <v>508</v>
      </c>
    </row>
    <row r="354" spans="1:22">
      <c r="A354" s="382">
        <v>44165</v>
      </c>
      <c r="B354" s="384" t="s">
        <v>496</v>
      </c>
      <c r="C354" s="384" t="s">
        <v>497</v>
      </c>
      <c r="D354" s="384" t="s">
        <v>761</v>
      </c>
      <c r="E354" s="384" t="s">
        <v>762</v>
      </c>
      <c r="F354" s="384" t="s">
        <v>763</v>
      </c>
      <c r="G354" s="384" t="s">
        <v>742</v>
      </c>
      <c r="H354" s="384" t="s">
        <v>736</v>
      </c>
      <c r="I354" s="547">
        <v>683.3</v>
      </c>
      <c r="J354" s="384" t="s">
        <v>503</v>
      </c>
      <c r="K354" s="385">
        <v>683.3</v>
      </c>
      <c r="L354" s="384" t="s">
        <v>503</v>
      </c>
      <c r="M354" s="384" t="s">
        <v>1070</v>
      </c>
      <c r="N354" s="384" t="s">
        <v>505</v>
      </c>
      <c r="O354" s="384" t="s">
        <v>1072</v>
      </c>
      <c r="R354" s="385">
        <v>0</v>
      </c>
      <c r="T354" s="384" t="s">
        <v>507</v>
      </c>
      <c r="U354" s="384" t="s">
        <v>508</v>
      </c>
    </row>
    <row r="355" spans="1:22">
      <c r="A355" s="382">
        <v>44165</v>
      </c>
      <c r="B355" s="384" t="s">
        <v>496</v>
      </c>
      <c r="C355" s="384" t="s">
        <v>497</v>
      </c>
      <c r="D355" s="384" t="s">
        <v>761</v>
      </c>
      <c r="E355" s="384" t="s">
        <v>762</v>
      </c>
      <c r="F355" s="384" t="s">
        <v>763</v>
      </c>
      <c r="G355" s="384" t="s">
        <v>742</v>
      </c>
      <c r="H355" s="384" t="s">
        <v>736</v>
      </c>
      <c r="I355" s="547">
        <v>20.82</v>
      </c>
      <c r="J355" s="384" t="s">
        <v>503</v>
      </c>
      <c r="K355" s="385">
        <v>20.82</v>
      </c>
      <c r="L355" s="384" t="s">
        <v>503</v>
      </c>
      <c r="M355" s="384" t="s">
        <v>1073</v>
      </c>
      <c r="N355" s="384" t="s">
        <v>505</v>
      </c>
      <c r="O355" s="384" t="s">
        <v>1074</v>
      </c>
      <c r="R355" s="385">
        <v>0</v>
      </c>
      <c r="T355" s="384" t="s">
        <v>507</v>
      </c>
      <c r="U355" s="384" t="s">
        <v>508</v>
      </c>
    </row>
    <row r="356" spans="1:22">
      <c r="A356" s="382">
        <v>44165</v>
      </c>
      <c r="B356" s="384" t="s">
        <v>496</v>
      </c>
      <c r="C356" s="384" t="s">
        <v>497</v>
      </c>
      <c r="D356" s="384" t="s">
        <v>761</v>
      </c>
      <c r="E356" s="384" t="s">
        <v>762</v>
      </c>
      <c r="F356" s="384" t="s">
        <v>763</v>
      </c>
      <c r="G356" s="384" t="s">
        <v>742</v>
      </c>
      <c r="H356" s="384" t="s">
        <v>736</v>
      </c>
      <c r="I356" s="547">
        <v>137.81</v>
      </c>
      <c r="J356" s="384" t="s">
        <v>503</v>
      </c>
      <c r="K356" s="385">
        <v>137.81</v>
      </c>
      <c r="L356" s="384" t="s">
        <v>503</v>
      </c>
      <c r="M356" s="384" t="s">
        <v>1073</v>
      </c>
      <c r="N356" s="384" t="s">
        <v>505</v>
      </c>
      <c r="O356" s="384" t="s">
        <v>1075</v>
      </c>
      <c r="R356" s="385">
        <v>0</v>
      </c>
      <c r="T356" s="384" t="s">
        <v>507</v>
      </c>
      <c r="U356" s="384" t="s">
        <v>508</v>
      </c>
    </row>
    <row r="357" spans="1:22">
      <c r="A357" s="382">
        <v>44165</v>
      </c>
      <c r="B357" s="384" t="s">
        <v>496</v>
      </c>
      <c r="C357" s="384" t="s">
        <v>497</v>
      </c>
      <c r="D357" s="384" t="s">
        <v>498</v>
      </c>
      <c r="E357" s="384" t="s">
        <v>499</v>
      </c>
      <c r="F357" s="384" t="s">
        <v>500</v>
      </c>
      <c r="G357" s="384" t="s">
        <v>501</v>
      </c>
      <c r="H357" s="384" t="s">
        <v>502</v>
      </c>
      <c r="I357" s="547">
        <v>26.73</v>
      </c>
      <c r="J357" s="384" t="s">
        <v>503</v>
      </c>
      <c r="K357" s="385">
        <v>26.73</v>
      </c>
      <c r="L357" s="384" t="s">
        <v>503</v>
      </c>
      <c r="M357" s="384" t="s">
        <v>1076</v>
      </c>
      <c r="N357" s="384" t="s">
        <v>505</v>
      </c>
      <c r="O357" s="384" t="s">
        <v>1077</v>
      </c>
      <c r="R357" s="385">
        <v>0</v>
      </c>
      <c r="T357" s="384" t="s">
        <v>507</v>
      </c>
      <c r="U357" s="384" t="s">
        <v>508</v>
      </c>
      <c r="V357" s="384" t="s">
        <v>509</v>
      </c>
    </row>
    <row r="358" spans="1:22">
      <c r="A358" s="382">
        <v>44165</v>
      </c>
      <c r="B358" s="384" t="s">
        <v>496</v>
      </c>
      <c r="C358" s="384" t="s">
        <v>497</v>
      </c>
      <c r="D358" s="384" t="s">
        <v>585</v>
      </c>
      <c r="E358" s="384" t="s">
        <v>586</v>
      </c>
      <c r="F358" s="384" t="s">
        <v>500</v>
      </c>
      <c r="G358" s="384" t="s">
        <v>501</v>
      </c>
      <c r="H358" s="384" t="s">
        <v>502</v>
      </c>
      <c r="I358" s="547">
        <v>6.56</v>
      </c>
      <c r="J358" s="384" t="s">
        <v>503</v>
      </c>
      <c r="K358" s="385">
        <v>6.56</v>
      </c>
      <c r="L358" s="384" t="s">
        <v>503</v>
      </c>
      <c r="M358" s="384" t="s">
        <v>1076</v>
      </c>
      <c r="N358" s="384" t="s">
        <v>505</v>
      </c>
      <c r="O358" s="384" t="s">
        <v>1078</v>
      </c>
      <c r="R358" s="385">
        <v>0</v>
      </c>
      <c r="T358" s="384" t="s">
        <v>507</v>
      </c>
      <c r="U358" s="384" t="s">
        <v>508</v>
      </c>
      <c r="V358" s="384" t="s">
        <v>589</v>
      </c>
    </row>
    <row r="359" spans="1:22">
      <c r="A359" s="382">
        <v>44165</v>
      </c>
      <c r="B359" s="384" t="s">
        <v>496</v>
      </c>
      <c r="C359" s="384" t="s">
        <v>497</v>
      </c>
      <c r="D359" s="384" t="s">
        <v>510</v>
      </c>
      <c r="E359" s="384" t="s">
        <v>511</v>
      </c>
      <c r="F359" s="384" t="s">
        <v>500</v>
      </c>
      <c r="G359" s="384" t="s">
        <v>501</v>
      </c>
      <c r="H359" s="384" t="s">
        <v>502</v>
      </c>
      <c r="I359" s="547">
        <v>7.47</v>
      </c>
      <c r="J359" s="384" t="s">
        <v>503</v>
      </c>
      <c r="K359" s="385">
        <v>7.47</v>
      </c>
      <c r="L359" s="384" t="s">
        <v>503</v>
      </c>
      <c r="M359" s="384" t="s">
        <v>1076</v>
      </c>
      <c r="N359" s="384" t="s">
        <v>505</v>
      </c>
      <c r="O359" s="384" t="s">
        <v>1079</v>
      </c>
      <c r="R359" s="385">
        <v>0</v>
      </c>
      <c r="T359" s="384" t="s">
        <v>507</v>
      </c>
      <c r="U359" s="384" t="s">
        <v>508</v>
      </c>
      <c r="V359" s="384" t="s">
        <v>514</v>
      </c>
    </row>
    <row r="360" spans="1:22">
      <c r="A360" s="382">
        <v>44165</v>
      </c>
      <c r="B360" s="384" t="s">
        <v>496</v>
      </c>
      <c r="C360" s="384" t="s">
        <v>497</v>
      </c>
      <c r="D360" s="384" t="s">
        <v>598</v>
      </c>
      <c r="E360" s="384" t="s">
        <v>599</v>
      </c>
      <c r="F360" s="384" t="s">
        <v>500</v>
      </c>
      <c r="G360" s="384" t="s">
        <v>501</v>
      </c>
      <c r="H360" s="384" t="s">
        <v>502</v>
      </c>
      <c r="I360" s="547">
        <v>5.61</v>
      </c>
      <c r="J360" s="384" t="s">
        <v>503</v>
      </c>
      <c r="K360" s="385">
        <v>5.61</v>
      </c>
      <c r="L360" s="384" t="s">
        <v>503</v>
      </c>
      <c r="M360" s="384" t="s">
        <v>1076</v>
      </c>
      <c r="N360" s="384" t="s">
        <v>505</v>
      </c>
      <c r="O360" s="384" t="s">
        <v>1080</v>
      </c>
      <c r="R360" s="385">
        <v>0</v>
      </c>
      <c r="T360" s="384" t="s">
        <v>507</v>
      </c>
      <c r="U360" s="384" t="s">
        <v>508</v>
      </c>
      <c r="V360" s="384" t="s">
        <v>602</v>
      </c>
    </row>
    <row r="361" spans="1:22">
      <c r="A361" s="382">
        <v>44165</v>
      </c>
      <c r="B361" s="384" t="s">
        <v>496</v>
      </c>
      <c r="C361" s="384" t="s">
        <v>497</v>
      </c>
      <c r="D361" s="384" t="s">
        <v>515</v>
      </c>
      <c r="E361" s="384" t="s">
        <v>516</v>
      </c>
      <c r="F361" s="384" t="s">
        <v>500</v>
      </c>
      <c r="G361" s="384" t="s">
        <v>501</v>
      </c>
      <c r="H361" s="384" t="s">
        <v>502</v>
      </c>
      <c r="I361" s="547">
        <v>14</v>
      </c>
      <c r="J361" s="384" t="s">
        <v>503</v>
      </c>
      <c r="K361" s="385">
        <v>14</v>
      </c>
      <c r="L361" s="384" t="s">
        <v>503</v>
      </c>
      <c r="M361" s="384" t="s">
        <v>1076</v>
      </c>
      <c r="N361" s="384" t="s">
        <v>505</v>
      </c>
      <c r="O361" s="384" t="s">
        <v>1081</v>
      </c>
      <c r="R361" s="385">
        <v>0</v>
      </c>
      <c r="T361" s="384" t="s">
        <v>507</v>
      </c>
      <c r="U361" s="384" t="s">
        <v>508</v>
      </c>
      <c r="V361" s="384" t="s">
        <v>519</v>
      </c>
    </row>
    <row r="362" spans="1:22">
      <c r="A362" s="382">
        <v>44165</v>
      </c>
      <c r="B362" s="384" t="s">
        <v>496</v>
      </c>
      <c r="C362" s="384" t="s">
        <v>497</v>
      </c>
      <c r="D362" s="384" t="s">
        <v>590</v>
      </c>
      <c r="E362" s="384" t="s">
        <v>591</v>
      </c>
      <c r="F362" s="384" t="s">
        <v>500</v>
      </c>
      <c r="G362" s="384" t="s">
        <v>501</v>
      </c>
      <c r="H362" s="384" t="s">
        <v>502</v>
      </c>
      <c r="I362" s="547">
        <v>24.18</v>
      </c>
      <c r="J362" s="384" t="s">
        <v>503</v>
      </c>
      <c r="K362" s="385">
        <v>24.18</v>
      </c>
      <c r="L362" s="384" t="s">
        <v>503</v>
      </c>
      <c r="M362" s="384" t="s">
        <v>1076</v>
      </c>
      <c r="N362" s="384" t="s">
        <v>505</v>
      </c>
      <c r="O362" s="384" t="s">
        <v>1082</v>
      </c>
      <c r="R362" s="385">
        <v>0</v>
      </c>
      <c r="T362" s="384" t="s">
        <v>507</v>
      </c>
      <c r="U362" s="384" t="s">
        <v>508</v>
      </c>
      <c r="V362" s="384" t="s">
        <v>594</v>
      </c>
    </row>
    <row r="363" spans="1:22">
      <c r="A363" s="382">
        <v>44165</v>
      </c>
      <c r="B363" s="384" t="s">
        <v>496</v>
      </c>
      <c r="C363" s="384" t="s">
        <v>497</v>
      </c>
      <c r="D363" s="384" t="s">
        <v>580</v>
      </c>
      <c r="E363" s="384" t="s">
        <v>581</v>
      </c>
      <c r="F363" s="384" t="s">
        <v>500</v>
      </c>
      <c r="G363" s="384" t="s">
        <v>501</v>
      </c>
      <c r="H363" s="384" t="s">
        <v>502</v>
      </c>
      <c r="I363" s="547">
        <v>24.18</v>
      </c>
      <c r="J363" s="384" t="s">
        <v>503</v>
      </c>
      <c r="K363" s="385">
        <v>24.18</v>
      </c>
      <c r="L363" s="384" t="s">
        <v>503</v>
      </c>
      <c r="M363" s="384" t="s">
        <v>1076</v>
      </c>
      <c r="N363" s="384" t="s">
        <v>505</v>
      </c>
      <c r="O363" s="384" t="s">
        <v>1083</v>
      </c>
      <c r="R363" s="385">
        <v>0</v>
      </c>
      <c r="T363" s="384" t="s">
        <v>507</v>
      </c>
      <c r="U363" s="384" t="s">
        <v>508</v>
      </c>
      <c r="V363" s="384" t="s">
        <v>584</v>
      </c>
    </row>
    <row r="364" spans="1:22">
      <c r="A364" s="382">
        <v>44165</v>
      </c>
      <c r="B364" s="384" t="s">
        <v>496</v>
      </c>
      <c r="C364" s="384" t="s">
        <v>497</v>
      </c>
      <c r="D364" s="384" t="s">
        <v>498</v>
      </c>
      <c r="E364" s="384" t="s">
        <v>499</v>
      </c>
      <c r="F364" s="384" t="s">
        <v>520</v>
      </c>
      <c r="G364" s="384" t="s">
        <v>501</v>
      </c>
      <c r="H364" s="384" t="s">
        <v>502</v>
      </c>
      <c r="I364" s="547">
        <v>245.09</v>
      </c>
      <c r="J364" s="384" t="s">
        <v>503</v>
      </c>
      <c r="K364" s="385">
        <v>245.09</v>
      </c>
      <c r="L364" s="384" t="s">
        <v>503</v>
      </c>
      <c r="M364" s="384" t="s">
        <v>1084</v>
      </c>
      <c r="N364" s="384" t="s">
        <v>505</v>
      </c>
      <c r="O364" s="384" t="s">
        <v>1085</v>
      </c>
      <c r="R364" s="385">
        <v>0</v>
      </c>
      <c r="T364" s="384" t="s">
        <v>507</v>
      </c>
      <c r="U364" s="384" t="s">
        <v>508</v>
      </c>
      <c r="V364" s="384" t="s">
        <v>509</v>
      </c>
    </row>
    <row r="365" spans="1:22">
      <c r="A365" s="382">
        <v>44165</v>
      </c>
      <c r="B365" s="384" t="s">
        <v>496</v>
      </c>
      <c r="C365" s="384" t="s">
        <v>497</v>
      </c>
      <c r="D365" s="384" t="s">
        <v>585</v>
      </c>
      <c r="E365" s="384" t="s">
        <v>586</v>
      </c>
      <c r="F365" s="384" t="s">
        <v>520</v>
      </c>
      <c r="G365" s="384" t="s">
        <v>501</v>
      </c>
      <c r="H365" s="384" t="s">
        <v>502</v>
      </c>
      <c r="I365" s="547">
        <v>58.85</v>
      </c>
      <c r="J365" s="384" t="s">
        <v>503</v>
      </c>
      <c r="K365" s="385">
        <v>58.85</v>
      </c>
      <c r="L365" s="384" t="s">
        <v>503</v>
      </c>
      <c r="M365" s="384" t="s">
        <v>1084</v>
      </c>
      <c r="N365" s="384" t="s">
        <v>505</v>
      </c>
      <c r="O365" s="384" t="s">
        <v>1086</v>
      </c>
      <c r="R365" s="385">
        <v>0</v>
      </c>
      <c r="T365" s="384" t="s">
        <v>507</v>
      </c>
      <c r="U365" s="384" t="s">
        <v>508</v>
      </c>
      <c r="V365" s="384" t="s">
        <v>589</v>
      </c>
    </row>
    <row r="366" spans="1:22">
      <c r="A366" s="382">
        <v>44165</v>
      </c>
      <c r="B366" s="384" t="s">
        <v>496</v>
      </c>
      <c r="C366" s="384" t="s">
        <v>497</v>
      </c>
      <c r="D366" s="384" t="s">
        <v>510</v>
      </c>
      <c r="E366" s="384" t="s">
        <v>511</v>
      </c>
      <c r="F366" s="384" t="s">
        <v>520</v>
      </c>
      <c r="G366" s="384" t="s">
        <v>501</v>
      </c>
      <c r="H366" s="384" t="s">
        <v>502</v>
      </c>
      <c r="I366" s="547">
        <v>70.5</v>
      </c>
      <c r="J366" s="384" t="s">
        <v>503</v>
      </c>
      <c r="K366" s="385">
        <v>70.5</v>
      </c>
      <c r="L366" s="384" t="s">
        <v>503</v>
      </c>
      <c r="M366" s="384" t="s">
        <v>1084</v>
      </c>
      <c r="N366" s="384" t="s">
        <v>505</v>
      </c>
      <c r="O366" s="384" t="s">
        <v>1087</v>
      </c>
      <c r="R366" s="385">
        <v>0</v>
      </c>
      <c r="T366" s="384" t="s">
        <v>507</v>
      </c>
      <c r="U366" s="384" t="s">
        <v>508</v>
      </c>
      <c r="V366" s="384" t="s">
        <v>514</v>
      </c>
    </row>
    <row r="367" spans="1:22">
      <c r="A367" s="382">
        <v>44165</v>
      </c>
      <c r="B367" s="384" t="s">
        <v>496</v>
      </c>
      <c r="C367" s="384" t="s">
        <v>497</v>
      </c>
      <c r="D367" s="384" t="s">
        <v>598</v>
      </c>
      <c r="E367" s="384" t="s">
        <v>599</v>
      </c>
      <c r="F367" s="384" t="s">
        <v>520</v>
      </c>
      <c r="G367" s="384" t="s">
        <v>501</v>
      </c>
      <c r="H367" s="384" t="s">
        <v>502</v>
      </c>
      <c r="I367" s="547">
        <v>62.07</v>
      </c>
      <c r="J367" s="384" t="s">
        <v>503</v>
      </c>
      <c r="K367" s="385">
        <v>62.07</v>
      </c>
      <c r="L367" s="384" t="s">
        <v>503</v>
      </c>
      <c r="M367" s="384" t="s">
        <v>1084</v>
      </c>
      <c r="N367" s="384" t="s">
        <v>505</v>
      </c>
      <c r="O367" s="384" t="s">
        <v>1088</v>
      </c>
      <c r="R367" s="385">
        <v>0</v>
      </c>
      <c r="T367" s="384" t="s">
        <v>507</v>
      </c>
      <c r="U367" s="384" t="s">
        <v>508</v>
      </c>
      <c r="V367" s="384" t="s">
        <v>602</v>
      </c>
    </row>
    <row r="368" spans="1:22">
      <c r="A368" s="382">
        <v>44165</v>
      </c>
      <c r="B368" s="384" t="s">
        <v>496</v>
      </c>
      <c r="C368" s="384" t="s">
        <v>497</v>
      </c>
      <c r="D368" s="384" t="s">
        <v>515</v>
      </c>
      <c r="E368" s="384" t="s">
        <v>516</v>
      </c>
      <c r="F368" s="384" t="s">
        <v>520</v>
      </c>
      <c r="G368" s="384" t="s">
        <v>501</v>
      </c>
      <c r="H368" s="384" t="s">
        <v>502</v>
      </c>
      <c r="I368" s="547">
        <v>135.49</v>
      </c>
      <c r="J368" s="384" t="s">
        <v>503</v>
      </c>
      <c r="K368" s="385">
        <v>135.49</v>
      </c>
      <c r="L368" s="384" t="s">
        <v>503</v>
      </c>
      <c r="M368" s="384" t="s">
        <v>1084</v>
      </c>
      <c r="N368" s="384" t="s">
        <v>505</v>
      </c>
      <c r="O368" s="384" t="s">
        <v>1089</v>
      </c>
      <c r="R368" s="385">
        <v>0</v>
      </c>
      <c r="T368" s="384" t="s">
        <v>507</v>
      </c>
      <c r="U368" s="384" t="s">
        <v>508</v>
      </c>
      <c r="V368" s="384" t="s">
        <v>519</v>
      </c>
    </row>
    <row r="369" spans="1:22">
      <c r="A369" s="382">
        <v>44165</v>
      </c>
      <c r="B369" s="384" t="s">
        <v>496</v>
      </c>
      <c r="C369" s="384" t="s">
        <v>497</v>
      </c>
      <c r="D369" s="384" t="s">
        <v>590</v>
      </c>
      <c r="E369" s="384" t="s">
        <v>591</v>
      </c>
      <c r="F369" s="384" t="s">
        <v>520</v>
      </c>
      <c r="G369" s="384" t="s">
        <v>501</v>
      </c>
      <c r="H369" s="384" t="s">
        <v>502</v>
      </c>
      <c r="I369" s="547">
        <v>223.38</v>
      </c>
      <c r="J369" s="384" t="s">
        <v>503</v>
      </c>
      <c r="K369" s="385">
        <v>223.38</v>
      </c>
      <c r="L369" s="384" t="s">
        <v>503</v>
      </c>
      <c r="M369" s="384" t="s">
        <v>1084</v>
      </c>
      <c r="N369" s="384" t="s">
        <v>505</v>
      </c>
      <c r="O369" s="384" t="s">
        <v>1090</v>
      </c>
      <c r="R369" s="385">
        <v>0</v>
      </c>
      <c r="T369" s="384" t="s">
        <v>507</v>
      </c>
      <c r="U369" s="384" t="s">
        <v>508</v>
      </c>
      <c r="V369" s="384" t="s">
        <v>594</v>
      </c>
    </row>
    <row r="370" spans="1:22">
      <c r="A370" s="382">
        <v>44165</v>
      </c>
      <c r="B370" s="384" t="s">
        <v>496</v>
      </c>
      <c r="C370" s="384" t="s">
        <v>497</v>
      </c>
      <c r="D370" s="384" t="s">
        <v>580</v>
      </c>
      <c r="E370" s="384" t="s">
        <v>581</v>
      </c>
      <c r="F370" s="384" t="s">
        <v>520</v>
      </c>
      <c r="G370" s="384" t="s">
        <v>501</v>
      </c>
      <c r="H370" s="384" t="s">
        <v>502</v>
      </c>
      <c r="I370" s="547">
        <v>223.38</v>
      </c>
      <c r="J370" s="384" t="s">
        <v>503</v>
      </c>
      <c r="K370" s="385">
        <v>223.38</v>
      </c>
      <c r="L370" s="384" t="s">
        <v>503</v>
      </c>
      <c r="M370" s="384" t="s">
        <v>1084</v>
      </c>
      <c r="N370" s="384" t="s">
        <v>505</v>
      </c>
      <c r="O370" s="384" t="s">
        <v>1091</v>
      </c>
      <c r="R370" s="385">
        <v>0</v>
      </c>
      <c r="T370" s="384" t="s">
        <v>507</v>
      </c>
      <c r="U370" s="384" t="s">
        <v>508</v>
      </c>
      <c r="V370" s="384" t="s">
        <v>584</v>
      </c>
    </row>
    <row r="371" spans="1:22">
      <c r="A371" s="382">
        <v>44165</v>
      </c>
      <c r="B371" s="384" t="s">
        <v>496</v>
      </c>
      <c r="C371" s="384" t="s">
        <v>497</v>
      </c>
      <c r="D371" s="384" t="s">
        <v>598</v>
      </c>
      <c r="E371" s="384" t="s">
        <v>599</v>
      </c>
      <c r="F371" s="384" t="s">
        <v>500</v>
      </c>
      <c r="G371" s="384" t="s">
        <v>501</v>
      </c>
      <c r="H371" s="384" t="s">
        <v>502</v>
      </c>
      <c r="I371" s="547">
        <v>3.07</v>
      </c>
      <c r="J371" s="384" t="s">
        <v>503</v>
      </c>
      <c r="K371" s="385">
        <v>3.07</v>
      </c>
      <c r="L371" s="384" t="s">
        <v>503</v>
      </c>
      <c r="M371" s="384" t="s">
        <v>1076</v>
      </c>
      <c r="N371" s="384" t="s">
        <v>505</v>
      </c>
      <c r="O371" s="384" t="s">
        <v>1092</v>
      </c>
      <c r="R371" s="385">
        <v>0</v>
      </c>
      <c r="T371" s="384" t="s">
        <v>507</v>
      </c>
      <c r="U371" s="384" t="s">
        <v>508</v>
      </c>
      <c r="V371" s="384" t="s">
        <v>629</v>
      </c>
    </row>
    <row r="372" spans="1:22">
      <c r="A372" s="382">
        <v>44165</v>
      </c>
      <c r="B372" s="384" t="s">
        <v>496</v>
      </c>
      <c r="C372" s="384" t="s">
        <v>497</v>
      </c>
      <c r="D372" s="384" t="s">
        <v>598</v>
      </c>
      <c r="E372" s="384" t="s">
        <v>599</v>
      </c>
      <c r="F372" s="384" t="s">
        <v>500</v>
      </c>
      <c r="G372" s="384" t="s">
        <v>501</v>
      </c>
      <c r="H372" s="384" t="s">
        <v>502</v>
      </c>
      <c r="I372" s="547">
        <v>3.33</v>
      </c>
      <c r="J372" s="384" t="s">
        <v>503</v>
      </c>
      <c r="K372" s="385">
        <v>3.33</v>
      </c>
      <c r="L372" s="384" t="s">
        <v>503</v>
      </c>
      <c r="M372" s="384" t="s">
        <v>1076</v>
      </c>
      <c r="N372" s="384" t="s">
        <v>505</v>
      </c>
      <c r="O372" s="384" t="s">
        <v>1093</v>
      </c>
      <c r="R372" s="385">
        <v>0</v>
      </c>
      <c r="T372" s="384" t="s">
        <v>507</v>
      </c>
      <c r="U372" s="384" t="s">
        <v>508</v>
      </c>
      <c r="V372" s="384" t="s">
        <v>618</v>
      </c>
    </row>
    <row r="373" spans="1:22">
      <c r="A373" s="382">
        <v>44165</v>
      </c>
      <c r="B373" s="384" t="s">
        <v>496</v>
      </c>
      <c r="C373" s="384" t="s">
        <v>497</v>
      </c>
      <c r="D373" s="384" t="s">
        <v>622</v>
      </c>
      <c r="E373" s="384" t="s">
        <v>623</v>
      </c>
      <c r="F373" s="384" t="s">
        <v>500</v>
      </c>
      <c r="G373" s="384" t="s">
        <v>501</v>
      </c>
      <c r="H373" s="384" t="s">
        <v>502</v>
      </c>
      <c r="I373" s="547">
        <v>7.47</v>
      </c>
      <c r="J373" s="384" t="s">
        <v>503</v>
      </c>
      <c r="K373" s="385">
        <v>7.47</v>
      </c>
      <c r="L373" s="384" t="s">
        <v>503</v>
      </c>
      <c r="M373" s="384" t="s">
        <v>1076</v>
      </c>
      <c r="N373" s="384" t="s">
        <v>505</v>
      </c>
      <c r="O373" s="384" t="s">
        <v>1094</v>
      </c>
      <c r="R373" s="385">
        <v>0</v>
      </c>
      <c r="T373" s="384" t="s">
        <v>507</v>
      </c>
      <c r="U373" s="384" t="s">
        <v>508</v>
      </c>
      <c r="V373" s="384" t="s">
        <v>626</v>
      </c>
    </row>
    <row r="374" spans="1:22">
      <c r="A374" s="382">
        <v>44165</v>
      </c>
      <c r="B374" s="384" t="s">
        <v>496</v>
      </c>
      <c r="C374" s="384" t="s">
        <v>497</v>
      </c>
      <c r="D374" s="384" t="s">
        <v>598</v>
      </c>
      <c r="E374" s="384" t="s">
        <v>599</v>
      </c>
      <c r="F374" s="384" t="s">
        <v>520</v>
      </c>
      <c r="G374" s="384" t="s">
        <v>501</v>
      </c>
      <c r="H374" s="384" t="s">
        <v>502</v>
      </c>
      <c r="I374" s="547">
        <v>33.81</v>
      </c>
      <c r="J374" s="384" t="s">
        <v>503</v>
      </c>
      <c r="K374" s="385">
        <v>33.81</v>
      </c>
      <c r="L374" s="384" t="s">
        <v>503</v>
      </c>
      <c r="M374" s="384" t="s">
        <v>1084</v>
      </c>
      <c r="N374" s="384" t="s">
        <v>505</v>
      </c>
      <c r="O374" s="384" t="s">
        <v>1095</v>
      </c>
      <c r="R374" s="385">
        <v>0</v>
      </c>
      <c r="T374" s="384" t="s">
        <v>507</v>
      </c>
      <c r="U374" s="384" t="s">
        <v>508</v>
      </c>
      <c r="V374" s="384" t="s">
        <v>629</v>
      </c>
    </row>
    <row r="375" spans="1:22">
      <c r="A375" s="382">
        <v>44165</v>
      </c>
      <c r="B375" s="384" t="s">
        <v>496</v>
      </c>
      <c r="C375" s="384" t="s">
        <v>497</v>
      </c>
      <c r="D375" s="384" t="s">
        <v>598</v>
      </c>
      <c r="E375" s="384" t="s">
        <v>599</v>
      </c>
      <c r="F375" s="384" t="s">
        <v>520</v>
      </c>
      <c r="G375" s="384" t="s">
        <v>501</v>
      </c>
      <c r="H375" s="384" t="s">
        <v>502</v>
      </c>
      <c r="I375" s="547">
        <v>33.39</v>
      </c>
      <c r="J375" s="384" t="s">
        <v>503</v>
      </c>
      <c r="K375" s="385">
        <v>33.39</v>
      </c>
      <c r="L375" s="384" t="s">
        <v>503</v>
      </c>
      <c r="M375" s="384" t="s">
        <v>1084</v>
      </c>
      <c r="N375" s="384" t="s">
        <v>505</v>
      </c>
      <c r="O375" s="384" t="s">
        <v>1096</v>
      </c>
      <c r="R375" s="385">
        <v>0</v>
      </c>
      <c r="T375" s="384" t="s">
        <v>507</v>
      </c>
      <c r="U375" s="384" t="s">
        <v>508</v>
      </c>
      <c r="V375" s="384" t="s">
        <v>618</v>
      </c>
    </row>
    <row r="376" spans="1:22">
      <c r="A376" s="382">
        <v>44165</v>
      </c>
      <c r="B376" s="384" t="s">
        <v>496</v>
      </c>
      <c r="C376" s="384" t="s">
        <v>497</v>
      </c>
      <c r="D376" s="384" t="s">
        <v>622</v>
      </c>
      <c r="E376" s="384" t="s">
        <v>623</v>
      </c>
      <c r="F376" s="384" t="s">
        <v>520</v>
      </c>
      <c r="G376" s="384" t="s">
        <v>501</v>
      </c>
      <c r="H376" s="384" t="s">
        <v>502</v>
      </c>
      <c r="I376" s="547">
        <v>70.13</v>
      </c>
      <c r="J376" s="384" t="s">
        <v>503</v>
      </c>
      <c r="K376" s="385">
        <v>70.13</v>
      </c>
      <c r="L376" s="384" t="s">
        <v>503</v>
      </c>
      <c r="M376" s="384" t="s">
        <v>1084</v>
      </c>
      <c r="N376" s="384" t="s">
        <v>505</v>
      </c>
      <c r="O376" s="384" t="s">
        <v>1097</v>
      </c>
      <c r="R376" s="385">
        <v>0</v>
      </c>
      <c r="T376" s="384" t="s">
        <v>507</v>
      </c>
      <c r="U376" s="384" t="s">
        <v>508</v>
      </c>
      <c r="V376" s="384" t="s">
        <v>626</v>
      </c>
    </row>
    <row r="377" spans="1:22">
      <c r="A377" s="382">
        <v>44165</v>
      </c>
      <c r="B377" s="384" t="s">
        <v>496</v>
      </c>
      <c r="C377" s="384" t="s">
        <v>497</v>
      </c>
      <c r="D377" s="384" t="s">
        <v>683</v>
      </c>
      <c r="E377" s="384" t="s">
        <v>684</v>
      </c>
      <c r="F377" s="384" t="s">
        <v>563</v>
      </c>
      <c r="G377" s="384" t="s">
        <v>501</v>
      </c>
      <c r="H377" s="384" t="s">
        <v>502</v>
      </c>
      <c r="I377" s="547">
        <v>13.32</v>
      </c>
      <c r="J377" s="384" t="s">
        <v>503</v>
      </c>
      <c r="K377" s="385">
        <v>82.83</v>
      </c>
      <c r="L377" s="384" t="s">
        <v>564</v>
      </c>
      <c r="M377" s="384" t="s">
        <v>1098</v>
      </c>
      <c r="N377" s="384" t="s">
        <v>505</v>
      </c>
      <c r="O377" s="384" t="s">
        <v>1099</v>
      </c>
      <c r="R377" s="385">
        <v>0</v>
      </c>
      <c r="T377" s="384" t="s">
        <v>507</v>
      </c>
      <c r="U377" s="384" t="s">
        <v>508</v>
      </c>
      <c r="V377" s="384" t="s">
        <v>643</v>
      </c>
    </row>
    <row r="378" spans="1:22">
      <c r="A378" s="382">
        <v>44165</v>
      </c>
      <c r="B378" s="384" t="s">
        <v>496</v>
      </c>
      <c r="C378" s="384" t="s">
        <v>497</v>
      </c>
      <c r="D378" s="384" t="s">
        <v>683</v>
      </c>
      <c r="E378" s="384" t="s">
        <v>684</v>
      </c>
      <c r="F378" s="384" t="s">
        <v>570</v>
      </c>
      <c r="G378" s="384" t="s">
        <v>501</v>
      </c>
      <c r="H378" s="384" t="s">
        <v>502</v>
      </c>
      <c r="I378" s="547">
        <v>415.63</v>
      </c>
      <c r="J378" s="384" t="s">
        <v>503</v>
      </c>
      <c r="K378" s="385">
        <v>2585</v>
      </c>
      <c r="L378" s="384" t="s">
        <v>564</v>
      </c>
      <c r="M378" s="384" t="s">
        <v>1100</v>
      </c>
      <c r="N378" s="384" t="s">
        <v>505</v>
      </c>
      <c r="O378" s="384" t="s">
        <v>1101</v>
      </c>
      <c r="R378" s="385">
        <v>0</v>
      </c>
      <c r="T378" s="384" t="s">
        <v>507</v>
      </c>
      <c r="U378" s="384" t="s">
        <v>508</v>
      </c>
      <c r="V378" s="384" t="s">
        <v>643</v>
      </c>
    </row>
    <row r="379" spans="1:22">
      <c r="A379" s="382">
        <v>44165</v>
      </c>
      <c r="B379" s="384" t="s">
        <v>496</v>
      </c>
      <c r="C379" s="384" t="s">
        <v>497</v>
      </c>
      <c r="D379" s="384" t="s">
        <v>683</v>
      </c>
      <c r="E379" s="384" t="s">
        <v>684</v>
      </c>
      <c r="F379" s="384" t="s">
        <v>645</v>
      </c>
      <c r="G379" s="384" t="s">
        <v>501</v>
      </c>
      <c r="H379" s="384" t="s">
        <v>502</v>
      </c>
      <c r="I379" s="547">
        <v>29.09</v>
      </c>
      <c r="J379" s="384" t="s">
        <v>503</v>
      </c>
      <c r="K379" s="385">
        <v>180.95</v>
      </c>
      <c r="L379" s="384" t="s">
        <v>564</v>
      </c>
      <c r="M379" s="384" t="s">
        <v>1100</v>
      </c>
      <c r="N379" s="384" t="s">
        <v>505</v>
      </c>
      <c r="O379" s="384" t="s">
        <v>1102</v>
      </c>
      <c r="R379" s="385">
        <v>0</v>
      </c>
      <c r="T379" s="384" t="s">
        <v>507</v>
      </c>
      <c r="U379" s="384" t="s">
        <v>508</v>
      </c>
      <c r="V379" s="384" t="s">
        <v>643</v>
      </c>
    </row>
    <row r="380" spans="1:22">
      <c r="A380" s="382">
        <v>44165</v>
      </c>
      <c r="B380" s="384" t="s">
        <v>496</v>
      </c>
      <c r="C380" s="384" t="s">
        <v>497</v>
      </c>
      <c r="D380" s="384" t="s">
        <v>647</v>
      </c>
      <c r="E380" s="384" t="s">
        <v>648</v>
      </c>
      <c r="F380" s="384" t="s">
        <v>500</v>
      </c>
      <c r="G380" s="384" t="s">
        <v>501</v>
      </c>
      <c r="H380" s="384" t="s">
        <v>502</v>
      </c>
      <c r="I380" s="547">
        <v>19.27</v>
      </c>
      <c r="J380" s="384" t="s">
        <v>503</v>
      </c>
      <c r="K380" s="385">
        <v>19.27</v>
      </c>
      <c r="L380" s="384" t="s">
        <v>503</v>
      </c>
      <c r="M380" s="384" t="s">
        <v>1076</v>
      </c>
      <c r="N380" s="384" t="s">
        <v>505</v>
      </c>
      <c r="O380" s="384" t="s">
        <v>1103</v>
      </c>
      <c r="R380" s="385">
        <v>0</v>
      </c>
      <c r="T380" s="384" t="s">
        <v>507</v>
      </c>
      <c r="U380" s="384" t="s">
        <v>508</v>
      </c>
      <c r="V380" s="384" t="s">
        <v>651</v>
      </c>
    </row>
    <row r="381" spans="1:22">
      <c r="A381" s="382">
        <v>44165</v>
      </c>
      <c r="B381" s="384" t="s">
        <v>496</v>
      </c>
      <c r="C381" s="384" t="s">
        <v>497</v>
      </c>
      <c r="D381" s="384" t="s">
        <v>657</v>
      </c>
      <c r="E381" s="384" t="s">
        <v>658</v>
      </c>
      <c r="F381" s="384" t="s">
        <v>500</v>
      </c>
      <c r="G381" s="384" t="s">
        <v>501</v>
      </c>
      <c r="H381" s="384" t="s">
        <v>502</v>
      </c>
      <c r="I381" s="547">
        <v>7.47</v>
      </c>
      <c r="J381" s="384" t="s">
        <v>503</v>
      </c>
      <c r="K381" s="385">
        <v>7.47</v>
      </c>
      <c r="L381" s="384" t="s">
        <v>503</v>
      </c>
      <c r="M381" s="384" t="s">
        <v>1076</v>
      </c>
      <c r="N381" s="384" t="s">
        <v>505</v>
      </c>
      <c r="O381" s="384" t="s">
        <v>1104</v>
      </c>
      <c r="R381" s="385">
        <v>0</v>
      </c>
      <c r="T381" s="384" t="s">
        <v>507</v>
      </c>
      <c r="U381" s="384" t="s">
        <v>508</v>
      </c>
      <c r="V381" s="384" t="s">
        <v>661</v>
      </c>
    </row>
    <row r="382" spans="1:22">
      <c r="A382" s="382">
        <v>44165</v>
      </c>
      <c r="B382" s="384" t="s">
        <v>496</v>
      </c>
      <c r="C382" s="384" t="s">
        <v>497</v>
      </c>
      <c r="D382" s="384" t="s">
        <v>652</v>
      </c>
      <c r="E382" s="384" t="s">
        <v>653</v>
      </c>
      <c r="F382" s="384" t="s">
        <v>500</v>
      </c>
      <c r="G382" s="384" t="s">
        <v>501</v>
      </c>
      <c r="H382" s="384" t="s">
        <v>502</v>
      </c>
      <c r="I382" s="547">
        <v>13.67</v>
      </c>
      <c r="J382" s="384" t="s">
        <v>503</v>
      </c>
      <c r="K382" s="385">
        <v>13.67</v>
      </c>
      <c r="L382" s="384" t="s">
        <v>503</v>
      </c>
      <c r="M382" s="384" t="s">
        <v>1076</v>
      </c>
      <c r="N382" s="384" t="s">
        <v>505</v>
      </c>
      <c r="O382" s="384" t="s">
        <v>1105</v>
      </c>
      <c r="R382" s="385">
        <v>0</v>
      </c>
      <c r="T382" s="384" t="s">
        <v>507</v>
      </c>
      <c r="U382" s="384" t="s">
        <v>508</v>
      </c>
      <c r="V382" s="384" t="s">
        <v>656</v>
      </c>
    </row>
    <row r="383" spans="1:22">
      <c r="A383" s="382">
        <v>44165</v>
      </c>
      <c r="B383" s="384" t="s">
        <v>496</v>
      </c>
      <c r="C383" s="384" t="s">
        <v>497</v>
      </c>
      <c r="D383" s="384" t="s">
        <v>787</v>
      </c>
      <c r="E383" s="384" t="s">
        <v>788</v>
      </c>
      <c r="F383" s="384" t="s">
        <v>563</v>
      </c>
      <c r="G383" s="384" t="s">
        <v>501</v>
      </c>
      <c r="H383" s="384" t="s">
        <v>502</v>
      </c>
      <c r="I383" s="547">
        <v>13.32</v>
      </c>
      <c r="J383" s="384" t="s">
        <v>503</v>
      </c>
      <c r="K383" s="385">
        <v>82.83</v>
      </c>
      <c r="L383" s="384" t="s">
        <v>564</v>
      </c>
      <c r="M383" s="384" t="s">
        <v>1098</v>
      </c>
      <c r="N383" s="384" t="s">
        <v>505</v>
      </c>
      <c r="O383" s="384" t="s">
        <v>1106</v>
      </c>
      <c r="R383" s="385">
        <v>0</v>
      </c>
      <c r="T383" s="384" t="s">
        <v>507</v>
      </c>
      <c r="U383" s="384" t="s">
        <v>508</v>
      </c>
      <c r="V383" s="384" t="s">
        <v>668</v>
      </c>
    </row>
    <row r="384" spans="1:22">
      <c r="A384" s="382">
        <v>44165</v>
      </c>
      <c r="B384" s="384" t="s">
        <v>496</v>
      </c>
      <c r="C384" s="384" t="s">
        <v>497</v>
      </c>
      <c r="D384" s="384" t="s">
        <v>647</v>
      </c>
      <c r="E384" s="384" t="s">
        <v>648</v>
      </c>
      <c r="F384" s="384" t="s">
        <v>520</v>
      </c>
      <c r="G384" s="384" t="s">
        <v>501</v>
      </c>
      <c r="H384" s="384" t="s">
        <v>502</v>
      </c>
      <c r="I384" s="547">
        <v>172.8</v>
      </c>
      <c r="J384" s="384" t="s">
        <v>503</v>
      </c>
      <c r="K384" s="385">
        <v>172.8</v>
      </c>
      <c r="L384" s="384" t="s">
        <v>503</v>
      </c>
      <c r="M384" s="384" t="s">
        <v>1084</v>
      </c>
      <c r="N384" s="384" t="s">
        <v>505</v>
      </c>
      <c r="O384" s="384" t="s">
        <v>1107</v>
      </c>
      <c r="R384" s="385">
        <v>0</v>
      </c>
      <c r="T384" s="384" t="s">
        <v>507</v>
      </c>
      <c r="U384" s="384" t="s">
        <v>508</v>
      </c>
      <c r="V384" s="384" t="s">
        <v>651</v>
      </c>
    </row>
    <row r="385" spans="1:22">
      <c r="A385" s="382">
        <v>44165</v>
      </c>
      <c r="B385" s="384" t="s">
        <v>496</v>
      </c>
      <c r="C385" s="384" t="s">
        <v>497</v>
      </c>
      <c r="D385" s="384" t="s">
        <v>657</v>
      </c>
      <c r="E385" s="384" t="s">
        <v>658</v>
      </c>
      <c r="F385" s="384" t="s">
        <v>520</v>
      </c>
      <c r="G385" s="384" t="s">
        <v>501</v>
      </c>
      <c r="H385" s="384" t="s">
        <v>502</v>
      </c>
      <c r="I385" s="547">
        <v>70.98</v>
      </c>
      <c r="J385" s="384" t="s">
        <v>503</v>
      </c>
      <c r="K385" s="385">
        <v>70.98</v>
      </c>
      <c r="L385" s="384" t="s">
        <v>503</v>
      </c>
      <c r="M385" s="384" t="s">
        <v>1084</v>
      </c>
      <c r="N385" s="384" t="s">
        <v>505</v>
      </c>
      <c r="O385" s="384" t="s">
        <v>1108</v>
      </c>
      <c r="R385" s="385">
        <v>0</v>
      </c>
      <c r="T385" s="384" t="s">
        <v>507</v>
      </c>
      <c r="U385" s="384" t="s">
        <v>508</v>
      </c>
      <c r="V385" s="384" t="s">
        <v>661</v>
      </c>
    </row>
    <row r="386" spans="1:22">
      <c r="A386" s="382">
        <v>44165</v>
      </c>
      <c r="B386" s="384" t="s">
        <v>496</v>
      </c>
      <c r="C386" s="384" t="s">
        <v>497</v>
      </c>
      <c r="D386" s="384" t="s">
        <v>652</v>
      </c>
      <c r="E386" s="384" t="s">
        <v>653</v>
      </c>
      <c r="F386" s="384" t="s">
        <v>520</v>
      </c>
      <c r="G386" s="384" t="s">
        <v>501</v>
      </c>
      <c r="H386" s="384" t="s">
        <v>502</v>
      </c>
      <c r="I386" s="547">
        <v>124.5</v>
      </c>
      <c r="J386" s="384" t="s">
        <v>503</v>
      </c>
      <c r="K386" s="385">
        <v>124.5</v>
      </c>
      <c r="L386" s="384" t="s">
        <v>503</v>
      </c>
      <c r="M386" s="384" t="s">
        <v>1084</v>
      </c>
      <c r="N386" s="384" t="s">
        <v>505</v>
      </c>
      <c r="O386" s="384" t="s">
        <v>1109</v>
      </c>
      <c r="R386" s="385">
        <v>0</v>
      </c>
      <c r="T386" s="384" t="s">
        <v>507</v>
      </c>
      <c r="U386" s="384" t="s">
        <v>508</v>
      </c>
      <c r="V386" s="384" t="s">
        <v>656</v>
      </c>
    </row>
    <row r="387" spans="1:22">
      <c r="A387" s="382">
        <v>44165</v>
      </c>
      <c r="B387" s="384" t="s">
        <v>496</v>
      </c>
      <c r="C387" s="384" t="s">
        <v>497</v>
      </c>
      <c r="D387" s="384" t="s">
        <v>787</v>
      </c>
      <c r="E387" s="384" t="s">
        <v>788</v>
      </c>
      <c r="F387" s="384" t="s">
        <v>570</v>
      </c>
      <c r="G387" s="384" t="s">
        <v>501</v>
      </c>
      <c r="H387" s="384" t="s">
        <v>502</v>
      </c>
      <c r="I387" s="547">
        <v>309.51</v>
      </c>
      <c r="J387" s="384" t="s">
        <v>503</v>
      </c>
      <c r="K387" s="385">
        <v>1925</v>
      </c>
      <c r="L387" s="384" t="s">
        <v>564</v>
      </c>
      <c r="M387" s="384" t="s">
        <v>1100</v>
      </c>
      <c r="N387" s="384" t="s">
        <v>505</v>
      </c>
      <c r="O387" s="384" t="s">
        <v>1110</v>
      </c>
      <c r="R387" s="385">
        <v>0</v>
      </c>
      <c r="T387" s="384" t="s">
        <v>507</v>
      </c>
      <c r="U387" s="384" t="s">
        <v>508</v>
      </c>
      <c r="V387" s="384" t="s">
        <v>668</v>
      </c>
    </row>
    <row r="388" spans="1:22">
      <c r="A388" s="382">
        <v>44165</v>
      </c>
      <c r="B388" s="384" t="s">
        <v>496</v>
      </c>
      <c r="C388" s="384" t="s">
        <v>497</v>
      </c>
      <c r="D388" s="384" t="s">
        <v>527</v>
      </c>
      <c r="E388" s="384" t="s">
        <v>528</v>
      </c>
      <c r="F388" s="384" t="s">
        <v>500</v>
      </c>
      <c r="G388" s="384" t="s">
        <v>501</v>
      </c>
      <c r="H388" s="384" t="s">
        <v>502</v>
      </c>
      <c r="I388" s="547">
        <v>7.9</v>
      </c>
      <c r="J388" s="384" t="s">
        <v>503</v>
      </c>
      <c r="K388" s="385">
        <v>7.9</v>
      </c>
      <c r="L388" s="384" t="s">
        <v>503</v>
      </c>
      <c r="M388" s="384" t="s">
        <v>1076</v>
      </c>
      <c r="N388" s="384" t="s">
        <v>505</v>
      </c>
      <c r="O388" s="384" t="s">
        <v>1111</v>
      </c>
      <c r="R388" s="385">
        <v>0</v>
      </c>
      <c r="T388" s="384" t="s">
        <v>507</v>
      </c>
      <c r="U388" s="384" t="s">
        <v>508</v>
      </c>
      <c r="V388" s="384" t="s">
        <v>537</v>
      </c>
    </row>
    <row r="389" spans="1:22">
      <c r="A389" s="382">
        <v>44165</v>
      </c>
      <c r="B389" s="384" t="s">
        <v>496</v>
      </c>
      <c r="C389" s="384" t="s">
        <v>497</v>
      </c>
      <c r="D389" s="384" t="s">
        <v>527</v>
      </c>
      <c r="E389" s="384" t="s">
        <v>528</v>
      </c>
      <c r="F389" s="384" t="s">
        <v>500</v>
      </c>
      <c r="G389" s="384" t="s">
        <v>501</v>
      </c>
      <c r="H389" s="384" t="s">
        <v>502</v>
      </c>
      <c r="I389" s="547">
        <v>7.9</v>
      </c>
      <c r="J389" s="384" t="s">
        <v>503</v>
      </c>
      <c r="K389" s="385">
        <v>7.9</v>
      </c>
      <c r="L389" s="384" t="s">
        <v>503</v>
      </c>
      <c r="M389" s="384" t="s">
        <v>1076</v>
      </c>
      <c r="N389" s="384" t="s">
        <v>505</v>
      </c>
      <c r="O389" s="384" t="s">
        <v>1112</v>
      </c>
      <c r="R389" s="385">
        <v>0</v>
      </c>
      <c r="T389" s="384" t="s">
        <v>507</v>
      </c>
      <c r="U389" s="384" t="s">
        <v>508</v>
      </c>
      <c r="V389" s="384" t="s">
        <v>680</v>
      </c>
    </row>
    <row r="390" spans="1:22">
      <c r="A390" s="382">
        <v>44165</v>
      </c>
      <c r="B390" s="384" t="s">
        <v>496</v>
      </c>
      <c r="C390" s="384" t="s">
        <v>497</v>
      </c>
      <c r="D390" s="384" t="s">
        <v>527</v>
      </c>
      <c r="E390" s="384" t="s">
        <v>528</v>
      </c>
      <c r="F390" s="384" t="s">
        <v>500</v>
      </c>
      <c r="G390" s="384" t="s">
        <v>501</v>
      </c>
      <c r="H390" s="384" t="s">
        <v>502</v>
      </c>
      <c r="I390" s="547">
        <v>8.15</v>
      </c>
      <c r="J390" s="384" t="s">
        <v>503</v>
      </c>
      <c r="K390" s="385">
        <v>8.15</v>
      </c>
      <c r="L390" s="384" t="s">
        <v>503</v>
      </c>
      <c r="M390" s="384" t="s">
        <v>1076</v>
      </c>
      <c r="N390" s="384" t="s">
        <v>505</v>
      </c>
      <c r="O390" s="384" t="s">
        <v>1113</v>
      </c>
      <c r="R390" s="385">
        <v>0</v>
      </c>
      <c r="T390" s="384" t="s">
        <v>507</v>
      </c>
      <c r="U390" s="384" t="s">
        <v>508</v>
      </c>
      <c r="V390" s="384" t="s">
        <v>545</v>
      </c>
    </row>
    <row r="391" spans="1:22">
      <c r="A391" s="382">
        <v>44165</v>
      </c>
      <c r="B391" s="384" t="s">
        <v>496</v>
      </c>
      <c r="C391" s="384" t="s">
        <v>497</v>
      </c>
      <c r="D391" s="384" t="s">
        <v>527</v>
      </c>
      <c r="E391" s="384" t="s">
        <v>528</v>
      </c>
      <c r="F391" s="384" t="s">
        <v>500</v>
      </c>
      <c r="G391" s="384" t="s">
        <v>501</v>
      </c>
      <c r="H391" s="384" t="s">
        <v>502</v>
      </c>
      <c r="I391" s="547">
        <v>8.15</v>
      </c>
      <c r="J391" s="384" t="s">
        <v>503</v>
      </c>
      <c r="K391" s="385">
        <v>8.15</v>
      </c>
      <c r="L391" s="384" t="s">
        <v>503</v>
      </c>
      <c r="M391" s="384" t="s">
        <v>1076</v>
      </c>
      <c r="N391" s="384" t="s">
        <v>505</v>
      </c>
      <c r="O391" s="384" t="s">
        <v>1114</v>
      </c>
      <c r="R391" s="385">
        <v>0</v>
      </c>
      <c r="T391" s="384" t="s">
        <v>507</v>
      </c>
      <c r="U391" s="384" t="s">
        <v>508</v>
      </c>
      <c r="V391" s="384" t="s">
        <v>534</v>
      </c>
    </row>
    <row r="392" spans="1:22">
      <c r="A392" s="382">
        <v>44165</v>
      </c>
      <c r="B392" s="384" t="s">
        <v>496</v>
      </c>
      <c r="C392" s="384" t="s">
        <v>497</v>
      </c>
      <c r="D392" s="384" t="s">
        <v>527</v>
      </c>
      <c r="E392" s="384" t="s">
        <v>528</v>
      </c>
      <c r="F392" s="384" t="s">
        <v>500</v>
      </c>
      <c r="G392" s="384" t="s">
        <v>501</v>
      </c>
      <c r="H392" s="384" t="s">
        <v>502</v>
      </c>
      <c r="I392" s="547">
        <v>8.15</v>
      </c>
      <c r="J392" s="384" t="s">
        <v>503</v>
      </c>
      <c r="K392" s="385">
        <v>8.15</v>
      </c>
      <c r="L392" s="384" t="s">
        <v>503</v>
      </c>
      <c r="M392" s="384" t="s">
        <v>1076</v>
      </c>
      <c r="N392" s="384" t="s">
        <v>505</v>
      </c>
      <c r="O392" s="384" t="s">
        <v>1115</v>
      </c>
      <c r="R392" s="385">
        <v>0</v>
      </c>
      <c r="T392" s="384" t="s">
        <v>507</v>
      </c>
      <c r="U392" s="384" t="s">
        <v>508</v>
      </c>
      <c r="V392" s="384" t="s">
        <v>597</v>
      </c>
    </row>
    <row r="393" spans="1:22">
      <c r="A393" s="382">
        <v>44165</v>
      </c>
      <c r="B393" s="384" t="s">
        <v>496</v>
      </c>
      <c r="C393" s="384" t="s">
        <v>497</v>
      </c>
      <c r="D393" s="384" t="s">
        <v>527</v>
      </c>
      <c r="E393" s="384" t="s">
        <v>528</v>
      </c>
      <c r="F393" s="384" t="s">
        <v>500</v>
      </c>
      <c r="G393" s="384" t="s">
        <v>501</v>
      </c>
      <c r="H393" s="384" t="s">
        <v>502</v>
      </c>
      <c r="I393" s="547">
        <v>7.9</v>
      </c>
      <c r="J393" s="384" t="s">
        <v>503</v>
      </c>
      <c r="K393" s="385">
        <v>7.9</v>
      </c>
      <c r="L393" s="384" t="s">
        <v>503</v>
      </c>
      <c r="M393" s="384" t="s">
        <v>1076</v>
      </c>
      <c r="N393" s="384" t="s">
        <v>505</v>
      </c>
      <c r="O393" s="384" t="s">
        <v>1116</v>
      </c>
      <c r="R393" s="385">
        <v>0</v>
      </c>
      <c r="T393" s="384" t="s">
        <v>507</v>
      </c>
      <c r="U393" s="384" t="s">
        <v>508</v>
      </c>
      <c r="V393" s="384" t="s">
        <v>531</v>
      </c>
    </row>
    <row r="394" spans="1:22">
      <c r="A394" s="382">
        <v>44165</v>
      </c>
      <c r="B394" s="384" t="s">
        <v>496</v>
      </c>
      <c r="C394" s="384" t="s">
        <v>497</v>
      </c>
      <c r="D394" s="384" t="s">
        <v>527</v>
      </c>
      <c r="E394" s="384" t="s">
        <v>528</v>
      </c>
      <c r="F394" s="384" t="s">
        <v>500</v>
      </c>
      <c r="G394" s="384" t="s">
        <v>501</v>
      </c>
      <c r="H394" s="384" t="s">
        <v>502</v>
      </c>
      <c r="I394" s="547">
        <v>8.64</v>
      </c>
      <c r="J394" s="384" t="s">
        <v>503</v>
      </c>
      <c r="K394" s="385">
        <v>8.64</v>
      </c>
      <c r="L394" s="384" t="s">
        <v>503</v>
      </c>
      <c r="M394" s="384" t="s">
        <v>1076</v>
      </c>
      <c r="N394" s="384" t="s">
        <v>505</v>
      </c>
      <c r="O394" s="384" t="s">
        <v>1117</v>
      </c>
      <c r="R394" s="385">
        <v>0</v>
      </c>
      <c r="T394" s="384" t="s">
        <v>507</v>
      </c>
      <c r="U394" s="384" t="s">
        <v>508</v>
      </c>
      <c r="V394" s="384" t="s">
        <v>832</v>
      </c>
    </row>
    <row r="395" spans="1:22">
      <c r="A395" s="382">
        <v>44165</v>
      </c>
      <c r="B395" s="384" t="s">
        <v>496</v>
      </c>
      <c r="C395" s="384" t="s">
        <v>497</v>
      </c>
      <c r="D395" s="384" t="s">
        <v>527</v>
      </c>
      <c r="E395" s="384" t="s">
        <v>528</v>
      </c>
      <c r="F395" s="384" t="s">
        <v>520</v>
      </c>
      <c r="G395" s="384" t="s">
        <v>501</v>
      </c>
      <c r="H395" s="384" t="s">
        <v>502</v>
      </c>
      <c r="I395" s="547">
        <v>84.06</v>
      </c>
      <c r="J395" s="384" t="s">
        <v>503</v>
      </c>
      <c r="K395" s="385">
        <v>84.06</v>
      </c>
      <c r="L395" s="384" t="s">
        <v>503</v>
      </c>
      <c r="M395" s="384" t="s">
        <v>1084</v>
      </c>
      <c r="N395" s="384" t="s">
        <v>505</v>
      </c>
      <c r="O395" s="384" t="s">
        <v>1118</v>
      </c>
      <c r="R395" s="385">
        <v>0</v>
      </c>
      <c r="T395" s="384" t="s">
        <v>507</v>
      </c>
      <c r="U395" s="384" t="s">
        <v>508</v>
      </c>
      <c r="V395" s="384" t="s">
        <v>537</v>
      </c>
    </row>
    <row r="396" spans="1:22">
      <c r="A396" s="382">
        <v>44165</v>
      </c>
      <c r="B396" s="384" t="s">
        <v>496</v>
      </c>
      <c r="C396" s="384" t="s">
        <v>497</v>
      </c>
      <c r="D396" s="384" t="s">
        <v>527</v>
      </c>
      <c r="E396" s="384" t="s">
        <v>528</v>
      </c>
      <c r="F396" s="384" t="s">
        <v>520</v>
      </c>
      <c r="G396" s="384" t="s">
        <v>501</v>
      </c>
      <c r="H396" s="384" t="s">
        <v>502</v>
      </c>
      <c r="I396" s="547">
        <v>83.27</v>
      </c>
      <c r="J396" s="384" t="s">
        <v>503</v>
      </c>
      <c r="K396" s="385">
        <v>83.27</v>
      </c>
      <c r="L396" s="384" t="s">
        <v>503</v>
      </c>
      <c r="M396" s="384" t="s">
        <v>1084</v>
      </c>
      <c r="N396" s="384" t="s">
        <v>505</v>
      </c>
      <c r="O396" s="384" t="s">
        <v>1119</v>
      </c>
      <c r="R396" s="385">
        <v>0</v>
      </c>
      <c r="T396" s="384" t="s">
        <v>507</v>
      </c>
      <c r="U396" s="384" t="s">
        <v>508</v>
      </c>
      <c r="V396" s="384" t="s">
        <v>680</v>
      </c>
    </row>
    <row r="397" spans="1:22">
      <c r="A397" s="382">
        <v>44165</v>
      </c>
      <c r="B397" s="384" t="s">
        <v>496</v>
      </c>
      <c r="C397" s="384" t="s">
        <v>497</v>
      </c>
      <c r="D397" s="384" t="s">
        <v>527</v>
      </c>
      <c r="E397" s="384" t="s">
        <v>528</v>
      </c>
      <c r="F397" s="384" t="s">
        <v>520</v>
      </c>
      <c r="G397" s="384" t="s">
        <v>501</v>
      </c>
      <c r="H397" s="384" t="s">
        <v>502</v>
      </c>
      <c r="I397" s="547">
        <v>85.5</v>
      </c>
      <c r="J397" s="384" t="s">
        <v>503</v>
      </c>
      <c r="K397" s="385">
        <v>85.5</v>
      </c>
      <c r="L397" s="384" t="s">
        <v>503</v>
      </c>
      <c r="M397" s="384" t="s">
        <v>1084</v>
      </c>
      <c r="N397" s="384" t="s">
        <v>505</v>
      </c>
      <c r="O397" s="384" t="s">
        <v>1120</v>
      </c>
      <c r="R397" s="385">
        <v>0</v>
      </c>
      <c r="T397" s="384" t="s">
        <v>507</v>
      </c>
      <c r="U397" s="384" t="s">
        <v>508</v>
      </c>
      <c r="V397" s="384" t="s">
        <v>545</v>
      </c>
    </row>
    <row r="398" spans="1:22">
      <c r="A398" s="382">
        <v>44165</v>
      </c>
      <c r="B398" s="384" t="s">
        <v>496</v>
      </c>
      <c r="C398" s="384" t="s">
        <v>497</v>
      </c>
      <c r="D398" s="384" t="s">
        <v>527</v>
      </c>
      <c r="E398" s="384" t="s">
        <v>528</v>
      </c>
      <c r="F398" s="384" t="s">
        <v>520</v>
      </c>
      <c r="G398" s="384" t="s">
        <v>501</v>
      </c>
      <c r="H398" s="384" t="s">
        <v>502</v>
      </c>
      <c r="I398" s="547">
        <v>84.65</v>
      </c>
      <c r="J398" s="384" t="s">
        <v>503</v>
      </c>
      <c r="K398" s="385">
        <v>84.65</v>
      </c>
      <c r="L398" s="384" t="s">
        <v>503</v>
      </c>
      <c r="M398" s="384" t="s">
        <v>1084</v>
      </c>
      <c r="N398" s="384" t="s">
        <v>505</v>
      </c>
      <c r="O398" s="384" t="s">
        <v>1121</v>
      </c>
      <c r="R398" s="385">
        <v>0</v>
      </c>
      <c r="T398" s="384" t="s">
        <v>507</v>
      </c>
      <c r="U398" s="384" t="s">
        <v>508</v>
      </c>
      <c r="V398" s="384" t="s">
        <v>534</v>
      </c>
    </row>
    <row r="399" spans="1:22">
      <c r="A399" s="382">
        <v>44165</v>
      </c>
      <c r="B399" s="384" t="s">
        <v>496</v>
      </c>
      <c r="C399" s="384" t="s">
        <v>497</v>
      </c>
      <c r="D399" s="384" t="s">
        <v>527</v>
      </c>
      <c r="E399" s="384" t="s">
        <v>528</v>
      </c>
      <c r="F399" s="384" t="s">
        <v>520</v>
      </c>
      <c r="G399" s="384" t="s">
        <v>501</v>
      </c>
      <c r="H399" s="384" t="s">
        <v>502</v>
      </c>
      <c r="I399" s="547">
        <v>86.24</v>
      </c>
      <c r="J399" s="384" t="s">
        <v>503</v>
      </c>
      <c r="K399" s="385">
        <v>86.24</v>
      </c>
      <c r="L399" s="384" t="s">
        <v>503</v>
      </c>
      <c r="M399" s="384" t="s">
        <v>1084</v>
      </c>
      <c r="N399" s="384" t="s">
        <v>505</v>
      </c>
      <c r="O399" s="384" t="s">
        <v>1122</v>
      </c>
      <c r="R399" s="385">
        <v>0</v>
      </c>
      <c r="T399" s="384" t="s">
        <v>507</v>
      </c>
      <c r="U399" s="384" t="s">
        <v>508</v>
      </c>
      <c r="V399" s="384" t="s">
        <v>597</v>
      </c>
    </row>
    <row r="400" spans="1:22">
      <c r="A400" s="382">
        <v>44165</v>
      </c>
      <c r="B400" s="384" t="s">
        <v>496</v>
      </c>
      <c r="C400" s="384" t="s">
        <v>497</v>
      </c>
      <c r="D400" s="384" t="s">
        <v>527</v>
      </c>
      <c r="E400" s="384" t="s">
        <v>528</v>
      </c>
      <c r="F400" s="384" t="s">
        <v>520</v>
      </c>
      <c r="G400" s="384" t="s">
        <v>501</v>
      </c>
      <c r="H400" s="384" t="s">
        <v>502</v>
      </c>
      <c r="I400" s="547">
        <v>84.13</v>
      </c>
      <c r="J400" s="384" t="s">
        <v>503</v>
      </c>
      <c r="K400" s="385">
        <v>84.13</v>
      </c>
      <c r="L400" s="384" t="s">
        <v>503</v>
      </c>
      <c r="M400" s="384" t="s">
        <v>1084</v>
      </c>
      <c r="N400" s="384" t="s">
        <v>505</v>
      </c>
      <c r="O400" s="384" t="s">
        <v>1123</v>
      </c>
      <c r="R400" s="385">
        <v>0</v>
      </c>
      <c r="T400" s="384" t="s">
        <v>507</v>
      </c>
      <c r="U400" s="384" t="s">
        <v>508</v>
      </c>
      <c r="V400" s="384" t="s">
        <v>531</v>
      </c>
    </row>
    <row r="401" spans="1:22">
      <c r="A401" s="382">
        <v>44165</v>
      </c>
      <c r="B401" s="384" t="s">
        <v>496</v>
      </c>
      <c r="C401" s="384" t="s">
        <v>497</v>
      </c>
      <c r="D401" s="384" t="s">
        <v>527</v>
      </c>
      <c r="E401" s="384" t="s">
        <v>528</v>
      </c>
      <c r="F401" s="384" t="s">
        <v>520</v>
      </c>
      <c r="G401" s="384" t="s">
        <v>501</v>
      </c>
      <c r="H401" s="384" t="s">
        <v>502</v>
      </c>
      <c r="I401" s="547">
        <v>89.65</v>
      </c>
      <c r="J401" s="384" t="s">
        <v>503</v>
      </c>
      <c r="K401" s="385">
        <v>89.65</v>
      </c>
      <c r="L401" s="384" t="s">
        <v>503</v>
      </c>
      <c r="M401" s="384" t="s">
        <v>1084</v>
      </c>
      <c r="N401" s="384" t="s">
        <v>505</v>
      </c>
      <c r="O401" s="384" t="s">
        <v>1124</v>
      </c>
      <c r="R401" s="385">
        <v>0</v>
      </c>
      <c r="T401" s="384" t="s">
        <v>507</v>
      </c>
      <c r="U401" s="384" t="s">
        <v>508</v>
      </c>
      <c r="V401" s="384" t="s">
        <v>832</v>
      </c>
    </row>
    <row r="402" spans="1:22">
      <c r="A402" s="382">
        <v>44165</v>
      </c>
      <c r="B402" s="384" t="s">
        <v>496</v>
      </c>
      <c r="C402" s="384" t="s">
        <v>497</v>
      </c>
      <c r="D402" s="384" t="s">
        <v>793</v>
      </c>
      <c r="E402" s="384" t="s">
        <v>794</v>
      </c>
      <c r="F402" s="384" t="s">
        <v>563</v>
      </c>
      <c r="G402" s="384" t="s">
        <v>501</v>
      </c>
      <c r="H402" s="384" t="s">
        <v>502</v>
      </c>
      <c r="I402" s="547">
        <v>13.32</v>
      </c>
      <c r="J402" s="384" t="s">
        <v>503</v>
      </c>
      <c r="K402" s="385">
        <v>82.83</v>
      </c>
      <c r="L402" s="384" t="s">
        <v>564</v>
      </c>
      <c r="M402" s="384" t="s">
        <v>1098</v>
      </c>
      <c r="N402" s="384" t="s">
        <v>505</v>
      </c>
      <c r="O402" s="384" t="s">
        <v>1125</v>
      </c>
      <c r="R402" s="385">
        <v>0</v>
      </c>
      <c r="T402" s="384" t="s">
        <v>507</v>
      </c>
      <c r="U402" s="384" t="s">
        <v>508</v>
      </c>
      <c r="V402" s="384" t="s">
        <v>796</v>
      </c>
    </row>
    <row r="403" spans="1:22">
      <c r="A403" s="382">
        <v>44165</v>
      </c>
      <c r="B403" s="384" t="s">
        <v>496</v>
      </c>
      <c r="C403" s="384" t="s">
        <v>497</v>
      </c>
      <c r="D403" s="384" t="s">
        <v>797</v>
      </c>
      <c r="E403" s="384" t="s">
        <v>798</v>
      </c>
      <c r="F403" s="384" t="s">
        <v>563</v>
      </c>
      <c r="G403" s="384" t="s">
        <v>501</v>
      </c>
      <c r="H403" s="384" t="s">
        <v>502</v>
      </c>
      <c r="I403" s="547">
        <v>39.950000000000003</v>
      </c>
      <c r="J403" s="384" t="s">
        <v>503</v>
      </c>
      <c r="K403" s="385">
        <v>248.49</v>
      </c>
      <c r="L403" s="384" t="s">
        <v>564</v>
      </c>
      <c r="M403" s="384" t="s">
        <v>1098</v>
      </c>
      <c r="N403" s="384" t="s">
        <v>505</v>
      </c>
      <c r="O403" s="384" t="s">
        <v>1126</v>
      </c>
      <c r="R403" s="385">
        <v>0</v>
      </c>
      <c r="T403" s="384" t="s">
        <v>507</v>
      </c>
      <c r="U403" s="384" t="s">
        <v>508</v>
      </c>
      <c r="V403" s="384" t="s">
        <v>800</v>
      </c>
    </row>
    <row r="404" spans="1:22">
      <c r="A404" s="382">
        <v>44165</v>
      </c>
      <c r="B404" s="384" t="s">
        <v>496</v>
      </c>
      <c r="C404" s="384" t="s">
        <v>497</v>
      </c>
      <c r="D404" s="384" t="s">
        <v>793</v>
      </c>
      <c r="E404" s="384" t="s">
        <v>794</v>
      </c>
      <c r="F404" s="384" t="s">
        <v>570</v>
      </c>
      <c r="G404" s="384" t="s">
        <v>501</v>
      </c>
      <c r="H404" s="384" t="s">
        <v>502</v>
      </c>
      <c r="I404" s="547">
        <v>340.87</v>
      </c>
      <c r="J404" s="384" t="s">
        <v>503</v>
      </c>
      <c r="K404" s="385">
        <v>2120</v>
      </c>
      <c r="L404" s="384" t="s">
        <v>564</v>
      </c>
      <c r="M404" s="384" t="s">
        <v>1100</v>
      </c>
      <c r="N404" s="384" t="s">
        <v>505</v>
      </c>
      <c r="O404" s="384" t="s">
        <v>1127</v>
      </c>
      <c r="R404" s="385">
        <v>0</v>
      </c>
      <c r="T404" s="384" t="s">
        <v>507</v>
      </c>
      <c r="U404" s="384" t="s">
        <v>508</v>
      </c>
      <c r="V404" s="384" t="s">
        <v>796</v>
      </c>
    </row>
    <row r="405" spans="1:22">
      <c r="A405" s="382">
        <v>44165</v>
      </c>
      <c r="B405" s="384" t="s">
        <v>496</v>
      </c>
      <c r="C405" s="384" t="s">
        <v>497</v>
      </c>
      <c r="D405" s="384" t="s">
        <v>793</v>
      </c>
      <c r="E405" s="384" t="s">
        <v>794</v>
      </c>
      <c r="F405" s="384" t="s">
        <v>645</v>
      </c>
      <c r="G405" s="384" t="s">
        <v>501</v>
      </c>
      <c r="H405" s="384" t="s">
        <v>502</v>
      </c>
      <c r="I405" s="547">
        <v>23.86</v>
      </c>
      <c r="J405" s="384" t="s">
        <v>503</v>
      </c>
      <c r="K405" s="385">
        <v>148.4</v>
      </c>
      <c r="L405" s="384" t="s">
        <v>564</v>
      </c>
      <c r="M405" s="384" t="s">
        <v>1100</v>
      </c>
      <c r="N405" s="384" t="s">
        <v>505</v>
      </c>
      <c r="O405" s="384" t="s">
        <v>1128</v>
      </c>
      <c r="R405" s="385">
        <v>0</v>
      </c>
      <c r="T405" s="384" t="s">
        <v>507</v>
      </c>
      <c r="U405" s="384" t="s">
        <v>508</v>
      </c>
      <c r="V405" s="384" t="s">
        <v>796</v>
      </c>
    </row>
    <row r="406" spans="1:22">
      <c r="A406" s="382">
        <v>44165</v>
      </c>
      <c r="B406" s="384" t="s">
        <v>496</v>
      </c>
      <c r="C406" s="384" t="s">
        <v>497</v>
      </c>
      <c r="D406" s="384" t="s">
        <v>797</v>
      </c>
      <c r="E406" s="384" t="s">
        <v>798</v>
      </c>
      <c r="F406" s="384" t="s">
        <v>570</v>
      </c>
      <c r="G406" s="384" t="s">
        <v>501</v>
      </c>
      <c r="H406" s="384" t="s">
        <v>502</v>
      </c>
      <c r="I406" s="547">
        <v>1010.54</v>
      </c>
      <c r="J406" s="384" t="s">
        <v>503</v>
      </c>
      <c r="K406" s="385">
        <v>6285</v>
      </c>
      <c r="L406" s="384" t="s">
        <v>564</v>
      </c>
      <c r="M406" s="384" t="s">
        <v>1100</v>
      </c>
      <c r="N406" s="384" t="s">
        <v>505</v>
      </c>
      <c r="O406" s="384" t="s">
        <v>1129</v>
      </c>
      <c r="R406" s="385">
        <v>0</v>
      </c>
      <c r="T406" s="384" t="s">
        <v>507</v>
      </c>
      <c r="U406" s="384" t="s">
        <v>508</v>
      </c>
      <c r="V406" s="384" t="s">
        <v>800</v>
      </c>
    </row>
    <row r="407" spans="1:22">
      <c r="A407" s="382">
        <v>44165</v>
      </c>
      <c r="B407" s="384" t="s">
        <v>496</v>
      </c>
      <c r="C407" s="384" t="s">
        <v>497</v>
      </c>
      <c r="D407" s="384" t="s">
        <v>797</v>
      </c>
      <c r="E407" s="384" t="s">
        <v>798</v>
      </c>
      <c r="F407" s="384" t="s">
        <v>808</v>
      </c>
      <c r="G407" s="384" t="s">
        <v>501</v>
      </c>
      <c r="H407" s="384" t="s">
        <v>502</v>
      </c>
      <c r="I407" s="547">
        <v>91.65</v>
      </c>
      <c r="J407" s="384" t="s">
        <v>503</v>
      </c>
      <c r="K407" s="385">
        <v>570</v>
      </c>
      <c r="L407" s="384" t="s">
        <v>564</v>
      </c>
      <c r="M407" s="384" t="s">
        <v>1100</v>
      </c>
      <c r="N407" s="384" t="s">
        <v>505</v>
      </c>
      <c r="O407" s="384" t="s">
        <v>1130</v>
      </c>
      <c r="R407" s="385">
        <v>0</v>
      </c>
      <c r="T407" s="384" t="s">
        <v>507</v>
      </c>
      <c r="U407" s="384" t="s">
        <v>508</v>
      </c>
      <c r="V407" s="384" t="s">
        <v>800</v>
      </c>
    </row>
    <row r="408" spans="1:22">
      <c r="A408" s="382">
        <v>44165</v>
      </c>
      <c r="B408" s="384" t="s">
        <v>496</v>
      </c>
      <c r="C408" s="384" t="s">
        <v>497</v>
      </c>
      <c r="D408" s="384" t="s">
        <v>556</v>
      </c>
      <c r="E408" s="384" t="s">
        <v>557</v>
      </c>
      <c r="F408" s="384" t="s">
        <v>500</v>
      </c>
      <c r="G408" s="384" t="s">
        <v>501</v>
      </c>
      <c r="H408" s="384" t="s">
        <v>502</v>
      </c>
      <c r="I408" s="547">
        <v>12.51</v>
      </c>
      <c r="J408" s="384" t="s">
        <v>503</v>
      </c>
      <c r="K408" s="385">
        <v>12.51</v>
      </c>
      <c r="L408" s="384" t="s">
        <v>503</v>
      </c>
      <c r="M408" s="384" t="s">
        <v>1076</v>
      </c>
      <c r="N408" s="384" t="s">
        <v>505</v>
      </c>
      <c r="O408" s="384" t="s">
        <v>1131</v>
      </c>
      <c r="R408" s="385">
        <v>0</v>
      </c>
      <c r="T408" s="384" t="s">
        <v>507</v>
      </c>
      <c r="U408" s="384" t="s">
        <v>508</v>
      </c>
      <c r="V408" s="384" t="s">
        <v>560</v>
      </c>
    </row>
    <row r="409" spans="1:22">
      <c r="A409" s="382">
        <v>44165</v>
      </c>
      <c r="B409" s="384" t="s">
        <v>496</v>
      </c>
      <c r="C409" s="384" t="s">
        <v>497</v>
      </c>
      <c r="D409" s="384" t="s">
        <v>700</v>
      </c>
      <c r="E409" s="384" t="s">
        <v>701</v>
      </c>
      <c r="F409" s="384" t="s">
        <v>500</v>
      </c>
      <c r="G409" s="384" t="s">
        <v>501</v>
      </c>
      <c r="H409" s="384" t="s">
        <v>502</v>
      </c>
      <c r="I409" s="547">
        <v>16.97</v>
      </c>
      <c r="J409" s="384" t="s">
        <v>503</v>
      </c>
      <c r="K409" s="385">
        <v>16.97</v>
      </c>
      <c r="L409" s="384" t="s">
        <v>503</v>
      </c>
      <c r="M409" s="384" t="s">
        <v>1076</v>
      </c>
      <c r="N409" s="384" t="s">
        <v>505</v>
      </c>
      <c r="O409" s="384" t="s">
        <v>1132</v>
      </c>
      <c r="R409" s="385">
        <v>0</v>
      </c>
      <c r="T409" s="384" t="s">
        <v>507</v>
      </c>
      <c r="U409" s="384" t="s">
        <v>508</v>
      </c>
      <c r="V409" s="384" t="s">
        <v>704</v>
      </c>
    </row>
    <row r="410" spans="1:22">
      <c r="A410" s="382">
        <v>44165</v>
      </c>
      <c r="B410" s="384" t="s">
        <v>496</v>
      </c>
      <c r="C410" s="384" t="s">
        <v>497</v>
      </c>
      <c r="D410" s="384" t="s">
        <v>695</v>
      </c>
      <c r="E410" s="384" t="s">
        <v>696</v>
      </c>
      <c r="F410" s="384" t="s">
        <v>500</v>
      </c>
      <c r="G410" s="384" t="s">
        <v>501</v>
      </c>
      <c r="H410" s="384" t="s">
        <v>502</v>
      </c>
      <c r="I410" s="547">
        <v>12.9</v>
      </c>
      <c r="J410" s="384" t="s">
        <v>503</v>
      </c>
      <c r="K410" s="385">
        <v>12.9</v>
      </c>
      <c r="L410" s="384" t="s">
        <v>503</v>
      </c>
      <c r="M410" s="384" t="s">
        <v>1076</v>
      </c>
      <c r="N410" s="384" t="s">
        <v>505</v>
      </c>
      <c r="O410" s="384" t="s">
        <v>1133</v>
      </c>
      <c r="R410" s="385">
        <v>0</v>
      </c>
      <c r="T410" s="384" t="s">
        <v>507</v>
      </c>
      <c r="U410" s="384" t="s">
        <v>508</v>
      </c>
      <c r="V410" s="384" t="s">
        <v>699</v>
      </c>
    </row>
    <row r="411" spans="1:22">
      <c r="A411" s="382">
        <v>44165</v>
      </c>
      <c r="B411" s="384" t="s">
        <v>496</v>
      </c>
      <c r="C411" s="384" t="s">
        <v>497</v>
      </c>
      <c r="D411" s="384" t="s">
        <v>814</v>
      </c>
      <c r="E411" s="384" t="s">
        <v>815</v>
      </c>
      <c r="F411" s="384" t="s">
        <v>563</v>
      </c>
      <c r="G411" s="384" t="s">
        <v>501</v>
      </c>
      <c r="H411" s="384" t="s">
        <v>502</v>
      </c>
      <c r="I411" s="547">
        <v>13.32</v>
      </c>
      <c r="J411" s="384" t="s">
        <v>503</v>
      </c>
      <c r="K411" s="385">
        <v>82.83</v>
      </c>
      <c r="L411" s="384" t="s">
        <v>564</v>
      </c>
      <c r="M411" s="384" t="s">
        <v>1098</v>
      </c>
      <c r="N411" s="384" t="s">
        <v>505</v>
      </c>
      <c r="O411" s="384" t="s">
        <v>1134</v>
      </c>
      <c r="R411" s="385">
        <v>0</v>
      </c>
      <c r="T411" s="384" t="s">
        <v>507</v>
      </c>
      <c r="U411" s="384" t="s">
        <v>508</v>
      </c>
      <c r="V411" s="384" t="s">
        <v>817</v>
      </c>
    </row>
    <row r="412" spans="1:22">
      <c r="A412" s="382">
        <v>44165</v>
      </c>
      <c r="B412" s="384" t="s">
        <v>496</v>
      </c>
      <c r="C412" s="384" t="s">
        <v>497</v>
      </c>
      <c r="D412" s="384" t="s">
        <v>556</v>
      </c>
      <c r="E412" s="384" t="s">
        <v>557</v>
      </c>
      <c r="F412" s="384" t="s">
        <v>520</v>
      </c>
      <c r="G412" s="384" t="s">
        <v>501</v>
      </c>
      <c r="H412" s="384" t="s">
        <v>502</v>
      </c>
      <c r="I412" s="547">
        <v>115.83</v>
      </c>
      <c r="J412" s="384" t="s">
        <v>503</v>
      </c>
      <c r="K412" s="385">
        <v>115.83</v>
      </c>
      <c r="L412" s="384" t="s">
        <v>503</v>
      </c>
      <c r="M412" s="384" t="s">
        <v>1084</v>
      </c>
      <c r="N412" s="384" t="s">
        <v>505</v>
      </c>
      <c r="O412" s="384" t="s">
        <v>1135</v>
      </c>
      <c r="R412" s="385">
        <v>0</v>
      </c>
      <c r="T412" s="384" t="s">
        <v>507</v>
      </c>
      <c r="U412" s="384" t="s">
        <v>508</v>
      </c>
      <c r="V412" s="384" t="s">
        <v>560</v>
      </c>
    </row>
    <row r="413" spans="1:22">
      <c r="A413" s="382">
        <v>44165</v>
      </c>
      <c r="B413" s="384" t="s">
        <v>496</v>
      </c>
      <c r="C413" s="384" t="s">
        <v>497</v>
      </c>
      <c r="D413" s="384" t="s">
        <v>700</v>
      </c>
      <c r="E413" s="384" t="s">
        <v>701</v>
      </c>
      <c r="F413" s="384" t="s">
        <v>520</v>
      </c>
      <c r="G413" s="384" t="s">
        <v>501</v>
      </c>
      <c r="H413" s="384" t="s">
        <v>502</v>
      </c>
      <c r="I413" s="547">
        <v>152.59</v>
      </c>
      <c r="J413" s="384" t="s">
        <v>503</v>
      </c>
      <c r="K413" s="385">
        <v>152.59</v>
      </c>
      <c r="L413" s="384" t="s">
        <v>503</v>
      </c>
      <c r="M413" s="384" t="s">
        <v>1084</v>
      </c>
      <c r="N413" s="384" t="s">
        <v>505</v>
      </c>
      <c r="O413" s="384" t="s">
        <v>1136</v>
      </c>
      <c r="R413" s="385">
        <v>0</v>
      </c>
      <c r="T413" s="384" t="s">
        <v>507</v>
      </c>
      <c r="U413" s="384" t="s">
        <v>508</v>
      </c>
      <c r="V413" s="384" t="s">
        <v>704</v>
      </c>
    </row>
    <row r="414" spans="1:22">
      <c r="A414" s="382">
        <v>44165</v>
      </c>
      <c r="B414" s="384" t="s">
        <v>496</v>
      </c>
      <c r="C414" s="384" t="s">
        <v>497</v>
      </c>
      <c r="D414" s="384" t="s">
        <v>695</v>
      </c>
      <c r="E414" s="384" t="s">
        <v>696</v>
      </c>
      <c r="F414" s="384" t="s">
        <v>520</v>
      </c>
      <c r="G414" s="384" t="s">
        <v>501</v>
      </c>
      <c r="H414" s="384" t="s">
        <v>502</v>
      </c>
      <c r="I414" s="547">
        <v>117.38</v>
      </c>
      <c r="J414" s="384" t="s">
        <v>503</v>
      </c>
      <c r="K414" s="385">
        <v>117.38</v>
      </c>
      <c r="L414" s="384" t="s">
        <v>503</v>
      </c>
      <c r="M414" s="384" t="s">
        <v>1084</v>
      </c>
      <c r="N414" s="384" t="s">
        <v>505</v>
      </c>
      <c r="O414" s="384" t="s">
        <v>1137</v>
      </c>
      <c r="R414" s="385">
        <v>0</v>
      </c>
      <c r="T414" s="384" t="s">
        <v>507</v>
      </c>
      <c r="U414" s="384" t="s">
        <v>508</v>
      </c>
      <c r="V414" s="384" t="s">
        <v>699</v>
      </c>
    </row>
    <row r="415" spans="1:22">
      <c r="A415" s="382">
        <v>44165</v>
      </c>
      <c r="B415" s="384" t="s">
        <v>496</v>
      </c>
      <c r="C415" s="384" t="s">
        <v>497</v>
      </c>
      <c r="D415" s="384" t="s">
        <v>814</v>
      </c>
      <c r="E415" s="384" t="s">
        <v>815</v>
      </c>
      <c r="F415" s="384" t="s">
        <v>570</v>
      </c>
      <c r="G415" s="384" t="s">
        <v>501</v>
      </c>
      <c r="H415" s="384" t="s">
        <v>502</v>
      </c>
      <c r="I415" s="547">
        <v>218.67</v>
      </c>
      <c r="J415" s="384" t="s">
        <v>503</v>
      </c>
      <c r="K415" s="385">
        <v>1360</v>
      </c>
      <c r="L415" s="384" t="s">
        <v>564</v>
      </c>
      <c r="M415" s="384" t="s">
        <v>1100</v>
      </c>
      <c r="N415" s="384" t="s">
        <v>505</v>
      </c>
      <c r="O415" s="384" t="s">
        <v>1138</v>
      </c>
      <c r="R415" s="385">
        <v>0</v>
      </c>
      <c r="T415" s="384" t="s">
        <v>507</v>
      </c>
      <c r="U415" s="384" t="s">
        <v>508</v>
      </c>
      <c r="V415" s="384" t="s">
        <v>817</v>
      </c>
    </row>
    <row r="416" spans="1:22">
      <c r="A416" s="382">
        <v>44165</v>
      </c>
      <c r="B416" s="384" t="s">
        <v>496</v>
      </c>
      <c r="C416" s="384" t="s">
        <v>497</v>
      </c>
      <c r="D416" s="384" t="s">
        <v>814</v>
      </c>
      <c r="E416" s="384" t="s">
        <v>815</v>
      </c>
      <c r="F416" s="384" t="s">
        <v>645</v>
      </c>
      <c r="G416" s="384" t="s">
        <v>501</v>
      </c>
      <c r="H416" s="384" t="s">
        <v>502</v>
      </c>
      <c r="I416" s="547">
        <v>15.31</v>
      </c>
      <c r="J416" s="384" t="s">
        <v>503</v>
      </c>
      <c r="K416" s="385">
        <v>95.2</v>
      </c>
      <c r="L416" s="384" t="s">
        <v>564</v>
      </c>
      <c r="M416" s="384" t="s">
        <v>1100</v>
      </c>
      <c r="N416" s="384" t="s">
        <v>505</v>
      </c>
      <c r="O416" s="384" t="s">
        <v>1139</v>
      </c>
      <c r="R416" s="385">
        <v>0</v>
      </c>
      <c r="T416" s="384" t="s">
        <v>507</v>
      </c>
      <c r="U416" s="384" t="s">
        <v>508</v>
      </c>
      <c r="V416" s="384" t="s">
        <v>817</v>
      </c>
    </row>
    <row r="417" spans="1:22">
      <c r="A417" s="382">
        <v>44165</v>
      </c>
      <c r="B417" s="384" t="s">
        <v>496</v>
      </c>
      <c r="C417" s="384" t="s">
        <v>497</v>
      </c>
      <c r="D417" s="384" t="s">
        <v>573</v>
      </c>
      <c r="E417" s="384" t="s">
        <v>574</v>
      </c>
      <c r="F417" s="384" t="s">
        <v>500</v>
      </c>
      <c r="G417" s="384" t="s">
        <v>501</v>
      </c>
      <c r="H417" s="384" t="s">
        <v>502</v>
      </c>
      <c r="I417" s="547">
        <v>5.43</v>
      </c>
      <c r="J417" s="384" t="s">
        <v>503</v>
      </c>
      <c r="K417" s="385">
        <v>5.43</v>
      </c>
      <c r="L417" s="384" t="s">
        <v>503</v>
      </c>
      <c r="M417" s="384" t="s">
        <v>1076</v>
      </c>
      <c r="N417" s="384" t="s">
        <v>505</v>
      </c>
      <c r="O417" s="384" t="s">
        <v>1140</v>
      </c>
      <c r="R417" s="385">
        <v>0</v>
      </c>
      <c r="T417" s="384" t="s">
        <v>507</v>
      </c>
      <c r="U417" s="384" t="s">
        <v>508</v>
      </c>
      <c r="V417" s="384" t="s">
        <v>577</v>
      </c>
    </row>
    <row r="418" spans="1:22">
      <c r="A418" s="382">
        <v>44165</v>
      </c>
      <c r="B418" s="384" t="s">
        <v>496</v>
      </c>
      <c r="C418" s="384" t="s">
        <v>497</v>
      </c>
      <c r="D418" s="384" t="s">
        <v>585</v>
      </c>
      <c r="E418" s="384" t="s">
        <v>586</v>
      </c>
      <c r="F418" s="384" t="s">
        <v>500</v>
      </c>
      <c r="G418" s="384" t="s">
        <v>501</v>
      </c>
      <c r="H418" s="384" t="s">
        <v>502</v>
      </c>
      <c r="I418" s="547">
        <v>5.44</v>
      </c>
      <c r="J418" s="384" t="s">
        <v>503</v>
      </c>
      <c r="K418" s="385">
        <v>5.44</v>
      </c>
      <c r="L418" s="384" t="s">
        <v>503</v>
      </c>
      <c r="M418" s="384" t="s">
        <v>1076</v>
      </c>
      <c r="N418" s="384" t="s">
        <v>505</v>
      </c>
      <c r="O418" s="384" t="s">
        <v>1141</v>
      </c>
      <c r="R418" s="385">
        <v>0</v>
      </c>
      <c r="T418" s="384" t="s">
        <v>507</v>
      </c>
      <c r="U418" s="384" t="s">
        <v>508</v>
      </c>
      <c r="V418" s="384" t="s">
        <v>711</v>
      </c>
    </row>
    <row r="419" spans="1:22">
      <c r="A419" s="382">
        <v>44165</v>
      </c>
      <c r="B419" s="384" t="s">
        <v>496</v>
      </c>
      <c r="C419" s="384" t="s">
        <v>497</v>
      </c>
      <c r="D419" s="384" t="s">
        <v>718</v>
      </c>
      <c r="E419" s="384" t="s">
        <v>719</v>
      </c>
      <c r="F419" s="384" t="s">
        <v>500</v>
      </c>
      <c r="G419" s="384" t="s">
        <v>501</v>
      </c>
      <c r="H419" s="384" t="s">
        <v>502</v>
      </c>
      <c r="I419" s="547">
        <v>12.9</v>
      </c>
      <c r="J419" s="384" t="s">
        <v>503</v>
      </c>
      <c r="K419" s="385">
        <v>12.9</v>
      </c>
      <c r="L419" s="384" t="s">
        <v>503</v>
      </c>
      <c r="M419" s="384" t="s">
        <v>1076</v>
      </c>
      <c r="N419" s="384" t="s">
        <v>505</v>
      </c>
      <c r="O419" s="384" t="s">
        <v>1142</v>
      </c>
      <c r="R419" s="385">
        <v>0</v>
      </c>
      <c r="T419" s="384" t="s">
        <v>507</v>
      </c>
      <c r="U419" s="384" t="s">
        <v>508</v>
      </c>
      <c r="V419" s="384" t="s">
        <v>722</v>
      </c>
    </row>
    <row r="420" spans="1:22">
      <c r="A420" s="382">
        <v>44165</v>
      </c>
      <c r="B420" s="384" t="s">
        <v>496</v>
      </c>
      <c r="C420" s="384" t="s">
        <v>497</v>
      </c>
      <c r="D420" s="384" t="s">
        <v>585</v>
      </c>
      <c r="E420" s="384" t="s">
        <v>586</v>
      </c>
      <c r="F420" s="384" t="s">
        <v>500</v>
      </c>
      <c r="G420" s="384" t="s">
        <v>501</v>
      </c>
      <c r="H420" s="384" t="s">
        <v>502</v>
      </c>
      <c r="I420" s="547">
        <v>5.44</v>
      </c>
      <c r="J420" s="384" t="s">
        <v>503</v>
      </c>
      <c r="K420" s="385">
        <v>5.44</v>
      </c>
      <c r="L420" s="384" t="s">
        <v>503</v>
      </c>
      <c r="M420" s="384" t="s">
        <v>1076</v>
      </c>
      <c r="N420" s="384" t="s">
        <v>505</v>
      </c>
      <c r="O420" s="384" t="s">
        <v>1143</v>
      </c>
      <c r="R420" s="385">
        <v>0</v>
      </c>
      <c r="T420" s="384" t="s">
        <v>507</v>
      </c>
      <c r="U420" s="384" t="s">
        <v>508</v>
      </c>
      <c r="V420" s="384" t="s">
        <v>717</v>
      </c>
    </row>
    <row r="421" spans="1:22">
      <c r="A421" s="382">
        <v>44165</v>
      </c>
      <c r="B421" s="384" t="s">
        <v>496</v>
      </c>
      <c r="C421" s="384" t="s">
        <v>497</v>
      </c>
      <c r="D421" s="384" t="s">
        <v>585</v>
      </c>
      <c r="E421" s="384" t="s">
        <v>586</v>
      </c>
      <c r="F421" s="384" t="s">
        <v>500</v>
      </c>
      <c r="G421" s="384" t="s">
        <v>501</v>
      </c>
      <c r="H421" s="384" t="s">
        <v>502</v>
      </c>
      <c r="I421" s="547">
        <v>5.44</v>
      </c>
      <c r="J421" s="384" t="s">
        <v>503</v>
      </c>
      <c r="K421" s="385">
        <v>5.44</v>
      </c>
      <c r="L421" s="384" t="s">
        <v>503</v>
      </c>
      <c r="M421" s="384" t="s">
        <v>1076</v>
      </c>
      <c r="N421" s="384" t="s">
        <v>505</v>
      </c>
      <c r="O421" s="384" t="s">
        <v>1144</v>
      </c>
      <c r="R421" s="385">
        <v>0</v>
      </c>
      <c r="T421" s="384" t="s">
        <v>507</v>
      </c>
      <c r="U421" s="384" t="s">
        <v>508</v>
      </c>
      <c r="V421" s="384" t="s">
        <v>714</v>
      </c>
    </row>
    <row r="422" spans="1:22">
      <c r="A422" s="382">
        <v>44165</v>
      </c>
      <c r="B422" s="384" t="s">
        <v>496</v>
      </c>
      <c r="C422" s="384" t="s">
        <v>497</v>
      </c>
      <c r="D422" s="384" t="s">
        <v>573</v>
      </c>
      <c r="E422" s="384" t="s">
        <v>574</v>
      </c>
      <c r="F422" s="384" t="s">
        <v>520</v>
      </c>
      <c r="G422" s="384" t="s">
        <v>501</v>
      </c>
      <c r="H422" s="384" t="s">
        <v>502</v>
      </c>
      <c r="I422" s="547">
        <v>54.39</v>
      </c>
      <c r="J422" s="384" t="s">
        <v>503</v>
      </c>
      <c r="K422" s="385">
        <v>54.39</v>
      </c>
      <c r="L422" s="384" t="s">
        <v>503</v>
      </c>
      <c r="M422" s="384" t="s">
        <v>1084</v>
      </c>
      <c r="N422" s="384" t="s">
        <v>505</v>
      </c>
      <c r="O422" s="384" t="s">
        <v>1145</v>
      </c>
      <c r="R422" s="385">
        <v>0</v>
      </c>
      <c r="T422" s="384" t="s">
        <v>507</v>
      </c>
      <c r="U422" s="384" t="s">
        <v>508</v>
      </c>
      <c r="V422" s="384" t="s">
        <v>577</v>
      </c>
    </row>
    <row r="423" spans="1:22">
      <c r="A423" s="382">
        <v>44165</v>
      </c>
      <c r="B423" s="384" t="s">
        <v>496</v>
      </c>
      <c r="C423" s="384" t="s">
        <v>497</v>
      </c>
      <c r="D423" s="384" t="s">
        <v>585</v>
      </c>
      <c r="E423" s="384" t="s">
        <v>586</v>
      </c>
      <c r="F423" s="384" t="s">
        <v>520</v>
      </c>
      <c r="G423" s="384" t="s">
        <v>501</v>
      </c>
      <c r="H423" s="384" t="s">
        <v>502</v>
      </c>
      <c r="I423" s="547">
        <v>55.36</v>
      </c>
      <c r="J423" s="384" t="s">
        <v>503</v>
      </c>
      <c r="K423" s="385">
        <v>55.36</v>
      </c>
      <c r="L423" s="384" t="s">
        <v>503</v>
      </c>
      <c r="M423" s="384" t="s">
        <v>1084</v>
      </c>
      <c r="N423" s="384" t="s">
        <v>505</v>
      </c>
      <c r="O423" s="384" t="s">
        <v>1146</v>
      </c>
      <c r="R423" s="385">
        <v>0</v>
      </c>
      <c r="T423" s="384" t="s">
        <v>507</v>
      </c>
      <c r="U423" s="384" t="s">
        <v>508</v>
      </c>
      <c r="V423" s="384" t="s">
        <v>711</v>
      </c>
    </row>
    <row r="424" spans="1:22">
      <c r="A424" s="382">
        <v>44165</v>
      </c>
      <c r="B424" s="384" t="s">
        <v>496</v>
      </c>
      <c r="C424" s="384" t="s">
        <v>497</v>
      </c>
      <c r="D424" s="384" t="s">
        <v>718</v>
      </c>
      <c r="E424" s="384" t="s">
        <v>719</v>
      </c>
      <c r="F424" s="384" t="s">
        <v>520</v>
      </c>
      <c r="G424" s="384" t="s">
        <v>501</v>
      </c>
      <c r="H424" s="384" t="s">
        <v>502</v>
      </c>
      <c r="I424" s="547">
        <v>119.1</v>
      </c>
      <c r="J424" s="384" t="s">
        <v>503</v>
      </c>
      <c r="K424" s="385">
        <v>119.1</v>
      </c>
      <c r="L424" s="384" t="s">
        <v>503</v>
      </c>
      <c r="M424" s="384" t="s">
        <v>1084</v>
      </c>
      <c r="N424" s="384" t="s">
        <v>505</v>
      </c>
      <c r="O424" s="384" t="s">
        <v>1147</v>
      </c>
      <c r="R424" s="385">
        <v>0</v>
      </c>
      <c r="T424" s="384" t="s">
        <v>507</v>
      </c>
      <c r="U424" s="384" t="s">
        <v>508</v>
      </c>
      <c r="V424" s="384" t="s">
        <v>722</v>
      </c>
    </row>
    <row r="425" spans="1:22">
      <c r="A425" s="382">
        <v>44165</v>
      </c>
      <c r="B425" s="384" t="s">
        <v>496</v>
      </c>
      <c r="C425" s="384" t="s">
        <v>497</v>
      </c>
      <c r="D425" s="384" t="s">
        <v>585</v>
      </c>
      <c r="E425" s="384" t="s">
        <v>586</v>
      </c>
      <c r="F425" s="384" t="s">
        <v>520</v>
      </c>
      <c r="G425" s="384" t="s">
        <v>501</v>
      </c>
      <c r="H425" s="384" t="s">
        <v>502</v>
      </c>
      <c r="I425" s="547">
        <v>54.92</v>
      </c>
      <c r="J425" s="384" t="s">
        <v>503</v>
      </c>
      <c r="K425" s="385">
        <v>54.92</v>
      </c>
      <c r="L425" s="384" t="s">
        <v>503</v>
      </c>
      <c r="M425" s="384" t="s">
        <v>1084</v>
      </c>
      <c r="N425" s="384" t="s">
        <v>505</v>
      </c>
      <c r="O425" s="384" t="s">
        <v>1148</v>
      </c>
      <c r="R425" s="385">
        <v>0</v>
      </c>
      <c r="T425" s="384" t="s">
        <v>507</v>
      </c>
      <c r="U425" s="384" t="s">
        <v>508</v>
      </c>
      <c r="V425" s="384" t="s">
        <v>717</v>
      </c>
    </row>
    <row r="426" spans="1:22">
      <c r="A426" s="382">
        <v>44165</v>
      </c>
      <c r="B426" s="384" t="s">
        <v>496</v>
      </c>
      <c r="C426" s="384" t="s">
        <v>497</v>
      </c>
      <c r="D426" s="384" t="s">
        <v>585</v>
      </c>
      <c r="E426" s="384" t="s">
        <v>586</v>
      </c>
      <c r="F426" s="384" t="s">
        <v>520</v>
      </c>
      <c r="G426" s="384" t="s">
        <v>501</v>
      </c>
      <c r="H426" s="384" t="s">
        <v>502</v>
      </c>
      <c r="I426" s="547">
        <v>55.36</v>
      </c>
      <c r="J426" s="384" t="s">
        <v>503</v>
      </c>
      <c r="K426" s="385">
        <v>55.36</v>
      </c>
      <c r="L426" s="384" t="s">
        <v>503</v>
      </c>
      <c r="M426" s="384" t="s">
        <v>1084</v>
      </c>
      <c r="N426" s="384" t="s">
        <v>505</v>
      </c>
      <c r="O426" s="384" t="s">
        <v>1149</v>
      </c>
      <c r="R426" s="385">
        <v>0</v>
      </c>
      <c r="T426" s="384" t="s">
        <v>507</v>
      </c>
      <c r="U426" s="384" t="s">
        <v>508</v>
      </c>
      <c r="V426" s="384" t="s">
        <v>714</v>
      </c>
    </row>
    <row r="427" spans="1:22">
      <c r="A427" s="382">
        <v>44165</v>
      </c>
      <c r="B427" s="384" t="s">
        <v>496</v>
      </c>
      <c r="C427" s="384" t="s">
        <v>497</v>
      </c>
      <c r="D427" s="384" t="s">
        <v>1489</v>
      </c>
      <c r="E427" s="384" t="s">
        <v>2397</v>
      </c>
      <c r="F427" s="384" t="s">
        <v>1154</v>
      </c>
      <c r="G427" s="384" t="s">
        <v>1181</v>
      </c>
      <c r="H427" s="384" t="s">
        <v>736</v>
      </c>
      <c r="I427" s="547">
        <v>445.75</v>
      </c>
      <c r="J427" s="384" t="s">
        <v>503</v>
      </c>
      <c r="K427" s="385">
        <v>445.75</v>
      </c>
      <c r="L427" s="384" t="s">
        <v>503</v>
      </c>
      <c r="M427" s="384" t="s">
        <v>2398</v>
      </c>
      <c r="N427" s="384" t="s">
        <v>505</v>
      </c>
      <c r="O427" s="384" t="s">
        <v>2399</v>
      </c>
      <c r="R427" s="385">
        <v>0</v>
      </c>
      <c r="T427" s="384" t="s">
        <v>507</v>
      </c>
      <c r="U427" s="384" t="s">
        <v>508</v>
      </c>
    </row>
    <row r="428" spans="1:22">
      <c r="A428" s="382">
        <v>44165</v>
      </c>
      <c r="B428" s="384" t="s">
        <v>496</v>
      </c>
      <c r="C428" s="384" t="s">
        <v>497</v>
      </c>
      <c r="D428" s="384" t="s">
        <v>1502</v>
      </c>
      <c r="E428" s="384" t="s">
        <v>2391</v>
      </c>
      <c r="F428" s="384" t="s">
        <v>2392</v>
      </c>
      <c r="G428" s="384" t="s">
        <v>742</v>
      </c>
      <c r="H428" s="384" t="s">
        <v>736</v>
      </c>
      <c r="I428" s="547">
        <v>500</v>
      </c>
      <c r="J428" s="384" t="s">
        <v>503</v>
      </c>
      <c r="K428" s="385">
        <v>500</v>
      </c>
      <c r="L428" s="384" t="s">
        <v>503</v>
      </c>
      <c r="M428" s="384" t="s">
        <v>2400</v>
      </c>
      <c r="N428" s="384" t="s">
        <v>505</v>
      </c>
      <c r="O428" s="384" t="s">
        <v>2401</v>
      </c>
      <c r="R428" s="385">
        <v>0</v>
      </c>
      <c r="T428" s="384" t="s">
        <v>507</v>
      </c>
      <c r="U428" s="384" t="s">
        <v>508</v>
      </c>
    </row>
    <row r="429" spans="1:22">
      <c r="A429" s="382">
        <v>44165</v>
      </c>
      <c r="B429" s="384" t="s">
        <v>496</v>
      </c>
      <c r="C429" s="384" t="s">
        <v>497</v>
      </c>
      <c r="D429" s="384" t="s">
        <v>598</v>
      </c>
      <c r="E429" s="384" t="s">
        <v>599</v>
      </c>
      <c r="F429" s="384" t="s">
        <v>500</v>
      </c>
      <c r="G429" s="384" t="s">
        <v>501</v>
      </c>
      <c r="H429" s="384" t="s">
        <v>502</v>
      </c>
      <c r="I429" s="547">
        <v>3.07</v>
      </c>
      <c r="J429" s="384" t="s">
        <v>503</v>
      </c>
      <c r="K429" s="385">
        <v>3.07</v>
      </c>
      <c r="L429" s="384" t="s">
        <v>503</v>
      </c>
      <c r="M429" s="384" t="s">
        <v>1076</v>
      </c>
      <c r="N429" s="384" t="s">
        <v>505</v>
      </c>
      <c r="O429" s="384" t="s">
        <v>2402</v>
      </c>
      <c r="R429" s="385">
        <v>0</v>
      </c>
      <c r="T429" s="384" t="s">
        <v>507</v>
      </c>
      <c r="U429" s="384" t="s">
        <v>508</v>
      </c>
      <c r="V429" s="384" t="s">
        <v>621</v>
      </c>
    </row>
    <row r="430" spans="1:22">
      <c r="A430" s="382">
        <v>44165</v>
      </c>
      <c r="B430" s="384" t="s">
        <v>496</v>
      </c>
      <c r="C430" s="384" t="s">
        <v>497</v>
      </c>
      <c r="D430" s="384" t="s">
        <v>598</v>
      </c>
      <c r="E430" s="384" t="s">
        <v>599</v>
      </c>
      <c r="F430" s="384" t="s">
        <v>500</v>
      </c>
      <c r="G430" s="384" t="s">
        <v>501</v>
      </c>
      <c r="H430" s="384" t="s">
        <v>502</v>
      </c>
      <c r="I430" s="547">
        <v>2.99</v>
      </c>
      <c r="J430" s="384" t="s">
        <v>503</v>
      </c>
      <c r="K430" s="385">
        <v>2.99</v>
      </c>
      <c r="L430" s="384" t="s">
        <v>503</v>
      </c>
      <c r="M430" s="384" t="s">
        <v>1076</v>
      </c>
      <c r="N430" s="384" t="s">
        <v>505</v>
      </c>
      <c r="O430" s="384" t="s">
        <v>2403</v>
      </c>
      <c r="R430" s="385">
        <v>0</v>
      </c>
      <c r="T430" s="384" t="s">
        <v>507</v>
      </c>
      <c r="U430" s="384" t="s">
        <v>508</v>
      </c>
      <c r="V430" s="384" t="s">
        <v>615</v>
      </c>
    </row>
    <row r="431" spans="1:22">
      <c r="A431" s="382">
        <v>44165</v>
      </c>
      <c r="B431" s="384" t="s">
        <v>496</v>
      </c>
      <c r="C431" s="384" t="s">
        <v>497</v>
      </c>
      <c r="D431" s="384" t="s">
        <v>598</v>
      </c>
      <c r="E431" s="384" t="s">
        <v>599</v>
      </c>
      <c r="F431" s="384" t="s">
        <v>520</v>
      </c>
      <c r="G431" s="384" t="s">
        <v>501</v>
      </c>
      <c r="H431" s="384" t="s">
        <v>502</v>
      </c>
      <c r="I431" s="547">
        <v>32.49</v>
      </c>
      <c r="J431" s="384" t="s">
        <v>503</v>
      </c>
      <c r="K431" s="385">
        <v>32.49</v>
      </c>
      <c r="L431" s="384" t="s">
        <v>503</v>
      </c>
      <c r="M431" s="384" t="s">
        <v>1084</v>
      </c>
      <c r="N431" s="384" t="s">
        <v>505</v>
      </c>
      <c r="O431" s="384" t="s">
        <v>2404</v>
      </c>
      <c r="R431" s="385">
        <v>0</v>
      </c>
      <c r="T431" s="384" t="s">
        <v>507</v>
      </c>
      <c r="U431" s="384" t="s">
        <v>508</v>
      </c>
      <c r="V431" s="384" t="s">
        <v>621</v>
      </c>
    </row>
    <row r="432" spans="1:22">
      <c r="A432" s="382">
        <v>44165</v>
      </c>
      <c r="B432" s="384" t="s">
        <v>496</v>
      </c>
      <c r="C432" s="384" t="s">
        <v>497</v>
      </c>
      <c r="D432" s="384" t="s">
        <v>598</v>
      </c>
      <c r="E432" s="384" t="s">
        <v>599</v>
      </c>
      <c r="F432" s="384" t="s">
        <v>520</v>
      </c>
      <c r="G432" s="384" t="s">
        <v>501</v>
      </c>
      <c r="H432" s="384" t="s">
        <v>502</v>
      </c>
      <c r="I432" s="547">
        <v>33.94</v>
      </c>
      <c r="J432" s="384" t="s">
        <v>503</v>
      </c>
      <c r="K432" s="385">
        <v>33.94</v>
      </c>
      <c r="L432" s="384" t="s">
        <v>503</v>
      </c>
      <c r="M432" s="384" t="s">
        <v>1084</v>
      </c>
      <c r="N432" s="384" t="s">
        <v>505</v>
      </c>
      <c r="O432" s="384" t="s">
        <v>2405</v>
      </c>
      <c r="R432" s="385">
        <v>0</v>
      </c>
      <c r="T432" s="384" t="s">
        <v>507</v>
      </c>
      <c r="U432" s="384" t="s">
        <v>508</v>
      </c>
      <c r="V432" s="384" t="s">
        <v>615</v>
      </c>
    </row>
    <row r="433" spans="1:22">
      <c r="A433" s="382">
        <v>44165</v>
      </c>
      <c r="B433" s="384" t="s">
        <v>496</v>
      </c>
      <c r="C433" s="384" t="s">
        <v>497</v>
      </c>
      <c r="D433" s="384" t="s">
        <v>662</v>
      </c>
      <c r="E433" s="384" t="s">
        <v>663</v>
      </c>
      <c r="F433" s="384" t="s">
        <v>500</v>
      </c>
      <c r="G433" s="384" t="s">
        <v>501</v>
      </c>
      <c r="H433" s="384" t="s">
        <v>502</v>
      </c>
      <c r="I433" s="547">
        <v>20.96</v>
      </c>
      <c r="J433" s="384" t="s">
        <v>503</v>
      </c>
      <c r="K433" s="385">
        <v>20.96</v>
      </c>
      <c r="L433" s="384" t="s">
        <v>503</v>
      </c>
      <c r="M433" s="384" t="s">
        <v>1076</v>
      </c>
      <c r="N433" s="384" t="s">
        <v>505</v>
      </c>
      <c r="O433" s="384" t="s">
        <v>2406</v>
      </c>
      <c r="R433" s="385">
        <v>0</v>
      </c>
      <c r="T433" s="384" t="s">
        <v>507</v>
      </c>
      <c r="U433" s="384" t="s">
        <v>508</v>
      </c>
      <c r="V433" s="384" t="s">
        <v>666</v>
      </c>
    </row>
    <row r="434" spans="1:22">
      <c r="A434" s="382">
        <v>44165</v>
      </c>
      <c r="B434" s="384" t="s">
        <v>496</v>
      </c>
      <c r="C434" s="384" t="s">
        <v>497</v>
      </c>
      <c r="D434" s="384" t="s">
        <v>662</v>
      </c>
      <c r="E434" s="384" t="s">
        <v>663</v>
      </c>
      <c r="F434" s="384" t="s">
        <v>520</v>
      </c>
      <c r="G434" s="384" t="s">
        <v>501</v>
      </c>
      <c r="H434" s="384" t="s">
        <v>502</v>
      </c>
      <c r="I434" s="547">
        <v>187.21</v>
      </c>
      <c r="J434" s="384" t="s">
        <v>503</v>
      </c>
      <c r="K434" s="385">
        <v>187.21</v>
      </c>
      <c r="L434" s="384" t="s">
        <v>503</v>
      </c>
      <c r="M434" s="384" t="s">
        <v>1084</v>
      </c>
      <c r="N434" s="384" t="s">
        <v>505</v>
      </c>
      <c r="O434" s="384" t="s">
        <v>2407</v>
      </c>
      <c r="R434" s="385">
        <v>0</v>
      </c>
      <c r="T434" s="384" t="s">
        <v>507</v>
      </c>
      <c r="U434" s="384" t="s">
        <v>508</v>
      </c>
      <c r="V434" s="384" t="s">
        <v>666</v>
      </c>
    </row>
    <row r="435" spans="1:22">
      <c r="A435" s="382">
        <v>44165</v>
      </c>
      <c r="B435" s="384" t="s">
        <v>496</v>
      </c>
      <c r="C435" s="384" t="s">
        <v>497</v>
      </c>
      <c r="D435" s="384" t="s">
        <v>538</v>
      </c>
      <c r="E435" s="384" t="s">
        <v>539</v>
      </c>
      <c r="F435" s="384" t="s">
        <v>500</v>
      </c>
      <c r="G435" s="384" t="s">
        <v>501</v>
      </c>
      <c r="H435" s="384" t="s">
        <v>502</v>
      </c>
      <c r="I435" s="547">
        <v>7.03</v>
      </c>
      <c r="J435" s="384" t="s">
        <v>503</v>
      </c>
      <c r="K435" s="385">
        <v>7.03</v>
      </c>
      <c r="L435" s="384" t="s">
        <v>503</v>
      </c>
      <c r="M435" s="384" t="s">
        <v>1076</v>
      </c>
      <c r="N435" s="384" t="s">
        <v>505</v>
      </c>
      <c r="O435" s="384" t="s">
        <v>2408</v>
      </c>
      <c r="R435" s="385">
        <v>0</v>
      </c>
      <c r="T435" s="384" t="s">
        <v>507</v>
      </c>
      <c r="U435" s="384" t="s">
        <v>508</v>
      </c>
      <c r="V435" s="384" t="s">
        <v>2276</v>
      </c>
    </row>
    <row r="436" spans="1:22">
      <c r="A436" s="382">
        <v>44165</v>
      </c>
      <c r="B436" s="384" t="s">
        <v>496</v>
      </c>
      <c r="C436" s="384" t="s">
        <v>497</v>
      </c>
      <c r="D436" s="384" t="s">
        <v>538</v>
      </c>
      <c r="E436" s="384" t="s">
        <v>539</v>
      </c>
      <c r="F436" s="384" t="s">
        <v>520</v>
      </c>
      <c r="G436" s="384" t="s">
        <v>501</v>
      </c>
      <c r="H436" s="384" t="s">
        <v>502</v>
      </c>
      <c r="I436" s="547">
        <v>67.680000000000007</v>
      </c>
      <c r="J436" s="384" t="s">
        <v>503</v>
      </c>
      <c r="K436" s="385">
        <v>67.680000000000007</v>
      </c>
      <c r="L436" s="384" t="s">
        <v>503</v>
      </c>
      <c r="M436" s="384" t="s">
        <v>1084</v>
      </c>
      <c r="N436" s="384" t="s">
        <v>505</v>
      </c>
      <c r="O436" s="384" t="s">
        <v>2409</v>
      </c>
      <c r="R436" s="385">
        <v>0</v>
      </c>
      <c r="T436" s="384" t="s">
        <v>507</v>
      </c>
      <c r="U436" s="384" t="s">
        <v>508</v>
      </c>
      <c r="V436" s="384" t="s">
        <v>2276</v>
      </c>
    </row>
    <row r="437" spans="1:22">
      <c r="A437" s="382">
        <v>44165</v>
      </c>
      <c r="B437" s="384" t="s">
        <v>496</v>
      </c>
      <c r="C437" s="384" t="s">
        <v>497</v>
      </c>
      <c r="D437" s="384" t="s">
        <v>687</v>
      </c>
      <c r="E437" s="384" t="s">
        <v>688</v>
      </c>
      <c r="F437" s="384" t="s">
        <v>563</v>
      </c>
      <c r="G437" s="384" t="s">
        <v>501</v>
      </c>
      <c r="H437" s="384" t="s">
        <v>502</v>
      </c>
      <c r="I437" s="547">
        <v>11.04</v>
      </c>
      <c r="J437" s="384" t="s">
        <v>503</v>
      </c>
      <c r="K437" s="385">
        <v>68.67</v>
      </c>
      <c r="L437" s="384" t="s">
        <v>564</v>
      </c>
      <c r="M437" s="384" t="s">
        <v>2410</v>
      </c>
      <c r="N437" s="384" t="s">
        <v>505</v>
      </c>
      <c r="O437" s="384" t="s">
        <v>2411</v>
      </c>
      <c r="R437" s="385">
        <v>0</v>
      </c>
      <c r="T437" s="384" t="s">
        <v>507</v>
      </c>
      <c r="U437" s="384" t="s">
        <v>508</v>
      </c>
      <c r="V437" s="384" t="s">
        <v>690</v>
      </c>
    </row>
    <row r="438" spans="1:22">
      <c r="A438" s="382">
        <v>44165</v>
      </c>
      <c r="B438" s="384" t="s">
        <v>496</v>
      </c>
      <c r="C438" s="384" t="s">
        <v>497</v>
      </c>
      <c r="D438" s="384" t="s">
        <v>687</v>
      </c>
      <c r="E438" s="384" t="s">
        <v>688</v>
      </c>
      <c r="F438" s="384" t="s">
        <v>563</v>
      </c>
      <c r="G438" s="384" t="s">
        <v>501</v>
      </c>
      <c r="H438" s="384" t="s">
        <v>502</v>
      </c>
      <c r="I438" s="547">
        <v>10.89</v>
      </c>
      <c r="J438" s="384" t="s">
        <v>503</v>
      </c>
      <c r="K438" s="385">
        <v>67.73</v>
      </c>
      <c r="L438" s="384" t="s">
        <v>564</v>
      </c>
      <c r="M438" s="384" t="s">
        <v>2412</v>
      </c>
      <c r="N438" s="384" t="s">
        <v>505</v>
      </c>
      <c r="O438" s="384" t="s">
        <v>2413</v>
      </c>
      <c r="R438" s="385">
        <v>0</v>
      </c>
      <c r="T438" s="384" t="s">
        <v>507</v>
      </c>
      <c r="U438" s="384" t="s">
        <v>508</v>
      </c>
      <c r="V438" s="384" t="s">
        <v>690</v>
      </c>
    </row>
    <row r="439" spans="1:22">
      <c r="A439" s="382">
        <v>44165</v>
      </c>
      <c r="B439" s="384" t="s">
        <v>496</v>
      </c>
      <c r="C439" s="384" t="s">
        <v>497</v>
      </c>
      <c r="D439" s="384" t="s">
        <v>683</v>
      </c>
      <c r="E439" s="384" t="s">
        <v>684</v>
      </c>
      <c r="F439" s="384" t="s">
        <v>563</v>
      </c>
      <c r="G439" s="384" t="s">
        <v>501</v>
      </c>
      <c r="H439" s="384" t="s">
        <v>502</v>
      </c>
      <c r="I439" s="547">
        <v>26.64</v>
      </c>
      <c r="J439" s="384" t="s">
        <v>503</v>
      </c>
      <c r="K439" s="385">
        <v>165.66</v>
      </c>
      <c r="L439" s="384" t="s">
        <v>564</v>
      </c>
      <c r="M439" s="384" t="s">
        <v>1098</v>
      </c>
      <c r="N439" s="384" t="s">
        <v>505</v>
      </c>
      <c r="O439" s="384" t="s">
        <v>2414</v>
      </c>
      <c r="R439" s="385">
        <v>0</v>
      </c>
      <c r="T439" s="384" t="s">
        <v>507</v>
      </c>
      <c r="U439" s="384" t="s">
        <v>508</v>
      </c>
      <c r="V439" s="384" t="s">
        <v>686</v>
      </c>
    </row>
    <row r="440" spans="1:22">
      <c r="A440" s="382">
        <v>44165</v>
      </c>
      <c r="B440" s="384" t="s">
        <v>496</v>
      </c>
      <c r="C440" s="384" t="s">
        <v>497</v>
      </c>
      <c r="D440" s="384" t="s">
        <v>687</v>
      </c>
      <c r="E440" s="384" t="s">
        <v>688</v>
      </c>
      <c r="F440" s="384" t="s">
        <v>563</v>
      </c>
      <c r="G440" s="384" t="s">
        <v>501</v>
      </c>
      <c r="H440" s="384" t="s">
        <v>502</v>
      </c>
      <c r="I440" s="547">
        <v>13.32</v>
      </c>
      <c r="J440" s="384" t="s">
        <v>503</v>
      </c>
      <c r="K440" s="385">
        <v>82.83</v>
      </c>
      <c r="L440" s="384" t="s">
        <v>564</v>
      </c>
      <c r="M440" s="384" t="s">
        <v>1098</v>
      </c>
      <c r="N440" s="384" t="s">
        <v>505</v>
      </c>
      <c r="O440" s="384" t="s">
        <v>2415</v>
      </c>
      <c r="R440" s="385">
        <v>0</v>
      </c>
      <c r="T440" s="384" t="s">
        <v>507</v>
      </c>
      <c r="U440" s="384" t="s">
        <v>508</v>
      </c>
      <c r="V440" s="384" t="s">
        <v>690</v>
      </c>
    </row>
    <row r="441" spans="1:22">
      <c r="A441" s="382">
        <v>44165</v>
      </c>
      <c r="B441" s="384" t="s">
        <v>496</v>
      </c>
      <c r="C441" s="384" t="s">
        <v>497</v>
      </c>
      <c r="D441" s="384" t="s">
        <v>683</v>
      </c>
      <c r="E441" s="384" t="s">
        <v>684</v>
      </c>
      <c r="F441" s="384" t="s">
        <v>570</v>
      </c>
      <c r="G441" s="384" t="s">
        <v>501</v>
      </c>
      <c r="H441" s="384" t="s">
        <v>502</v>
      </c>
      <c r="I441" s="547">
        <v>178.47</v>
      </c>
      <c r="J441" s="384" t="s">
        <v>503</v>
      </c>
      <c r="K441" s="385">
        <v>1110</v>
      </c>
      <c r="L441" s="384" t="s">
        <v>564</v>
      </c>
      <c r="M441" s="384" t="s">
        <v>1100</v>
      </c>
      <c r="N441" s="384" t="s">
        <v>505</v>
      </c>
      <c r="O441" s="384" t="s">
        <v>2416</v>
      </c>
      <c r="R441" s="385">
        <v>0</v>
      </c>
      <c r="T441" s="384" t="s">
        <v>507</v>
      </c>
      <c r="U441" s="384" t="s">
        <v>508</v>
      </c>
      <c r="V441" s="384" t="s">
        <v>686</v>
      </c>
    </row>
    <row r="442" spans="1:22">
      <c r="A442" s="382">
        <v>44165</v>
      </c>
      <c r="B442" s="384" t="s">
        <v>496</v>
      </c>
      <c r="C442" s="384" t="s">
        <v>497</v>
      </c>
      <c r="D442" s="384" t="s">
        <v>683</v>
      </c>
      <c r="E442" s="384" t="s">
        <v>684</v>
      </c>
      <c r="F442" s="384" t="s">
        <v>645</v>
      </c>
      <c r="G442" s="384" t="s">
        <v>501</v>
      </c>
      <c r="H442" s="384" t="s">
        <v>502</v>
      </c>
      <c r="I442" s="547">
        <v>12.49</v>
      </c>
      <c r="J442" s="384" t="s">
        <v>503</v>
      </c>
      <c r="K442" s="385">
        <v>77.7</v>
      </c>
      <c r="L442" s="384" t="s">
        <v>564</v>
      </c>
      <c r="M442" s="384" t="s">
        <v>1100</v>
      </c>
      <c r="N442" s="384" t="s">
        <v>505</v>
      </c>
      <c r="O442" s="384" t="s">
        <v>2417</v>
      </c>
      <c r="R442" s="385">
        <v>0</v>
      </c>
      <c r="T442" s="384" t="s">
        <v>507</v>
      </c>
      <c r="U442" s="384" t="s">
        <v>508</v>
      </c>
      <c r="V442" s="384" t="s">
        <v>686</v>
      </c>
    </row>
    <row r="443" spans="1:22">
      <c r="A443" s="382">
        <v>44165</v>
      </c>
      <c r="B443" s="384" t="s">
        <v>496</v>
      </c>
      <c r="C443" s="384" t="s">
        <v>497</v>
      </c>
      <c r="D443" s="384" t="s">
        <v>687</v>
      </c>
      <c r="E443" s="384" t="s">
        <v>688</v>
      </c>
      <c r="F443" s="384" t="s">
        <v>570</v>
      </c>
      <c r="G443" s="384" t="s">
        <v>501</v>
      </c>
      <c r="H443" s="384" t="s">
        <v>502</v>
      </c>
      <c r="I443" s="547">
        <v>361.77</v>
      </c>
      <c r="J443" s="384" t="s">
        <v>503</v>
      </c>
      <c r="K443" s="385">
        <v>2250</v>
      </c>
      <c r="L443" s="384" t="s">
        <v>564</v>
      </c>
      <c r="M443" s="384" t="s">
        <v>1100</v>
      </c>
      <c r="N443" s="384" t="s">
        <v>505</v>
      </c>
      <c r="O443" s="384" t="s">
        <v>2418</v>
      </c>
      <c r="R443" s="385">
        <v>0</v>
      </c>
      <c r="T443" s="384" t="s">
        <v>507</v>
      </c>
      <c r="U443" s="384" t="s">
        <v>508</v>
      </c>
      <c r="V443" s="384" t="s">
        <v>690</v>
      </c>
    </row>
    <row r="444" spans="1:22">
      <c r="A444" s="382">
        <v>44165</v>
      </c>
      <c r="B444" s="384" t="s">
        <v>496</v>
      </c>
      <c r="C444" s="384" t="s">
        <v>497</v>
      </c>
      <c r="D444" s="384" t="s">
        <v>687</v>
      </c>
      <c r="E444" s="384" t="s">
        <v>688</v>
      </c>
      <c r="F444" s="384" t="s">
        <v>645</v>
      </c>
      <c r="G444" s="384" t="s">
        <v>501</v>
      </c>
      <c r="H444" s="384" t="s">
        <v>502</v>
      </c>
      <c r="I444" s="547">
        <v>25.32</v>
      </c>
      <c r="J444" s="384" t="s">
        <v>503</v>
      </c>
      <c r="K444" s="385">
        <v>157.5</v>
      </c>
      <c r="L444" s="384" t="s">
        <v>564</v>
      </c>
      <c r="M444" s="384" t="s">
        <v>1100</v>
      </c>
      <c r="N444" s="384" t="s">
        <v>505</v>
      </c>
      <c r="O444" s="384" t="s">
        <v>2419</v>
      </c>
      <c r="R444" s="385">
        <v>0</v>
      </c>
      <c r="T444" s="384" t="s">
        <v>507</v>
      </c>
      <c r="U444" s="384" t="s">
        <v>508</v>
      </c>
      <c r="V444" s="384" t="s">
        <v>690</v>
      </c>
    </row>
    <row r="445" spans="1:22">
      <c r="A445" s="382">
        <v>44165</v>
      </c>
      <c r="B445" s="384" t="s">
        <v>1540</v>
      </c>
      <c r="C445" s="384" t="s">
        <v>1541</v>
      </c>
      <c r="D445" s="384" t="s">
        <v>1508</v>
      </c>
      <c r="E445" s="384" t="s">
        <v>1664</v>
      </c>
      <c r="F445" s="384" t="s">
        <v>1537</v>
      </c>
      <c r="G445" s="384" t="s">
        <v>501</v>
      </c>
      <c r="H445" s="384" t="s">
        <v>736</v>
      </c>
      <c r="I445" s="547">
        <v>20</v>
      </c>
      <c r="J445" s="384" t="s">
        <v>503</v>
      </c>
      <c r="K445" s="385">
        <v>20</v>
      </c>
      <c r="L445" s="384" t="s">
        <v>503</v>
      </c>
      <c r="M445" s="384" t="s">
        <v>1781</v>
      </c>
      <c r="N445" s="384" t="s">
        <v>505</v>
      </c>
      <c r="O445" s="384" t="s">
        <v>1841</v>
      </c>
      <c r="R445" s="385">
        <v>0</v>
      </c>
      <c r="T445" s="384" t="s">
        <v>507</v>
      </c>
      <c r="U445" s="384" t="s">
        <v>508</v>
      </c>
    </row>
    <row r="446" spans="1:22">
      <c r="A446" s="382">
        <v>44165</v>
      </c>
      <c r="B446" s="384" t="s">
        <v>1540</v>
      </c>
      <c r="C446" s="384" t="s">
        <v>1541</v>
      </c>
      <c r="D446" s="384" t="s">
        <v>1494</v>
      </c>
      <c r="E446" s="384" t="s">
        <v>1842</v>
      </c>
      <c r="F446" s="384" t="s">
        <v>1537</v>
      </c>
      <c r="G446" s="384" t="s">
        <v>501</v>
      </c>
      <c r="H446" s="384" t="s">
        <v>736</v>
      </c>
      <c r="I446" s="547">
        <v>900</v>
      </c>
      <c r="J446" s="384" t="s">
        <v>503</v>
      </c>
      <c r="K446" s="385">
        <v>900</v>
      </c>
      <c r="L446" s="384" t="s">
        <v>503</v>
      </c>
      <c r="M446" s="384" t="s">
        <v>1843</v>
      </c>
      <c r="N446" s="384" t="s">
        <v>505</v>
      </c>
      <c r="O446" s="384" t="s">
        <v>1844</v>
      </c>
      <c r="R446" s="385">
        <v>0</v>
      </c>
      <c r="T446" s="384" t="s">
        <v>507</v>
      </c>
      <c r="U446" s="384" t="s">
        <v>508</v>
      </c>
    </row>
    <row r="447" spans="1:22">
      <c r="A447" s="382">
        <v>44165</v>
      </c>
      <c r="B447" s="384" t="s">
        <v>1534</v>
      </c>
      <c r="C447" s="384" t="s">
        <v>1535</v>
      </c>
      <c r="D447" s="384" t="s">
        <v>1492</v>
      </c>
      <c r="E447" s="384" t="s">
        <v>1845</v>
      </c>
      <c r="F447" s="384" t="s">
        <v>1537</v>
      </c>
      <c r="G447" s="384" t="s">
        <v>501</v>
      </c>
      <c r="H447" s="384" t="s">
        <v>736</v>
      </c>
      <c r="I447" s="547">
        <v>300</v>
      </c>
      <c r="J447" s="384" t="s">
        <v>503</v>
      </c>
      <c r="K447" s="385">
        <v>300</v>
      </c>
      <c r="L447" s="384" t="s">
        <v>503</v>
      </c>
      <c r="M447" s="384" t="s">
        <v>1846</v>
      </c>
      <c r="N447" s="384" t="s">
        <v>505</v>
      </c>
      <c r="O447" s="384" t="s">
        <v>1847</v>
      </c>
      <c r="R447" s="385">
        <v>0</v>
      </c>
      <c r="T447" s="384" t="s">
        <v>507</v>
      </c>
      <c r="U447" s="384" t="s">
        <v>508</v>
      </c>
    </row>
    <row r="448" spans="1:22">
      <c r="A448" s="382">
        <v>44165</v>
      </c>
      <c r="B448" s="384" t="s">
        <v>1534</v>
      </c>
      <c r="C448" s="384" t="s">
        <v>1535</v>
      </c>
      <c r="D448" s="384" t="s">
        <v>1491</v>
      </c>
      <c r="E448" s="384" t="s">
        <v>1848</v>
      </c>
      <c r="F448" s="384" t="s">
        <v>1537</v>
      </c>
      <c r="G448" s="384" t="s">
        <v>501</v>
      </c>
      <c r="H448" s="384" t="s">
        <v>736</v>
      </c>
      <c r="I448" s="547">
        <v>600</v>
      </c>
      <c r="J448" s="384" t="s">
        <v>503</v>
      </c>
      <c r="K448" s="385">
        <v>600</v>
      </c>
      <c r="L448" s="384" t="s">
        <v>503</v>
      </c>
      <c r="M448" s="384" t="s">
        <v>1849</v>
      </c>
      <c r="N448" s="384" t="s">
        <v>505</v>
      </c>
      <c r="O448" s="384" t="s">
        <v>1850</v>
      </c>
      <c r="R448" s="385">
        <v>0</v>
      </c>
      <c r="T448" s="384" t="s">
        <v>507</v>
      </c>
      <c r="U448" s="384" t="s">
        <v>508</v>
      </c>
    </row>
    <row r="449" spans="1:21">
      <c r="A449" s="382">
        <v>44165</v>
      </c>
      <c r="B449" s="384" t="s">
        <v>1534</v>
      </c>
      <c r="C449" s="384" t="s">
        <v>1535</v>
      </c>
      <c r="D449" s="384" t="s">
        <v>1490</v>
      </c>
      <c r="E449" s="384" t="s">
        <v>1638</v>
      </c>
      <c r="F449" s="384" t="s">
        <v>1537</v>
      </c>
      <c r="G449" s="384" t="s">
        <v>501</v>
      </c>
      <c r="H449" s="384" t="s">
        <v>736</v>
      </c>
      <c r="I449" s="547">
        <v>70</v>
      </c>
      <c r="J449" s="384" t="s">
        <v>503</v>
      </c>
      <c r="K449" s="385">
        <v>70</v>
      </c>
      <c r="L449" s="384" t="s">
        <v>503</v>
      </c>
      <c r="M449" s="384" t="s">
        <v>1851</v>
      </c>
      <c r="N449" s="384" t="s">
        <v>505</v>
      </c>
      <c r="O449" s="384" t="s">
        <v>1852</v>
      </c>
      <c r="R449" s="385">
        <v>0</v>
      </c>
      <c r="T449" s="384" t="s">
        <v>507</v>
      </c>
      <c r="U449" s="384" t="s">
        <v>508</v>
      </c>
    </row>
    <row r="450" spans="1:21">
      <c r="A450" s="382">
        <v>44165</v>
      </c>
      <c r="B450" s="384" t="s">
        <v>1534</v>
      </c>
      <c r="C450" s="384" t="s">
        <v>1535</v>
      </c>
      <c r="D450" s="384" t="s">
        <v>1490</v>
      </c>
      <c r="E450" s="384" t="s">
        <v>1638</v>
      </c>
      <c r="F450" s="384" t="s">
        <v>1537</v>
      </c>
      <c r="G450" s="384" t="s">
        <v>501</v>
      </c>
      <c r="H450" s="384" t="s">
        <v>736</v>
      </c>
      <c r="I450" s="547">
        <v>70</v>
      </c>
      <c r="J450" s="384" t="s">
        <v>503</v>
      </c>
      <c r="K450" s="385">
        <v>70</v>
      </c>
      <c r="L450" s="384" t="s">
        <v>503</v>
      </c>
      <c r="M450" s="384" t="s">
        <v>1853</v>
      </c>
      <c r="N450" s="384" t="s">
        <v>505</v>
      </c>
      <c r="O450" s="384" t="s">
        <v>1854</v>
      </c>
      <c r="R450" s="385">
        <v>0</v>
      </c>
      <c r="T450" s="384" t="s">
        <v>507</v>
      </c>
      <c r="U450" s="384" t="s">
        <v>508</v>
      </c>
    </row>
    <row r="451" spans="1:21">
      <c r="A451" s="382">
        <v>44165</v>
      </c>
      <c r="B451" s="384" t="s">
        <v>1534</v>
      </c>
      <c r="C451" s="384" t="s">
        <v>1535</v>
      </c>
      <c r="D451" s="384" t="s">
        <v>1420</v>
      </c>
      <c r="E451" s="384" t="s">
        <v>1601</v>
      </c>
      <c r="F451" s="384" t="s">
        <v>1537</v>
      </c>
      <c r="G451" s="384" t="s">
        <v>501</v>
      </c>
      <c r="H451" s="384" t="s">
        <v>736</v>
      </c>
      <c r="I451" s="547">
        <v>83</v>
      </c>
      <c r="J451" s="384" t="s">
        <v>503</v>
      </c>
      <c r="K451" s="385">
        <v>83</v>
      </c>
      <c r="L451" s="384" t="s">
        <v>503</v>
      </c>
      <c r="M451" s="384" t="s">
        <v>1855</v>
      </c>
      <c r="N451" s="384" t="s">
        <v>505</v>
      </c>
      <c r="O451" s="384" t="s">
        <v>1856</v>
      </c>
      <c r="R451" s="385">
        <v>0</v>
      </c>
      <c r="T451" s="384" t="s">
        <v>507</v>
      </c>
      <c r="U451" s="384" t="s">
        <v>508</v>
      </c>
    </row>
    <row r="452" spans="1:21">
      <c r="A452" s="382">
        <v>44165</v>
      </c>
      <c r="B452" s="384" t="s">
        <v>1534</v>
      </c>
      <c r="C452" s="384" t="s">
        <v>1535</v>
      </c>
      <c r="D452" s="384" t="s">
        <v>1420</v>
      </c>
      <c r="E452" s="384" t="s">
        <v>1601</v>
      </c>
      <c r="F452" s="384" t="s">
        <v>1537</v>
      </c>
      <c r="G452" s="384" t="s">
        <v>501</v>
      </c>
      <c r="H452" s="384" t="s">
        <v>736</v>
      </c>
      <c r="I452" s="547">
        <v>497</v>
      </c>
      <c r="J452" s="384" t="s">
        <v>503</v>
      </c>
      <c r="K452" s="385">
        <v>497</v>
      </c>
      <c r="L452" s="384" t="s">
        <v>503</v>
      </c>
      <c r="M452" s="384" t="s">
        <v>1857</v>
      </c>
      <c r="N452" s="384" t="s">
        <v>505</v>
      </c>
      <c r="O452" s="384" t="s">
        <v>1858</v>
      </c>
      <c r="R452" s="385">
        <v>0</v>
      </c>
      <c r="T452" s="384" t="s">
        <v>507</v>
      </c>
      <c r="U452" s="384" t="s">
        <v>508</v>
      </c>
    </row>
    <row r="453" spans="1:21">
      <c r="A453" s="382">
        <v>44165</v>
      </c>
      <c r="B453" s="384" t="s">
        <v>1534</v>
      </c>
      <c r="C453" s="384" t="s">
        <v>1535</v>
      </c>
      <c r="D453" s="384" t="s">
        <v>1420</v>
      </c>
      <c r="E453" s="384" t="s">
        <v>1601</v>
      </c>
      <c r="F453" s="384" t="s">
        <v>1537</v>
      </c>
      <c r="G453" s="384" t="s">
        <v>501</v>
      </c>
      <c r="H453" s="384" t="s">
        <v>736</v>
      </c>
      <c r="I453" s="547">
        <v>264</v>
      </c>
      <c r="J453" s="384" t="s">
        <v>503</v>
      </c>
      <c r="K453" s="385">
        <v>264</v>
      </c>
      <c r="L453" s="384" t="s">
        <v>503</v>
      </c>
      <c r="M453" s="384" t="s">
        <v>1859</v>
      </c>
      <c r="N453" s="384" t="s">
        <v>505</v>
      </c>
      <c r="O453" s="384" t="s">
        <v>1860</v>
      </c>
      <c r="R453" s="385">
        <v>0</v>
      </c>
      <c r="T453" s="384" t="s">
        <v>507</v>
      </c>
      <c r="U453" s="384" t="s">
        <v>508</v>
      </c>
    </row>
    <row r="454" spans="1:21">
      <c r="A454" s="382">
        <v>44165</v>
      </c>
      <c r="B454" s="384" t="s">
        <v>1534</v>
      </c>
      <c r="C454" s="384" t="s">
        <v>1535</v>
      </c>
      <c r="D454" s="384" t="s">
        <v>1420</v>
      </c>
      <c r="E454" s="384" t="s">
        <v>1601</v>
      </c>
      <c r="F454" s="384" t="s">
        <v>1537</v>
      </c>
      <c r="G454" s="384" t="s">
        <v>501</v>
      </c>
      <c r="H454" s="384" t="s">
        <v>736</v>
      </c>
      <c r="I454" s="547">
        <v>6</v>
      </c>
      <c r="J454" s="384" t="s">
        <v>503</v>
      </c>
      <c r="K454" s="385">
        <v>6</v>
      </c>
      <c r="L454" s="384" t="s">
        <v>503</v>
      </c>
      <c r="M454" s="384" t="s">
        <v>1861</v>
      </c>
      <c r="N454" s="384" t="s">
        <v>505</v>
      </c>
      <c r="O454" s="384" t="s">
        <v>1862</v>
      </c>
      <c r="R454" s="385">
        <v>0</v>
      </c>
      <c r="T454" s="384" t="s">
        <v>507</v>
      </c>
      <c r="U454" s="384" t="s">
        <v>508</v>
      </c>
    </row>
    <row r="455" spans="1:21">
      <c r="A455" s="382">
        <v>44165</v>
      </c>
      <c r="B455" s="384" t="s">
        <v>1534</v>
      </c>
      <c r="C455" s="384" t="s">
        <v>1535</v>
      </c>
      <c r="D455" s="384" t="s">
        <v>1411</v>
      </c>
      <c r="E455" s="384" t="s">
        <v>1758</v>
      </c>
      <c r="F455" s="384" t="s">
        <v>1537</v>
      </c>
      <c r="G455" s="384" t="s">
        <v>501</v>
      </c>
      <c r="H455" s="384" t="s">
        <v>736</v>
      </c>
      <c r="I455" s="547">
        <v>320</v>
      </c>
      <c r="J455" s="384" t="s">
        <v>503</v>
      </c>
      <c r="K455" s="385">
        <v>320</v>
      </c>
      <c r="L455" s="384" t="s">
        <v>503</v>
      </c>
      <c r="M455" s="384" t="s">
        <v>1863</v>
      </c>
      <c r="N455" s="384" t="s">
        <v>505</v>
      </c>
      <c r="O455" s="384" t="s">
        <v>1864</v>
      </c>
      <c r="R455" s="385">
        <v>0</v>
      </c>
      <c r="T455" s="384" t="s">
        <v>507</v>
      </c>
      <c r="U455" s="384" t="s">
        <v>508</v>
      </c>
    </row>
    <row r="456" spans="1:21">
      <c r="A456" s="382">
        <v>44165</v>
      </c>
      <c r="B456" s="384" t="s">
        <v>1534</v>
      </c>
      <c r="C456" s="384" t="s">
        <v>1535</v>
      </c>
      <c r="D456" s="384" t="s">
        <v>1415</v>
      </c>
      <c r="E456" s="384" t="s">
        <v>1733</v>
      </c>
      <c r="F456" s="384" t="s">
        <v>1537</v>
      </c>
      <c r="G456" s="384" t="s">
        <v>501</v>
      </c>
      <c r="H456" s="384" t="s">
        <v>736</v>
      </c>
      <c r="I456" s="547">
        <v>600</v>
      </c>
      <c r="J456" s="384" t="s">
        <v>503</v>
      </c>
      <c r="K456" s="385">
        <v>600</v>
      </c>
      <c r="L456" s="384" t="s">
        <v>503</v>
      </c>
      <c r="M456" s="384" t="s">
        <v>1865</v>
      </c>
      <c r="N456" s="384" t="s">
        <v>505</v>
      </c>
      <c r="O456" s="384" t="s">
        <v>1866</v>
      </c>
      <c r="R456" s="385">
        <v>0</v>
      </c>
      <c r="T456" s="384" t="s">
        <v>507</v>
      </c>
      <c r="U456" s="384" t="s">
        <v>508</v>
      </c>
    </row>
    <row r="457" spans="1:21">
      <c r="A457" s="382">
        <v>44165</v>
      </c>
      <c r="B457" s="384" t="s">
        <v>1534</v>
      </c>
      <c r="C457" s="384" t="s">
        <v>1535</v>
      </c>
      <c r="D457" s="384" t="s">
        <v>1412</v>
      </c>
      <c r="E457" s="384" t="s">
        <v>1727</v>
      </c>
      <c r="F457" s="384" t="s">
        <v>1537</v>
      </c>
      <c r="G457" s="384" t="s">
        <v>501</v>
      </c>
      <c r="H457" s="384" t="s">
        <v>736</v>
      </c>
      <c r="I457" s="547">
        <v>800</v>
      </c>
      <c r="J457" s="384" t="s">
        <v>503</v>
      </c>
      <c r="K457" s="385">
        <v>800</v>
      </c>
      <c r="L457" s="384" t="s">
        <v>503</v>
      </c>
      <c r="M457" s="384" t="s">
        <v>1867</v>
      </c>
      <c r="N457" s="384" t="s">
        <v>505</v>
      </c>
      <c r="O457" s="384" t="s">
        <v>1868</v>
      </c>
      <c r="R457" s="385">
        <v>0</v>
      </c>
      <c r="T457" s="384" t="s">
        <v>507</v>
      </c>
      <c r="U457" s="384" t="s">
        <v>508</v>
      </c>
    </row>
    <row r="458" spans="1:21">
      <c r="A458" s="382">
        <v>44165</v>
      </c>
      <c r="B458" s="384" t="s">
        <v>1534</v>
      </c>
      <c r="C458" s="384" t="s">
        <v>1535</v>
      </c>
      <c r="D458" s="384" t="s">
        <v>1413</v>
      </c>
      <c r="E458" s="384" t="s">
        <v>1730</v>
      </c>
      <c r="F458" s="384" t="s">
        <v>1537</v>
      </c>
      <c r="G458" s="384" t="s">
        <v>501</v>
      </c>
      <c r="H458" s="384" t="s">
        <v>736</v>
      </c>
      <c r="I458" s="547">
        <v>600</v>
      </c>
      <c r="J458" s="384" t="s">
        <v>503</v>
      </c>
      <c r="K458" s="385">
        <v>600</v>
      </c>
      <c r="L458" s="384" t="s">
        <v>503</v>
      </c>
      <c r="M458" s="384" t="s">
        <v>1731</v>
      </c>
      <c r="N458" s="384" t="s">
        <v>505</v>
      </c>
      <c r="O458" s="384" t="s">
        <v>1869</v>
      </c>
      <c r="R458" s="385">
        <v>0</v>
      </c>
      <c r="T458" s="384" t="s">
        <v>507</v>
      </c>
      <c r="U458" s="384" t="s">
        <v>508</v>
      </c>
    </row>
    <row r="459" spans="1:21">
      <c r="A459" s="382">
        <v>44165</v>
      </c>
      <c r="B459" s="384" t="s">
        <v>1534</v>
      </c>
      <c r="C459" s="384" t="s">
        <v>1535</v>
      </c>
      <c r="D459" s="384" t="s">
        <v>1414</v>
      </c>
      <c r="E459" s="384" t="s">
        <v>1736</v>
      </c>
      <c r="F459" s="384" t="s">
        <v>1537</v>
      </c>
      <c r="G459" s="384" t="s">
        <v>501</v>
      </c>
      <c r="H459" s="384" t="s">
        <v>736</v>
      </c>
      <c r="I459" s="547">
        <v>350</v>
      </c>
      <c r="J459" s="384" t="s">
        <v>503</v>
      </c>
      <c r="K459" s="385">
        <v>350</v>
      </c>
      <c r="L459" s="384" t="s">
        <v>503</v>
      </c>
      <c r="M459" s="384" t="s">
        <v>1870</v>
      </c>
      <c r="N459" s="384" t="s">
        <v>505</v>
      </c>
      <c r="O459" s="384" t="s">
        <v>1871</v>
      </c>
      <c r="R459" s="385">
        <v>0</v>
      </c>
      <c r="T459" s="384" t="s">
        <v>507</v>
      </c>
      <c r="U459" s="384" t="s">
        <v>508</v>
      </c>
    </row>
    <row r="460" spans="1:21">
      <c r="A460" s="382">
        <v>44165</v>
      </c>
      <c r="B460" s="384" t="s">
        <v>1534</v>
      </c>
      <c r="C460" s="384" t="s">
        <v>1535</v>
      </c>
      <c r="D460" s="384" t="s">
        <v>1414</v>
      </c>
      <c r="E460" s="384" t="s">
        <v>1736</v>
      </c>
      <c r="F460" s="384" t="s">
        <v>1537</v>
      </c>
      <c r="G460" s="384" t="s">
        <v>501</v>
      </c>
      <c r="H460" s="384" t="s">
        <v>736</v>
      </c>
      <c r="I460" s="547">
        <v>350</v>
      </c>
      <c r="J460" s="384" t="s">
        <v>503</v>
      </c>
      <c r="K460" s="385">
        <v>350</v>
      </c>
      <c r="L460" s="384" t="s">
        <v>503</v>
      </c>
      <c r="M460" s="384" t="s">
        <v>1872</v>
      </c>
      <c r="N460" s="384" t="s">
        <v>505</v>
      </c>
      <c r="O460" s="384" t="s">
        <v>1873</v>
      </c>
      <c r="R460" s="385">
        <v>0</v>
      </c>
      <c r="T460" s="384" t="s">
        <v>507</v>
      </c>
      <c r="U460" s="384" t="s">
        <v>508</v>
      </c>
    </row>
    <row r="461" spans="1:21">
      <c r="A461" s="382">
        <v>44165</v>
      </c>
      <c r="B461" s="384" t="s">
        <v>1534</v>
      </c>
      <c r="C461" s="384" t="s">
        <v>1535</v>
      </c>
      <c r="D461" s="384" t="s">
        <v>1416</v>
      </c>
      <c r="E461" s="384" t="s">
        <v>1752</v>
      </c>
      <c r="F461" s="384" t="s">
        <v>1537</v>
      </c>
      <c r="G461" s="384" t="s">
        <v>501</v>
      </c>
      <c r="H461" s="384" t="s">
        <v>736</v>
      </c>
      <c r="I461" s="547">
        <v>350</v>
      </c>
      <c r="J461" s="384" t="s">
        <v>503</v>
      </c>
      <c r="K461" s="385">
        <v>350</v>
      </c>
      <c r="L461" s="384" t="s">
        <v>503</v>
      </c>
      <c r="M461" s="384" t="s">
        <v>1874</v>
      </c>
      <c r="N461" s="384" t="s">
        <v>505</v>
      </c>
      <c r="O461" s="384" t="s">
        <v>1875</v>
      </c>
      <c r="R461" s="385">
        <v>0</v>
      </c>
      <c r="T461" s="384" t="s">
        <v>507</v>
      </c>
      <c r="U461" s="384" t="s">
        <v>508</v>
      </c>
    </row>
    <row r="462" spans="1:21">
      <c r="A462" s="382">
        <v>44165</v>
      </c>
      <c r="B462" s="384" t="s">
        <v>1534</v>
      </c>
      <c r="C462" s="384" t="s">
        <v>1535</v>
      </c>
      <c r="D462" s="384" t="s">
        <v>1418</v>
      </c>
      <c r="E462" s="384" t="s">
        <v>1755</v>
      </c>
      <c r="F462" s="384" t="s">
        <v>1537</v>
      </c>
      <c r="G462" s="384" t="s">
        <v>501</v>
      </c>
      <c r="H462" s="384" t="s">
        <v>736</v>
      </c>
      <c r="I462" s="547">
        <v>250</v>
      </c>
      <c r="J462" s="384" t="s">
        <v>503</v>
      </c>
      <c r="K462" s="385">
        <v>250</v>
      </c>
      <c r="L462" s="384" t="s">
        <v>503</v>
      </c>
      <c r="M462" s="384" t="s">
        <v>1876</v>
      </c>
      <c r="N462" s="384" t="s">
        <v>505</v>
      </c>
      <c r="O462" s="384" t="s">
        <v>1877</v>
      </c>
      <c r="R462" s="385">
        <v>0</v>
      </c>
      <c r="T462" s="384" t="s">
        <v>507</v>
      </c>
      <c r="U462" s="384" t="s">
        <v>508</v>
      </c>
    </row>
    <row r="463" spans="1:21">
      <c r="A463" s="382">
        <v>44165</v>
      </c>
      <c r="B463" s="384" t="s">
        <v>1534</v>
      </c>
      <c r="C463" s="384" t="s">
        <v>1535</v>
      </c>
      <c r="D463" s="384" t="s">
        <v>1414</v>
      </c>
      <c r="E463" s="384" t="s">
        <v>1736</v>
      </c>
      <c r="F463" s="384" t="s">
        <v>1537</v>
      </c>
      <c r="G463" s="384" t="s">
        <v>501</v>
      </c>
      <c r="H463" s="384" t="s">
        <v>736</v>
      </c>
      <c r="I463" s="547">
        <v>350</v>
      </c>
      <c r="J463" s="384" t="s">
        <v>503</v>
      </c>
      <c r="K463" s="385">
        <v>350</v>
      </c>
      <c r="L463" s="384" t="s">
        <v>503</v>
      </c>
      <c r="M463" s="384" t="s">
        <v>1745</v>
      </c>
      <c r="N463" s="384" t="s">
        <v>505</v>
      </c>
      <c r="O463" s="384" t="s">
        <v>1878</v>
      </c>
      <c r="R463" s="385">
        <v>0</v>
      </c>
      <c r="T463" s="384" t="s">
        <v>507</v>
      </c>
      <c r="U463" s="384" t="s">
        <v>508</v>
      </c>
    </row>
    <row r="464" spans="1:21">
      <c r="A464" s="382">
        <v>44165</v>
      </c>
      <c r="B464" s="384" t="s">
        <v>1534</v>
      </c>
      <c r="C464" s="384" t="s">
        <v>1535</v>
      </c>
      <c r="D464" s="384" t="s">
        <v>1414</v>
      </c>
      <c r="E464" s="384" t="s">
        <v>1736</v>
      </c>
      <c r="F464" s="384" t="s">
        <v>1537</v>
      </c>
      <c r="G464" s="384" t="s">
        <v>501</v>
      </c>
      <c r="H464" s="384" t="s">
        <v>736</v>
      </c>
      <c r="I464" s="547">
        <v>350</v>
      </c>
      <c r="J464" s="384" t="s">
        <v>503</v>
      </c>
      <c r="K464" s="385">
        <v>350</v>
      </c>
      <c r="L464" s="384" t="s">
        <v>503</v>
      </c>
      <c r="M464" s="384" t="s">
        <v>1879</v>
      </c>
      <c r="N464" s="384" t="s">
        <v>505</v>
      </c>
      <c r="O464" s="384" t="s">
        <v>1880</v>
      </c>
      <c r="R464" s="385">
        <v>0</v>
      </c>
      <c r="T464" s="384" t="s">
        <v>507</v>
      </c>
      <c r="U464" s="384" t="s">
        <v>508</v>
      </c>
    </row>
    <row r="465" spans="1:21">
      <c r="A465" s="382">
        <v>44165</v>
      </c>
      <c r="B465" s="384" t="s">
        <v>1534</v>
      </c>
      <c r="C465" s="384" t="s">
        <v>1535</v>
      </c>
      <c r="D465" s="384" t="s">
        <v>1414</v>
      </c>
      <c r="E465" s="384" t="s">
        <v>1736</v>
      </c>
      <c r="F465" s="384" t="s">
        <v>1537</v>
      </c>
      <c r="G465" s="384" t="s">
        <v>501</v>
      </c>
      <c r="H465" s="384" t="s">
        <v>736</v>
      </c>
      <c r="I465" s="547">
        <v>350</v>
      </c>
      <c r="J465" s="384" t="s">
        <v>503</v>
      </c>
      <c r="K465" s="385">
        <v>350</v>
      </c>
      <c r="L465" s="384" t="s">
        <v>503</v>
      </c>
      <c r="M465" s="384" t="s">
        <v>1881</v>
      </c>
      <c r="N465" s="384" t="s">
        <v>505</v>
      </c>
      <c r="O465" s="384" t="s">
        <v>1882</v>
      </c>
      <c r="R465" s="385">
        <v>0</v>
      </c>
      <c r="T465" s="384" t="s">
        <v>507</v>
      </c>
      <c r="U465" s="384" t="s">
        <v>508</v>
      </c>
    </row>
    <row r="466" spans="1:21">
      <c r="A466" s="382">
        <v>44165</v>
      </c>
      <c r="B466" s="384" t="s">
        <v>1534</v>
      </c>
      <c r="C466" s="384" t="s">
        <v>1535</v>
      </c>
      <c r="D466" s="384" t="s">
        <v>1414</v>
      </c>
      <c r="E466" s="384" t="s">
        <v>1736</v>
      </c>
      <c r="F466" s="384" t="s">
        <v>1537</v>
      </c>
      <c r="G466" s="384" t="s">
        <v>501</v>
      </c>
      <c r="H466" s="384" t="s">
        <v>736</v>
      </c>
      <c r="I466" s="547">
        <v>350</v>
      </c>
      <c r="J466" s="384" t="s">
        <v>503</v>
      </c>
      <c r="K466" s="385">
        <v>350</v>
      </c>
      <c r="L466" s="384" t="s">
        <v>503</v>
      </c>
      <c r="M466" s="384" t="s">
        <v>1883</v>
      </c>
      <c r="N466" s="384" t="s">
        <v>505</v>
      </c>
      <c r="O466" s="384" t="s">
        <v>1884</v>
      </c>
      <c r="R466" s="385">
        <v>0</v>
      </c>
      <c r="T466" s="384" t="s">
        <v>507</v>
      </c>
      <c r="U466" s="384" t="s">
        <v>508</v>
      </c>
    </row>
    <row r="467" spans="1:21">
      <c r="A467" s="382">
        <v>44166</v>
      </c>
      <c r="B467" s="384" t="s">
        <v>1534</v>
      </c>
      <c r="C467" s="384" t="s">
        <v>1535</v>
      </c>
      <c r="D467" s="384" t="s">
        <v>1505</v>
      </c>
      <c r="E467" s="384" t="s">
        <v>1536</v>
      </c>
      <c r="F467" s="384" t="s">
        <v>1537</v>
      </c>
      <c r="G467" s="384" t="s">
        <v>501</v>
      </c>
      <c r="H467" s="384" t="s">
        <v>736</v>
      </c>
      <c r="I467" s="547">
        <v>400</v>
      </c>
      <c r="J467" s="384" t="s">
        <v>503</v>
      </c>
      <c r="K467" s="385">
        <v>400</v>
      </c>
      <c r="L467" s="384" t="s">
        <v>503</v>
      </c>
      <c r="M467" s="384" t="s">
        <v>1885</v>
      </c>
      <c r="N467" s="384" t="s">
        <v>505</v>
      </c>
      <c r="O467" s="384" t="s">
        <v>1886</v>
      </c>
      <c r="R467" s="385">
        <v>0</v>
      </c>
      <c r="T467" s="384" t="s">
        <v>507</v>
      </c>
      <c r="U467" s="384" t="s">
        <v>508</v>
      </c>
    </row>
    <row r="468" spans="1:21">
      <c r="A468" s="382">
        <v>44167</v>
      </c>
      <c r="B468" s="384" t="s">
        <v>496</v>
      </c>
      <c r="C468" s="384" t="s">
        <v>497</v>
      </c>
      <c r="D468" s="384" t="s">
        <v>733</v>
      </c>
      <c r="E468" s="384" t="s">
        <v>734</v>
      </c>
      <c r="F468" s="384" t="s">
        <v>768</v>
      </c>
      <c r="G468" s="384" t="s">
        <v>501</v>
      </c>
      <c r="H468" s="384" t="s">
        <v>736</v>
      </c>
      <c r="I468" s="547">
        <v>50</v>
      </c>
      <c r="J468" s="384" t="s">
        <v>503</v>
      </c>
      <c r="K468" s="385">
        <v>50</v>
      </c>
      <c r="L468" s="384" t="s">
        <v>503</v>
      </c>
      <c r="M468" s="384" t="s">
        <v>1150</v>
      </c>
      <c r="N468" s="384" t="s">
        <v>505</v>
      </c>
      <c r="O468" s="384" t="s">
        <v>1151</v>
      </c>
      <c r="R468" s="385">
        <v>0</v>
      </c>
      <c r="T468" s="384" t="s">
        <v>507</v>
      </c>
      <c r="U468" s="384" t="s">
        <v>508</v>
      </c>
    </row>
    <row r="469" spans="1:21">
      <c r="A469" s="382">
        <v>44167</v>
      </c>
      <c r="B469" s="384" t="s">
        <v>1540</v>
      </c>
      <c r="C469" s="384" t="s">
        <v>1541</v>
      </c>
      <c r="D469" s="384" t="s">
        <v>1423</v>
      </c>
      <c r="E469" s="384" t="s">
        <v>1800</v>
      </c>
      <c r="F469" s="384" t="s">
        <v>1537</v>
      </c>
      <c r="G469" s="384" t="s">
        <v>501</v>
      </c>
      <c r="H469" s="384" t="s">
        <v>736</v>
      </c>
      <c r="I469" s="547">
        <v>208</v>
      </c>
      <c r="J469" s="384" t="s">
        <v>503</v>
      </c>
      <c r="K469" s="385">
        <v>208</v>
      </c>
      <c r="L469" s="384" t="s">
        <v>503</v>
      </c>
      <c r="M469" s="384" t="s">
        <v>1887</v>
      </c>
      <c r="N469" s="384" t="s">
        <v>505</v>
      </c>
      <c r="O469" s="384" t="s">
        <v>1888</v>
      </c>
      <c r="R469" s="385">
        <v>0</v>
      </c>
      <c r="T469" s="384" t="s">
        <v>507</v>
      </c>
      <c r="U469" s="384" t="s">
        <v>508</v>
      </c>
    </row>
    <row r="470" spans="1:21">
      <c r="A470" s="382">
        <v>44167</v>
      </c>
      <c r="B470" s="384" t="s">
        <v>1540</v>
      </c>
      <c r="C470" s="384" t="s">
        <v>1541</v>
      </c>
      <c r="D470" s="384" t="s">
        <v>1426</v>
      </c>
      <c r="E470" s="384" t="s">
        <v>1803</v>
      </c>
      <c r="F470" s="384" t="s">
        <v>1537</v>
      </c>
      <c r="G470" s="384" t="s">
        <v>501</v>
      </c>
      <c r="H470" s="384" t="s">
        <v>736</v>
      </c>
      <c r="I470" s="547">
        <v>69</v>
      </c>
      <c r="J470" s="384" t="s">
        <v>503</v>
      </c>
      <c r="K470" s="385">
        <v>69</v>
      </c>
      <c r="L470" s="384" t="s">
        <v>503</v>
      </c>
      <c r="M470" s="384" t="s">
        <v>1889</v>
      </c>
      <c r="N470" s="384" t="s">
        <v>505</v>
      </c>
      <c r="O470" s="384" t="s">
        <v>1890</v>
      </c>
      <c r="R470" s="385">
        <v>0</v>
      </c>
      <c r="T470" s="384" t="s">
        <v>507</v>
      </c>
      <c r="U470" s="384" t="s">
        <v>508</v>
      </c>
    </row>
    <row r="471" spans="1:21">
      <c r="A471" s="382">
        <v>44167</v>
      </c>
      <c r="B471" s="384" t="s">
        <v>1540</v>
      </c>
      <c r="C471" s="384" t="s">
        <v>1541</v>
      </c>
      <c r="D471" s="384" t="s">
        <v>1422</v>
      </c>
      <c r="E471" s="384" t="s">
        <v>1809</v>
      </c>
      <c r="F471" s="384" t="s">
        <v>1537</v>
      </c>
      <c r="G471" s="384" t="s">
        <v>501</v>
      </c>
      <c r="H471" s="384" t="s">
        <v>736</v>
      </c>
      <c r="I471" s="547">
        <v>208</v>
      </c>
      <c r="J471" s="384" t="s">
        <v>503</v>
      </c>
      <c r="K471" s="385">
        <v>208</v>
      </c>
      <c r="L471" s="384" t="s">
        <v>503</v>
      </c>
      <c r="M471" s="384" t="s">
        <v>1891</v>
      </c>
      <c r="N471" s="384" t="s">
        <v>505</v>
      </c>
      <c r="O471" s="384" t="s">
        <v>1892</v>
      </c>
      <c r="R471" s="385">
        <v>0</v>
      </c>
      <c r="T471" s="384" t="s">
        <v>507</v>
      </c>
      <c r="U471" s="384" t="s">
        <v>508</v>
      </c>
    </row>
    <row r="472" spans="1:21">
      <c r="A472" s="382">
        <v>44167</v>
      </c>
      <c r="B472" s="384" t="s">
        <v>1540</v>
      </c>
      <c r="C472" s="384" t="s">
        <v>1541</v>
      </c>
      <c r="D472" s="384" t="s">
        <v>1325</v>
      </c>
      <c r="E472" s="384" t="s">
        <v>1893</v>
      </c>
      <c r="F472" s="384" t="s">
        <v>1537</v>
      </c>
      <c r="G472" s="384" t="s">
        <v>501</v>
      </c>
      <c r="H472" s="384" t="s">
        <v>736</v>
      </c>
      <c r="I472" s="547">
        <v>1587</v>
      </c>
      <c r="J472" s="384" t="s">
        <v>503</v>
      </c>
      <c r="K472" s="385">
        <v>1587</v>
      </c>
      <c r="L472" s="384" t="s">
        <v>503</v>
      </c>
      <c r="M472" s="384" t="s">
        <v>1894</v>
      </c>
      <c r="N472" s="384" t="s">
        <v>505</v>
      </c>
      <c r="O472" s="384" t="s">
        <v>1895</v>
      </c>
      <c r="R472" s="385">
        <v>0</v>
      </c>
      <c r="T472" s="384" t="s">
        <v>507</v>
      </c>
      <c r="U472" s="384" t="s">
        <v>508</v>
      </c>
    </row>
    <row r="473" spans="1:21">
      <c r="A473" s="382">
        <v>44167</v>
      </c>
      <c r="B473" s="384" t="s">
        <v>1540</v>
      </c>
      <c r="C473" s="384" t="s">
        <v>1541</v>
      </c>
      <c r="D473" s="384" t="s">
        <v>1428</v>
      </c>
      <c r="E473" s="384" t="s">
        <v>1815</v>
      </c>
      <c r="F473" s="384" t="s">
        <v>1537</v>
      </c>
      <c r="G473" s="384" t="s">
        <v>501</v>
      </c>
      <c r="H473" s="384" t="s">
        <v>736</v>
      </c>
      <c r="I473" s="547">
        <v>123</v>
      </c>
      <c r="J473" s="384" t="s">
        <v>503</v>
      </c>
      <c r="K473" s="385">
        <v>123</v>
      </c>
      <c r="L473" s="384" t="s">
        <v>503</v>
      </c>
      <c r="M473" s="384" t="s">
        <v>1896</v>
      </c>
      <c r="N473" s="384" t="s">
        <v>505</v>
      </c>
      <c r="O473" s="384" t="s">
        <v>1897</v>
      </c>
      <c r="R473" s="385">
        <v>0</v>
      </c>
      <c r="T473" s="384" t="s">
        <v>507</v>
      </c>
      <c r="U473" s="384" t="s">
        <v>508</v>
      </c>
    </row>
    <row r="474" spans="1:21">
      <c r="A474" s="382">
        <v>44167</v>
      </c>
      <c r="B474" s="384" t="s">
        <v>1540</v>
      </c>
      <c r="C474" s="384" t="s">
        <v>1541</v>
      </c>
      <c r="D474" s="384" t="s">
        <v>1430</v>
      </c>
      <c r="E474" s="384" t="s">
        <v>1818</v>
      </c>
      <c r="F474" s="384" t="s">
        <v>1537</v>
      </c>
      <c r="G474" s="384" t="s">
        <v>501</v>
      </c>
      <c r="H474" s="384" t="s">
        <v>736</v>
      </c>
      <c r="I474" s="547">
        <v>677</v>
      </c>
      <c r="J474" s="384" t="s">
        <v>503</v>
      </c>
      <c r="K474" s="385">
        <v>677</v>
      </c>
      <c r="L474" s="384" t="s">
        <v>503</v>
      </c>
      <c r="M474" s="384" t="s">
        <v>1898</v>
      </c>
      <c r="N474" s="384" t="s">
        <v>505</v>
      </c>
      <c r="O474" s="384" t="s">
        <v>1899</v>
      </c>
      <c r="R474" s="385">
        <v>0</v>
      </c>
      <c r="T474" s="384" t="s">
        <v>507</v>
      </c>
      <c r="U474" s="384" t="s">
        <v>508</v>
      </c>
    </row>
    <row r="475" spans="1:21">
      <c r="A475" s="382">
        <v>44167</v>
      </c>
      <c r="B475" s="384" t="s">
        <v>1540</v>
      </c>
      <c r="C475" s="384" t="s">
        <v>1541</v>
      </c>
      <c r="D475" s="384" t="s">
        <v>1431</v>
      </c>
      <c r="E475" s="384" t="s">
        <v>1821</v>
      </c>
      <c r="F475" s="384" t="s">
        <v>1537</v>
      </c>
      <c r="G475" s="384" t="s">
        <v>501</v>
      </c>
      <c r="H475" s="384" t="s">
        <v>736</v>
      </c>
      <c r="I475" s="547">
        <v>503</v>
      </c>
      <c r="J475" s="384" t="s">
        <v>503</v>
      </c>
      <c r="K475" s="385">
        <v>503</v>
      </c>
      <c r="L475" s="384" t="s">
        <v>503</v>
      </c>
      <c r="M475" s="384" t="s">
        <v>1900</v>
      </c>
      <c r="N475" s="384" t="s">
        <v>505</v>
      </c>
      <c r="O475" s="384" t="s">
        <v>1901</v>
      </c>
      <c r="R475" s="385">
        <v>0</v>
      </c>
      <c r="T475" s="384" t="s">
        <v>507</v>
      </c>
      <c r="U475" s="384" t="s">
        <v>508</v>
      </c>
    </row>
    <row r="476" spans="1:21">
      <c r="A476" s="382">
        <v>44167</v>
      </c>
      <c r="B476" s="384" t="s">
        <v>1540</v>
      </c>
      <c r="C476" s="384" t="s">
        <v>1541</v>
      </c>
      <c r="D476" s="384" t="s">
        <v>1432</v>
      </c>
      <c r="E476" s="384" t="s">
        <v>1824</v>
      </c>
      <c r="F476" s="384" t="s">
        <v>1537</v>
      </c>
      <c r="G476" s="384" t="s">
        <v>501</v>
      </c>
      <c r="H476" s="384" t="s">
        <v>736</v>
      </c>
      <c r="I476" s="547">
        <v>334</v>
      </c>
      <c r="J476" s="384" t="s">
        <v>503</v>
      </c>
      <c r="K476" s="385">
        <v>334</v>
      </c>
      <c r="L476" s="384" t="s">
        <v>503</v>
      </c>
      <c r="M476" s="384" t="s">
        <v>1902</v>
      </c>
      <c r="N476" s="384" t="s">
        <v>505</v>
      </c>
      <c r="O476" s="384" t="s">
        <v>1903</v>
      </c>
      <c r="R476" s="385">
        <v>0</v>
      </c>
      <c r="T476" s="384" t="s">
        <v>507</v>
      </c>
      <c r="U476" s="384" t="s">
        <v>508</v>
      </c>
    </row>
    <row r="477" spans="1:21">
      <c r="A477" s="382">
        <v>44167</v>
      </c>
      <c r="B477" s="384" t="s">
        <v>1540</v>
      </c>
      <c r="C477" s="384" t="s">
        <v>1541</v>
      </c>
      <c r="D477" s="384" t="s">
        <v>1433</v>
      </c>
      <c r="E477" s="384" t="s">
        <v>1827</v>
      </c>
      <c r="F477" s="384" t="s">
        <v>1537</v>
      </c>
      <c r="G477" s="384" t="s">
        <v>501</v>
      </c>
      <c r="H477" s="384" t="s">
        <v>736</v>
      </c>
      <c r="I477" s="547">
        <v>333</v>
      </c>
      <c r="J477" s="384" t="s">
        <v>503</v>
      </c>
      <c r="K477" s="385">
        <v>333</v>
      </c>
      <c r="L477" s="384" t="s">
        <v>503</v>
      </c>
      <c r="M477" s="384" t="s">
        <v>1904</v>
      </c>
      <c r="N477" s="384" t="s">
        <v>505</v>
      </c>
      <c r="O477" s="384" t="s">
        <v>1905</v>
      </c>
      <c r="R477" s="385">
        <v>0</v>
      </c>
      <c r="T477" s="384" t="s">
        <v>507</v>
      </c>
      <c r="U477" s="384" t="s">
        <v>508</v>
      </c>
    </row>
    <row r="478" spans="1:21">
      <c r="A478" s="382">
        <v>44169</v>
      </c>
      <c r="B478" s="384" t="s">
        <v>496</v>
      </c>
      <c r="C478" s="384" t="s">
        <v>497</v>
      </c>
      <c r="D478" s="384" t="s">
        <v>1152</v>
      </c>
      <c r="E478" s="384" t="s">
        <v>1153</v>
      </c>
      <c r="F478" s="384" t="s">
        <v>1154</v>
      </c>
      <c r="G478" s="384" t="s">
        <v>742</v>
      </c>
      <c r="H478" s="384" t="s">
        <v>736</v>
      </c>
      <c r="I478" s="547">
        <v>300</v>
      </c>
      <c r="J478" s="384" t="s">
        <v>503</v>
      </c>
      <c r="K478" s="385">
        <v>300</v>
      </c>
      <c r="L478" s="384" t="s">
        <v>503</v>
      </c>
      <c r="M478" s="384" t="s">
        <v>1155</v>
      </c>
      <c r="N478" s="384" t="s">
        <v>505</v>
      </c>
      <c r="O478" s="384" t="s">
        <v>1156</v>
      </c>
      <c r="R478" s="385">
        <v>0</v>
      </c>
      <c r="T478" s="384" t="s">
        <v>507</v>
      </c>
      <c r="U478" s="384" t="s">
        <v>508</v>
      </c>
    </row>
    <row r="479" spans="1:21">
      <c r="A479" s="382">
        <v>44169</v>
      </c>
      <c r="B479" s="384" t="s">
        <v>496</v>
      </c>
      <c r="C479" s="384" t="s">
        <v>497</v>
      </c>
      <c r="D479" s="384" t="s">
        <v>1001</v>
      </c>
      <c r="E479" s="384" t="s">
        <v>1002</v>
      </c>
      <c r="F479" s="384" t="s">
        <v>1015</v>
      </c>
      <c r="G479" s="384" t="s">
        <v>501</v>
      </c>
      <c r="H479" s="384" t="s">
        <v>736</v>
      </c>
      <c r="I479" s="547">
        <v>60</v>
      </c>
      <c r="J479" s="384" t="s">
        <v>503</v>
      </c>
      <c r="K479" s="385">
        <v>60</v>
      </c>
      <c r="L479" s="384" t="s">
        <v>503</v>
      </c>
      <c r="M479" s="384" t="s">
        <v>1157</v>
      </c>
      <c r="N479" s="384" t="s">
        <v>505</v>
      </c>
      <c r="O479" s="384" t="s">
        <v>1158</v>
      </c>
      <c r="R479" s="385">
        <v>0</v>
      </c>
      <c r="T479" s="384" t="s">
        <v>507</v>
      </c>
      <c r="U479" s="384" t="s">
        <v>508</v>
      </c>
    </row>
    <row r="480" spans="1:21">
      <c r="A480" s="382">
        <v>44169</v>
      </c>
      <c r="B480" s="384" t="s">
        <v>496</v>
      </c>
      <c r="C480" s="384" t="s">
        <v>497</v>
      </c>
      <c r="D480" s="384" t="s">
        <v>1001</v>
      </c>
      <c r="E480" s="384" t="s">
        <v>1002</v>
      </c>
      <c r="F480" s="384" t="s">
        <v>1015</v>
      </c>
      <c r="G480" s="384" t="s">
        <v>501</v>
      </c>
      <c r="H480" s="384" t="s">
        <v>736</v>
      </c>
      <c r="I480" s="547">
        <v>30</v>
      </c>
      <c r="J480" s="384" t="s">
        <v>503</v>
      </c>
      <c r="K480" s="385">
        <v>30</v>
      </c>
      <c r="L480" s="384" t="s">
        <v>503</v>
      </c>
      <c r="M480" s="384" t="s">
        <v>1159</v>
      </c>
      <c r="N480" s="384" t="s">
        <v>505</v>
      </c>
      <c r="O480" s="384" t="s">
        <v>1160</v>
      </c>
      <c r="R480" s="385">
        <v>0</v>
      </c>
      <c r="T480" s="384" t="s">
        <v>507</v>
      </c>
      <c r="U480" s="384" t="s">
        <v>508</v>
      </c>
    </row>
    <row r="481" spans="1:21">
      <c r="A481" s="382">
        <v>44169</v>
      </c>
      <c r="B481" s="384" t="s">
        <v>496</v>
      </c>
      <c r="C481" s="384" t="s">
        <v>497</v>
      </c>
      <c r="D481" s="384" t="s">
        <v>1001</v>
      </c>
      <c r="E481" s="384" t="s">
        <v>1002</v>
      </c>
      <c r="F481" s="384" t="s">
        <v>1015</v>
      </c>
      <c r="G481" s="384" t="s">
        <v>501</v>
      </c>
      <c r="H481" s="384" t="s">
        <v>736</v>
      </c>
      <c r="I481" s="547">
        <v>50</v>
      </c>
      <c r="J481" s="384" t="s">
        <v>503</v>
      </c>
      <c r="K481" s="385">
        <v>50</v>
      </c>
      <c r="L481" s="384" t="s">
        <v>503</v>
      </c>
      <c r="M481" s="384" t="s">
        <v>1161</v>
      </c>
      <c r="N481" s="384" t="s">
        <v>505</v>
      </c>
      <c r="O481" s="384" t="s">
        <v>1162</v>
      </c>
      <c r="R481" s="385">
        <v>0</v>
      </c>
      <c r="T481" s="384" t="s">
        <v>507</v>
      </c>
      <c r="U481" s="384" t="s">
        <v>508</v>
      </c>
    </row>
    <row r="482" spans="1:21">
      <c r="A482" s="382">
        <v>44170</v>
      </c>
      <c r="B482" s="384" t="s">
        <v>1540</v>
      </c>
      <c r="C482" s="384" t="s">
        <v>1541</v>
      </c>
      <c r="D482" s="384" t="s">
        <v>1507</v>
      </c>
      <c r="E482" s="384" t="s">
        <v>1906</v>
      </c>
      <c r="F482" s="384" t="s">
        <v>1537</v>
      </c>
      <c r="G482" s="384" t="s">
        <v>501</v>
      </c>
      <c r="H482" s="384" t="s">
        <v>736</v>
      </c>
      <c r="I482" s="547">
        <v>83</v>
      </c>
      <c r="J482" s="384" t="s">
        <v>503</v>
      </c>
      <c r="K482" s="385">
        <v>83</v>
      </c>
      <c r="L482" s="384" t="s">
        <v>503</v>
      </c>
      <c r="M482" s="384" t="s">
        <v>1907</v>
      </c>
      <c r="N482" s="384" t="s">
        <v>505</v>
      </c>
      <c r="O482" s="384" t="s">
        <v>1908</v>
      </c>
      <c r="R482" s="385">
        <v>0</v>
      </c>
      <c r="T482" s="384" t="s">
        <v>507</v>
      </c>
      <c r="U482" s="384" t="s">
        <v>508</v>
      </c>
    </row>
    <row r="483" spans="1:21">
      <c r="A483" s="382">
        <v>44172</v>
      </c>
      <c r="B483" s="384" t="s">
        <v>496</v>
      </c>
      <c r="C483" s="384" t="s">
        <v>497</v>
      </c>
      <c r="D483" s="384" t="s">
        <v>991</v>
      </c>
      <c r="E483" s="384" t="s">
        <v>992</v>
      </c>
      <c r="F483" s="384" t="s">
        <v>747</v>
      </c>
      <c r="G483" s="384" t="s">
        <v>501</v>
      </c>
      <c r="H483" s="384" t="s">
        <v>736</v>
      </c>
      <c r="I483" s="547">
        <v>5</v>
      </c>
      <c r="J483" s="384" t="s">
        <v>503</v>
      </c>
      <c r="K483" s="385">
        <v>5</v>
      </c>
      <c r="L483" s="384" t="s">
        <v>503</v>
      </c>
      <c r="M483" s="384" t="s">
        <v>1163</v>
      </c>
      <c r="N483" s="384" t="s">
        <v>505</v>
      </c>
      <c r="O483" s="384" t="s">
        <v>1164</v>
      </c>
      <c r="R483" s="385">
        <v>0</v>
      </c>
      <c r="T483" s="384" t="s">
        <v>507</v>
      </c>
      <c r="U483" s="384" t="s">
        <v>508</v>
      </c>
    </row>
    <row r="484" spans="1:21">
      <c r="A484" s="382">
        <v>44172</v>
      </c>
      <c r="B484" s="384" t="s">
        <v>1534</v>
      </c>
      <c r="C484" s="384" t="s">
        <v>1535</v>
      </c>
      <c r="D484" s="384" t="s">
        <v>1305</v>
      </c>
      <c r="E484" s="384" t="s">
        <v>1909</v>
      </c>
      <c r="F484" s="384" t="s">
        <v>1537</v>
      </c>
      <c r="G484" s="384" t="s">
        <v>501</v>
      </c>
      <c r="H484" s="384" t="s">
        <v>736</v>
      </c>
      <c r="I484" s="547">
        <v>1200</v>
      </c>
      <c r="J484" s="384" t="s">
        <v>503</v>
      </c>
      <c r="K484" s="385">
        <v>1200</v>
      </c>
      <c r="L484" s="384" t="s">
        <v>503</v>
      </c>
      <c r="M484" s="384" t="s">
        <v>1910</v>
      </c>
      <c r="N484" s="384" t="s">
        <v>505</v>
      </c>
      <c r="O484" s="384" t="s">
        <v>1911</v>
      </c>
      <c r="R484" s="385">
        <v>0</v>
      </c>
      <c r="T484" s="384" t="s">
        <v>507</v>
      </c>
      <c r="U484" s="384" t="s">
        <v>508</v>
      </c>
    </row>
    <row r="485" spans="1:21">
      <c r="A485" s="382">
        <v>44172</v>
      </c>
      <c r="B485" s="384" t="s">
        <v>1534</v>
      </c>
      <c r="C485" s="384" t="s">
        <v>1535</v>
      </c>
      <c r="D485" s="384" t="s">
        <v>1305</v>
      </c>
      <c r="E485" s="384" t="s">
        <v>1909</v>
      </c>
      <c r="F485" s="384" t="s">
        <v>1537</v>
      </c>
      <c r="G485" s="384" t="s">
        <v>501</v>
      </c>
      <c r="H485" s="384" t="s">
        <v>736</v>
      </c>
      <c r="I485" s="547">
        <v>500</v>
      </c>
      <c r="J485" s="384" t="s">
        <v>503</v>
      </c>
      <c r="K485" s="385">
        <v>500</v>
      </c>
      <c r="L485" s="384" t="s">
        <v>503</v>
      </c>
      <c r="M485" s="384" t="s">
        <v>1912</v>
      </c>
      <c r="N485" s="384" t="s">
        <v>505</v>
      </c>
      <c r="O485" s="384" t="s">
        <v>1913</v>
      </c>
      <c r="R485" s="385">
        <v>0</v>
      </c>
      <c r="T485" s="384" t="s">
        <v>507</v>
      </c>
      <c r="U485" s="384" t="s">
        <v>508</v>
      </c>
    </row>
    <row r="486" spans="1:21">
      <c r="A486" s="382">
        <v>44172</v>
      </c>
      <c r="B486" s="384" t="s">
        <v>1534</v>
      </c>
      <c r="C486" s="384" t="s">
        <v>1535</v>
      </c>
      <c r="D486" s="384" t="s">
        <v>1305</v>
      </c>
      <c r="E486" s="384" t="s">
        <v>1909</v>
      </c>
      <c r="F486" s="384" t="s">
        <v>1537</v>
      </c>
      <c r="G486" s="384" t="s">
        <v>501</v>
      </c>
      <c r="H486" s="384" t="s">
        <v>736</v>
      </c>
      <c r="I486" s="547">
        <v>80</v>
      </c>
      <c r="J486" s="384" t="s">
        <v>503</v>
      </c>
      <c r="K486" s="385">
        <v>80</v>
      </c>
      <c r="L486" s="384" t="s">
        <v>503</v>
      </c>
      <c r="M486" s="384" t="s">
        <v>1914</v>
      </c>
      <c r="N486" s="384" t="s">
        <v>505</v>
      </c>
      <c r="O486" s="384" t="s">
        <v>1915</v>
      </c>
      <c r="R486" s="385">
        <v>0</v>
      </c>
      <c r="T486" s="384" t="s">
        <v>507</v>
      </c>
      <c r="U486" s="384" t="s">
        <v>508</v>
      </c>
    </row>
    <row r="487" spans="1:21">
      <c r="A487" s="382">
        <v>44173</v>
      </c>
      <c r="B487" s="384" t="s">
        <v>496</v>
      </c>
      <c r="C487" s="384" t="s">
        <v>497</v>
      </c>
      <c r="D487" s="384" t="s">
        <v>1152</v>
      </c>
      <c r="E487" s="384" t="s">
        <v>1153</v>
      </c>
      <c r="F487" s="384" t="s">
        <v>1165</v>
      </c>
      <c r="G487" s="384" t="s">
        <v>742</v>
      </c>
      <c r="H487" s="384" t="s">
        <v>736</v>
      </c>
      <c r="I487" s="547">
        <v>96</v>
      </c>
      <c r="J487" s="384" t="s">
        <v>503</v>
      </c>
      <c r="K487" s="385">
        <v>96</v>
      </c>
      <c r="L487" s="384" t="s">
        <v>503</v>
      </c>
      <c r="M487" s="384" t="s">
        <v>1166</v>
      </c>
      <c r="N487" s="384" t="s">
        <v>505</v>
      </c>
      <c r="O487" s="384" t="s">
        <v>1167</v>
      </c>
      <c r="R487" s="385">
        <v>0</v>
      </c>
      <c r="T487" s="384" t="s">
        <v>507</v>
      </c>
      <c r="U487" s="384" t="s">
        <v>508</v>
      </c>
    </row>
    <row r="488" spans="1:21">
      <c r="A488" s="382">
        <v>44173</v>
      </c>
      <c r="B488" s="384" t="s">
        <v>496</v>
      </c>
      <c r="C488" s="384" t="s">
        <v>497</v>
      </c>
      <c r="D488" s="384" t="s">
        <v>1168</v>
      </c>
      <c r="E488" s="384" t="s">
        <v>1169</v>
      </c>
      <c r="F488" s="384" t="s">
        <v>1165</v>
      </c>
      <c r="G488" s="384" t="s">
        <v>501</v>
      </c>
      <c r="H488" s="384" t="s">
        <v>736</v>
      </c>
      <c r="I488" s="547">
        <v>120</v>
      </c>
      <c r="J488" s="384" t="s">
        <v>503</v>
      </c>
      <c r="K488" s="385">
        <v>120</v>
      </c>
      <c r="L488" s="384" t="s">
        <v>503</v>
      </c>
      <c r="M488" s="384" t="s">
        <v>1170</v>
      </c>
      <c r="N488" s="384" t="s">
        <v>505</v>
      </c>
      <c r="O488" s="384" t="s">
        <v>1171</v>
      </c>
      <c r="R488" s="385">
        <v>0</v>
      </c>
      <c r="T488" s="384" t="s">
        <v>507</v>
      </c>
      <c r="U488" s="384" t="s">
        <v>508</v>
      </c>
    </row>
    <row r="489" spans="1:21">
      <c r="A489" s="382">
        <v>44174</v>
      </c>
      <c r="B489" s="384" t="s">
        <v>1540</v>
      </c>
      <c r="C489" s="384" t="s">
        <v>1541</v>
      </c>
      <c r="D489" s="384" t="s">
        <v>1507</v>
      </c>
      <c r="E489" s="384" t="s">
        <v>1906</v>
      </c>
      <c r="F489" s="384" t="s">
        <v>1537</v>
      </c>
      <c r="G489" s="384" t="s">
        <v>501</v>
      </c>
      <c r="H489" s="384" t="s">
        <v>736</v>
      </c>
      <c r="I489" s="547">
        <v>240</v>
      </c>
      <c r="J489" s="384" t="s">
        <v>503</v>
      </c>
      <c r="K489" s="385">
        <v>240</v>
      </c>
      <c r="L489" s="384" t="s">
        <v>503</v>
      </c>
      <c r="M489" s="384" t="s">
        <v>1916</v>
      </c>
      <c r="N489" s="384" t="s">
        <v>505</v>
      </c>
      <c r="O489" s="384" t="s">
        <v>1917</v>
      </c>
      <c r="R489" s="385">
        <v>0</v>
      </c>
      <c r="T489" s="384" t="s">
        <v>507</v>
      </c>
      <c r="U489" s="384" t="s">
        <v>508</v>
      </c>
    </row>
    <row r="490" spans="1:21">
      <c r="A490" s="382">
        <v>44174</v>
      </c>
      <c r="B490" s="384" t="s">
        <v>1540</v>
      </c>
      <c r="C490" s="384" t="s">
        <v>1541</v>
      </c>
      <c r="D490" s="384" t="s">
        <v>1468</v>
      </c>
      <c r="E490" s="384" t="s">
        <v>1918</v>
      </c>
      <c r="F490" s="384" t="s">
        <v>1537</v>
      </c>
      <c r="G490" s="384" t="s">
        <v>501</v>
      </c>
      <c r="H490" s="384" t="s">
        <v>736</v>
      </c>
      <c r="I490" s="547">
        <v>1960</v>
      </c>
      <c r="J490" s="384" t="s">
        <v>503</v>
      </c>
      <c r="K490" s="385">
        <v>1960</v>
      </c>
      <c r="L490" s="384" t="s">
        <v>503</v>
      </c>
      <c r="M490" s="384" t="s">
        <v>1919</v>
      </c>
      <c r="N490" s="384" t="s">
        <v>505</v>
      </c>
      <c r="O490" s="384" t="s">
        <v>1920</v>
      </c>
      <c r="R490" s="385">
        <v>0</v>
      </c>
      <c r="T490" s="384" t="s">
        <v>507</v>
      </c>
      <c r="U490" s="384" t="s">
        <v>508</v>
      </c>
    </row>
    <row r="491" spans="1:21">
      <c r="A491" s="382">
        <v>44174</v>
      </c>
      <c r="B491" s="384" t="s">
        <v>1545</v>
      </c>
      <c r="C491" s="384" t="s">
        <v>1546</v>
      </c>
      <c r="D491" s="384" t="s">
        <v>1517</v>
      </c>
      <c r="E491" s="384" t="s">
        <v>1635</v>
      </c>
      <c r="F491" s="384" t="s">
        <v>1537</v>
      </c>
      <c r="G491" s="384" t="s">
        <v>501</v>
      </c>
      <c r="H491" s="384" t="s">
        <v>736</v>
      </c>
      <c r="I491" s="547">
        <v>100</v>
      </c>
      <c r="J491" s="384" t="s">
        <v>503</v>
      </c>
      <c r="K491" s="385">
        <v>100</v>
      </c>
      <c r="L491" s="384" t="s">
        <v>503</v>
      </c>
      <c r="M491" s="384" t="s">
        <v>1921</v>
      </c>
      <c r="N491" s="384" t="s">
        <v>505</v>
      </c>
      <c r="O491" s="384" t="s">
        <v>1922</v>
      </c>
      <c r="R491" s="385">
        <v>0</v>
      </c>
      <c r="T491" s="384" t="s">
        <v>507</v>
      </c>
      <c r="U491" s="384" t="s">
        <v>508</v>
      </c>
    </row>
    <row r="492" spans="1:21">
      <c r="A492" s="382">
        <v>44174</v>
      </c>
      <c r="B492" s="384" t="s">
        <v>1545</v>
      </c>
      <c r="C492" s="384" t="s">
        <v>1546</v>
      </c>
      <c r="D492" s="384" t="s">
        <v>1516</v>
      </c>
      <c r="E492" s="384" t="s">
        <v>1559</v>
      </c>
      <c r="F492" s="384" t="s">
        <v>1537</v>
      </c>
      <c r="G492" s="384" t="s">
        <v>501</v>
      </c>
      <c r="H492" s="384" t="s">
        <v>736</v>
      </c>
      <c r="I492" s="547">
        <v>50</v>
      </c>
      <c r="J492" s="384" t="s">
        <v>503</v>
      </c>
      <c r="K492" s="385">
        <v>50</v>
      </c>
      <c r="L492" s="384" t="s">
        <v>503</v>
      </c>
      <c r="M492" s="384" t="s">
        <v>1560</v>
      </c>
      <c r="N492" s="384" t="s">
        <v>505</v>
      </c>
      <c r="O492" s="384" t="s">
        <v>1923</v>
      </c>
      <c r="R492" s="385">
        <v>0</v>
      </c>
      <c r="T492" s="384" t="s">
        <v>507</v>
      </c>
      <c r="U492" s="384" t="s">
        <v>508</v>
      </c>
    </row>
    <row r="493" spans="1:21">
      <c r="A493" s="382">
        <v>44174</v>
      </c>
      <c r="B493" s="384" t="s">
        <v>1545</v>
      </c>
      <c r="C493" s="384" t="s">
        <v>1546</v>
      </c>
      <c r="D493" s="384" t="s">
        <v>1515</v>
      </c>
      <c r="E493" s="384" t="s">
        <v>1562</v>
      </c>
      <c r="F493" s="384" t="s">
        <v>1537</v>
      </c>
      <c r="G493" s="384" t="s">
        <v>501</v>
      </c>
      <c r="H493" s="384" t="s">
        <v>736</v>
      </c>
      <c r="I493" s="547">
        <v>50</v>
      </c>
      <c r="J493" s="384" t="s">
        <v>503</v>
      </c>
      <c r="K493" s="385">
        <v>50</v>
      </c>
      <c r="L493" s="384" t="s">
        <v>503</v>
      </c>
      <c r="M493" s="384" t="s">
        <v>1563</v>
      </c>
      <c r="N493" s="384" t="s">
        <v>505</v>
      </c>
      <c r="O493" s="384" t="s">
        <v>1924</v>
      </c>
      <c r="R493" s="385">
        <v>0</v>
      </c>
      <c r="T493" s="384" t="s">
        <v>507</v>
      </c>
      <c r="U493" s="384" t="s">
        <v>508</v>
      </c>
    </row>
    <row r="494" spans="1:21">
      <c r="A494" s="382">
        <v>44174</v>
      </c>
      <c r="B494" s="384" t="s">
        <v>1534</v>
      </c>
      <c r="C494" s="384" t="s">
        <v>1535</v>
      </c>
      <c r="D494" s="384" t="s">
        <v>1305</v>
      </c>
      <c r="E494" s="384" t="s">
        <v>1909</v>
      </c>
      <c r="F494" s="384" t="s">
        <v>1537</v>
      </c>
      <c r="G494" s="384" t="s">
        <v>501</v>
      </c>
      <c r="H494" s="384" t="s">
        <v>736</v>
      </c>
      <c r="I494" s="547">
        <v>1470</v>
      </c>
      <c r="J494" s="384" t="s">
        <v>503</v>
      </c>
      <c r="K494" s="385">
        <v>1470</v>
      </c>
      <c r="L494" s="384" t="s">
        <v>503</v>
      </c>
      <c r="M494" s="384" t="s">
        <v>1925</v>
      </c>
      <c r="N494" s="384" t="s">
        <v>505</v>
      </c>
      <c r="O494" s="384" t="s">
        <v>1926</v>
      </c>
      <c r="R494" s="385">
        <v>0</v>
      </c>
      <c r="T494" s="384" t="s">
        <v>507</v>
      </c>
      <c r="U494" s="384" t="s">
        <v>508</v>
      </c>
    </row>
    <row r="495" spans="1:21">
      <c r="A495" s="382">
        <v>44175</v>
      </c>
      <c r="B495" s="384" t="s">
        <v>1534</v>
      </c>
      <c r="C495" s="384" t="s">
        <v>1535</v>
      </c>
      <c r="D495" s="384" t="s">
        <v>1302</v>
      </c>
      <c r="E495" s="384" t="s">
        <v>1927</v>
      </c>
      <c r="F495" s="384" t="s">
        <v>1537</v>
      </c>
      <c r="G495" s="384" t="s">
        <v>501</v>
      </c>
      <c r="H495" s="384" t="s">
        <v>736</v>
      </c>
      <c r="I495" s="547">
        <v>1370</v>
      </c>
      <c r="J495" s="384" t="s">
        <v>503</v>
      </c>
      <c r="K495" s="385">
        <v>1370</v>
      </c>
      <c r="L495" s="384" t="s">
        <v>503</v>
      </c>
      <c r="M495" s="384" t="s">
        <v>1928</v>
      </c>
      <c r="N495" s="384" t="s">
        <v>505</v>
      </c>
      <c r="O495" s="384" t="s">
        <v>1929</v>
      </c>
      <c r="R495" s="385">
        <v>0</v>
      </c>
      <c r="T495" s="384" t="s">
        <v>507</v>
      </c>
      <c r="U495" s="384" t="s">
        <v>508</v>
      </c>
    </row>
    <row r="496" spans="1:21">
      <c r="A496" s="382">
        <v>44176</v>
      </c>
      <c r="B496" s="384" t="s">
        <v>1540</v>
      </c>
      <c r="C496" s="384" t="s">
        <v>1541</v>
      </c>
      <c r="D496" s="384" t="s">
        <v>1493</v>
      </c>
      <c r="E496" s="384" t="s">
        <v>1761</v>
      </c>
      <c r="F496" s="384" t="s">
        <v>1537</v>
      </c>
      <c r="G496" s="384" t="s">
        <v>501</v>
      </c>
      <c r="H496" s="384" t="s">
        <v>736</v>
      </c>
      <c r="I496" s="547">
        <v>245</v>
      </c>
      <c r="J496" s="384" t="s">
        <v>503</v>
      </c>
      <c r="K496" s="385">
        <v>245</v>
      </c>
      <c r="L496" s="384" t="s">
        <v>503</v>
      </c>
      <c r="M496" s="384" t="s">
        <v>1930</v>
      </c>
      <c r="N496" s="384" t="s">
        <v>505</v>
      </c>
      <c r="O496" s="384" t="s">
        <v>1931</v>
      </c>
      <c r="R496" s="385">
        <v>0</v>
      </c>
      <c r="T496" s="384" t="s">
        <v>507</v>
      </c>
      <c r="U496" s="384" t="s">
        <v>508</v>
      </c>
    </row>
    <row r="497" spans="1:21">
      <c r="A497" s="382">
        <v>44176</v>
      </c>
      <c r="B497" s="384" t="s">
        <v>1534</v>
      </c>
      <c r="C497" s="384" t="s">
        <v>1535</v>
      </c>
      <c r="D497" s="384" t="s">
        <v>1490</v>
      </c>
      <c r="E497" s="384" t="s">
        <v>1638</v>
      </c>
      <c r="F497" s="384" t="s">
        <v>1537</v>
      </c>
      <c r="G497" s="384" t="s">
        <v>501</v>
      </c>
      <c r="H497" s="384" t="s">
        <v>736</v>
      </c>
      <c r="I497" s="547">
        <v>835</v>
      </c>
      <c r="J497" s="384" t="s">
        <v>503</v>
      </c>
      <c r="K497" s="385">
        <v>835</v>
      </c>
      <c r="L497" s="384" t="s">
        <v>503</v>
      </c>
      <c r="M497" s="384" t="s">
        <v>1932</v>
      </c>
      <c r="N497" s="384" t="s">
        <v>505</v>
      </c>
      <c r="O497" s="384" t="s">
        <v>1933</v>
      </c>
      <c r="R497" s="385">
        <v>0</v>
      </c>
      <c r="T497" s="384" t="s">
        <v>507</v>
      </c>
      <c r="U497" s="384" t="s">
        <v>508</v>
      </c>
    </row>
    <row r="498" spans="1:21">
      <c r="A498" s="382">
        <v>44176</v>
      </c>
      <c r="B498" s="384" t="s">
        <v>1534</v>
      </c>
      <c r="C498" s="384" t="s">
        <v>1535</v>
      </c>
      <c r="D498" s="384" t="s">
        <v>1490</v>
      </c>
      <c r="E498" s="384" t="s">
        <v>1638</v>
      </c>
      <c r="F498" s="384" t="s">
        <v>1537</v>
      </c>
      <c r="G498" s="384" t="s">
        <v>501</v>
      </c>
      <c r="H498" s="384" t="s">
        <v>736</v>
      </c>
      <c r="I498" s="547">
        <v>835</v>
      </c>
      <c r="J498" s="384" t="s">
        <v>503</v>
      </c>
      <c r="K498" s="385">
        <v>835</v>
      </c>
      <c r="L498" s="384" t="s">
        <v>503</v>
      </c>
      <c r="M498" s="384" t="s">
        <v>1934</v>
      </c>
      <c r="N498" s="384" t="s">
        <v>505</v>
      </c>
      <c r="O498" s="384" t="s">
        <v>1935</v>
      </c>
      <c r="R498" s="385">
        <v>0</v>
      </c>
      <c r="T498" s="384" t="s">
        <v>507</v>
      </c>
      <c r="U498" s="384" t="s">
        <v>508</v>
      </c>
    </row>
    <row r="499" spans="1:21">
      <c r="A499" s="382">
        <v>44177</v>
      </c>
      <c r="B499" s="384" t="s">
        <v>1534</v>
      </c>
      <c r="C499" s="384" t="s">
        <v>1535</v>
      </c>
      <c r="D499" s="384" t="s">
        <v>1305</v>
      </c>
      <c r="E499" s="384" t="s">
        <v>1909</v>
      </c>
      <c r="F499" s="384" t="s">
        <v>1537</v>
      </c>
      <c r="G499" s="384" t="s">
        <v>501</v>
      </c>
      <c r="H499" s="384" t="s">
        <v>736</v>
      </c>
      <c r="I499" s="547">
        <v>550</v>
      </c>
      <c r="J499" s="384" t="s">
        <v>503</v>
      </c>
      <c r="K499" s="385">
        <v>550</v>
      </c>
      <c r="L499" s="384" t="s">
        <v>503</v>
      </c>
      <c r="M499" s="384" t="s">
        <v>1936</v>
      </c>
      <c r="N499" s="384" t="s">
        <v>505</v>
      </c>
      <c r="O499" s="384" t="s">
        <v>1937</v>
      </c>
      <c r="R499" s="385">
        <v>0</v>
      </c>
      <c r="T499" s="384" t="s">
        <v>507</v>
      </c>
      <c r="U499" s="384" t="s">
        <v>508</v>
      </c>
    </row>
    <row r="500" spans="1:21">
      <c r="A500" s="382">
        <v>44177</v>
      </c>
      <c r="B500" s="384" t="s">
        <v>1534</v>
      </c>
      <c r="C500" s="384" t="s">
        <v>1535</v>
      </c>
      <c r="D500" s="384" t="s">
        <v>1302</v>
      </c>
      <c r="E500" s="384" t="s">
        <v>1927</v>
      </c>
      <c r="F500" s="384" t="s">
        <v>1537</v>
      </c>
      <c r="G500" s="384" t="s">
        <v>501</v>
      </c>
      <c r="H500" s="384" t="s">
        <v>736</v>
      </c>
      <c r="I500" s="547">
        <v>1305</v>
      </c>
      <c r="J500" s="384" t="s">
        <v>503</v>
      </c>
      <c r="K500" s="385">
        <v>1305</v>
      </c>
      <c r="L500" s="384" t="s">
        <v>503</v>
      </c>
      <c r="M500" s="384" t="s">
        <v>1938</v>
      </c>
      <c r="N500" s="384" t="s">
        <v>505</v>
      </c>
      <c r="O500" s="384" t="s">
        <v>1939</v>
      </c>
      <c r="R500" s="385">
        <v>0</v>
      </c>
      <c r="T500" s="384" t="s">
        <v>507</v>
      </c>
      <c r="U500" s="384" t="s">
        <v>508</v>
      </c>
    </row>
    <row r="501" spans="1:21">
      <c r="A501" s="382">
        <v>44177</v>
      </c>
      <c r="B501" s="384" t="s">
        <v>1534</v>
      </c>
      <c r="C501" s="384" t="s">
        <v>1535</v>
      </c>
      <c r="D501" s="384" t="s">
        <v>1299</v>
      </c>
      <c r="E501" s="384" t="s">
        <v>1642</v>
      </c>
      <c r="F501" s="384" t="s">
        <v>1537</v>
      </c>
      <c r="G501" s="384" t="s">
        <v>501</v>
      </c>
      <c r="H501" s="384" t="s">
        <v>736</v>
      </c>
      <c r="I501" s="547">
        <v>670</v>
      </c>
      <c r="J501" s="384" t="s">
        <v>503</v>
      </c>
      <c r="K501" s="385">
        <v>670</v>
      </c>
      <c r="L501" s="384" t="s">
        <v>503</v>
      </c>
      <c r="M501" s="384" t="s">
        <v>1940</v>
      </c>
      <c r="N501" s="384" t="s">
        <v>505</v>
      </c>
      <c r="O501" s="384" t="s">
        <v>1941</v>
      </c>
      <c r="R501" s="385">
        <v>0</v>
      </c>
      <c r="T501" s="384" t="s">
        <v>507</v>
      </c>
      <c r="U501" s="384" t="s">
        <v>508</v>
      </c>
    </row>
    <row r="502" spans="1:21">
      <c r="A502" s="382">
        <v>44177</v>
      </c>
      <c r="B502" s="384" t="s">
        <v>1534</v>
      </c>
      <c r="C502" s="384" t="s">
        <v>1535</v>
      </c>
      <c r="D502" s="384" t="s">
        <v>1302</v>
      </c>
      <c r="E502" s="384" t="s">
        <v>1927</v>
      </c>
      <c r="F502" s="384" t="s">
        <v>1537</v>
      </c>
      <c r="G502" s="384" t="s">
        <v>501</v>
      </c>
      <c r="H502" s="384" t="s">
        <v>736</v>
      </c>
      <c r="I502" s="547">
        <v>4150</v>
      </c>
      <c r="J502" s="384" t="s">
        <v>503</v>
      </c>
      <c r="K502" s="385">
        <v>4150</v>
      </c>
      <c r="L502" s="384" t="s">
        <v>503</v>
      </c>
      <c r="M502" s="384" t="s">
        <v>1942</v>
      </c>
      <c r="N502" s="384" t="s">
        <v>505</v>
      </c>
      <c r="O502" s="384" t="s">
        <v>1943</v>
      </c>
      <c r="R502" s="385">
        <v>0</v>
      </c>
      <c r="T502" s="384" t="s">
        <v>507</v>
      </c>
      <c r="U502" s="384" t="s">
        <v>508</v>
      </c>
    </row>
    <row r="503" spans="1:21">
      <c r="A503" s="382">
        <v>44177</v>
      </c>
      <c r="B503" s="384" t="s">
        <v>1534</v>
      </c>
      <c r="C503" s="384" t="s">
        <v>1535</v>
      </c>
      <c r="D503" s="384" t="s">
        <v>1302</v>
      </c>
      <c r="E503" s="384" t="s">
        <v>1927</v>
      </c>
      <c r="F503" s="384" t="s">
        <v>1537</v>
      </c>
      <c r="G503" s="384" t="s">
        <v>501</v>
      </c>
      <c r="H503" s="384" t="s">
        <v>736</v>
      </c>
      <c r="I503" s="547">
        <v>695</v>
      </c>
      <c r="J503" s="384" t="s">
        <v>503</v>
      </c>
      <c r="K503" s="385">
        <v>695</v>
      </c>
      <c r="L503" s="384" t="s">
        <v>503</v>
      </c>
      <c r="M503" s="384" t="s">
        <v>1944</v>
      </c>
      <c r="N503" s="384" t="s">
        <v>505</v>
      </c>
      <c r="O503" s="384" t="s">
        <v>1945</v>
      </c>
      <c r="R503" s="385">
        <v>0</v>
      </c>
      <c r="T503" s="384" t="s">
        <v>507</v>
      </c>
      <c r="U503" s="384" t="s">
        <v>508</v>
      </c>
    </row>
    <row r="504" spans="1:21">
      <c r="A504" s="382">
        <v>44177</v>
      </c>
      <c r="B504" s="384" t="s">
        <v>1534</v>
      </c>
      <c r="C504" s="384" t="s">
        <v>1535</v>
      </c>
      <c r="D504" s="384" t="s">
        <v>1305</v>
      </c>
      <c r="E504" s="384" t="s">
        <v>1909</v>
      </c>
      <c r="F504" s="384" t="s">
        <v>1537</v>
      </c>
      <c r="G504" s="384" t="s">
        <v>501</v>
      </c>
      <c r="H504" s="384" t="s">
        <v>736</v>
      </c>
      <c r="I504" s="547">
        <v>60</v>
      </c>
      <c r="J504" s="384" t="s">
        <v>503</v>
      </c>
      <c r="K504" s="385">
        <v>60</v>
      </c>
      <c r="L504" s="384" t="s">
        <v>503</v>
      </c>
      <c r="M504" s="384" t="s">
        <v>1946</v>
      </c>
      <c r="N504" s="384" t="s">
        <v>505</v>
      </c>
      <c r="O504" s="384" t="s">
        <v>1947</v>
      </c>
      <c r="R504" s="385">
        <v>0</v>
      </c>
      <c r="T504" s="384" t="s">
        <v>507</v>
      </c>
      <c r="U504" s="384" t="s">
        <v>508</v>
      </c>
    </row>
    <row r="505" spans="1:21">
      <c r="A505" s="382">
        <v>44179</v>
      </c>
      <c r="B505" s="384" t="s">
        <v>496</v>
      </c>
      <c r="C505" s="384" t="s">
        <v>497</v>
      </c>
      <c r="D505" s="384" t="s">
        <v>1172</v>
      </c>
      <c r="E505" s="384" t="s">
        <v>1173</v>
      </c>
      <c r="F505" s="384" t="s">
        <v>1174</v>
      </c>
      <c r="G505" s="384" t="s">
        <v>742</v>
      </c>
      <c r="H505" s="384" t="s">
        <v>736</v>
      </c>
      <c r="I505" s="547">
        <v>1200</v>
      </c>
      <c r="J505" s="384" t="s">
        <v>503</v>
      </c>
      <c r="K505" s="385">
        <v>1200</v>
      </c>
      <c r="L505" s="384" t="s">
        <v>503</v>
      </c>
      <c r="M505" s="384" t="s">
        <v>1175</v>
      </c>
      <c r="N505" s="384" t="s">
        <v>505</v>
      </c>
      <c r="O505" s="384" t="s">
        <v>1176</v>
      </c>
      <c r="R505" s="385">
        <v>0</v>
      </c>
      <c r="T505" s="384" t="s">
        <v>507</v>
      </c>
      <c r="U505" s="384" t="s">
        <v>508</v>
      </c>
    </row>
    <row r="506" spans="1:21">
      <c r="A506" s="382">
        <v>44179</v>
      </c>
      <c r="B506" s="384" t="s">
        <v>496</v>
      </c>
      <c r="C506" s="384" t="s">
        <v>497</v>
      </c>
      <c r="D506" s="384" t="s">
        <v>1177</v>
      </c>
      <c r="E506" s="384" t="s">
        <v>1178</v>
      </c>
      <c r="F506" s="384" t="s">
        <v>1174</v>
      </c>
      <c r="G506" s="384" t="s">
        <v>742</v>
      </c>
      <c r="H506" s="384" t="s">
        <v>736</v>
      </c>
      <c r="I506" s="547">
        <v>1200</v>
      </c>
      <c r="J506" s="384" t="s">
        <v>503</v>
      </c>
      <c r="K506" s="385">
        <v>1200</v>
      </c>
      <c r="L506" s="384" t="s">
        <v>503</v>
      </c>
      <c r="M506" s="384" t="s">
        <v>1179</v>
      </c>
      <c r="N506" s="384" t="s">
        <v>505</v>
      </c>
      <c r="O506" s="384" t="s">
        <v>1180</v>
      </c>
      <c r="R506" s="385">
        <v>0</v>
      </c>
      <c r="T506" s="384" t="s">
        <v>507</v>
      </c>
      <c r="U506" s="384" t="s">
        <v>508</v>
      </c>
    </row>
    <row r="507" spans="1:21">
      <c r="A507" s="382">
        <v>44179</v>
      </c>
      <c r="B507" s="384" t="s">
        <v>496</v>
      </c>
      <c r="C507" s="384" t="s">
        <v>497</v>
      </c>
      <c r="D507" s="384" t="s">
        <v>1168</v>
      </c>
      <c r="E507" s="384" t="s">
        <v>1169</v>
      </c>
      <c r="F507" s="384" t="s">
        <v>735</v>
      </c>
      <c r="G507" s="384" t="s">
        <v>1181</v>
      </c>
      <c r="H507" s="384" t="s">
        <v>736</v>
      </c>
      <c r="I507" s="547">
        <v>23.5</v>
      </c>
      <c r="J507" s="384" t="s">
        <v>503</v>
      </c>
      <c r="K507" s="385">
        <v>47000</v>
      </c>
      <c r="L507" s="384" t="s">
        <v>758</v>
      </c>
      <c r="M507" s="384" t="s">
        <v>1182</v>
      </c>
      <c r="N507" s="384" t="s">
        <v>505</v>
      </c>
      <c r="O507" s="384" t="s">
        <v>1183</v>
      </c>
      <c r="R507" s="385">
        <v>0</v>
      </c>
      <c r="T507" s="384" t="s">
        <v>507</v>
      </c>
      <c r="U507" s="384" t="s">
        <v>508</v>
      </c>
    </row>
    <row r="508" spans="1:21">
      <c r="A508" s="382">
        <v>44179</v>
      </c>
      <c r="B508" s="384" t="s">
        <v>1540</v>
      </c>
      <c r="C508" s="384" t="s">
        <v>1541</v>
      </c>
      <c r="D508" s="384" t="s">
        <v>1507</v>
      </c>
      <c r="E508" s="384" t="s">
        <v>1906</v>
      </c>
      <c r="F508" s="384" t="s">
        <v>1537</v>
      </c>
      <c r="G508" s="384" t="s">
        <v>501</v>
      </c>
      <c r="H508" s="384" t="s">
        <v>736</v>
      </c>
      <c r="I508" s="547">
        <v>1140</v>
      </c>
      <c r="J508" s="384" t="s">
        <v>503</v>
      </c>
      <c r="K508" s="385">
        <v>1140</v>
      </c>
      <c r="L508" s="384" t="s">
        <v>503</v>
      </c>
      <c r="M508" s="384" t="s">
        <v>1948</v>
      </c>
      <c r="N508" s="384" t="s">
        <v>505</v>
      </c>
      <c r="O508" s="384" t="s">
        <v>1949</v>
      </c>
      <c r="R508" s="385">
        <v>0</v>
      </c>
      <c r="T508" s="384" t="s">
        <v>507</v>
      </c>
      <c r="U508" s="384" t="s">
        <v>508</v>
      </c>
    </row>
    <row r="509" spans="1:21">
      <c r="A509" s="382">
        <v>44179</v>
      </c>
      <c r="B509" s="384" t="s">
        <v>1540</v>
      </c>
      <c r="C509" s="384" t="s">
        <v>1541</v>
      </c>
      <c r="D509" s="384" t="s">
        <v>1508</v>
      </c>
      <c r="E509" s="384" t="s">
        <v>1664</v>
      </c>
      <c r="F509" s="384" t="s">
        <v>1537</v>
      </c>
      <c r="G509" s="384" t="s">
        <v>501</v>
      </c>
      <c r="H509" s="384" t="s">
        <v>736</v>
      </c>
      <c r="I509" s="547">
        <v>100</v>
      </c>
      <c r="J509" s="384" t="s">
        <v>503</v>
      </c>
      <c r="K509" s="385">
        <v>100</v>
      </c>
      <c r="L509" s="384" t="s">
        <v>503</v>
      </c>
      <c r="M509" s="384" t="s">
        <v>1665</v>
      </c>
      <c r="N509" s="384" t="s">
        <v>505</v>
      </c>
      <c r="O509" s="384" t="s">
        <v>1950</v>
      </c>
      <c r="R509" s="385">
        <v>0</v>
      </c>
      <c r="T509" s="384" t="s">
        <v>507</v>
      </c>
      <c r="U509" s="384" t="s">
        <v>508</v>
      </c>
    </row>
    <row r="510" spans="1:21">
      <c r="A510" s="382">
        <v>44179</v>
      </c>
      <c r="B510" s="384" t="s">
        <v>1540</v>
      </c>
      <c r="C510" s="384" t="s">
        <v>1541</v>
      </c>
      <c r="D510" s="384" t="s">
        <v>1318</v>
      </c>
      <c r="E510" s="384" t="s">
        <v>1951</v>
      </c>
      <c r="F510" s="384" t="s">
        <v>1537</v>
      </c>
      <c r="G510" s="384" t="s">
        <v>501</v>
      </c>
      <c r="H510" s="384" t="s">
        <v>736</v>
      </c>
      <c r="I510" s="547">
        <v>150</v>
      </c>
      <c r="J510" s="384" t="s">
        <v>503</v>
      </c>
      <c r="K510" s="385">
        <v>150</v>
      </c>
      <c r="L510" s="384" t="s">
        <v>503</v>
      </c>
      <c r="M510" s="384" t="s">
        <v>1952</v>
      </c>
      <c r="N510" s="384" t="s">
        <v>505</v>
      </c>
      <c r="O510" s="384" t="s">
        <v>1953</v>
      </c>
      <c r="R510" s="385">
        <v>0</v>
      </c>
      <c r="T510" s="384" t="s">
        <v>507</v>
      </c>
      <c r="U510" s="384" t="s">
        <v>508</v>
      </c>
    </row>
    <row r="511" spans="1:21">
      <c r="A511" s="382">
        <v>44179</v>
      </c>
      <c r="B511" s="384" t="s">
        <v>1540</v>
      </c>
      <c r="C511" s="384" t="s">
        <v>1541</v>
      </c>
      <c r="D511" s="384" t="s">
        <v>1434</v>
      </c>
      <c r="E511" s="384" t="s">
        <v>1954</v>
      </c>
      <c r="F511" s="384" t="s">
        <v>1537</v>
      </c>
      <c r="G511" s="384" t="s">
        <v>501</v>
      </c>
      <c r="H511" s="384" t="s">
        <v>736</v>
      </c>
      <c r="I511" s="547">
        <v>1004.6</v>
      </c>
      <c r="J511" s="384" t="s">
        <v>503</v>
      </c>
      <c r="K511" s="385">
        <v>1004.6</v>
      </c>
      <c r="L511" s="384" t="s">
        <v>503</v>
      </c>
      <c r="M511" s="384" t="s">
        <v>1955</v>
      </c>
      <c r="N511" s="384" t="s">
        <v>505</v>
      </c>
      <c r="O511" s="384" t="s">
        <v>1956</v>
      </c>
      <c r="R511" s="385">
        <v>0</v>
      </c>
      <c r="T511" s="384" t="s">
        <v>507</v>
      </c>
      <c r="U511" s="384" t="s">
        <v>508</v>
      </c>
    </row>
    <row r="512" spans="1:21">
      <c r="A512" s="382">
        <v>44179</v>
      </c>
      <c r="B512" s="384" t="s">
        <v>1545</v>
      </c>
      <c r="C512" s="384" t="s">
        <v>1546</v>
      </c>
      <c r="D512" s="384" t="s">
        <v>1439</v>
      </c>
      <c r="E512" s="384" t="s">
        <v>1595</v>
      </c>
      <c r="F512" s="384" t="s">
        <v>1537</v>
      </c>
      <c r="G512" s="384" t="s">
        <v>501</v>
      </c>
      <c r="H512" s="384" t="s">
        <v>736</v>
      </c>
      <c r="I512" s="547">
        <v>171.26</v>
      </c>
      <c r="J512" s="384" t="s">
        <v>503</v>
      </c>
      <c r="K512" s="385">
        <v>171.26</v>
      </c>
      <c r="L512" s="384" t="s">
        <v>503</v>
      </c>
      <c r="M512" s="384" t="s">
        <v>1957</v>
      </c>
      <c r="N512" s="384" t="s">
        <v>505</v>
      </c>
      <c r="O512" s="384" t="s">
        <v>1958</v>
      </c>
      <c r="R512" s="385">
        <v>0</v>
      </c>
      <c r="T512" s="384" t="s">
        <v>507</v>
      </c>
      <c r="U512" s="384" t="s">
        <v>508</v>
      </c>
    </row>
    <row r="513" spans="1:21">
      <c r="A513" s="382">
        <v>44179</v>
      </c>
      <c r="B513" s="384" t="s">
        <v>1545</v>
      </c>
      <c r="C513" s="384" t="s">
        <v>1546</v>
      </c>
      <c r="D513" s="384" t="s">
        <v>1439</v>
      </c>
      <c r="E513" s="384" t="s">
        <v>1595</v>
      </c>
      <c r="F513" s="384" t="s">
        <v>1537</v>
      </c>
      <c r="G513" s="384" t="s">
        <v>501</v>
      </c>
      <c r="H513" s="384" t="s">
        <v>736</v>
      </c>
      <c r="I513" s="547">
        <v>1</v>
      </c>
      <c r="J513" s="384" t="s">
        <v>503</v>
      </c>
      <c r="K513" s="385">
        <v>1</v>
      </c>
      <c r="L513" s="384" t="s">
        <v>503</v>
      </c>
      <c r="M513" s="384" t="s">
        <v>1959</v>
      </c>
      <c r="N513" s="384" t="s">
        <v>505</v>
      </c>
      <c r="O513" s="384" t="s">
        <v>1960</v>
      </c>
      <c r="R513" s="385">
        <v>0</v>
      </c>
      <c r="T513" s="384" t="s">
        <v>507</v>
      </c>
      <c r="U513" s="384" t="s">
        <v>508</v>
      </c>
    </row>
    <row r="514" spans="1:21">
      <c r="A514" s="382">
        <v>44179</v>
      </c>
      <c r="B514" s="384" t="s">
        <v>1545</v>
      </c>
      <c r="C514" s="384" t="s">
        <v>1546</v>
      </c>
      <c r="D514" s="384" t="s">
        <v>1351</v>
      </c>
      <c r="E514" s="384" t="s">
        <v>1961</v>
      </c>
      <c r="F514" s="384" t="s">
        <v>1537</v>
      </c>
      <c r="G514" s="384" t="s">
        <v>501</v>
      </c>
      <c r="H514" s="384" t="s">
        <v>736</v>
      </c>
      <c r="I514" s="547">
        <v>3633</v>
      </c>
      <c r="J514" s="384" t="s">
        <v>503</v>
      </c>
      <c r="K514" s="385">
        <v>3633</v>
      </c>
      <c r="L514" s="384" t="s">
        <v>503</v>
      </c>
      <c r="M514" s="384" t="s">
        <v>1962</v>
      </c>
      <c r="N514" s="384" t="s">
        <v>505</v>
      </c>
      <c r="O514" s="384" t="s">
        <v>1963</v>
      </c>
      <c r="R514" s="385">
        <v>0</v>
      </c>
      <c r="T514" s="384" t="s">
        <v>507</v>
      </c>
      <c r="U514" s="384" t="s">
        <v>508</v>
      </c>
    </row>
    <row r="515" spans="1:21">
      <c r="A515" s="382">
        <v>44179</v>
      </c>
      <c r="B515" s="384" t="s">
        <v>1534</v>
      </c>
      <c r="C515" s="384" t="s">
        <v>1535</v>
      </c>
      <c r="D515" s="384" t="s">
        <v>1299</v>
      </c>
      <c r="E515" s="384" t="s">
        <v>1642</v>
      </c>
      <c r="F515" s="384" t="s">
        <v>1537</v>
      </c>
      <c r="G515" s="384" t="s">
        <v>501</v>
      </c>
      <c r="H515" s="384" t="s">
        <v>736</v>
      </c>
      <c r="I515" s="547">
        <v>70</v>
      </c>
      <c r="J515" s="384" t="s">
        <v>503</v>
      </c>
      <c r="K515" s="385">
        <v>70</v>
      </c>
      <c r="L515" s="384" t="s">
        <v>503</v>
      </c>
      <c r="M515" s="384" t="s">
        <v>1964</v>
      </c>
      <c r="N515" s="384" t="s">
        <v>505</v>
      </c>
      <c r="O515" s="384" t="s">
        <v>1965</v>
      </c>
      <c r="R515" s="385">
        <v>0</v>
      </c>
      <c r="T515" s="384" t="s">
        <v>507</v>
      </c>
      <c r="U515" s="384" t="s">
        <v>508</v>
      </c>
    </row>
    <row r="516" spans="1:21">
      <c r="A516" s="382">
        <v>44179</v>
      </c>
      <c r="B516" s="384" t="s">
        <v>1534</v>
      </c>
      <c r="C516" s="384" t="s">
        <v>1535</v>
      </c>
      <c r="D516" s="384" t="s">
        <v>1299</v>
      </c>
      <c r="E516" s="384" t="s">
        <v>1642</v>
      </c>
      <c r="F516" s="384" t="s">
        <v>1537</v>
      </c>
      <c r="G516" s="384" t="s">
        <v>501</v>
      </c>
      <c r="H516" s="384" t="s">
        <v>736</v>
      </c>
      <c r="I516" s="547">
        <v>130</v>
      </c>
      <c r="J516" s="384" t="s">
        <v>503</v>
      </c>
      <c r="K516" s="385">
        <v>130</v>
      </c>
      <c r="L516" s="384" t="s">
        <v>503</v>
      </c>
      <c r="M516" s="384" t="s">
        <v>1966</v>
      </c>
      <c r="N516" s="384" t="s">
        <v>505</v>
      </c>
      <c r="O516" s="384" t="s">
        <v>1967</v>
      </c>
      <c r="R516" s="385">
        <v>0</v>
      </c>
      <c r="T516" s="384" t="s">
        <v>507</v>
      </c>
      <c r="U516" s="384" t="s">
        <v>508</v>
      </c>
    </row>
    <row r="517" spans="1:21">
      <c r="A517" s="382">
        <v>44179</v>
      </c>
      <c r="B517" s="384" t="s">
        <v>1534</v>
      </c>
      <c r="C517" s="384" t="s">
        <v>1535</v>
      </c>
      <c r="D517" s="384" t="s">
        <v>1299</v>
      </c>
      <c r="E517" s="384" t="s">
        <v>1642</v>
      </c>
      <c r="F517" s="384" t="s">
        <v>1537</v>
      </c>
      <c r="G517" s="384" t="s">
        <v>501</v>
      </c>
      <c r="H517" s="384" t="s">
        <v>736</v>
      </c>
      <c r="I517" s="547">
        <v>70</v>
      </c>
      <c r="J517" s="384" t="s">
        <v>503</v>
      </c>
      <c r="K517" s="385">
        <v>70</v>
      </c>
      <c r="L517" s="384" t="s">
        <v>503</v>
      </c>
      <c r="M517" s="384" t="s">
        <v>1968</v>
      </c>
      <c r="N517" s="384" t="s">
        <v>505</v>
      </c>
      <c r="O517" s="384" t="s">
        <v>1969</v>
      </c>
      <c r="R517" s="385">
        <v>0</v>
      </c>
      <c r="T517" s="384" t="s">
        <v>507</v>
      </c>
      <c r="U517" s="384" t="s">
        <v>508</v>
      </c>
    </row>
    <row r="518" spans="1:21">
      <c r="A518" s="382">
        <v>44179</v>
      </c>
      <c r="B518" s="384" t="s">
        <v>1534</v>
      </c>
      <c r="C518" s="384" t="s">
        <v>1535</v>
      </c>
      <c r="D518" s="384" t="s">
        <v>1299</v>
      </c>
      <c r="E518" s="384" t="s">
        <v>1642</v>
      </c>
      <c r="F518" s="384" t="s">
        <v>1537</v>
      </c>
      <c r="G518" s="384" t="s">
        <v>501</v>
      </c>
      <c r="H518" s="384" t="s">
        <v>736</v>
      </c>
      <c r="I518" s="547">
        <v>120</v>
      </c>
      <c r="J518" s="384" t="s">
        <v>503</v>
      </c>
      <c r="K518" s="385">
        <v>120</v>
      </c>
      <c r="L518" s="384" t="s">
        <v>503</v>
      </c>
      <c r="M518" s="384" t="s">
        <v>1970</v>
      </c>
      <c r="N518" s="384" t="s">
        <v>505</v>
      </c>
      <c r="O518" s="384" t="s">
        <v>1971</v>
      </c>
      <c r="R518" s="385">
        <v>0</v>
      </c>
      <c r="T518" s="384" t="s">
        <v>507</v>
      </c>
      <c r="U518" s="384" t="s">
        <v>508</v>
      </c>
    </row>
    <row r="519" spans="1:21">
      <c r="A519" s="382">
        <v>44180</v>
      </c>
      <c r="B519" s="384" t="s">
        <v>1545</v>
      </c>
      <c r="C519" s="384" t="s">
        <v>1546</v>
      </c>
      <c r="D519" s="384" t="s">
        <v>1439</v>
      </c>
      <c r="E519" s="384" t="s">
        <v>1595</v>
      </c>
      <c r="F519" s="384" t="s">
        <v>1537</v>
      </c>
      <c r="G519" s="384" t="s">
        <v>501</v>
      </c>
      <c r="H519" s="384" t="s">
        <v>736</v>
      </c>
      <c r="I519" s="547">
        <v>318.07</v>
      </c>
      <c r="J519" s="384" t="s">
        <v>503</v>
      </c>
      <c r="K519" s="385">
        <v>318.07</v>
      </c>
      <c r="L519" s="384" t="s">
        <v>503</v>
      </c>
      <c r="M519" s="384" t="s">
        <v>1972</v>
      </c>
      <c r="N519" s="384" t="s">
        <v>505</v>
      </c>
      <c r="O519" s="384" t="s">
        <v>1973</v>
      </c>
      <c r="R519" s="385">
        <v>0</v>
      </c>
      <c r="T519" s="384" t="s">
        <v>507</v>
      </c>
      <c r="U519" s="384" t="s">
        <v>508</v>
      </c>
    </row>
    <row r="520" spans="1:21">
      <c r="A520" s="382">
        <v>44181</v>
      </c>
      <c r="B520" s="384" t="s">
        <v>496</v>
      </c>
      <c r="C520" s="384" t="s">
        <v>497</v>
      </c>
      <c r="D520" s="384" t="s">
        <v>761</v>
      </c>
      <c r="E520" s="384" t="s">
        <v>762</v>
      </c>
      <c r="F520" s="384" t="s">
        <v>1165</v>
      </c>
      <c r="G520" s="384" t="s">
        <v>742</v>
      </c>
      <c r="H520" s="384" t="s">
        <v>736</v>
      </c>
      <c r="I520" s="547">
        <v>30</v>
      </c>
      <c r="J520" s="384" t="s">
        <v>503</v>
      </c>
      <c r="K520" s="385">
        <v>30</v>
      </c>
      <c r="L520" s="384" t="s">
        <v>503</v>
      </c>
      <c r="M520" s="384" t="s">
        <v>1184</v>
      </c>
      <c r="N520" s="384" t="s">
        <v>505</v>
      </c>
      <c r="O520" s="384" t="s">
        <v>1185</v>
      </c>
      <c r="R520" s="385">
        <v>0</v>
      </c>
      <c r="T520" s="384" t="s">
        <v>507</v>
      </c>
      <c r="U520" s="384" t="s">
        <v>508</v>
      </c>
    </row>
    <row r="521" spans="1:21">
      <c r="A521" s="382">
        <v>44181</v>
      </c>
      <c r="B521" s="384" t="s">
        <v>496</v>
      </c>
      <c r="C521" s="384" t="s">
        <v>497</v>
      </c>
      <c r="D521" s="384" t="s">
        <v>652</v>
      </c>
      <c r="E521" s="384" t="s">
        <v>653</v>
      </c>
      <c r="F521" s="384" t="s">
        <v>953</v>
      </c>
      <c r="G521" s="384" t="s">
        <v>742</v>
      </c>
      <c r="H521" s="384" t="s">
        <v>736</v>
      </c>
      <c r="I521" s="547">
        <v>22</v>
      </c>
      <c r="J521" s="384" t="s">
        <v>503</v>
      </c>
      <c r="K521" s="385">
        <v>22</v>
      </c>
      <c r="L521" s="384" t="s">
        <v>503</v>
      </c>
      <c r="M521" s="384" t="s">
        <v>1186</v>
      </c>
      <c r="N521" s="384" t="s">
        <v>505</v>
      </c>
      <c r="O521" s="384" t="s">
        <v>1187</v>
      </c>
      <c r="R521" s="385">
        <v>0</v>
      </c>
      <c r="T521" s="384" t="s">
        <v>507</v>
      </c>
      <c r="U521" s="384" t="s">
        <v>508</v>
      </c>
    </row>
    <row r="522" spans="1:21">
      <c r="A522" s="382">
        <v>44181</v>
      </c>
      <c r="B522" s="384" t="s">
        <v>496</v>
      </c>
      <c r="C522" s="384" t="s">
        <v>497</v>
      </c>
      <c r="D522" s="384" t="s">
        <v>1188</v>
      </c>
      <c r="E522" s="384" t="s">
        <v>1189</v>
      </c>
      <c r="F522" s="384" t="s">
        <v>953</v>
      </c>
      <c r="G522" s="384" t="s">
        <v>742</v>
      </c>
      <c r="H522" s="384" t="s">
        <v>736</v>
      </c>
      <c r="I522" s="547">
        <v>22</v>
      </c>
      <c r="J522" s="384" t="s">
        <v>503</v>
      </c>
      <c r="K522" s="385">
        <v>22</v>
      </c>
      <c r="L522" s="384" t="s">
        <v>503</v>
      </c>
      <c r="M522" s="384" t="s">
        <v>1190</v>
      </c>
      <c r="N522" s="384" t="s">
        <v>505</v>
      </c>
      <c r="O522" s="384" t="s">
        <v>1191</v>
      </c>
      <c r="R522" s="385">
        <v>0</v>
      </c>
      <c r="T522" s="384" t="s">
        <v>507</v>
      </c>
      <c r="U522" s="384" t="s">
        <v>508</v>
      </c>
    </row>
    <row r="523" spans="1:21">
      <c r="A523" s="382">
        <v>44181</v>
      </c>
      <c r="B523" s="384" t="s">
        <v>496</v>
      </c>
      <c r="C523" s="384" t="s">
        <v>497</v>
      </c>
      <c r="D523" s="384" t="s">
        <v>1192</v>
      </c>
      <c r="E523" s="384" t="s">
        <v>1193</v>
      </c>
      <c r="F523" s="384" t="s">
        <v>1165</v>
      </c>
      <c r="G523" s="384" t="s">
        <v>501</v>
      </c>
      <c r="H523" s="384" t="s">
        <v>736</v>
      </c>
      <c r="I523" s="547">
        <v>500</v>
      </c>
      <c r="J523" s="384" t="s">
        <v>503</v>
      </c>
      <c r="K523" s="385">
        <v>500</v>
      </c>
      <c r="L523" s="384" t="s">
        <v>503</v>
      </c>
      <c r="M523" s="384" t="s">
        <v>1194</v>
      </c>
      <c r="N523" s="384" t="s">
        <v>505</v>
      </c>
      <c r="O523" s="384" t="s">
        <v>1195</v>
      </c>
      <c r="R523" s="385">
        <v>0</v>
      </c>
      <c r="T523" s="384" t="s">
        <v>507</v>
      </c>
      <c r="U523" s="384" t="s">
        <v>508</v>
      </c>
    </row>
    <row r="524" spans="1:21">
      <c r="A524" s="382">
        <v>44181</v>
      </c>
      <c r="B524" s="384" t="s">
        <v>496</v>
      </c>
      <c r="C524" s="384" t="s">
        <v>497</v>
      </c>
      <c r="D524" s="384" t="s">
        <v>1032</v>
      </c>
      <c r="E524" s="384" t="s">
        <v>1033</v>
      </c>
      <c r="F524" s="384" t="s">
        <v>1034</v>
      </c>
      <c r="G524" s="384" t="s">
        <v>501</v>
      </c>
      <c r="H524" s="384" t="s">
        <v>736</v>
      </c>
      <c r="I524" s="547">
        <v>130</v>
      </c>
      <c r="J524" s="384" t="s">
        <v>503</v>
      </c>
      <c r="K524" s="385">
        <v>130</v>
      </c>
      <c r="L524" s="384" t="s">
        <v>503</v>
      </c>
      <c r="M524" s="384" t="s">
        <v>1196</v>
      </c>
      <c r="N524" s="384" t="s">
        <v>505</v>
      </c>
      <c r="O524" s="384" t="s">
        <v>1197</v>
      </c>
      <c r="R524" s="385">
        <v>0</v>
      </c>
      <c r="T524" s="384" t="s">
        <v>507</v>
      </c>
      <c r="U524" s="384" t="s">
        <v>508</v>
      </c>
    </row>
    <row r="525" spans="1:21">
      <c r="A525" s="382">
        <v>44181</v>
      </c>
      <c r="B525" s="384" t="s">
        <v>1540</v>
      </c>
      <c r="C525" s="384" t="s">
        <v>1541</v>
      </c>
      <c r="D525" s="384" t="s">
        <v>1496</v>
      </c>
      <c r="E525" s="384" t="s">
        <v>1974</v>
      </c>
      <c r="F525" s="384" t="s">
        <v>1537</v>
      </c>
      <c r="G525" s="384" t="s">
        <v>501</v>
      </c>
      <c r="H525" s="384" t="s">
        <v>736</v>
      </c>
      <c r="I525" s="547">
        <v>42.5</v>
      </c>
      <c r="J525" s="384" t="s">
        <v>503</v>
      </c>
      <c r="K525" s="385">
        <v>42.5</v>
      </c>
      <c r="L525" s="384" t="s">
        <v>503</v>
      </c>
      <c r="M525" s="384" t="s">
        <v>1975</v>
      </c>
      <c r="N525" s="384" t="s">
        <v>505</v>
      </c>
      <c r="O525" s="384" t="s">
        <v>1976</v>
      </c>
      <c r="R525" s="385">
        <v>0</v>
      </c>
      <c r="T525" s="384" t="s">
        <v>507</v>
      </c>
      <c r="U525" s="384" t="s">
        <v>508</v>
      </c>
    </row>
    <row r="526" spans="1:21">
      <c r="A526" s="382">
        <v>44181</v>
      </c>
      <c r="B526" s="384" t="s">
        <v>1540</v>
      </c>
      <c r="C526" s="384" t="s">
        <v>1541</v>
      </c>
      <c r="D526" s="384" t="s">
        <v>1334</v>
      </c>
      <c r="E526" s="384" t="s">
        <v>1977</v>
      </c>
      <c r="F526" s="384" t="s">
        <v>1537</v>
      </c>
      <c r="G526" s="384" t="s">
        <v>501</v>
      </c>
      <c r="H526" s="384" t="s">
        <v>736</v>
      </c>
      <c r="I526" s="547">
        <v>500</v>
      </c>
      <c r="J526" s="384" t="s">
        <v>503</v>
      </c>
      <c r="K526" s="385">
        <v>500</v>
      </c>
      <c r="L526" s="384" t="s">
        <v>503</v>
      </c>
      <c r="M526" s="384" t="s">
        <v>1978</v>
      </c>
      <c r="N526" s="384" t="s">
        <v>505</v>
      </c>
      <c r="O526" s="384" t="s">
        <v>1979</v>
      </c>
      <c r="R526" s="385">
        <v>0</v>
      </c>
      <c r="T526" s="384" t="s">
        <v>507</v>
      </c>
      <c r="U526" s="384" t="s">
        <v>508</v>
      </c>
    </row>
    <row r="527" spans="1:21">
      <c r="A527" s="382">
        <v>44181</v>
      </c>
      <c r="B527" s="384" t="s">
        <v>1545</v>
      </c>
      <c r="C527" s="384" t="s">
        <v>1546</v>
      </c>
      <c r="D527" s="384" t="s">
        <v>1439</v>
      </c>
      <c r="E527" s="384" t="s">
        <v>1595</v>
      </c>
      <c r="F527" s="384" t="s">
        <v>1537</v>
      </c>
      <c r="G527" s="384" t="s">
        <v>501</v>
      </c>
      <c r="H527" s="384" t="s">
        <v>736</v>
      </c>
      <c r="I527" s="547">
        <v>3.54</v>
      </c>
      <c r="J527" s="384" t="s">
        <v>503</v>
      </c>
      <c r="K527" s="385">
        <v>3.54</v>
      </c>
      <c r="L527" s="384" t="s">
        <v>503</v>
      </c>
      <c r="M527" s="384" t="s">
        <v>1980</v>
      </c>
      <c r="N527" s="384" t="s">
        <v>505</v>
      </c>
      <c r="O527" s="384" t="s">
        <v>1981</v>
      </c>
      <c r="R527" s="385">
        <v>0</v>
      </c>
      <c r="T527" s="384" t="s">
        <v>507</v>
      </c>
      <c r="U527" s="384" t="s">
        <v>508</v>
      </c>
    </row>
    <row r="528" spans="1:21">
      <c r="A528" s="382">
        <v>44181</v>
      </c>
      <c r="B528" s="384" t="s">
        <v>1545</v>
      </c>
      <c r="C528" s="384" t="s">
        <v>1546</v>
      </c>
      <c r="D528" s="384" t="s">
        <v>1439</v>
      </c>
      <c r="E528" s="384" t="s">
        <v>1595</v>
      </c>
      <c r="F528" s="384" t="s">
        <v>1537</v>
      </c>
      <c r="G528" s="384" t="s">
        <v>501</v>
      </c>
      <c r="H528" s="384" t="s">
        <v>736</v>
      </c>
      <c r="I528" s="547">
        <v>53.01</v>
      </c>
      <c r="J528" s="384" t="s">
        <v>503</v>
      </c>
      <c r="K528" s="385">
        <v>53.01</v>
      </c>
      <c r="L528" s="384" t="s">
        <v>503</v>
      </c>
      <c r="M528" s="384" t="s">
        <v>1982</v>
      </c>
      <c r="N528" s="384" t="s">
        <v>505</v>
      </c>
      <c r="O528" s="384" t="s">
        <v>1983</v>
      </c>
      <c r="R528" s="385">
        <v>0</v>
      </c>
      <c r="T528" s="384" t="s">
        <v>507</v>
      </c>
      <c r="U528" s="384" t="s">
        <v>508</v>
      </c>
    </row>
    <row r="529" spans="1:21">
      <c r="A529" s="382">
        <v>44182</v>
      </c>
      <c r="B529" s="384" t="s">
        <v>1540</v>
      </c>
      <c r="C529" s="384" t="s">
        <v>1541</v>
      </c>
      <c r="D529" s="384" t="s">
        <v>1327</v>
      </c>
      <c r="E529" s="384" t="s">
        <v>1984</v>
      </c>
      <c r="F529" s="384" t="s">
        <v>1537</v>
      </c>
      <c r="G529" s="384" t="s">
        <v>501</v>
      </c>
      <c r="H529" s="384" t="s">
        <v>736</v>
      </c>
      <c r="I529" s="547">
        <v>10</v>
      </c>
      <c r="J529" s="384" t="s">
        <v>503</v>
      </c>
      <c r="K529" s="385">
        <v>10</v>
      </c>
      <c r="L529" s="384" t="s">
        <v>503</v>
      </c>
      <c r="M529" s="384" t="s">
        <v>1985</v>
      </c>
      <c r="N529" s="384" t="s">
        <v>505</v>
      </c>
      <c r="O529" s="384" t="s">
        <v>1986</v>
      </c>
      <c r="R529" s="385">
        <v>0</v>
      </c>
      <c r="T529" s="384" t="s">
        <v>507</v>
      </c>
      <c r="U529" s="384" t="s">
        <v>508</v>
      </c>
    </row>
    <row r="530" spans="1:21">
      <c r="A530" s="382">
        <v>44183</v>
      </c>
      <c r="B530" s="384" t="s">
        <v>496</v>
      </c>
      <c r="C530" s="384" t="s">
        <v>497</v>
      </c>
      <c r="D530" s="384" t="s">
        <v>1198</v>
      </c>
      <c r="E530" s="384" t="s">
        <v>1199</v>
      </c>
      <c r="F530" s="384" t="s">
        <v>1200</v>
      </c>
      <c r="G530" s="384" t="s">
        <v>742</v>
      </c>
      <c r="H530" s="384" t="s">
        <v>736</v>
      </c>
      <c r="I530" s="547">
        <v>250</v>
      </c>
      <c r="J530" s="384" t="s">
        <v>503</v>
      </c>
      <c r="K530" s="385">
        <v>250</v>
      </c>
      <c r="L530" s="384" t="s">
        <v>503</v>
      </c>
      <c r="M530" s="384" t="s">
        <v>1201</v>
      </c>
      <c r="N530" s="384" t="s">
        <v>505</v>
      </c>
      <c r="O530" s="384" t="s">
        <v>1202</v>
      </c>
      <c r="R530" s="385">
        <v>0</v>
      </c>
      <c r="T530" s="384" t="s">
        <v>507</v>
      </c>
      <c r="U530" s="384" t="s">
        <v>508</v>
      </c>
    </row>
    <row r="531" spans="1:21">
      <c r="A531" s="382">
        <v>44183</v>
      </c>
      <c r="B531" s="384" t="s">
        <v>496</v>
      </c>
      <c r="C531" s="384" t="s">
        <v>497</v>
      </c>
      <c r="D531" s="384" t="s">
        <v>1198</v>
      </c>
      <c r="E531" s="384" t="s">
        <v>1199</v>
      </c>
      <c r="F531" s="384" t="s">
        <v>1203</v>
      </c>
      <c r="G531" s="384" t="s">
        <v>742</v>
      </c>
      <c r="H531" s="384" t="s">
        <v>736</v>
      </c>
      <c r="I531" s="547">
        <v>203</v>
      </c>
      <c r="J531" s="384" t="s">
        <v>503</v>
      </c>
      <c r="K531" s="385">
        <v>203</v>
      </c>
      <c r="L531" s="384" t="s">
        <v>503</v>
      </c>
      <c r="M531" s="384" t="s">
        <v>1204</v>
      </c>
      <c r="N531" s="384" t="s">
        <v>505</v>
      </c>
      <c r="O531" s="384" t="s">
        <v>1205</v>
      </c>
      <c r="R531" s="385">
        <v>0</v>
      </c>
      <c r="T531" s="384" t="s">
        <v>507</v>
      </c>
      <c r="U531" s="384" t="s">
        <v>508</v>
      </c>
    </row>
    <row r="532" spans="1:21">
      <c r="A532" s="382">
        <v>44183</v>
      </c>
      <c r="B532" s="384" t="s">
        <v>496</v>
      </c>
      <c r="C532" s="384" t="s">
        <v>497</v>
      </c>
      <c r="D532" s="384" t="s">
        <v>1206</v>
      </c>
      <c r="E532" s="384" t="s">
        <v>1207</v>
      </c>
      <c r="F532" s="384" t="s">
        <v>1203</v>
      </c>
      <c r="G532" s="384" t="s">
        <v>742</v>
      </c>
      <c r="H532" s="384" t="s">
        <v>736</v>
      </c>
      <c r="I532" s="547">
        <v>5.5</v>
      </c>
      <c r="J532" s="384" t="s">
        <v>503</v>
      </c>
      <c r="K532" s="385">
        <v>5.5</v>
      </c>
      <c r="L532" s="384" t="s">
        <v>503</v>
      </c>
      <c r="M532" s="384" t="s">
        <v>1208</v>
      </c>
      <c r="N532" s="384" t="s">
        <v>505</v>
      </c>
      <c r="O532" s="384" t="s">
        <v>1209</v>
      </c>
      <c r="R532" s="385">
        <v>0</v>
      </c>
      <c r="T532" s="384" t="s">
        <v>507</v>
      </c>
      <c r="U532" s="384" t="s">
        <v>508</v>
      </c>
    </row>
    <row r="533" spans="1:21">
      <c r="A533" s="382">
        <v>44183</v>
      </c>
      <c r="B533" s="384" t="s">
        <v>496</v>
      </c>
      <c r="C533" s="384" t="s">
        <v>497</v>
      </c>
      <c r="D533" s="384" t="s">
        <v>1210</v>
      </c>
      <c r="E533" s="384" t="s">
        <v>1211</v>
      </c>
      <c r="F533" s="384" t="s">
        <v>768</v>
      </c>
      <c r="G533" s="384" t="s">
        <v>501</v>
      </c>
      <c r="H533" s="384" t="s">
        <v>736</v>
      </c>
      <c r="I533" s="547">
        <v>260</v>
      </c>
      <c r="J533" s="384" t="s">
        <v>503</v>
      </c>
      <c r="K533" s="385">
        <v>260</v>
      </c>
      <c r="L533" s="384" t="s">
        <v>503</v>
      </c>
      <c r="M533" s="384" t="s">
        <v>1212</v>
      </c>
      <c r="N533" s="384" t="s">
        <v>505</v>
      </c>
      <c r="O533" s="384" t="s">
        <v>1213</v>
      </c>
      <c r="R533" s="385">
        <v>0</v>
      </c>
      <c r="T533" s="384" t="s">
        <v>507</v>
      </c>
      <c r="U533" s="384" t="s">
        <v>508</v>
      </c>
    </row>
    <row r="534" spans="1:21">
      <c r="A534" s="382">
        <v>44183</v>
      </c>
      <c r="B534" s="384" t="s">
        <v>496</v>
      </c>
      <c r="C534" s="384" t="s">
        <v>497</v>
      </c>
      <c r="D534" s="384" t="s">
        <v>1210</v>
      </c>
      <c r="E534" s="384" t="s">
        <v>1211</v>
      </c>
      <c r="F534" s="384" t="s">
        <v>768</v>
      </c>
      <c r="G534" s="384" t="s">
        <v>501</v>
      </c>
      <c r="H534" s="384" t="s">
        <v>736</v>
      </c>
      <c r="I534" s="547">
        <v>250</v>
      </c>
      <c r="J534" s="384" t="s">
        <v>503</v>
      </c>
      <c r="K534" s="385">
        <v>250</v>
      </c>
      <c r="L534" s="384" t="s">
        <v>503</v>
      </c>
      <c r="M534" s="384" t="s">
        <v>1212</v>
      </c>
      <c r="N534" s="384" t="s">
        <v>505</v>
      </c>
      <c r="O534" s="384" t="s">
        <v>1214</v>
      </c>
      <c r="R534" s="385">
        <v>0</v>
      </c>
      <c r="T534" s="384" t="s">
        <v>507</v>
      </c>
      <c r="U534" s="384" t="s">
        <v>508</v>
      </c>
    </row>
    <row r="535" spans="1:21">
      <c r="A535" s="382">
        <v>44183</v>
      </c>
      <c r="B535" s="384" t="s">
        <v>496</v>
      </c>
      <c r="C535" s="384" t="s">
        <v>497</v>
      </c>
      <c r="D535" s="384" t="s">
        <v>1215</v>
      </c>
      <c r="E535" s="384" t="s">
        <v>1216</v>
      </c>
      <c r="F535" s="384" t="s">
        <v>768</v>
      </c>
      <c r="G535" s="384" t="s">
        <v>501</v>
      </c>
      <c r="H535" s="384" t="s">
        <v>736</v>
      </c>
      <c r="I535" s="547">
        <v>200</v>
      </c>
      <c r="J535" s="384" t="s">
        <v>503</v>
      </c>
      <c r="K535" s="385">
        <v>200</v>
      </c>
      <c r="L535" s="384" t="s">
        <v>503</v>
      </c>
      <c r="M535" s="384" t="s">
        <v>1217</v>
      </c>
      <c r="N535" s="384" t="s">
        <v>505</v>
      </c>
      <c r="O535" s="384" t="s">
        <v>1218</v>
      </c>
      <c r="R535" s="385">
        <v>0</v>
      </c>
      <c r="T535" s="384" t="s">
        <v>507</v>
      </c>
      <c r="U535" s="384" t="s">
        <v>508</v>
      </c>
    </row>
    <row r="536" spans="1:21">
      <c r="A536" s="382">
        <v>44183</v>
      </c>
      <c r="B536" s="384" t="s">
        <v>496</v>
      </c>
      <c r="C536" s="384" t="s">
        <v>497</v>
      </c>
      <c r="D536" s="384" t="s">
        <v>1219</v>
      </c>
      <c r="E536" s="384" t="s">
        <v>1220</v>
      </c>
      <c r="F536" s="384" t="s">
        <v>1221</v>
      </c>
      <c r="G536" s="384" t="s">
        <v>501</v>
      </c>
      <c r="H536" s="384" t="s">
        <v>736</v>
      </c>
      <c r="I536" s="547">
        <v>160</v>
      </c>
      <c r="J536" s="384" t="s">
        <v>503</v>
      </c>
      <c r="K536" s="385">
        <v>160</v>
      </c>
      <c r="L536" s="384" t="s">
        <v>503</v>
      </c>
      <c r="M536" s="384" t="s">
        <v>1222</v>
      </c>
      <c r="N536" s="384" t="s">
        <v>505</v>
      </c>
      <c r="O536" s="384" t="s">
        <v>1223</v>
      </c>
      <c r="R536" s="385">
        <v>0</v>
      </c>
      <c r="T536" s="384" t="s">
        <v>507</v>
      </c>
      <c r="U536" s="384" t="s">
        <v>508</v>
      </c>
    </row>
    <row r="537" spans="1:21">
      <c r="A537" s="382">
        <v>44183</v>
      </c>
      <c r="B537" s="384" t="s">
        <v>496</v>
      </c>
      <c r="C537" s="384" t="s">
        <v>497</v>
      </c>
      <c r="D537" s="384" t="s">
        <v>1224</v>
      </c>
      <c r="E537" s="384" t="s">
        <v>1225</v>
      </c>
      <c r="F537" s="384" t="s">
        <v>768</v>
      </c>
      <c r="G537" s="384" t="s">
        <v>501</v>
      </c>
      <c r="H537" s="384" t="s">
        <v>736</v>
      </c>
      <c r="I537" s="547">
        <v>100</v>
      </c>
      <c r="J537" s="384" t="s">
        <v>503</v>
      </c>
      <c r="K537" s="385">
        <v>100</v>
      </c>
      <c r="L537" s="384" t="s">
        <v>503</v>
      </c>
      <c r="M537" s="384" t="s">
        <v>1226</v>
      </c>
      <c r="N537" s="384" t="s">
        <v>505</v>
      </c>
      <c r="O537" s="384" t="s">
        <v>1227</v>
      </c>
      <c r="R537" s="385">
        <v>0</v>
      </c>
      <c r="T537" s="384" t="s">
        <v>507</v>
      </c>
      <c r="U537" s="384" t="s">
        <v>508</v>
      </c>
    </row>
    <row r="538" spans="1:21">
      <c r="A538" s="382">
        <v>44183</v>
      </c>
      <c r="B538" s="384" t="s">
        <v>496</v>
      </c>
      <c r="C538" s="384" t="s">
        <v>497</v>
      </c>
      <c r="D538" s="384" t="s">
        <v>1228</v>
      </c>
      <c r="E538" s="384" t="s">
        <v>1229</v>
      </c>
      <c r="F538" s="384" t="s">
        <v>768</v>
      </c>
      <c r="G538" s="384" t="s">
        <v>501</v>
      </c>
      <c r="H538" s="384" t="s">
        <v>736</v>
      </c>
      <c r="I538" s="547">
        <v>250</v>
      </c>
      <c r="J538" s="384" t="s">
        <v>503</v>
      </c>
      <c r="K538" s="385">
        <v>250</v>
      </c>
      <c r="L538" s="384" t="s">
        <v>503</v>
      </c>
      <c r="M538" s="384" t="s">
        <v>1230</v>
      </c>
      <c r="N538" s="384" t="s">
        <v>505</v>
      </c>
      <c r="O538" s="384" t="s">
        <v>1231</v>
      </c>
      <c r="R538" s="385">
        <v>0</v>
      </c>
      <c r="T538" s="384" t="s">
        <v>507</v>
      </c>
      <c r="U538" s="384" t="s">
        <v>508</v>
      </c>
    </row>
    <row r="539" spans="1:21">
      <c r="A539" s="382">
        <v>44183</v>
      </c>
      <c r="B539" s="384" t="s">
        <v>496</v>
      </c>
      <c r="C539" s="384" t="s">
        <v>497</v>
      </c>
      <c r="D539" s="384" t="s">
        <v>1232</v>
      </c>
      <c r="E539" s="384" t="s">
        <v>1233</v>
      </c>
      <c r="F539" s="384" t="s">
        <v>768</v>
      </c>
      <c r="G539" s="384" t="s">
        <v>501</v>
      </c>
      <c r="H539" s="384" t="s">
        <v>736</v>
      </c>
      <c r="I539" s="547">
        <v>1680</v>
      </c>
      <c r="J539" s="384" t="s">
        <v>503</v>
      </c>
      <c r="K539" s="385">
        <v>1680</v>
      </c>
      <c r="L539" s="384" t="s">
        <v>503</v>
      </c>
      <c r="M539" s="384" t="s">
        <v>1234</v>
      </c>
      <c r="N539" s="384" t="s">
        <v>505</v>
      </c>
      <c r="O539" s="384" t="s">
        <v>1235</v>
      </c>
      <c r="R539" s="385">
        <v>0</v>
      </c>
      <c r="T539" s="384" t="s">
        <v>507</v>
      </c>
      <c r="U539" s="384" t="s">
        <v>508</v>
      </c>
    </row>
    <row r="540" spans="1:21">
      <c r="A540" s="382">
        <v>44183</v>
      </c>
      <c r="B540" s="384" t="s">
        <v>496</v>
      </c>
      <c r="C540" s="384" t="s">
        <v>497</v>
      </c>
      <c r="D540" s="384" t="s">
        <v>1224</v>
      </c>
      <c r="E540" s="384" t="s">
        <v>1225</v>
      </c>
      <c r="F540" s="384" t="s">
        <v>768</v>
      </c>
      <c r="G540" s="384" t="s">
        <v>501</v>
      </c>
      <c r="H540" s="384" t="s">
        <v>736</v>
      </c>
      <c r="I540" s="547">
        <v>40</v>
      </c>
      <c r="J540" s="384" t="s">
        <v>503</v>
      </c>
      <c r="K540" s="385">
        <v>40</v>
      </c>
      <c r="L540" s="384" t="s">
        <v>503</v>
      </c>
      <c r="M540" s="384" t="s">
        <v>1236</v>
      </c>
      <c r="N540" s="384" t="s">
        <v>505</v>
      </c>
      <c r="O540" s="384" t="s">
        <v>1237</v>
      </c>
      <c r="R540" s="385">
        <v>0</v>
      </c>
      <c r="T540" s="384" t="s">
        <v>507</v>
      </c>
      <c r="U540" s="384" t="s">
        <v>508</v>
      </c>
    </row>
    <row r="541" spans="1:21">
      <c r="A541" s="382">
        <v>44183</v>
      </c>
      <c r="B541" s="384" t="s">
        <v>496</v>
      </c>
      <c r="C541" s="384" t="s">
        <v>497</v>
      </c>
      <c r="D541" s="384" t="s">
        <v>1224</v>
      </c>
      <c r="E541" s="384" t="s">
        <v>1225</v>
      </c>
      <c r="F541" s="384" t="s">
        <v>768</v>
      </c>
      <c r="G541" s="384" t="s">
        <v>501</v>
      </c>
      <c r="H541" s="384" t="s">
        <v>736</v>
      </c>
      <c r="I541" s="547">
        <v>20.6</v>
      </c>
      <c r="J541" s="384" t="s">
        <v>503</v>
      </c>
      <c r="K541" s="385">
        <v>20.6</v>
      </c>
      <c r="L541" s="384" t="s">
        <v>503</v>
      </c>
      <c r="M541" s="384" t="s">
        <v>1238</v>
      </c>
      <c r="N541" s="384" t="s">
        <v>505</v>
      </c>
      <c r="O541" s="384" t="s">
        <v>1239</v>
      </c>
      <c r="R541" s="385">
        <v>0</v>
      </c>
      <c r="T541" s="384" t="s">
        <v>507</v>
      </c>
      <c r="U541" s="384" t="s">
        <v>508</v>
      </c>
    </row>
    <row r="542" spans="1:21">
      <c r="A542" s="382">
        <v>44183</v>
      </c>
      <c r="B542" s="384" t="s">
        <v>1540</v>
      </c>
      <c r="C542" s="384" t="s">
        <v>1541</v>
      </c>
      <c r="D542" s="384" t="s">
        <v>1475</v>
      </c>
      <c r="E542" s="384" t="s">
        <v>1987</v>
      </c>
      <c r="F542" s="384" t="s">
        <v>1537</v>
      </c>
      <c r="G542" s="384" t="s">
        <v>501</v>
      </c>
      <c r="H542" s="384" t="s">
        <v>736</v>
      </c>
      <c r="I542" s="547">
        <v>30</v>
      </c>
      <c r="J542" s="384" t="s">
        <v>503</v>
      </c>
      <c r="K542" s="385">
        <v>30</v>
      </c>
      <c r="L542" s="384" t="s">
        <v>503</v>
      </c>
      <c r="M542" s="384" t="s">
        <v>1988</v>
      </c>
      <c r="N542" s="384" t="s">
        <v>505</v>
      </c>
      <c r="O542" s="384" t="s">
        <v>1989</v>
      </c>
      <c r="R542" s="385">
        <v>0</v>
      </c>
      <c r="T542" s="384" t="s">
        <v>507</v>
      </c>
      <c r="U542" s="384" t="s">
        <v>508</v>
      </c>
    </row>
    <row r="543" spans="1:21">
      <c r="A543" s="382">
        <v>44183</v>
      </c>
      <c r="B543" s="384" t="s">
        <v>1540</v>
      </c>
      <c r="C543" s="384" t="s">
        <v>1541</v>
      </c>
      <c r="D543" s="384" t="s">
        <v>1475</v>
      </c>
      <c r="E543" s="384" t="s">
        <v>1987</v>
      </c>
      <c r="F543" s="384" t="s">
        <v>1537</v>
      </c>
      <c r="G543" s="384" t="s">
        <v>501</v>
      </c>
      <c r="H543" s="384" t="s">
        <v>736</v>
      </c>
      <c r="I543" s="547">
        <v>15</v>
      </c>
      <c r="J543" s="384" t="s">
        <v>503</v>
      </c>
      <c r="K543" s="385">
        <v>15</v>
      </c>
      <c r="L543" s="384" t="s">
        <v>503</v>
      </c>
      <c r="M543" s="384" t="s">
        <v>1990</v>
      </c>
      <c r="N543" s="384" t="s">
        <v>505</v>
      </c>
      <c r="O543" s="384" t="s">
        <v>1991</v>
      </c>
      <c r="R543" s="385">
        <v>0</v>
      </c>
      <c r="T543" s="384" t="s">
        <v>507</v>
      </c>
      <c r="U543" s="384" t="s">
        <v>508</v>
      </c>
    </row>
    <row r="544" spans="1:21">
      <c r="A544" s="382">
        <v>44183</v>
      </c>
      <c r="B544" s="384" t="s">
        <v>1540</v>
      </c>
      <c r="C544" s="384" t="s">
        <v>1541</v>
      </c>
      <c r="D544" s="384" t="s">
        <v>1441</v>
      </c>
      <c r="E544" s="384" t="s">
        <v>1992</v>
      </c>
      <c r="F544" s="384" t="s">
        <v>1537</v>
      </c>
      <c r="G544" s="384" t="s">
        <v>501</v>
      </c>
      <c r="H544" s="384" t="s">
        <v>736</v>
      </c>
      <c r="I544" s="547">
        <v>600</v>
      </c>
      <c r="J544" s="384" t="s">
        <v>503</v>
      </c>
      <c r="K544" s="385">
        <v>600</v>
      </c>
      <c r="L544" s="384" t="s">
        <v>503</v>
      </c>
      <c r="M544" s="384" t="s">
        <v>1993</v>
      </c>
      <c r="N544" s="384" t="s">
        <v>505</v>
      </c>
      <c r="O544" s="384" t="s">
        <v>1994</v>
      </c>
      <c r="R544" s="385">
        <v>0</v>
      </c>
      <c r="T544" s="384" t="s">
        <v>507</v>
      </c>
      <c r="U544" s="384" t="s">
        <v>508</v>
      </c>
    </row>
    <row r="545" spans="1:21">
      <c r="A545" s="382">
        <v>44183</v>
      </c>
      <c r="B545" s="384" t="s">
        <v>1540</v>
      </c>
      <c r="C545" s="384" t="s">
        <v>1541</v>
      </c>
      <c r="D545" s="384" t="s">
        <v>1442</v>
      </c>
      <c r="E545" s="384" t="s">
        <v>1995</v>
      </c>
      <c r="F545" s="384" t="s">
        <v>1537</v>
      </c>
      <c r="G545" s="384" t="s">
        <v>501</v>
      </c>
      <c r="H545" s="384" t="s">
        <v>736</v>
      </c>
      <c r="I545" s="547">
        <v>324</v>
      </c>
      <c r="J545" s="384" t="s">
        <v>503</v>
      </c>
      <c r="K545" s="385">
        <v>324</v>
      </c>
      <c r="L545" s="384" t="s">
        <v>503</v>
      </c>
      <c r="M545" s="384" t="s">
        <v>1996</v>
      </c>
      <c r="N545" s="384" t="s">
        <v>505</v>
      </c>
      <c r="O545" s="384" t="s">
        <v>1997</v>
      </c>
      <c r="R545" s="385">
        <v>0</v>
      </c>
      <c r="T545" s="384" t="s">
        <v>507</v>
      </c>
      <c r="U545" s="384" t="s">
        <v>508</v>
      </c>
    </row>
    <row r="546" spans="1:21">
      <c r="A546" s="382">
        <v>44183</v>
      </c>
      <c r="B546" s="384" t="s">
        <v>1540</v>
      </c>
      <c r="C546" s="384" t="s">
        <v>1541</v>
      </c>
      <c r="D546" s="384" t="s">
        <v>1443</v>
      </c>
      <c r="E546" s="384" t="s">
        <v>1998</v>
      </c>
      <c r="F546" s="384" t="s">
        <v>1537</v>
      </c>
      <c r="G546" s="384" t="s">
        <v>501</v>
      </c>
      <c r="H546" s="384" t="s">
        <v>736</v>
      </c>
      <c r="I546" s="547">
        <v>400</v>
      </c>
      <c r="J546" s="384" t="s">
        <v>503</v>
      </c>
      <c r="K546" s="385">
        <v>400</v>
      </c>
      <c r="L546" s="384" t="s">
        <v>503</v>
      </c>
      <c r="M546" s="384" t="s">
        <v>1999</v>
      </c>
      <c r="N546" s="384" t="s">
        <v>505</v>
      </c>
      <c r="O546" s="384" t="s">
        <v>2000</v>
      </c>
      <c r="R546" s="385">
        <v>0</v>
      </c>
      <c r="T546" s="384" t="s">
        <v>507</v>
      </c>
      <c r="U546" s="384" t="s">
        <v>508</v>
      </c>
    </row>
    <row r="547" spans="1:21">
      <c r="A547" s="382">
        <v>44183</v>
      </c>
      <c r="B547" s="384" t="s">
        <v>1540</v>
      </c>
      <c r="C547" s="384" t="s">
        <v>1541</v>
      </c>
      <c r="D547" s="384" t="s">
        <v>1444</v>
      </c>
      <c r="E547" s="384" t="s">
        <v>2001</v>
      </c>
      <c r="F547" s="384" t="s">
        <v>1537</v>
      </c>
      <c r="G547" s="384" t="s">
        <v>501</v>
      </c>
      <c r="H547" s="384" t="s">
        <v>736</v>
      </c>
      <c r="I547" s="547">
        <v>28</v>
      </c>
      <c r="J547" s="384" t="s">
        <v>503</v>
      </c>
      <c r="K547" s="385">
        <v>28</v>
      </c>
      <c r="L547" s="384" t="s">
        <v>503</v>
      </c>
      <c r="M547" s="384" t="s">
        <v>2002</v>
      </c>
      <c r="N547" s="384" t="s">
        <v>505</v>
      </c>
      <c r="O547" s="384" t="s">
        <v>2003</v>
      </c>
      <c r="R547" s="385">
        <v>0</v>
      </c>
      <c r="T547" s="384" t="s">
        <v>507</v>
      </c>
      <c r="U547" s="384" t="s">
        <v>508</v>
      </c>
    </row>
    <row r="548" spans="1:21">
      <c r="A548" s="382">
        <v>44183</v>
      </c>
      <c r="B548" s="384" t="s">
        <v>1540</v>
      </c>
      <c r="C548" s="384" t="s">
        <v>1541</v>
      </c>
      <c r="D548" s="384" t="s">
        <v>1445</v>
      </c>
      <c r="E548" s="384" t="s">
        <v>2004</v>
      </c>
      <c r="F548" s="384" t="s">
        <v>1537</v>
      </c>
      <c r="G548" s="384" t="s">
        <v>501</v>
      </c>
      <c r="H548" s="384" t="s">
        <v>736</v>
      </c>
      <c r="I548" s="547">
        <v>45</v>
      </c>
      <c r="J548" s="384" t="s">
        <v>503</v>
      </c>
      <c r="K548" s="385">
        <v>45</v>
      </c>
      <c r="L548" s="384" t="s">
        <v>503</v>
      </c>
      <c r="M548" s="384" t="s">
        <v>2005</v>
      </c>
      <c r="N548" s="384" t="s">
        <v>505</v>
      </c>
      <c r="O548" s="384" t="s">
        <v>2006</v>
      </c>
      <c r="R548" s="385">
        <v>0</v>
      </c>
      <c r="T548" s="384" t="s">
        <v>507</v>
      </c>
      <c r="U548" s="384" t="s">
        <v>508</v>
      </c>
    </row>
    <row r="549" spans="1:21">
      <c r="A549" s="382">
        <v>44183</v>
      </c>
      <c r="B549" s="384" t="s">
        <v>1540</v>
      </c>
      <c r="C549" s="384" t="s">
        <v>1541</v>
      </c>
      <c r="D549" s="384" t="s">
        <v>1446</v>
      </c>
      <c r="E549" s="384" t="s">
        <v>2007</v>
      </c>
      <c r="F549" s="384" t="s">
        <v>1537</v>
      </c>
      <c r="G549" s="384" t="s">
        <v>501</v>
      </c>
      <c r="H549" s="384" t="s">
        <v>736</v>
      </c>
      <c r="I549" s="547">
        <v>30</v>
      </c>
      <c r="J549" s="384" t="s">
        <v>503</v>
      </c>
      <c r="K549" s="385">
        <v>30</v>
      </c>
      <c r="L549" s="384" t="s">
        <v>503</v>
      </c>
      <c r="M549" s="384" t="s">
        <v>2008</v>
      </c>
      <c r="N549" s="384" t="s">
        <v>505</v>
      </c>
      <c r="O549" s="384" t="s">
        <v>2009</v>
      </c>
      <c r="R549" s="385">
        <v>0</v>
      </c>
      <c r="T549" s="384" t="s">
        <v>507</v>
      </c>
      <c r="U549" s="384" t="s">
        <v>508</v>
      </c>
    </row>
    <row r="550" spans="1:21">
      <c r="A550" s="382">
        <v>44183</v>
      </c>
      <c r="B550" s="384" t="s">
        <v>1540</v>
      </c>
      <c r="C550" s="384" t="s">
        <v>1541</v>
      </c>
      <c r="D550" s="384" t="s">
        <v>1447</v>
      </c>
      <c r="E550" s="384" t="s">
        <v>2010</v>
      </c>
      <c r="F550" s="384" t="s">
        <v>1537</v>
      </c>
      <c r="G550" s="384" t="s">
        <v>501</v>
      </c>
      <c r="H550" s="384" t="s">
        <v>736</v>
      </c>
      <c r="I550" s="547">
        <v>210</v>
      </c>
      <c r="J550" s="384" t="s">
        <v>503</v>
      </c>
      <c r="K550" s="385">
        <v>210</v>
      </c>
      <c r="L550" s="384" t="s">
        <v>503</v>
      </c>
      <c r="M550" s="384" t="s">
        <v>2011</v>
      </c>
      <c r="N550" s="384" t="s">
        <v>505</v>
      </c>
      <c r="O550" s="384" t="s">
        <v>2012</v>
      </c>
      <c r="R550" s="385">
        <v>0</v>
      </c>
      <c r="T550" s="384" t="s">
        <v>507</v>
      </c>
      <c r="U550" s="384" t="s">
        <v>508</v>
      </c>
    </row>
    <row r="551" spans="1:21">
      <c r="A551" s="382">
        <v>44183</v>
      </c>
      <c r="B551" s="384" t="s">
        <v>1540</v>
      </c>
      <c r="C551" s="384" t="s">
        <v>1541</v>
      </c>
      <c r="D551" s="384" t="s">
        <v>1448</v>
      </c>
      <c r="E551" s="384" t="s">
        <v>2013</v>
      </c>
      <c r="F551" s="384" t="s">
        <v>1537</v>
      </c>
      <c r="G551" s="384" t="s">
        <v>501</v>
      </c>
      <c r="H551" s="384" t="s">
        <v>736</v>
      </c>
      <c r="I551" s="547">
        <v>75</v>
      </c>
      <c r="J551" s="384" t="s">
        <v>503</v>
      </c>
      <c r="K551" s="385">
        <v>75</v>
      </c>
      <c r="L551" s="384" t="s">
        <v>503</v>
      </c>
      <c r="M551" s="384" t="s">
        <v>2014</v>
      </c>
      <c r="N551" s="384" t="s">
        <v>505</v>
      </c>
      <c r="O551" s="384" t="s">
        <v>2015</v>
      </c>
      <c r="R551" s="385">
        <v>0</v>
      </c>
      <c r="T551" s="384" t="s">
        <v>507</v>
      </c>
      <c r="U551" s="384" t="s">
        <v>508</v>
      </c>
    </row>
    <row r="552" spans="1:21">
      <c r="A552" s="382">
        <v>44183</v>
      </c>
      <c r="B552" s="384" t="s">
        <v>1540</v>
      </c>
      <c r="C552" s="384" t="s">
        <v>1541</v>
      </c>
      <c r="D552" s="384" t="s">
        <v>1449</v>
      </c>
      <c r="E552" s="384" t="s">
        <v>1705</v>
      </c>
      <c r="F552" s="384" t="s">
        <v>1537</v>
      </c>
      <c r="G552" s="384" t="s">
        <v>501</v>
      </c>
      <c r="H552" s="384" t="s">
        <v>736</v>
      </c>
      <c r="I552" s="547">
        <v>300</v>
      </c>
      <c r="J552" s="384" t="s">
        <v>503</v>
      </c>
      <c r="K552" s="385">
        <v>300</v>
      </c>
      <c r="L552" s="384" t="s">
        <v>503</v>
      </c>
      <c r="M552" s="384" t="s">
        <v>2016</v>
      </c>
      <c r="N552" s="384" t="s">
        <v>505</v>
      </c>
      <c r="O552" s="384" t="s">
        <v>2017</v>
      </c>
      <c r="R552" s="385">
        <v>0</v>
      </c>
      <c r="T552" s="384" t="s">
        <v>507</v>
      </c>
      <c r="U552" s="384" t="s">
        <v>508</v>
      </c>
    </row>
    <row r="553" spans="1:21">
      <c r="A553" s="382">
        <v>44183</v>
      </c>
      <c r="B553" s="384" t="s">
        <v>1540</v>
      </c>
      <c r="C553" s="384" t="s">
        <v>1541</v>
      </c>
      <c r="D553" s="384" t="s">
        <v>1450</v>
      </c>
      <c r="E553" s="384" t="s">
        <v>1702</v>
      </c>
      <c r="F553" s="384" t="s">
        <v>1537</v>
      </c>
      <c r="G553" s="384" t="s">
        <v>501</v>
      </c>
      <c r="H553" s="384" t="s">
        <v>736</v>
      </c>
      <c r="I553" s="547">
        <v>30</v>
      </c>
      <c r="J553" s="384" t="s">
        <v>503</v>
      </c>
      <c r="K553" s="385">
        <v>30</v>
      </c>
      <c r="L553" s="384" t="s">
        <v>503</v>
      </c>
      <c r="M553" s="384" t="s">
        <v>2018</v>
      </c>
      <c r="N553" s="384" t="s">
        <v>505</v>
      </c>
      <c r="O553" s="384" t="s">
        <v>2019</v>
      </c>
      <c r="R553" s="385">
        <v>0</v>
      </c>
      <c r="T553" s="384" t="s">
        <v>507</v>
      </c>
      <c r="U553" s="384" t="s">
        <v>508</v>
      </c>
    </row>
    <row r="554" spans="1:21">
      <c r="A554" s="382">
        <v>44183</v>
      </c>
      <c r="B554" s="384" t="s">
        <v>1540</v>
      </c>
      <c r="C554" s="384" t="s">
        <v>1541</v>
      </c>
      <c r="D554" s="384" t="s">
        <v>1451</v>
      </c>
      <c r="E554" s="384" t="s">
        <v>2020</v>
      </c>
      <c r="F554" s="384" t="s">
        <v>1537</v>
      </c>
      <c r="G554" s="384" t="s">
        <v>501</v>
      </c>
      <c r="H554" s="384" t="s">
        <v>736</v>
      </c>
      <c r="I554" s="547">
        <v>25</v>
      </c>
      <c r="J554" s="384" t="s">
        <v>503</v>
      </c>
      <c r="K554" s="385">
        <v>25</v>
      </c>
      <c r="L554" s="384" t="s">
        <v>503</v>
      </c>
      <c r="M554" s="384" t="s">
        <v>2021</v>
      </c>
      <c r="N554" s="384" t="s">
        <v>505</v>
      </c>
      <c r="O554" s="384" t="s">
        <v>2022</v>
      </c>
      <c r="R554" s="385">
        <v>0</v>
      </c>
      <c r="T554" s="384" t="s">
        <v>507</v>
      </c>
      <c r="U554" s="384" t="s">
        <v>508</v>
      </c>
    </row>
    <row r="555" spans="1:21">
      <c r="A555" s="382">
        <v>44183</v>
      </c>
      <c r="B555" s="384" t="s">
        <v>1540</v>
      </c>
      <c r="C555" s="384" t="s">
        <v>1541</v>
      </c>
      <c r="D555" s="384" t="s">
        <v>1452</v>
      </c>
      <c r="E555" s="384" t="s">
        <v>1699</v>
      </c>
      <c r="F555" s="384" t="s">
        <v>1537</v>
      </c>
      <c r="G555" s="384" t="s">
        <v>501</v>
      </c>
      <c r="H555" s="384" t="s">
        <v>736</v>
      </c>
      <c r="I555" s="547">
        <v>150</v>
      </c>
      <c r="J555" s="384" t="s">
        <v>503</v>
      </c>
      <c r="K555" s="385">
        <v>150</v>
      </c>
      <c r="L555" s="384" t="s">
        <v>503</v>
      </c>
      <c r="M555" s="384" t="s">
        <v>2023</v>
      </c>
      <c r="N555" s="384" t="s">
        <v>505</v>
      </c>
      <c r="O555" s="384" t="s">
        <v>2024</v>
      </c>
      <c r="R555" s="385">
        <v>0</v>
      </c>
      <c r="T555" s="384" t="s">
        <v>507</v>
      </c>
      <c r="U555" s="384" t="s">
        <v>508</v>
      </c>
    </row>
    <row r="556" spans="1:21">
      <c r="A556" s="382">
        <v>44183</v>
      </c>
      <c r="B556" s="384" t="s">
        <v>1540</v>
      </c>
      <c r="C556" s="384" t="s">
        <v>1541</v>
      </c>
      <c r="D556" s="384" t="s">
        <v>1453</v>
      </c>
      <c r="E556" s="384" t="s">
        <v>2025</v>
      </c>
      <c r="F556" s="384" t="s">
        <v>1537</v>
      </c>
      <c r="G556" s="384" t="s">
        <v>501</v>
      </c>
      <c r="H556" s="384" t="s">
        <v>736</v>
      </c>
      <c r="I556" s="547">
        <v>150</v>
      </c>
      <c r="J556" s="384" t="s">
        <v>503</v>
      </c>
      <c r="K556" s="385">
        <v>150</v>
      </c>
      <c r="L556" s="384" t="s">
        <v>503</v>
      </c>
      <c r="M556" s="384" t="s">
        <v>2026</v>
      </c>
      <c r="N556" s="384" t="s">
        <v>505</v>
      </c>
      <c r="O556" s="384" t="s">
        <v>2027</v>
      </c>
      <c r="R556" s="385">
        <v>0</v>
      </c>
      <c r="T556" s="384" t="s">
        <v>507</v>
      </c>
      <c r="U556" s="384" t="s">
        <v>508</v>
      </c>
    </row>
    <row r="557" spans="1:21">
      <c r="A557" s="382">
        <v>44183</v>
      </c>
      <c r="B557" s="384" t="s">
        <v>1540</v>
      </c>
      <c r="C557" s="384" t="s">
        <v>1541</v>
      </c>
      <c r="D557" s="384" t="s">
        <v>1454</v>
      </c>
      <c r="E557" s="384" t="s">
        <v>2028</v>
      </c>
      <c r="F557" s="384" t="s">
        <v>1537</v>
      </c>
      <c r="G557" s="384" t="s">
        <v>501</v>
      </c>
      <c r="H557" s="384" t="s">
        <v>736</v>
      </c>
      <c r="I557" s="547">
        <v>90</v>
      </c>
      <c r="J557" s="384" t="s">
        <v>503</v>
      </c>
      <c r="K557" s="385">
        <v>90</v>
      </c>
      <c r="L557" s="384" t="s">
        <v>503</v>
      </c>
      <c r="M557" s="384" t="s">
        <v>2029</v>
      </c>
      <c r="N557" s="384" t="s">
        <v>505</v>
      </c>
      <c r="O557" s="384" t="s">
        <v>2030</v>
      </c>
      <c r="R557" s="385">
        <v>0</v>
      </c>
      <c r="T557" s="384" t="s">
        <v>507</v>
      </c>
      <c r="U557" s="384" t="s">
        <v>508</v>
      </c>
    </row>
    <row r="558" spans="1:21">
      <c r="A558" s="382">
        <v>44183</v>
      </c>
      <c r="B558" s="384" t="s">
        <v>1540</v>
      </c>
      <c r="C558" s="384" t="s">
        <v>1541</v>
      </c>
      <c r="D558" s="384" t="s">
        <v>1455</v>
      </c>
      <c r="E558" s="384" t="s">
        <v>2031</v>
      </c>
      <c r="F558" s="384" t="s">
        <v>1537</v>
      </c>
      <c r="G558" s="384" t="s">
        <v>501</v>
      </c>
      <c r="H558" s="384" t="s">
        <v>736</v>
      </c>
      <c r="I558" s="547">
        <v>100</v>
      </c>
      <c r="J558" s="384" t="s">
        <v>503</v>
      </c>
      <c r="K558" s="385">
        <v>100</v>
      </c>
      <c r="L558" s="384" t="s">
        <v>503</v>
      </c>
      <c r="M558" s="384" t="s">
        <v>2032</v>
      </c>
      <c r="N558" s="384" t="s">
        <v>505</v>
      </c>
      <c r="O558" s="384" t="s">
        <v>2033</v>
      </c>
      <c r="R558" s="385">
        <v>0</v>
      </c>
      <c r="T558" s="384" t="s">
        <v>507</v>
      </c>
      <c r="U558" s="384" t="s">
        <v>508</v>
      </c>
    </row>
    <row r="559" spans="1:21">
      <c r="A559" s="382">
        <v>44183</v>
      </c>
      <c r="B559" s="384" t="s">
        <v>1540</v>
      </c>
      <c r="C559" s="384" t="s">
        <v>1541</v>
      </c>
      <c r="D559" s="384" t="s">
        <v>1456</v>
      </c>
      <c r="E559" s="384" t="s">
        <v>2034</v>
      </c>
      <c r="F559" s="384" t="s">
        <v>1537</v>
      </c>
      <c r="G559" s="384" t="s">
        <v>501</v>
      </c>
      <c r="H559" s="384" t="s">
        <v>736</v>
      </c>
      <c r="I559" s="547">
        <v>25</v>
      </c>
      <c r="J559" s="384" t="s">
        <v>503</v>
      </c>
      <c r="K559" s="385">
        <v>25</v>
      </c>
      <c r="L559" s="384" t="s">
        <v>503</v>
      </c>
      <c r="M559" s="384" t="s">
        <v>2035</v>
      </c>
      <c r="N559" s="384" t="s">
        <v>505</v>
      </c>
      <c r="O559" s="384" t="s">
        <v>2036</v>
      </c>
      <c r="R559" s="385">
        <v>0</v>
      </c>
      <c r="T559" s="384" t="s">
        <v>507</v>
      </c>
      <c r="U559" s="384" t="s">
        <v>508</v>
      </c>
    </row>
    <row r="560" spans="1:21">
      <c r="A560" s="382">
        <v>44183</v>
      </c>
      <c r="B560" s="384" t="s">
        <v>1540</v>
      </c>
      <c r="C560" s="384" t="s">
        <v>1541</v>
      </c>
      <c r="D560" s="384" t="s">
        <v>1323</v>
      </c>
      <c r="E560" s="384" t="s">
        <v>2037</v>
      </c>
      <c r="F560" s="384" t="s">
        <v>1537</v>
      </c>
      <c r="G560" s="384" t="s">
        <v>501</v>
      </c>
      <c r="H560" s="384" t="s">
        <v>736</v>
      </c>
      <c r="I560" s="547">
        <v>2040</v>
      </c>
      <c r="J560" s="384" t="s">
        <v>503</v>
      </c>
      <c r="K560" s="385">
        <v>2040</v>
      </c>
      <c r="L560" s="384" t="s">
        <v>503</v>
      </c>
      <c r="M560" s="384" t="s">
        <v>2038</v>
      </c>
      <c r="N560" s="384" t="s">
        <v>505</v>
      </c>
      <c r="O560" s="384" t="s">
        <v>2039</v>
      </c>
      <c r="R560" s="385">
        <v>0</v>
      </c>
      <c r="T560" s="384" t="s">
        <v>507</v>
      </c>
      <c r="U560" s="384" t="s">
        <v>508</v>
      </c>
    </row>
    <row r="561" spans="1:21">
      <c r="A561" s="382">
        <v>44183</v>
      </c>
      <c r="B561" s="384" t="s">
        <v>1540</v>
      </c>
      <c r="C561" s="384" t="s">
        <v>1541</v>
      </c>
      <c r="D561" s="384" t="s">
        <v>1323</v>
      </c>
      <c r="E561" s="384" t="s">
        <v>2037</v>
      </c>
      <c r="F561" s="384" t="s">
        <v>1537</v>
      </c>
      <c r="G561" s="384" t="s">
        <v>501</v>
      </c>
      <c r="H561" s="384" t="s">
        <v>736</v>
      </c>
      <c r="I561" s="547">
        <v>8650</v>
      </c>
      <c r="J561" s="384" t="s">
        <v>503</v>
      </c>
      <c r="K561" s="385">
        <v>8650</v>
      </c>
      <c r="L561" s="384" t="s">
        <v>503</v>
      </c>
      <c r="M561" s="384" t="s">
        <v>2038</v>
      </c>
      <c r="N561" s="384" t="s">
        <v>505</v>
      </c>
      <c r="O561" s="384" t="s">
        <v>2040</v>
      </c>
      <c r="R561" s="385">
        <v>0</v>
      </c>
      <c r="T561" s="384" t="s">
        <v>507</v>
      </c>
      <c r="U561" s="384" t="s">
        <v>508</v>
      </c>
    </row>
    <row r="562" spans="1:21">
      <c r="A562" s="382">
        <v>44183</v>
      </c>
      <c r="B562" s="384" t="s">
        <v>1540</v>
      </c>
      <c r="C562" s="384" t="s">
        <v>1541</v>
      </c>
      <c r="D562" s="384" t="s">
        <v>1467</v>
      </c>
      <c r="E562" s="384" t="s">
        <v>2041</v>
      </c>
      <c r="F562" s="384" t="s">
        <v>1537</v>
      </c>
      <c r="G562" s="384" t="s">
        <v>501</v>
      </c>
      <c r="H562" s="384" t="s">
        <v>736</v>
      </c>
      <c r="I562" s="547">
        <v>9000</v>
      </c>
      <c r="J562" s="384" t="s">
        <v>503</v>
      </c>
      <c r="K562" s="385">
        <v>9000</v>
      </c>
      <c r="L562" s="384" t="s">
        <v>503</v>
      </c>
      <c r="M562" s="384" t="s">
        <v>2042</v>
      </c>
      <c r="N562" s="384" t="s">
        <v>505</v>
      </c>
      <c r="O562" s="384" t="s">
        <v>2043</v>
      </c>
      <c r="R562" s="385">
        <v>0</v>
      </c>
      <c r="T562" s="384" t="s">
        <v>507</v>
      </c>
      <c r="U562" s="384" t="s">
        <v>508</v>
      </c>
    </row>
    <row r="563" spans="1:21">
      <c r="A563" s="382">
        <v>44183</v>
      </c>
      <c r="B563" s="384" t="s">
        <v>1540</v>
      </c>
      <c r="C563" s="384" t="s">
        <v>1541</v>
      </c>
      <c r="D563" s="384" t="s">
        <v>1470</v>
      </c>
      <c r="E563" s="384" t="s">
        <v>2044</v>
      </c>
      <c r="F563" s="384" t="s">
        <v>1537</v>
      </c>
      <c r="G563" s="384" t="s">
        <v>501</v>
      </c>
      <c r="H563" s="384" t="s">
        <v>736</v>
      </c>
      <c r="I563" s="547">
        <v>400</v>
      </c>
      <c r="J563" s="384" t="s">
        <v>503</v>
      </c>
      <c r="K563" s="385">
        <v>400</v>
      </c>
      <c r="L563" s="384" t="s">
        <v>503</v>
      </c>
      <c r="M563" s="384" t="s">
        <v>2045</v>
      </c>
      <c r="N563" s="384" t="s">
        <v>505</v>
      </c>
      <c r="O563" s="384" t="s">
        <v>2046</v>
      </c>
      <c r="R563" s="385">
        <v>0</v>
      </c>
      <c r="T563" s="384" t="s">
        <v>507</v>
      </c>
      <c r="U563" s="384" t="s">
        <v>508</v>
      </c>
    </row>
    <row r="564" spans="1:21">
      <c r="A564" s="382">
        <v>44183</v>
      </c>
      <c r="B564" s="384" t="s">
        <v>1540</v>
      </c>
      <c r="C564" s="384" t="s">
        <v>1541</v>
      </c>
      <c r="D564" s="384" t="s">
        <v>1474</v>
      </c>
      <c r="E564" s="384" t="s">
        <v>2047</v>
      </c>
      <c r="F564" s="384" t="s">
        <v>1537</v>
      </c>
      <c r="G564" s="384" t="s">
        <v>501</v>
      </c>
      <c r="H564" s="384" t="s">
        <v>736</v>
      </c>
      <c r="I564" s="547">
        <v>250</v>
      </c>
      <c r="J564" s="384" t="s">
        <v>503</v>
      </c>
      <c r="K564" s="385">
        <v>250</v>
      </c>
      <c r="L564" s="384" t="s">
        <v>503</v>
      </c>
      <c r="M564" s="384" t="s">
        <v>2048</v>
      </c>
      <c r="N564" s="384" t="s">
        <v>505</v>
      </c>
      <c r="O564" s="384" t="s">
        <v>2049</v>
      </c>
      <c r="R564" s="385">
        <v>0</v>
      </c>
      <c r="T564" s="384" t="s">
        <v>507</v>
      </c>
      <c r="U564" s="384" t="s">
        <v>508</v>
      </c>
    </row>
    <row r="565" spans="1:21">
      <c r="A565" s="382">
        <v>44184</v>
      </c>
      <c r="B565" s="384" t="s">
        <v>1545</v>
      </c>
      <c r="C565" s="384" t="s">
        <v>1546</v>
      </c>
      <c r="D565" s="384" t="s">
        <v>1351</v>
      </c>
      <c r="E565" s="384" t="s">
        <v>1961</v>
      </c>
      <c r="F565" s="384" t="s">
        <v>1537</v>
      </c>
      <c r="G565" s="384" t="s">
        <v>501</v>
      </c>
      <c r="H565" s="384" t="s">
        <v>736</v>
      </c>
      <c r="I565" s="547">
        <v>1800</v>
      </c>
      <c r="J565" s="384" t="s">
        <v>503</v>
      </c>
      <c r="K565" s="385">
        <v>1800</v>
      </c>
      <c r="L565" s="384" t="s">
        <v>503</v>
      </c>
      <c r="M565" s="384" t="s">
        <v>2050</v>
      </c>
      <c r="N565" s="384" t="s">
        <v>505</v>
      </c>
      <c r="O565" s="384" t="s">
        <v>2051</v>
      </c>
      <c r="R565" s="385">
        <v>0</v>
      </c>
      <c r="T565" s="384" t="s">
        <v>507</v>
      </c>
      <c r="U565" s="384" t="s">
        <v>508</v>
      </c>
    </row>
    <row r="566" spans="1:21">
      <c r="A566" s="382">
        <v>44186</v>
      </c>
      <c r="B566" s="384" t="s">
        <v>496</v>
      </c>
      <c r="C566" s="384" t="s">
        <v>497</v>
      </c>
      <c r="D566" s="384" t="s">
        <v>1240</v>
      </c>
      <c r="E566" s="384" t="s">
        <v>1241</v>
      </c>
      <c r="F566" s="384" t="s">
        <v>1242</v>
      </c>
      <c r="G566" s="384" t="s">
        <v>742</v>
      </c>
      <c r="H566" s="384" t="s">
        <v>736</v>
      </c>
      <c r="I566" s="547">
        <v>500</v>
      </c>
      <c r="J566" s="384" t="s">
        <v>503</v>
      </c>
      <c r="K566" s="385">
        <v>500</v>
      </c>
      <c r="L566" s="384" t="s">
        <v>503</v>
      </c>
      <c r="M566" s="384" t="s">
        <v>1243</v>
      </c>
      <c r="N566" s="384" t="s">
        <v>505</v>
      </c>
      <c r="O566" s="384" t="s">
        <v>1244</v>
      </c>
      <c r="R566" s="385">
        <v>0</v>
      </c>
      <c r="T566" s="384" t="s">
        <v>507</v>
      </c>
      <c r="U566" s="384" t="s">
        <v>508</v>
      </c>
    </row>
    <row r="567" spans="1:21">
      <c r="A567" s="382">
        <v>44186</v>
      </c>
      <c r="B567" s="384" t="s">
        <v>496</v>
      </c>
      <c r="C567" s="384" t="s">
        <v>497</v>
      </c>
      <c r="D567" s="384" t="s">
        <v>1168</v>
      </c>
      <c r="E567" s="384" t="s">
        <v>1169</v>
      </c>
      <c r="F567" s="384" t="s">
        <v>1200</v>
      </c>
      <c r="G567" s="384" t="s">
        <v>742</v>
      </c>
      <c r="H567" s="384" t="s">
        <v>736</v>
      </c>
      <c r="I567" s="547">
        <v>235</v>
      </c>
      <c r="J567" s="384" t="s">
        <v>503</v>
      </c>
      <c r="K567" s="385">
        <v>235</v>
      </c>
      <c r="L567" s="384" t="s">
        <v>503</v>
      </c>
      <c r="M567" s="384" t="s">
        <v>1245</v>
      </c>
      <c r="N567" s="384" t="s">
        <v>505</v>
      </c>
      <c r="O567" s="384" t="s">
        <v>1246</v>
      </c>
      <c r="R567" s="385">
        <v>0</v>
      </c>
      <c r="T567" s="384" t="s">
        <v>507</v>
      </c>
      <c r="U567" s="384" t="s">
        <v>508</v>
      </c>
    </row>
    <row r="568" spans="1:21">
      <c r="A568" s="382">
        <v>44186</v>
      </c>
      <c r="B568" s="384" t="s">
        <v>496</v>
      </c>
      <c r="C568" s="384" t="s">
        <v>497</v>
      </c>
      <c r="D568" s="384" t="s">
        <v>1247</v>
      </c>
      <c r="E568" s="384" t="s">
        <v>1248</v>
      </c>
      <c r="F568" s="384" t="s">
        <v>1249</v>
      </c>
      <c r="G568" s="384" t="s">
        <v>742</v>
      </c>
      <c r="H568" s="384" t="s">
        <v>736</v>
      </c>
      <c r="I568" s="547">
        <v>150</v>
      </c>
      <c r="J568" s="384" t="s">
        <v>503</v>
      </c>
      <c r="K568" s="385">
        <v>150</v>
      </c>
      <c r="L568" s="384" t="s">
        <v>503</v>
      </c>
      <c r="M568" s="384" t="s">
        <v>1250</v>
      </c>
      <c r="N568" s="384" t="s">
        <v>505</v>
      </c>
      <c r="O568" s="384" t="s">
        <v>1251</v>
      </c>
      <c r="R568" s="385">
        <v>0</v>
      </c>
      <c r="T568" s="384" t="s">
        <v>507</v>
      </c>
      <c r="U568" s="384" t="s">
        <v>508</v>
      </c>
    </row>
    <row r="569" spans="1:21">
      <c r="A569" s="382">
        <v>44186</v>
      </c>
      <c r="B569" s="384" t="s">
        <v>496</v>
      </c>
      <c r="C569" s="384" t="s">
        <v>497</v>
      </c>
      <c r="D569" s="384" t="s">
        <v>1198</v>
      </c>
      <c r="E569" s="384" t="s">
        <v>1199</v>
      </c>
      <c r="F569" s="384" t="s">
        <v>768</v>
      </c>
      <c r="G569" s="384" t="s">
        <v>742</v>
      </c>
      <c r="H569" s="384" t="s">
        <v>736</v>
      </c>
      <c r="I569" s="547">
        <v>562</v>
      </c>
      <c r="J569" s="384" t="s">
        <v>503</v>
      </c>
      <c r="K569" s="385">
        <v>562</v>
      </c>
      <c r="L569" s="384" t="s">
        <v>503</v>
      </c>
      <c r="M569" s="384" t="s">
        <v>1252</v>
      </c>
      <c r="N569" s="384" t="s">
        <v>505</v>
      </c>
      <c r="O569" s="384" t="s">
        <v>1253</v>
      </c>
      <c r="R569" s="385">
        <v>0</v>
      </c>
      <c r="T569" s="384" t="s">
        <v>507</v>
      </c>
      <c r="U569" s="384" t="s">
        <v>508</v>
      </c>
    </row>
    <row r="570" spans="1:21">
      <c r="A570" s="382">
        <v>44186</v>
      </c>
      <c r="B570" s="384" t="s">
        <v>496</v>
      </c>
      <c r="C570" s="384" t="s">
        <v>497</v>
      </c>
      <c r="D570" s="384" t="s">
        <v>1210</v>
      </c>
      <c r="E570" s="384" t="s">
        <v>1211</v>
      </c>
      <c r="F570" s="384" t="s">
        <v>768</v>
      </c>
      <c r="G570" s="384" t="s">
        <v>501</v>
      </c>
      <c r="H570" s="384" t="s">
        <v>736</v>
      </c>
      <c r="I570" s="547">
        <v>189</v>
      </c>
      <c r="J570" s="384" t="s">
        <v>503</v>
      </c>
      <c r="K570" s="385">
        <v>189</v>
      </c>
      <c r="L570" s="384" t="s">
        <v>503</v>
      </c>
      <c r="M570" s="384" t="s">
        <v>1254</v>
      </c>
      <c r="N570" s="384" t="s">
        <v>505</v>
      </c>
      <c r="O570" s="384" t="s">
        <v>1255</v>
      </c>
      <c r="R570" s="385">
        <v>0</v>
      </c>
      <c r="T570" s="384" t="s">
        <v>507</v>
      </c>
      <c r="U570" s="384" t="s">
        <v>508</v>
      </c>
    </row>
    <row r="571" spans="1:21">
      <c r="A571" s="382">
        <v>44186</v>
      </c>
      <c r="B571" s="384" t="s">
        <v>496</v>
      </c>
      <c r="C571" s="384" t="s">
        <v>497</v>
      </c>
      <c r="D571" s="384" t="s">
        <v>1215</v>
      </c>
      <c r="E571" s="384" t="s">
        <v>1216</v>
      </c>
      <c r="F571" s="384" t="s">
        <v>768</v>
      </c>
      <c r="G571" s="384" t="s">
        <v>501</v>
      </c>
      <c r="H571" s="384" t="s">
        <v>736</v>
      </c>
      <c r="I571" s="547">
        <v>60</v>
      </c>
      <c r="J571" s="384" t="s">
        <v>503</v>
      </c>
      <c r="K571" s="385">
        <v>60</v>
      </c>
      <c r="L571" s="384" t="s">
        <v>503</v>
      </c>
      <c r="M571" s="384" t="s">
        <v>1256</v>
      </c>
      <c r="N571" s="384" t="s">
        <v>505</v>
      </c>
      <c r="O571" s="384" t="s">
        <v>1257</v>
      </c>
      <c r="R571" s="385">
        <v>0</v>
      </c>
      <c r="T571" s="384" t="s">
        <v>507</v>
      </c>
      <c r="U571" s="384" t="s">
        <v>508</v>
      </c>
    </row>
    <row r="572" spans="1:21">
      <c r="A572" s="382">
        <v>44186</v>
      </c>
      <c r="B572" s="384" t="s">
        <v>496</v>
      </c>
      <c r="C572" s="384" t="s">
        <v>497</v>
      </c>
      <c r="D572" s="384" t="s">
        <v>1258</v>
      </c>
      <c r="E572" s="384" t="s">
        <v>1259</v>
      </c>
      <c r="F572" s="384" t="s">
        <v>768</v>
      </c>
      <c r="G572" s="384" t="s">
        <v>501</v>
      </c>
      <c r="H572" s="384" t="s">
        <v>736</v>
      </c>
      <c r="I572" s="547">
        <v>39</v>
      </c>
      <c r="J572" s="384" t="s">
        <v>503</v>
      </c>
      <c r="K572" s="385">
        <v>39</v>
      </c>
      <c r="L572" s="384" t="s">
        <v>503</v>
      </c>
      <c r="M572" s="384" t="s">
        <v>1260</v>
      </c>
      <c r="N572" s="384" t="s">
        <v>505</v>
      </c>
      <c r="O572" s="384" t="s">
        <v>1261</v>
      </c>
      <c r="R572" s="385">
        <v>0</v>
      </c>
      <c r="T572" s="384" t="s">
        <v>507</v>
      </c>
      <c r="U572" s="384" t="s">
        <v>508</v>
      </c>
    </row>
    <row r="573" spans="1:21">
      <c r="A573" s="382">
        <v>44186</v>
      </c>
      <c r="B573" s="384" t="s">
        <v>496</v>
      </c>
      <c r="C573" s="384" t="s">
        <v>497</v>
      </c>
      <c r="D573" s="384" t="s">
        <v>1001</v>
      </c>
      <c r="E573" s="384" t="s">
        <v>1002</v>
      </c>
      <c r="F573" s="384" t="s">
        <v>752</v>
      </c>
      <c r="G573" s="384" t="s">
        <v>501</v>
      </c>
      <c r="H573" s="384" t="s">
        <v>736</v>
      </c>
      <c r="I573" s="547">
        <v>35</v>
      </c>
      <c r="J573" s="384" t="s">
        <v>503</v>
      </c>
      <c r="K573" s="385">
        <v>35</v>
      </c>
      <c r="L573" s="384" t="s">
        <v>503</v>
      </c>
      <c r="M573" s="384" t="s">
        <v>1262</v>
      </c>
      <c r="N573" s="384" t="s">
        <v>505</v>
      </c>
      <c r="O573" s="384" t="s">
        <v>1263</v>
      </c>
      <c r="R573" s="385">
        <v>0</v>
      </c>
      <c r="T573" s="384" t="s">
        <v>507</v>
      </c>
      <c r="U573" s="384" t="s">
        <v>508</v>
      </c>
    </row>
    <row r="574" spans="1:21">
      <c r="A574" s="382">
        <v>44186</v>
      </c>
      <c r="B574" s="384" t="s">
        <v>496</v>
      </c>
      <c r="C574" s="384" t="s">
        <v>497</v>
      </c>
      <c r="D574" s="384" t="s">
        <v>1001</v>
      </c>
      <c r="E574" s="384" t="s">
        <v>1002</v>
      </c>
      <c r="F574" s="384" t="s">
        <v>752</v>
      </c>
      <c r="G574" s="384" t="s">
        <v>501</v>
      </c>
      <c r="H574" s="384" t="s">
        <v>736</v>
      </c>
      <c r="I574" s="547">
        <v>105</v>
      </c>
      <c r="J574" s="384" t="s">
        <v>503</v>
      </c>
      <c r="K574" s="385">
        <v>105</v>
      </c>
      <c r="L574" s="384" t="s">
        <v>503</v>
      </c>
      <c r="M574" s="384" t="s">
        <v>1264</v>
      </c>
      <c r="N574" s="384" t="s">
        <v>505</v>
      </c>
      <c r="O574" s="384" t="s">
        <v>1265</v>
      </c>
      <c r="R574" s="385">
        <v>0</v>
      </c>
      <c r="T574" s="384" t="s">
        <v>507</v>
      </c>
      <c r="U574" s="384" t="s">
        <v>508</v>
      </c>
    </row>
    <row r="575" spans="1:21">
      <c r="A575" s="382">
        <v>44186</v>
      </c>
      <c r="B575" s="384" t="s">
        <v>1540</v>
      </c>
      <c r="C575" s="384" t="s">
        <v>1541</v>
      </c>
      <c r="D575" s="384" t="s">
        <v>1467</v>
      </c>
      <c r="E575" s="384" t="s">
        <v>2041</v>
      </c>
      <c r="F575" s="384" t="s">
        <v>1537</v>
      </c>
      <c r="G575" s="384" t="s">
        <v>501</v>
      </c>
      <c r="H575" s="384" t="s">
        <v>736</v>
      </c>
      <c r="I575" s="547">
        <v>258.52</v>
      </c>
      <c r="J575" s="384" t="s">
        <v>503</v>
      </c>
      <c r="K575" s="385">
        <v>258.52</v>
      </c>
      <c r="L575" s="384" t="s">
        <v>503</v>
      </c>
      <c r="M575" s="384" t="s">
        <v>2052</v>
      </c>
      <c r="N575" s="384" t="s">
        <v>505</v>
      </c>
      <c r="O575" s="384" t="s">
        <v>2053</v>
      </c>
      <c r="R575" s="385">
        <v>0</v>
      </c>
      <c r="T575" s="384" t="s">
        <v>507</v>
      </c>
      <c r="U575" s="384" t="s">
        <v>508</v>
      </c>
    </row>
    <row r="576" spans="1:21">
      <c r="A576" s="382">
        <v>44186</v>
      </c>
      <c r="B576" s="384" t="s">
        <v>1540</v>
      </c>
      <c r="C576" s="384" t="s">
        <v>1541</v>
      </c>
      <c r="D576" s="384" t="s">
        <v>1468</v>
      </c>
      <c r="E576" s="384" t="s">
        <v>1918</v>
      </c>
      <c r="F576" s="384" t="s">
        <v>1537</v>
      </c>
      <c r="G576" s="384" t="s">
        <v>501</v>
      </c>
      <c r="H576" s="384" t="s">
        <v>736</v>
      </c>
      <c r="I576" s="547">
        <v>258.52</v>
      </c>
      <c r="J576" s="384" t="s">
        <v>503</v>
      </c>
      <c r="K576" s="385">
        <v>258.52</v>
      </c>
      <c r="L576" s="384" t="s">
        <v>503</v>
      </c>
      <c r="M576" s="384" t="s">
        <v>2054</v>
      </c>
      <c r="N576" s="384" t="s">
        <v>505</v>
      </c>
      <c r="O576" s="384" t="s">
        <v>2055</v>
      </c>
      <c r="R576" s="385">
        <v>0</v>
      </c>
      <c r="T576" s="384" t="s">
        <v>507</v>
      </c>
      <c r="U576" s="384" t="s">
        <v>508</v>
      </c>
    </row>
    <row r="577" spans="1:21">
      <c r="A577" s="382">
        <v>44186</v>
      </c>
      <c r="B577" s="384" t="s">
        <v>1540</v>
      </c>
      <c r="C577" s="384" t="s">
        <v>1541</v>
      </c>
      <c r="D577" s="384" t="s">
        <v>1319</v>
      </c>
      <c r="E577" s="384" t="s">
        <v>2056</v>
      </c>
      <c r="F577" s="384" t="s">
        <v>1537</v>
      </c>
      <c r="G577" s="384" t="s">
        <v>501</v>
      </c>
      <c r="H577" s="384" t="s">
        <v>736</v>
      </c>
      <c r="I577" s="547">
        <v>700</v>
      </c>
      <c r="J577" s="384" t="s">
        <v>503</v>
      </c>
      <c r="K577" s="385">
        <v>700</v>
      </c>
      <c r="L577" s="384" t="s">
        <v>503</v>
      </c>
      <c r="M577" s="384" t="s">
        <v>2057</v>
      </c>
      <c r="N577" s="384" t="s">
        <v>505</v>
      </c>
      <c r="O577" s="384" t="s">
        <v>2058</v>
      </c>
      <c r="R577" s="385">
        <v>0</v>
      </c>
      <c r="T577" s="384" t="s">
        <v>507</v>
      </c>
      <c r="U577" s="384" t="s">
        <v>508</v>
      </c>
    </row>
    <row r="578" spans="1:21">
      <c r="A578" s="382">
        <v>44187</v>
      </c>
      <c r="B578" s="384" t="s">
        <v>1540</v>
      </c>
      <c r="C578" s="384" t="s">
        <v>1541</v>
      </c>
      <c r="D578" s="384" t="s">
        <v>1426</v>
      </c>
      <c r="E578" s="384" t="s">
        <v>1803</v>
      </c>
      <c r="F578" s="384" t="s">
        <v>1537</v>
      </c>
      <c r="G578" s="384" t="s">
        <v>501</v>
      </c>
      <c r="H578" s="384" t="s">
        <v>736</v>
      </c>
      <c r="I578" s="547">
        <v>28</v>
      </c>
      <c r="J578" s="384" t="s">
        <v>503</v>
      </c>
      <c r="K578" s="385">
        <v>28</v>
      </c>
      <c r="L578" s="384" t="s">
        <v>503</v>
      </c>
      <c r="M578" s="384" t="s">
        <v>2059</v>
      </c>
      <c r="N578" s="384" t="s">
        <v>505</v>
      </c>
      <c r="O578" s="384" t="s">
        <v>2060</v>
      </c>
      <c r="R578" s="385">
        <v>0</v>
      </c>
      <c r="T578" s="384" t="s">
        <v>507</v>
      </c>
      <c r="U578" s="384" t="s">
        <v>508</v>
      </c>
    </row>
    <row r="579" spans="1:21">
      <c r="A579" s="382">
        <v>44188</v>
      </c>
      <c r="B579" s="384" t="s">
        <v>496</v>
      </c>
      <c r="C579" s="384" t="s">
        <v>497</v>
      </c>
      <c r="D579" s="384" t="s">
        <v>695</v>
      </c>
      <c r="E579" s="384" t="s">
        <v>696</v>
      </c>
      <c r="F579" s="384" t="s">
        <v>1174</v>
      </c>
      <c r="G579" s="384" t="s">
        <v>742</v>
      </c>
      <c r="H579" s="384" t="s">
        <v>736</v>
      </c>
      <c r="I579" s="547">
        <v>40</v>
      </c>
      <c r="J579" s="384" t="s">
        <v>503</v>
      </c>
      <c r="K579" s="385">
        <v>40</v>
      </c>
      <c r="L579" s="384" t="s">
        <v>503</v>
      </c>
      <c r="M579" s="384" t="s">
        <v>1266</v>
      </c>
      <c r="N579" s="384" t="s">
        <v>505</v>
      </c>
      <c r="O579" s="384" t="s">
        <v>1267</v>
      </c>
      <c r="R579" s="385">
        <v>0</v>
      </c>
      <c r="T579" s="384" t="s">
        <v>507</v>
      </c>
      <c r="U579" s="384" t="s">
        <v>508</v>
      </c>
    </row>
    <row r="580" spans="1:21">
      <c r="A580" s="382">
        <v>44188</v>
      </c>
      <c r="B580" s="384" t="s">
        <v>496</v>
      </c>
      <c r="C580" s="384" t="s">
        <v>497</v>
      </c>
      <c r="D580" s="384" t="s">
        <v>622</v>
      </c>
      <c r="E580" s="384" t="s">
        <v>623</v>
      </c>
      <c r="F580" s="384" t="s">
        <v>747</v>
      </c>
      <c r="G580" s="384" t="s">
        <v>742</v>
      </c>
      <c r="H580" s="384" t="s">
        <v>736</v>
      </c>
      <c r="I580" s="547">
        <v>300</v>
      </c>
      <c r="J580" s="384" t="s">
        <v>503</v>
      </c>
      <c r="K580" s="385">
        <v>300</v>
      </c>
      <c r="L580" s="384" t="s">
        <v>503</v>
      </c>
      <c r="M580" s="384" t="s">
        <v>1268</v>
      </c>
      <c r="N580" s="384" t="s">
        <v>505</v>
      </c>
      <c r="O580" s="384" t="s">
        <v>1269</v>
      </c>
      <c r="R580" s="385">
        <v>0</v>
      </c>
      <c r="T580" s="384" t="s">
        <v>507</v>
      </c>
      <c r="U580" s="384" t="s">
        <v>508</v>
      </c>
    </row>
    <row r="581" spans="1:21">
      <c r="A581" s="382">
        <v>44188</v>
      </c>
      <c r="B581" s="384" t="s">
        <v>1540</v>
      </c>
      <c r="C581" s="384" t="s">
        <v>1541</v>
      </c>
      <c r="D581" s="384" t="s">
        <v>1430</v>
      </c>
      <c r="E581" s="384" t="s">
        <v>1818</v>
      </c>
      <c r="F581" s="384" t="s">
        <v>1537</v>
      </c>
      <c r="G581" s="384" t="s">
        <v>501</v>
      </c>
      <c r="H581" s="384" t="s">
        <v>736</v>
      </c>
      <c r="I581" s="547">
        <v>616</v>
      </c>
      <c r="J581" s="384" t="s">
        <v>503</v>
      </c>
      <c r="K581" s="385">
        <v>616</v>
      </c>
      <c r="L581" s="384" t="s">
        <v>503</v>
      </c>
      <c r="M581" s="384" t="s">
        <v>2061</v>
      </c>
      <c r="N581" s="384" t="s">
        <v>505</v>
      </c>
      <c r="O581" s="384" t="s">
        <v>2062</v>
      </c>
      <c r="R581" s="385">
        <v>0</v>
      </c>
      <c r="T581" s="384" t="s">
        <v>507</v>
      </c>
      <c r="U581" s="384" t="s">
        <v>508</v>
      </c>
    </row>
    <row r="582" spans="1:21">
      <c r="A582" s="382">
        <v>44188</v>
      </c>
      <c r="B582" s="384" t="s">
        <v>1540</v>
      </c>
      <c r="C582" s="384" t="s">
        <v>1541</v>
      </c>
      <c r="D582" s="384" t="s">
        <v>1325</v>
      </c>
      <c r="E582" s="384" t="s">
        <v>1893</v>
      </c>
      <c r="F582" s="384" t="s">
        <v>1537</v>
      </c>
      <c r="G582" s="384" t="s">
        <v>501</v>
      </c>
      <c r="H582" s="384" t="s">
        <v>736</v>
      </c>
      <c r="I582" s="547">
        <v>1120</v>
      </c>
      <c r="J582" s="384" t="s">
        <v>503</v>
      </c>
      <c r="K582" s="385">
        <v>1120</v>
      </c>
      <c r="L582" s="384" t="s">
        <v>503</v>
      </c>
      <c r="M582" s="384" t="s">
        <v>2063</v>
      </c>
      <c r="N582" s="384" t="s">
        <v>505</v>
      </c>
      <c r="O582" s="384" t="s">
        <v>2064</v>
      </c>
      <c r="R582" s="385">
        <v>0</v>
      </c>
      <c r="T582" s="384" t="s">
        <v>507</v>
      </c>
      <c r="U582" s="384" t="s">
        <v>508</v>
      </c>
    </row>
    <row r="583" spans="1:21">
      <c r="A583" s="382">
        <v>44188</v>
      </c>
      <c r="B583" s="384" t="s">
        <v>1540</v>
      </c>
      <c r="C583" s="384" t="s">
        <v>1541</v>
      </c>
      <c r="D583" s="384" t="s">
        <v>1421</v>
      </c>
      <c r="E583" s="384" t="s">
        <v>1806</v>
      </c>
      <c r="F583" s="384" t="s">
        <v>1537</v>
      </c>
      <c r="G583" s="384" t="s">
        <v>501</v>
      </c>
      <c r="H583" s="384" t="s">
        <v>736</v>
      </c>
      <c r="I583" s="547">
        <v>257</v>
      </c>
      <c r="J583" s="384" t="s">
        <v>503</v>
      </c>
      <c r="K583" s="385">
        <v>257</v>
      </c>
      <c r="L583" s="384" t="s">
        <v>503</v>
      </c>
      <c r="M583" s="384" t="s">
        <v>2065</v>
      </c>
      <c r="N583" s="384" t="s">
        <v>505</v>
      </c>
      <c r="O583" s="384" t="s">
        <v>2066</v>
      </c>
      <c r="R583" s="385">
        <v>0</v>
      </c>
      <c r="T583" s="384" t="s">
        <v>507</v>
      </c>
      <c r="U583" s="384" t="s">
        <v>508</v>
      </c>
    </row>
    <row r="584" spans="1:21">
      <c r="A584" s="382">
        <v>44188</v>
      </c>
      <c r="B584" s="384" t="s">
        <v>1540</v>
      </c>
      <c r="C584" s="384" t="s">
        <v>1541</v>
      </c>
      <c r="D584" s="384" t="s">
        <v>1422</v>
      </c>
      <c r="E584" s="384" t="s">
        <v>1809</v>
      </c>
      <c r="F584" s="384" t="s">
        <v>1537</v>
      </c>
      <c r="G584" s="384" t="s">
        <v>501</v>
      </c>
      <c r="H584" s="384" t="s">
        <v>736</v>
      </c>
      <c r="I584" s="547">
        <v>208</v>
      </c>
      <c r="J584" s="384" t="s">
        <v>503</v>
      </c>
      <c r="K584" s="385">
        <v>208</v>
      </c>
      <c r="L584" s="384" t="s">
        <v>503</v>
      </c>
      <c r="M584" s="384" t="s">
        <v>2067</v>
      </c>
      <c r="N584" s="384" t="s">
        <v>505</v>
      </c>
      <c r="O584" s="384" t="s">
        <v>2068</v>
      </c>
      <c r="R584" s="385">
        <v>0</v>
      </c>
      <c r="T584" s="384" t="s">
        <v>507</v>
      </c>
      <c r="U584" s="384" t="s">
        <v>508</v>
      </c>
    </row>
    <row r="585" spans="1:21">
      <c r="A585" s="382">
        <v>44188</v>
      </c>
      <c r="B585" s="384" t="s">
        <v>1540</v>
      </c>
      <c r="C585" s="384" t="s">
        <v>1541</v>
      </c>
      <c r="D585" s="384" t="s">
        <v>1427</v>
      </c>
      <c r="E585" s="384" t="s">
        <v>1812</v>
      </c>
      <c r="F585" s="384" t="s">
        <v>1537</v>
      </c>
      <c r="G585" s="384" t="s">
        <v>501</v>
      </c>
      <c r="H585" s="384" t="s">
        <v>736</v>
      </c>
      <c r="I585" s="547">
        <v>218</v>
      </c>
      <c r="J585" s="384" t="s">
        <v>503</v>
      </c>
      <c r="K585" s="385">
        <v>218</v>
      </c>
      <c r="L585" s="384" t="s">
        <v>503</v>
      </c>
      <c r="M585" s="384" t="s">
        <v>2069</v>
      </c>
      <c r="N585" s="384" t="s">
        <v>505</v>
      </c>
      <c r="O585" s="384" t="s">
        <v>2070</v>
      </c>
      <c r="R585" s="385">
        <v>0</v>
      </c>
      <c r="T585" s="384" t="s">
        <v>507</v>
      </c>
      <c r="U585" s="384" t="s">
        <v>508</v>
      </c>
    </row>
    <row r="586" spans="1:21">
      <c r="A586" s="382">
        <v>44188</v>
      </c>
      <c r="B586" s="384" t="s">
        <v>1540</v>
      </c>
      <c r="C586" s="384" t="s">
        <v>1541</v>
      </c>
      <c r="D586" s="384" t="s">
        <v>1428</v>
      </c>
      <c r="E586" s="384" t="s">
        <v>1815</v>
      </c>
      <c r="F586" s="384" t="s">
        <v>1537</v>
      </c>
      <c r="G586" s="384" t="s">
        <v>501</v>
      </c>
      <c r="H586" s="384" t="s">
        <v>736</v>
      </c>
      <c r="I586" s="547">
        <v>123</v>
      </c>
      <c r="J586" s="384" t="s">
        <v>503</v>
      </c>
      <c r="K586" s="385">
        <v>123</v>
      </c>
      <c r="L586" s="384" t="s">
        <v>503</v>
      </c>
      <c r="M586" s="384" t="s">
        <v>2071</v>
      </c>
      <c r="N586" s="384" t="s">
        <v>505</v>
      </c>
      <c r="O586" s="384" t="s">
        <v>2072</v>
      </c>
      <c r="R586" s="385">
        <v>0</v>
      </c>
      <c r="T586" s="384" t="s">
        <v>507</v>
      </c>
      <c r="U586" s="384" t="s">
        <v>508</v>
      </c>
    </row>
    <row r="587" spans="1:21">
      <c r="A587" s="382">
        <v>44188</v>
      </c>
      <c r="B587" s="384" t="s">
        <v>1540</v>
      </c>
      <c r="C587" s="384" t="s">
        <v>1541</v>
      </c>
      <c r="D587" s="384" t="s">
        <v>1431</v>
      </c>
      <c r="E587" s="384" t="s">
        <v>1821</v>
      </c>
      <c r="F587" s="384" t="s">
        <v>1537</v>
      </c>
      <c r="G587" s="384" t="s">
        <v>501</v>
      </c>
      <c r="H587" s="384" t="s">
        <v>736</v>
      </c>
      <c r="I587" s="547">
        <v>508</v>
      </c>
      <c r="J587" s="384" t="s">
        <v>503</v>
      </c>
      <c r="K587" s="385">
        <v>508</v>
      </c>
      <c r="L587" s="384" t="s">
        <v>503</v>
      </c>
      <c r="M587" s="384" t="s">
        <v>2073</v>
      </c>
      <c r="N587" s="384" t="s">
        <v>505</v>
      </c>
      <c r="O587" s="384" t="s">
        <v>2074</v>
      </c>
      <c r="R587" s="385">
        <v>0</v>
      </c>
      <c r="T587" s="384" t="s">
        <v>507</v>
      </c>
      <c r="U587" s="384" t="s">
        <v>508</v>
      </c>
    </row>
    <row r="588" spans="1:21">
      <c r="A588" s="382">
        <v>44188</v>
      </c>
      <c r="B588" s="384" t="s">
        <v>1540</v>
      </c>
      <c r="C588" s="384" t="s">
        <v>1541</v>
      </c>
      <c r="D588" s="384" t="s">
        <v>1432</v>
      </c>
      <c r="E588" s="384" t="s">
        <v>1824</v>
      </c>
      <c r="F588" s="384" t="s">
        <v>1537</v>
      </c>
      <c r="G588" s="384" t="s">
        <v>501</v>
      </c>
      <c r="H588" s="384" t="s">
        <v>736</v>
      </c>
      <c r="I588" s="547">
        <v>302</v>
      </c>
      <c r="J588" s="384" t="s">
        <v>503</v>
      </c>
      <c r="K588" s="385">
        <v>302</v>
      </c>
      <c r="L588" s="384" t="s">
        <v>503</v>
      </c>
      <c r="M588" s="384" t="s">
        <v>2075</v>
      </c>
      <c r="N588" s="384" t="s">
        <v>505</v>
      </c>
      <c r="O588" s="384" t="s">
        <v>2076</v>
      </c>
      <c r="R588" s="385">
        <v>0</v>
      </c>
      <c r="T588" s="384" t="s">
        <v>507</v>
      </c>
      <c r="U588" s="384" t="s">
        <v>508</v>
      </c>
    </row>
    <row r="589" spans="1:21">
      <c r="A589" s="382">
        <v>44188</v>
      </c>
      <c r="B589" s="384" t="s">
        <v>1540</v>
      </c>
      <c r="C589" s="384" t="s">
        <v>1541</v>
      </c>
      <c r="D589" s="384" t="s">
        <v>1433</v>
      </c>
      <c r="E589" s="384" t="s">
        <v>1827</v>
      </c>
      <c r="F589" s="384" t="s">
        <v>1537</v>
      </c>
      <c r="G589" s="384" t="s">
        <v>501</v>
      </c>
      <c r="H589" s="384" t="s">
        <v>736</v>
      </c>
      <c r="I589" s="547">
        <v>333</v>
      </c>
      <c r="J589" s="384" t="s">
        <v>503</v>
      </c>
      <c r="K589" s="385">
        <v>333</v>
      </c>
      <c r="L589" s="384" t="s">
        <v>503</v>
      </c>
      <c r="M589" s="384" t="s">
        <v>2077</v>
      </c>
      <c r="N589" s="384" t="s">
        <v>505</v>
      </c>
      <c r="O589" s="384" t="s">
        <v>2078</v>
      </c>
      <c r="R589" s="385">
        <v>0</v>
      </c>
      <c r="T589" s="384" t="s">
        <v>507</v>
      </c>
      <c r="U589" s="384" t="s">
        <v>508</v>
      </c>
    </row>
    <row r="590" spans="1:21">
      <c r="A590" s="382">
        <v>44188</v>
      </c>
      <c r="B590" s="384" t="s">
        <v>1540</v>
      </c>
      <c r="C590" s="384" t="s">
        <v>1541</v>
      </c>
      <c r="D590" s="384" t="s">
        <v>1339</v>
      </c>
      <c r="E590" s="384" t="s">
        <v>2079</v>
      </c>
      <c r="F590" s="384" t="s">
        <v>1537</v>
      </c>
      <c r="G590" s="384" t="s">
        <v>501</v>
      </c>
      <c r="H590" s="384" t="s">
        <v>736</v>
      </c>
      <c r="I590" s="547">
        <v>1131</v>
      </c>
      <c r="J590" s="384" t="s">
        <v>503</v>
      </c>
      <c r="K590" s="385">
        <v>1131</v>
      </c>
      <c r="L590" s="384" t="s">
        <v>503</v>
      </c>
      <c r="M590" s="384" t="s">
        <v>2080</v>
      </c>
      <c r="N590" s="384" t="s">
        <v>505</v>
      </c>
      <c r="O590" s="384" t="s">
        <v>2081</v>
      </c>
      <c r="R590" s="385">
        <v>0</v>
      </c>
      <c r="T590" s="384" t="s">
        <v>507</v>
      </c>
      <c r="U590" s="384" t="s">
        <v>508</v>
      </c>
    </row>
    <row r="591" spans="1:21">
      <c r="A591" s="382">
        <v>44188</v>
      </c>
      <c r="B591" s="384" t="s">
        <v>1540</v>
      </c>
      <c r="C591" s="384" t="s">
        <v>1541</v>
      </c>
      <c r="D591" s="384" t="s">
        <v>1425</v>
      </c>
      <c r="E591" s="384" t="s">
        <v>1791</v>
      </c>
      <c r="F591" s="384" t="s">
        <v>1537</v>
      </c>
      <c r="G591" s="384" t="s">
        <v>501</v>
      </c>
      <c r="H591" s="384" t="s">
        <v>736</v>
      </c>
      <c r="I591" s="547">
        <v>127.5</v>
      </c>
      <c r="J591" s="384" t="s">
        <v>503</v>
      </c>
      <c r="K591" s="385">
        <v>127.5</v>
      </c>
      <c r="L591" s="384" t="s">
        <v>503</v>
      </c>
      <c r="M591" s="384" t="s">
        <v>2082</v>
      </c>
      <c r="N591" s="384" t="s">
        <v>505</v>
      </c>
      <c r="O591" s="384" t="s">
        <v>2083</v>
      </c>
      <c r="R591" s="385">
        <v>0</v>
      </c>
      <c r="T591" s="384" t="s">
        <v>507</v>
      </c>
      <c r="U591" s="384" t="s">
        <v>508</v>
      </c>
    </row>
    <row r="592" spans="1:21">
      <c r="A592" s="382">
        <v>44188</v>
      </c>
      <c r="B592" s="384" t="s">
        <v>1540</v>
      </c>
      <c r="C592" s="384" t="s">
        <v>1541</v>
      </c>
      <c r="D592" s="384" t="s">
        <v>1424</v>
      </c>
      <c r="E592" s="384" t="s">
        <v>1794</v>
      </c>
      <c r="F592" s="384" t="s">
        <v>1537</v>
      </c>
      <c r="G592" s="384" t="s">
        <v>501</v>
      </c>
      <c r="H592" s="384" t="s">
        <v>736</v>
      </c>
      <c r="I592" s="547">
        <v>115</v>
      </c>
      <c r="J592" s="384" t="s">
        <v>503</v>
      </c>
      <c r="K592" s="385">
        <v>115</v>
      </c>
      <c r="L592" s="384" t="s">
        <v>503</v>
      </c>
      <c r="M592" s="384" t="s">
        <v>2084</v>
      </c>
      <c r="N592" s="384" t="s">
        <v>505</v>
      </c>
      <c r="O592" s="384" t="s">
        <v>2085</v>
      </c>
      <c r="R592" s="385">
        <v>0</v>
      </c>
      <c r="T592" s="384" t="s">
        <v>507</v>
      </c>
      <c r="U592" s="384" t="s">
        <v>508</v>
      </c>
    </row>
    <row r="593" spans="1:21">
      <c r="A593" s="382">
        <v>44188</v>
      </c>
      <c r="B593" s="384" t="s">
        <v>1540</v>
      </c>
      <c r="C593" s="384" t="s">
        <v>1541</v>
      </c>
      <c r="D593" s="384" t="s">
        <v>1429</v>
      </c>
      <c r="E593" s="384" t="s">
        <v>1797</v>
      </c>
      <c r="F593" s="384" t="s">
        <v>1537</v>
      </c>
      <c r="G593" s="384" t="s">
        <v>501</v>
      </c>
      <c r="H593" s="384" t="s">
        <v>736</v>
      </c>
      <c r="I593" s="547">
        <v>50</v>
      </c>
      <c r="J593" s="384" t="s">
        <v>503</v>
      </c>
      <c r="K593" s="385">
        <v>50</v>
      </c>
      <c r="L593" s="384" t="s">
        <v>503</v>
      </c>
      <c r="M593" s="384" t="s">
        <v>2086</v>
      </c>
      <c r="N593" s="384" t="s">
        <v>505</v>
      </c>
      <c r="O593" s="384" t="s">
        <v>2087</v>
      </c>
      <c r="R593" s="385">
        <v>0</v>
      </c>
      <c r="T593" s="384" t="s">
        <v>507</v>
      </c>
      <c r="U593" s="384" t="s">
        <v>508</v>
      </c>
    </row>
    <row r="594" spans="1:21">
      <c r="A594" s="382">
        <v>44188</v>
      </c>
      <c r="B594" s="384" t="s">
        <v>1540</v>
      </c>
      <c r="C594" s="384" t="s">
        <v>1541</v>
      </c>
      <c r="D594" s="384" t="s">
        <v>1423</v>
      </c>
      <c r="E594" s="384" t="s">
        <v>1800</v>
      </c>
      <c r="F594" s="384" t="s">
        <v>1537</v>
      </c>
      <c r="G594" s="384" t="s">
        <v>501</v>
      </c>
      <c r="H594" s="384" t="s">
        <v>736</v>
      </c>
      <c r="I594" s="547">
        <v>208</v>
      </c>
      <c r="J594" s="384" t="s">
        <v>503</v>
      </c>
      <c r="K594" s="385">
        <v>208</v>
      </c>
      <c r="L594" s="384" t="s">
        <v>503</v>
      </c>
      <c r="M594" s="384" t="s">
        <v>2088</v>
      </c>
      <c r="N594" s="384" t="s">
        <v>505</v>
      </c>
      <c r="O594" s="384" t="s">
        <v>2089</v>
      </c>
      <c r="R594" s="385">
        <v>0</v>
      </c>
      <c r="T594" s="384" t="s">
        <v>507</v>
      </c>
      <c r="U594" s="384" t="s">
        <v>508</v>
      </c>
    </row>
    <row r="595" spans="1:21">
      <c r="A595" s="382">
        <v>44188</v>
      </c>
      <c r="B595" s="384" t="s">
        <v>1540</v>
      </c>
      <c r="C595" s="384" t="s">
        <v>1541</v>
      </c>
      <c r="D595" s="384" t="s">
        <v>1325</v>
      </c>
      <c r="E595" s="384" t="s">
        <v>1893</v>
      </c>
      <c r="F595" s="384" t="s">
        <v>1537</v>
      </c>
      <c r="G595" s="384" t="s">
        <v>501</v>
      </c>
      <c r="H595" s="384" t="s">
        <v>736</v>
      </c>
      <c r="I595" s="547">
        <v>536</v>
      </c>
      <c r="J595" s="384" t="s">
        <v>503</v>
      </c>
      <c r="K595" s="385">
        <v>536</v>
      </c>
      <c r="L595" s="384" t="s">
        <v>503</v>
      </c>
      <c r="M595" s="384" t="s">
        <v>2090</v>
      </c>
      <c r="N595" s="384" t="s">
        <v>505</v>
      </c>
      <c r="O595" s="384" t="s">
        <v>2091</v>
      </c>
      <c r="R595" s="385">
        <v>0</v>
      </c>
      <c r="T595" s="384" t="s">
        <v>507</v>
      </c>
      <c r="U595" s="384" t="s">
        <v>508</v>
      </c>
    </row>
    <row r="596" spans="1:21">
      <c r="A596" s="382">
        <v>44188</v>
      </c>
      <c r="B596" s="384" t="s">
        <v>1540</v>
      </c>
      <c r="C596" s="384" t="s">
        <v>1541</v>
      </c>
      <c r="D596" s="384" t="s">
        <v>1319</v>
      </c>
      <c r="E596" s="384" t="s">
        <v>2056</v>
      </c>
      <c r="F596" s="384" t="s">
        <v>1537</v>
      </c>
      <c r="G596" s="384" t="s">
        <v>501</v>
      </c>
      <c r="H596" s="384" t="s">
        <v>736</v>
      </c>
      <c r="I596" s="547">
        <v>700</v>
      </c>
      <c r="J596" s="384" t="s">
        <v>503</v>
      </c>
      <c r="K596" s="385">
        <v>700</v>
      </c>
      <c r="L596" s="384" t="s">
        <v>503</v>
      </c>
      <c r="M596" s="384" t="s">
        <v>2092</v>
      </c>
      <c r="N596" s="384" t="s">
        <v>505</v>
      </c>
      <c r="O596" s="384" t="s">
        <v>2093</v>
      </c>
      <c r="R596" s="385">
        <v>0</v>
      </c>
      <c r="T596" s="384" t="s">
        <v>507</v>
      </c>
      <c r="U596" s="384" t="s">
        <v>508</v>
      </c>
    </row>
    <row r="597" spans="1:21">
      <c r="A597" s="382">
        <v>44188</v>
      </c>
      <c r="B597" s="384" t="s">
        <v>1540</v>
      </c>
      <c r="C597" s="384" t="s">
        <v>1541</v>
      </c>
      <c r="D597" s="384" t="s">
        <v>1421</v>
      </c>
      <c r="E597" s="384" t="s">
        <v>1806</v>
      </c>
      <c r="F597" s="384" t="s">
        <v>1537</v>
      </c>
      <c r="G597" s="384" t="s">
        <v>501</v>
      </c>
      <c r="H597" s="384" t="s">
        <v>736</v>
      </c>
      <c r="I597" s="547">
        <v>5.5</v>
      </c>
      <c r="J597" s="384" t="s">
        <v>503</v>
      </c>
      <c r="K597" s="385">
        <v>5.5</v>
      </c>
      <c r="L597" s="384" t="s">
        <v>503</v>
      </c>
      <c r="M597" s="384" t="s">
        <v>2094</v>
      </c>
      <c r="N597" s="384" t="s">
        <v>505</v>
      </c>
      <c r="O597" s="384" t="s">
        <v>2095</v>
      </c>
      <c r="R597" s="385">
        <v>0</v>
      </c>
      <c r="T597" s="384" t="s">
        <v>507</v>
      </c>
      <c r="U597" s="384" t="s">
        <v>508</v>
      </c>
    </row>
    <row r="598" spans="1:21">
      <c r="A598" s="382">
        <v>44188</v>
      </c>
      <c r="B598" s="384" t="s">
        <v>1540</v>
      </c>
      <c r="C598" s="384" t="s">
        <v>1541</v>
      </c>
      <c r="D598" s="384" t="s">
        <v>1422</v>
      </c>
      <c r="E598" s="384" t="s">
        <v>1809</v>
      </c>
      <c r="F598" s="384" t="s">
        <v>1537</v>
      </c>
      <c r="G598" s="384" t="s">
        <v>501</v>
      </c>
      <c r="H598" s="384" t="s">
        <v>736</v>
      </c>
      <c r="I598" s="547">
        <v>4.5</v>
      </c>
      <c r="J598" s="384" t="s">
        <v>503</v>
      </c>
      <c r="K598" s="385">
        <v>4.5</v>
      </c>
      <c r="L598" s="384" t="s">
        <v>503</v>
      </c>
      <c r="M598" s="384" t="s">
        <v>2096</v>
      </c>
      <c r="N598" s="384" t="s">
        <v>505</v>
      </c>
      <c r="O598" s="384" t="s">
        <v>2097</v>
      </c>
      <c r="R598" s="385">
        <v>0</v>
      </c>
      <c r="T598" s="384" t="s">
        <v>507</v>
      </c>
      <c r="U598" s="384" t="s">
        <v>508</v>
      </c>
    </row>
    <row r="599" spans="1:21">
      <c r="A599" s="382">
        <v>44188</v>
      </c>
      <c r="B599" s="384" t="s">
        <v>1540</v>
      </c>
      <c r="C599" s="384" t="s">
        <v>1541</v>
      </c>
      <c r="D599" s="384" t="s">
        <v>1430</v>
      </c>
      <c r="E599" s="384" t="s">
        <v>1818</v>
      </c>
      <c r="F599" s="384" t="s">
        <v>1537</v>
      </c>
      <c r="G599" s="384" t="s">
        <v>501</v>
      </c>
      <c r="H599" s="384" t="s">
        <v>736</v>
      </c>
      <c r="I599" s="547">
        <v>84</v>
      </c>
      <c r="J599" s="384" t="s">
        <v>503</v>
      </c>
      <c r="K599" s="385">
        <v>84</v>
      </c>
      <c r="L599" s="384" t="s">
        <v>503</v>
      </c>
      <c r="M599" s="384" t="s">
        <v>2098</v>
      </c>
      <c r="N599" s="384" t="s">
        <v>505</v>
      </c>
      <c r="O599" s="384" t="s">
        <v>2099</v>
      </c>
      <c r="R599" s="385">
        <v>0</v>
      </c>
      <c r="T599" s="384" t="s">
        <v>507</v>
      </c>
      <c r="U599" s="384" t="s">
        <v>508</v>
      </c>
    </row>
    <row r="600" spans="1:21">
      <c r="A600" s="382">
        <v>44188</v>
      </c>
      <c r="B600" s="384" t="s">
        <v>1540</v>
      </c>
      <c r="C600" s="384" t="s">
        <v>1541</v>
      </c>
      <c r="D600" s="384" t="s">
        <v>1427</v>
      </c>
      <c r="E600" s="384" t="s">
        <v>1812</v>
      </c>
      <c r="F600" s="384" t="s">
        <v>1537</v>
      </c>
      <c r="G600" s="384" t="s">
        <v>501</v>
      </c>
      <c r="H600" s="384" t="s">
        <v>736</v>
      </c>
      <c r="I600" s="547">
        <v>87</v>
      </c>
      <c r="J600" s="384" t="s">
        <v>503</v>
      </c>
      <c r="K600" s="385">
        <v>87</v>
      </c>
      <c r="L600" s="384" t="s">
        <v>503</v>
      </c>
      <c r="M600" s="384" t="s">
        <v>2100</v>
      </c>
      <c r="N600" s="384" t="s">
        <v>505</v>
      </c>
      <c r="O600" s="384" t="s">
        <v>2101</v>
      </c>
      <c r="R600" s="385">
        <v>0</v>
      </c>
      <c r="T600" s="384" t="s">
        <v>507</v>
      </c>
      <c r="U600" s="384" t="s">
        <v>508</v>
      </c>
    </row>
    <row r="601" spans="1:21">
      <c r="A601" s="382">
        <v>44188</v>
      </c>
      <c r="B601" s="384" t="s">
        <v>1540</v>
      </c>
      <c r="C601" s="384" t="s">
        <v>1541</v>
      </c>
      <c r="D601" s="384" t="s">
        <v>1428</v>
      </c>
      <c r="E601" s="384" t="s">
        <v>1815</v>
      </c>
      <c r="F601" s="384" t="s">
        <v>1537</v>
      </c>
      <c r="G601" s="384" t="s">
        <v>501</v>
      </c>
      <c r="H601" s="384" t="s">
        <v>736</v>
      </c>
      <c r="I601" s="547">
        <v>2</v>
      </c>
      <c r="J601" s="384" t="s">
        <v>503</v>
      </c>
      <c r="K601" s="385">
        <v>2</v>
      </c>
      <c r="L601" s="384" t="s">
        <v>503</v>
      </c>
      <c r="M601" s="384" t="s">
        <v>2102</v>
      </c>
      <c r="N601" s="384" t="s">
        <v>505</v>
      </c>
      <c r="O601" s="384" t="s">
        <v>2103</v>
      </c>
      <c r="R601" s="385">
        <v>0</v>
      </c>
      <c r="T601" s="384" t="s">
        <v>507</v>
      </c>
      <c r="U601" s="384" t="s">
        <v>508</v>
      </c>
    </row>
    <row r="602" spans="1:21">
      <c r="A602" s="382">
        <v>44188</v>
      </c>
      <c r="B602" s="384" t="s">
        <v>1540</v>
      </c>
      <c r="C602" s="384" t="s">
        <v>1541</v>
      </c>
      <c r="D602" s="384" t="s">
        <v>1431</v>
      </c>
      <c r="E602" s="384" t="s">
        <v>1821</v>
      </c>
      <c r="F602" s="384" t="s">
        <v>1537</v>
      </c>
      <c r="G602" s="384" t="s">
        <v>501</v>
      </c>
      <c r="H602" s="384" t="s">
        <v>736</v>
      </c>
      <c r="I602" s="547">
        <v>12</v>
      </c>
      <c r="J602" s="384" t="s">
        <v>503</v>
      </c>
      <c r="K602" s="385">
        <v>12</v>
      </c>
      <c r="L602" s="384" t="s">
        <v>503</v>
      </c>
      <c r="M602" s="384" t="s">
        <v>2104</v>
      </c>
      <c r="N602" s="384" t="s">
        <v>505</v>
      </c>
      <c r="O602" s="384" t="s">
        <v>2105</v>
      </c>
      <c r="R602" s="385">
        <v>0</v>
      </c>
      <c r="T602" s="384" t="s">
        <v>507</v>
      </c>
      <c r="U602" s="384" t="s">
        <v>508</v>
      </c>
    </row>
    <row r="603" spans="1:21">
      <c r="A603" s="382">
        <v>44188</v>
      </c>
      <c r="B603" s="384" t="s">
        <v>1540</v>
      </c>
      <c r="C603" s="384" t="s">
        <v>1541</v>
      </c>
      <c r="D603" s="384" t="s">
        <v>1432</v>
      </c>
      <c r="E603" s="384" t="s">
        <v>1824</v>
      </c>
      <c r="F603" s="384" t="s">
        <v>1537</v>
      </c>
      <c r="G603" s="384" t="s">
        <v>501</v>
      </c>
      <c r="H603" s="384" t="s">
        <v>736</v>
      </c>
      <c r="I603" s="547">
        <v>208</v>
      </c>
      <c r="J603" s="384" t="s">
        <v>503</v>
      </c>
      <c r="K603" s="385">
        <v>208</v>
      </c>
      <c r="L603" s="384" t="s">
        <v>503</v>
      </c>
      <c r="M603" s="384" t="s">
        <v>2106</v>
      </c>
      <c r="N603" s="384" t="s">
        <v>505</v>
      </c>
      <c r="O603" s="384" t="s">
        <v>2107</v>
      </c>
      <c r="R603" s="385">
        <v>0</v>
      </c>
      <c r="T603" s="384" t="s">
        <v>507</v>
      </c>
      <c r="U603" s="384" t="s">
        <v>508</v>
      </c>
    </row>
    <row r="604" spans="1:21">
      <c r="A604" s="382">
        <v>44188</v>
      </c>
      <c r="B604" s="384" t="s">
        <v>1540</v>
      </c>
      <c r="C604" s="384" t="s">
        <v>1541</v>
      </c>
      <c r="D604" s="384" t="s">
        <v>1433</v>
      </c>
      <c r="E604" s="384" t="s">
        <v>1827</v>
      </c>
      <c r="F604" s="384" t="s">
        <v>1537</v>
      </c>
      <c r="G604" s="384" t="s">
        <v>501</v>
      </c>
      <c r="H604" s="384" t="s">
        <v>736</v>
      </c>
      <c r="I604" s="547">
        <v>7</v>
      </c>
      <c r="J604" s="384" t="s">
        <v>503</v>
      </c>
      <c r="K604" s="385">
        <v>7</v>
      </c>
      <c r="L604" s="384" t="s">
        <v>503</v>
      </c>
      <c r="M604" s="384" t="s">
        <v>2108</v>
      </c>
      <c r="N604" s="384" t="s">
        <v>505</v>
      </c>
      <c r="O604" s="384" t="s">
        <v>2109</v>
      </c>
      <c r="R604" s="385">
        <v>0</v>
      </c>
      <c r="T604" s="384" t="s">
        <v>507</v>
      </c>
      <c r="U604" s="384" t="s">
        <v>508</v>
      </c>
    </row>
    <row r="605" spans="1:21">
      <c r="A605" s="382">
        <v>44188</v>
      </c>
      <c r="B605" s="384" t="s">
        <v>1540</v>
      </c>
      <c r="C605" s="384" t="s">
        <v>1541</v>
      </c>
      <c r="D605" s="384" t="s">
        <v>1325</v>
      </c>
      <c r="E605" s="384" t="s">
        <v>1893</v>
      </c>
      <c r="F605" s="384" t="s">
        <v>1537</v>
      </c>
      <c r="G605" s="384" t="s">
        <v>501</v>
      </c>
      <c r="H605" s="384" t="s">
        <v>736</v>
      </c>
      <c r="I605" s="547">
        <v>117</v>
      </c>
      <c r="J605" s="384" t="s">
        <v>503</v>
      </c>
      <c r="K605" s="385">
        <v>117</v>
      </c>
      <c r="L605" s="384" t="s">
        <v>503</v>
      </c>
      <c r="M605" s="384" t="s">
        <v>2110</v>
      </c>
      <c r="N605" s="384" t="s">
        <v>505</v>
      </c>
      <c r="O605" s="384" t="s">
        <v>2111</v>
      </c>
      <c r="R605" s="385">
        <v>0</v>
      </c>
      <c r="T605" s="384" t="s">
        <v>507</v>
      </c>
      <c r="U605" s="384" t="s">
        <v>508</v>
      </c>
    </row>
    <row r="606" spans="1:21">
      <c r="A606" s="382">
        <v>44188</v>
      </c>
      <c r="B606" s="384" t="s">
        <v>1540</v>
      </c>
      <c r="C606" s="384" t="s">
        <v>1541</v>
      </c>
      <c r="D606" s="384" t="s">
        <v>1423</v>
      </c>
      <c r="E606" s="384" t="s">
        <v>1800</v>
      </c>
      <c r="F606" s="384" t="s">
        <v>1537</v>
      </c>
      <c r="G606" s="384" t="s">
        <v>501</v>
      </c>
      <c r="H606" s="384" t="s">
        <v>736</v>
      </c>
      <c r="I606" s="547">
        <v>4.5</v>
      </c>
      <c r="J606" s="384" t="s">
        <v>503</v>
      </c>
      <c r="K606" s="385">
        <v>4.5</v>
      </c>
      <c r="L606" s="384" t="s">
        <v>503</v>
      </c>
      <c r="M606" s="384" t="s">
        <v>2112</v>
      </c>
      <c r="N606" s="384" t="s">
        <v>505</v>
      </c>
      <c r="O606" s="384" t="s">
        <v>2113</v>
      </c>
      <c r="R606" s="385">
        <v>0</v>
      </c>
      <c r="T606" s="384" t="s">
        <v>507</v>
      </c>
      <c r="U606" s="384" t="s">
        <v>508</v>
      </c>
    </row>
    <row r="607" spans="1:21">
      <c r="A607" s="382">
        <v>44188</v>
      </c>
      <c r="B607" s="384" t="s">
        <v>1540</v>
      </c>
      <c r="C607" s="384" t="s">
        <v>1541</v>
      </c>
      <c r="D607" s="384" t="s">
        <v>1426</v>
      </c>
      <c r="E607" s="384" t="s">
        <v>1803</v>
      </c>
      <c r="F607" s="384" t="s">
        <v>1537</v>
      </c>
      <c r="G607" s="384" t="s">
        <v>501</v>
      </c>
      <c r="H607" s="384" t="s">
        <v>736</v>
      </c>
      <c r="I607" s="547">
        <v>77</v>
      </c>
      <c r="J607" s="384" t="s">
        <v>503</v>
      </c>
      <c r="K607" s="385">
        <v>77</v>
      </c>
      <c r="L607" s="384" t="s">
        <v>503</v>
      </c>
      <c r="M607" s="384" t="s">
        <v>2114</v>
      </c>
      <c r="N607" s="384" t="s">
        <v>505</v>
      </c>
      <c r="O607" s="384" t="s">
        <v>2115</v>
      </c>
      <c r="R607" s="385">
        <v>0</v>
      </c>
      <c r="T607" s="384" t="s">
        <v>507</v>
      </c>
      <c r="U607" s="384" t="s">
        <v>508</v>
      </c>
    </row>
    <row r="608" spans="1:21">
      <c r="A608" s="382">
        <v>44188</v>
      </c>
      <c r="B608" s="384" t="s">
        <v>1540</v>
      </c>
      <c r="C608" s="384" t="s">
        <v>1541</v>
      </c>
      <c r="D608" s="384" t="s">
        <v>1421</v>
      </c>
      <c r="E608" s="384" t="s">
        <v>1806</v>
      </c>
      <c r="F608" s="384" t="s">
        <v>1537</v>
      </c>
      <c r="G608" s="384" t="s">
        <v>501</v>
      </c>
      <c r="H608" s="384" t="s">
        <v>736</v>
      </c>
      <c r="I608" s="547">
        <v>257</v>
      </c>
      <c r="J608" s="384" t="s">
        <v>503</v>
      </c>
      <c r="K608" s="385">
        <v>257</v>
      </c>
      <c r="L608" s="384" t="s">
        <v>503</v>
      </c>
      <c r="M608" s="384" t="s">
        <v>2116</v>
      </c>
      <c r="N608" s="384" t="s">
        <v>505</v>
      </c>
      <c r="O608" s="384" t="s">
        <v>2117</v>
      </c>
      <c r="R608" s="385">
        <v>0</v>
      </c>
      <c r="T608" s="384" t="s">
        <v>507</v>
      </c>
      <c r="U608" s="384" t="s">
        <v>508</v>
      </c>
    </row>
    <row r="609" spans="1:21">
      <c r="A609" s="382">
        <v>44189</v>
      </c>
      <c r="B609" s="384" t="s">
        <v>496</v>
      </c>
      <c r="C609" s="384" t="s">
        <v>497</v>
      </c>
      <c r="D609" s="384" t="s">
        <v>1001</v>
      </c>
      <c r="E609" s="384" t="s">
        <v>1002</v>
      </c>
      <c r="F609" s="384" t="s">
        <v>752</v>
      </c>
      <c r="G609" s="384" t="s">
        <v>501</v>
      </c>
      <c r="H609" s="384" t="s">
        <v>736</v>
      </c>
      <c r="I609" s="547">
        <v>30</v>
      </c>
      <c r="J609" s="384" t="s">
        <v>503</v>
      </c>
      <c r="K609" s="385">
        <v>30</v>
      </c>
      <c r="L609" s="384" t="s">
        <v>503</v>
      </c>
      <c r="M609" s="384" t="s">
        <v>1270</v>
      </c>
      <c r="N609" s="384" t="s">
        <v>505</v>
      </c>
      <c r="O609" s="384" t="s">
        <v>1271</v>
      </c>
      <c r="R609" s="385">
        <v>0</v>
      </c>
      <c r="T609" s="384" t="s">
        <v>507</v>
      </c>
      <c r="U609" s="384" t="s">
        <v>508</v>
      </c>
    </row>
    <row r="610" spans="1:21">
      <c r="A610" s="382">
        <v>44189</v>
      </c>
      <c r="B610" s="384" t="s">
        <v>1545</v>
      </c>
      <c r="C610" s="384" t="s">
        <v>1546</v>
      </c>
      <c r="D610" s="384" t="s">
        <v>1512</v>
      </c>
      <c r="E610" s="384" t="s">
        <v>2118</v>
      </c>
      <c r="F610" s="384" t="s">
        <v>1537</v>
      </c>
      <c r="G610" s="384" t="s">
        <v>501</v>
      </c>
      <c r="H610" s="384" t="s">
        <v>736</v>
      </c>
      <c r="I610" s="547">
        <v>460</v>
      </c>
      <c r="J610" s="384" t="s">
        <v>503</v>
      </c>
      <c r="K610" s="385">
        <v>460</v>
      </c>
      <c r="L610" s="384" t="s">
        <v>503</v>
      </c>
      <c r="M610" s="384" t="s">
        <v>2119</v>
      </c>
      <c r="N610" s="384" t="s">
        <v>505</v>
      </c>
      <c r="O610" s="384" t="s">
        <v>2120</v>
      </c>
      <c r="R610" s="385">
        <v>0</v>
      </c>
      <c r="T610" s="384" t="s">
        <v>507</v>
      </c>
      <c r="U610" s="384" t="s">
        <v>508</v>
      </c>
    </row>
    <row r="611" spans="1:21">
      <c r="A611" s="382">
        <v>44191</v>
      </c>
      <c r="B611" s="384" t="s">
        <v>1534</v>
      </c>
      <c r="C611" s="384" t="s">
        <v>1535</v>
      </c>
      <c r="D611" s="384" t="s">
        <v>1299</v>
      </c>
      <c r="E611" s="384" t="s">
        <v>1642</v>
      </c>
      <c r="F611" s="384" t="s">
        <v>1537</v>
      </c>
      <c r="G611" s="384" t="s">
        <v>501</v>
      </c>
      <c r="H611" s="384" t="s">
        <v>736</v>
      </c>
      <c r="I611" s="547">
        <v>1000</v>
      </c>
      <c r="J611" s="384" t="s">
        <v>503</v>
      </c>
      <c r="K611" s="385">
        <v>1000</v>
      </c>
      <c r="L611" s="384" t="s">
        <v>503</v>
      </c>
      <c r="M611" s="384" t="s">
        <v>2121</v>
      </c>
      <c r="N611" s="384" t="s">
        <v>505</v>
      </c>
      <c r="O611" s="384" t="s">
        <v>2122</v>
      </c>
      <c r="R611" s="385">
        <v>0</v>
      </c>
      <c r="T611" s="384" t="s">
        <v>507</v>
      </c>
      <c r="U611" s="384" t="s">
        <v>508</v>
      </c>
    </row>
    <row r="612" spans="1:21">
      <c r="A612" s="382">
        <v>44191</v>
      </c>
      <c r="B612" s="384" t="s">
        <v>1534</v>
      </c>
      <c r="C612" s="384" t="s">
        <v>1535</v>
      </c>
      <c r="D612" s="384" t="s">
        <v>1302</v>
      </c>
      <c r="E612" s="384" t="s">
        <v>1927</v>
      </c>
      <c r="F612" s="384" t="s">
        <v>1537</v>
      </c>
      <c r="G612" s="384" t="s">
        <v>501</v>
      </c>
      <c r="H612" s="384" t="s">
        <v>736</v>
      </c>
      <c r="I612" s="547">
        <v>693</v>
      </c>
      <c r="J612" s="384" t="s">
        <v>503</v>
      </c>
      <c r="K612" s="385">
        <v>693</v>
      </c>
      <c r="L612" s="384" t="s">
        <v>503</v>
      </c>
      <c r="M612" s="384" t="s">
        <v>2123</v>
      </c>
      <c r="N612" s="384" t="s">
        <v>505</v>
      </c>
      <c r="O612" s="384" t="s">
        <v>2124</v>
      </c>
      <c r="R612" s="385">
        <v>0</v>
      </c>
      <c r="T612" s="384" t="s">
        <v>507</v>
      </c>
      <c r="U612" s="384" t="s">
        <v>508</v>
      </c>
    </row>
    <row r="613" spans="1:21">
      <c r="A613" s="382">
        <v>44192</v>
      </c>
      <c r="B613" s="384" t="s">
        <v>1534</v>
      </c>
      <c r="C613" s="384" t="s">
        <v>1535</v>
      </c>
      <c r="D613" s="384" t="s">
        <v>1305</v>
      </c>
      <c r="E613" s="384" t="s">
        <v>1909</v>
      </c>
      <c r="F613" s="384" t="s">
        <v>1537</v>
      </c>
      <c r="G613" s="384" t="s">
        <v>501</v>
      </c>
      <c r="H613" s="384" t="s">
        <v>736</v>
      </c>
      <c r="I613" s="547">
        <v>57</v>
      </c>
      <c r="J613" s="384" t="s">
        <v>503</v>
      </c>
      <c r="K613" s="385">
        <v>57</v>
      </c>
      <c r="L613" s="384" t="s">
        <v>503</v>
      </c>
      <c r="M613" s="384" t="s">
        <v>2125</v>
      </c>
      <c r="N613" s="384" t="s">
        <v>505</v>
      </c>
      <c r="O613" s="384" t="s">
        <v>2126</v>
      </c>
      <c r="R613" s="385">
        <v>0</v>
      </c>
      <c r="T613" s="384" t="s">
        <v>507</v>
      </c>
      <c r="U613" s="384" t="s">
        <v>508</v>
      </c>
    </row>
    <row r="614" spans="1:21">
      <c r="A614" s="382">
        <v>44192</v>
      </c>
      <c r="B614" s="384" t="s">
        <v>1534</v>
      </c>
      <c r="C614" s="384" t="s">
        <v>1535</v>
      </c>
      <c r="D614" s="384" t="s">
        <v>1490</v>
      </c>
      <c r="E614" s="384" t="s">
        <v>1638</v>
      </c>
      <c r="F614" s="384" t="s">
        <v>1537</v>
      </c>
      <c r="G614" s="384" t="s">
        <v>501</v>
      </c>
      <c r="H614" s="384" t="s">
        <v>736</v>
      </c>
      <c r="I614" s="547">
        <v>115</v>
      </c>
      <c r="J614" s="384" t="s">
        <v>503</v>
      </c>
      <c r="K614" s="385">
        <v>115</v>
      </c>
      <c r="L614" s="384" t="s">
        <v>503</v>
      </c>
      <c r="M614" s="384" t="s">
        <v>2127</v>
      </c>
      <c r="N614" s="384" t="s">
        <v>505</v>
      </c>
      <c r="O614" s="384" t="s">
        <v>2128</v>
      </c>
      <c r="R614" s="385">
        <v>0</v>
      </c>
      <c r="T614" s="384" t="s">
        <v>507</v>
      </c>
      <c r="U614" s="384" t="s">
        <v>508</v>
      </c>
    </row>
    <row r="615" spans="1:21">
      <c r="A615" s="382">
        <v>44192</v>
      </c>
      <c r="B615" s="384" t="s">
        <v>1534</v>
      </c>
      <c r="C615" s="384" t="s">
        <v>1535</v>
      </c>
      <c r="D615" s="384" t="s">
        <v>1490</v>
      </c>
      <c r="E615" s="384" t="s">
        <v>1638</v>
      </c>
      <c r="F615" s="384" t="s">
        <v>1537</v>
      </c>
      <c r="G615" s="384" t="s">
        <v>501</v>
      </c>
      <c r="H615" s="384" t="s">
        <v>736</v>
      </c>
      <c r="I615" s="547">
        <v>115</v>
      </c>
      <c r="J615" s="384" t="s">
        <v>503</v>
      </c>
      <c r="K615" s="385">
        <v>115</v>
      </c>
      <c r="L615" s="384" t="s">
        <v>503</v>
      </c>
      <c r="M615" s="384" t="s">
        <v>2129</v>
      </c>
      <c r="N615" s="384" t="s">
        <v>505</v>
      </c>
      <c r="O615" s="384" t="s">
        <v>2130</v>
      </c>
      <c r="R615" s="385">
        <v>0</v>
      </c>
      <c r="T615" s="384" t="s">
        <v>507</v>
      </c>
      <c r="U615" s="384" t="s">
        <v>508</v>
      </c>
    </row>
    <row r="616" spans="1:21">
      <c r="A616" s="382">
        <v>44192</v>
      </c>
      <c r="B616" s="384" t="s">
        <v>1534</v>
      </c>
      <c r="C616" s="384" t="s">
        <v>1535</v>
      </c>
      <c r="D616" s="384" t="s">
        <v>1305</v>
      </c>
      <c r="E616" s="384" t="s">
        <v>1909</v>
      </c>
      <c r="F616" s="384" t="s">
        <v>1537</v>
      </c>
      <c r="G616" s="384" t="s">
        <v>501</v>
      </c>
      <c r="H616" s="384" t="s">
        <v>736</v>
      </c>
      <c r="I616" s="547">
        <v>135</v>
      </c>
      <c r="J616" s="384" t="s">
        <v>503</v>
      </c>
      <c r="K616" s="385">
        <v>135</v>
      </c>
      <c r="L616" s="384" t="s">
        <v>503</v>
      </c>
      <c r="M616" s="384" t="s">
        <v>2131</v>
      </c>
      <c r="N616" s="384" t="s">
        <v>505</v>
      </c>
      <c r="O616" s="384" t="s">
        <v>2132</v>
      </c>
      <c r="R616" s="385">
        <v>0</v>
      </c>
      <c r="T616" s="384" t="s">
        <v>507</v>
      </c>
      <c r="U616" s="384" t="s">
        <v>508</v>
      </c>
    </row>
    <row r="617" spans="1:21">
      <c r="A617" s="382">
        <v>44193</v>
      </c>
      <c r="B617" s="384" t="s">
        <v>1540</v>
      </c>
      <c r="C617" s="384" t="s">
        <v>1541</v>
      </c>
      <c r="D617" s="384" t="s">
        <v>1434</v>
      </c>
      <c r="E617" s="384" t="s">
        <v>1954</v>
      </c>
      <c r="F617" s="384" t="s">
        <v>1537</v>
      </c>
      <c r="G617" s="384" t="s">
        <v>501</v>
      </c>
      <c r="H617" s="384" t="s">
        <v>736</v>
      </c>
      <c r="I617" s="547">
        <v>1239.9000000000001</v>
      </c>
      <c r="J617" s="384" t="s">
        <v>503</v>
      </c>
      <c r="K617" s="385">
        <v>1239.9000000000001</v>
      </c>
      <c r="L617" s="384" t="s">
        <v>503</v>
      </c>
      <c r="M617" s="384" t="s">
        <v>2133</v>
      </c>
      <c r="N617" s="384" t="s">
        <v>505</v>
      </c>
      <c r="O617" s="384" t="s">
        <v>2134</v>
      </c>
      <c r="R617" s="385">
        <v>0</v>
      </c>
      <c r="T617" s="384" t="s">
        <v>507</v>
      </c>
      <c r="U617" s="384" t="s">
        <v>508</v>
      </c>
    </row>
    <row r="618" spans="1:21">
      <c r="A618" s="382">
        <v>44193</v>
      </c>
      <c r="B618" s="384" t="s">
        <v>1545</v>
      </c>
      <c r="C618" s="384" t="s">
        <v>1546</v>
      </c>
      <c r="D618" s="384" t="s">
        <v>1435</v>
      </c>
      <c r="E618" s="384" t="s">
        <v>1547</v>
      </c>
      <c r="F618" s="384" t="s">
        <v>1537</v>
      </c>
      <c r="G618" s="384" t="s">
        <v>501</v>
      </c>
      <c r="H618" s="384" t="s">
        <v>736</v>
      </c>
      <c r="I618" s="547">
        <v>400</v>
      </c>
      <c r="J618" s="384" t="s">
        <v>503</v>
      </c>
      <c r="K618" s="385">
        <v>400</v>
      </c>
      <c r="L618" s="384" t="s">
        <v>503</v>
      </c>
      <c r="M618" s="384" t="s">
        <v>2135</v>
      </c>
      <c r="N618" s="384" t="s">
        <v>505</v>
      </c>
      <c r="O618" s="384" t="s">
        <v>2136</v>
      </c>
      <c r="R618" s="385">
        <v>0</v>
      </c>
      <c r="T618" s="384" t="s">
        <v>507</v>
      </c>
      <c r="U618" s="384" t="s">
        <v>508</v>
      </c>
    </row>
    <row r="619" spans="1:21">
      <c r="A619" s="382">
        <v>44193</v>
      </c>
      <c r="B619" s="384" t="s">
        <v>1545</v>
      </c>
      <c r="C619" s="384" t="s">
        <v>1546</v>
      </c>
      <c r="D619" s="384" t="s">
        <v>1436</v>
      </c>
      <c r="E619" s="384" t="s">
        <v>1550</v>
      </c>
      <c r="F619" s="384" t="s">
        <v>1537</v>
      </c>
      <c r="G619" s="384" t="s">
        <v>501</v>
      </c>
      <c r="H619" s="384" t="s">
        <v>736</v>
      </c>
      <c r="I619" s="547">
        <v>800</v>
      </c>
      <c r="J619" s="384" t="s">
        <v>503</v>
      </c>
      <c r="K619" s="385">
        <v>800</v>
      </c>
      <c r="L619" s="384" t="s">
        <v>503</v>
      </c>
      <c r="M619" s="384" t="s">
        <v>2137</v>
      </c>
      <c r="N619" s="384" t="s">
        <v>505</v>
      </c>
      <c r="O619" s="384" t="s">
        <v>2138</v>
      </c>
      <c r="R619" s="385">
        <v>0</v>
      </c>
      <c r="T619" s="384" t="s">
        <v>507</v>
      </c>
      <c r="U619" s="384" t="s">
        <v>508</v>
      </c>
    </row>
    <row r="620" spans="1:21">
      <c r="A620" s="382">
        <v>44193</v>
      </c>
      <c r="B620" s="384" t="s">
        <v>1545</v>
      </c>
      <c r="C620" s="384" t="s">
        <v>1546</v>
      </c>
      <c r="D620" s="384" t="s">
        <v>1438</v>
      </c>
      <c r="E620" s="384" t="s">
        <v>1553</v>
      </c>
      <c r="F620" s="384" t="s">
        <v>1537</v>
      </c>
      <c r="G620" s="384" t="s">
        <v>501</v>
      </c>
      <c r="H620" s="384" t="s">
        <v>736</v>
      </c>
      <c r="I620" s="547">
        <v>600</v>
      </c>
      <c r="J620" s="384" t="s">
        <v>503</v>
      </c>
      <c r="K620" s="385">
        <v>600</v>
      </c>
      <c r="L620" s="384" t="s">
        <v>503</v>
      </c>
      <c r="M620" s="384" t="s">
        <v>2139</v>
      </c>
      <c r="N620" s="384" t="s">
        <v>505</v>
      </c>
      <c r="O620" s="384" t="s">
        <v>2140</v>
      </c>
      <c r="R620" s="385">
        <v>0</v>
      </c>
      <c r="T620" s="384" t="s">
        <v>507</v>
      </c>
      <c r="U620" s="384" t="s">
        <v>508</v>
      </c>
    </row>
    <row r="621" spans="1:21">
      <c r="A621" s="382">
        <v>44193</v>
      </c>
      <c r="B621" s="384" t="s">
        <v>1545</v>
      </c>
      <c r="C621" s="384" t="s">
        <v>1546</v>
      </c>
      <c r="D621" s="384" t="s">
        <v>1437</v>
      </c>
      <c r="E621" s="384" t="s">
        <v>1556</v>
      </c>
      <c r="F621" s="384" t="s">
        <v>1537</v>
      </c>
      <c r="G621" s="384" t="s">
        <v>501</v>
      </c>
      <c r="H621" s="384" t="s">
        <v>736</v>
      </c>
      <c r="I621" s="547">
        <v>300</v>
      </c>
      <c r="J621" s="384" t="s">
        <v>503</v>
      </c>
      <c r="K621" s="385">
        <v>300</v>
      </c>
      <c r="L621" s="384" t="s">
        <v>503</v>
      </c>
      <c r="M621" s="384" t="s">
        <v>2141</v>
      </c>
      <c r="N621" s="384" t="s">
        <v>505</v>
      </c>
      <c r="O621" s="384" t="s">
        <v>2142</v>
      </c>
      <c r="R621" s="385">
        <v>0</v>
      </c>
      <c r="T621" s="384" t="s">
        <v>507</v>
      </c>
      <c r="U621" s="384" t="s">
        <v>508</v>
      </c>
    </row>
    <row r="622" spans="1:21">
      <c r="A622" s="382">
        <v>44193</v>
      </c>
      <c r="B622" s="384" t="s">
        <v>1545</v>
      </c>
      <c r="C622" s="384" t="s">
        <v>1546</v>
      </c>
      <c r="D622" s="384" t="s">
        <v>1437</v>
      </c>
      <c r="E622" s="384" t="s">
        <v>1556</v>
      </c>
      <c r="F622" s="384" t="s">
        <v>1537</v>
      </c>
      <c r="G622" s="384" t="s">
        <v>501</v>
      </c>
      <c r="H622" s="384" t="s">
        <v>736</v>
      </c>
      <c r="I622" s="547">
        <v>300</v>
      </c>
      <c r="J622" s="384" t="s">
        <v>503</v>
      </c>
      <c r="K622" s="385">
        <v>300</v>
      </c>
      <c r="L622" s="384" t="s">
        <v>503</v>
      </c>
      <c r="M622" s="384" t="s">
        <v>2141</v>
      </c>
      <c r="N622" s="384" t="s">
        <v>505</v>
      </c>
      <c r="O622" s="384" t="s">
        <v>2143</v>
      </c>
      <c r="R622" s="385">
        <v>0</v>
      </c>
      <c r="T622" s="384" t="s">
        <v>507</v>
      </c>
      <c r="U622" s="384" t="s">
        <v>508</v>
      </c>
    </row>
    <row r="623" spans="1:21">
      <c r="A623" s="382">
        <v>44193</v>
      </c>
      <c r="B623" s="384" t="s">
        <v>1545</v>
      </c>
      <c r="C623" s="384" t="s">
        <v>1546</v>
      </c>
      <c r="D623" s="384" t="s">
        <v>1437</v>
      </c>
      <c r="E623" s="384" t="s">
        <v>1556</v>
      </c>
      <c r="F623" s="384" t="s">
        <v>1537</v>
      </c>
      <c r="G623" s="384" t="s">
        <v>501</v>
      </c>
      <c r="H623" s="384" t="s">
        <v>736</v>
      </c>
      <c r="I623" s="547">
        <v>300</v>
      </c>
      <c r="J623" s="384" t="s">
        <v>503</v>
      </c>
      <c r="K623" s="385">
        <v>300</v>
      </c>
      <c r="L623" s="384" t="s">
        <v>503</v>
      </c>
      <c r="M623" s="384" t="s">
        <v>2144</v>
      </c>
      <c r="N623" s="384" t="s">
        <v>505</v>
      </c>
      <c r="O623" s="384" t="s">
        <v>2145</v>
      </c>
      <c r="R623" s="385">
        <v>0</v>
      </c>
      <c r="T623" s="384" t="s">
        <v>507</v>
      </c>
      <c r="U623" s="384" t="s">
        <v>508</v>
      </c>
    </row>
    <row r="624" spans="1:21">
      <c r="A624" s="382">
        <v>44193</v>
      </c>
      <c r="B624" s="384" t="s">
        <v>1545</v>
      </c>
      <c r="C624" s="384" t="s">
        <v>1546</v>
      </c>
      <c r="D624" s="384" t="s">
        <v>1439</v>
      </c>
      <c r="E624" s="384" t="s">
        <v>1595</v>
      </c>
      <c r="F624" s="384" t="s">
        <v>1537</v>
      </c>
      <c r="G624" s="384" t="s">
        <v>501</v>
      </c>
      <c r="H624" s="384" t="s">
        <v>736</v>
      </c>
      <c r="I624" s="547">
        <v>60.19</v>
      </c>
      <c r="J624" s="384" t="s">
        <v>503</v>
      </c>
      <c r="K624" s="385">
        <v>60.19</v>
      </c>
      <c r="L624" s="384" t="s">
        <v>503</v>
      </c>
      <c r="M624" s="384" t="s">
        <v>2146</v>
      </c>
      <c r="N624" s="384" t="s">
        <v>505</v>
      </c>
      <c r="O624" s="384" t="s">
        <v>2147</v>
      </c>
      <c r="R624" s="385">
        <v>0</v>
      </c>
      <c r="T624" s="384" t="s">
        <v>507</v>
      </c>
      <c r="U624" s="384" t="s">
        <v>508</v>
      </c>
    </row>
    <row r="625" spans="1:21">
      <c r="A625" s="382">
        <v>44193</v>
      </c>
      <c r="B625" s="384" t="s">
        <v>1545</v>
      </c>
      <c r="C625" s="384" t="s">
        <v>1546</v>
      </c>
      <c r="D625" s="384" t="s">
        <v>1439</v>
      </c>
      <c r="E625" s="384" t="s">
        <v>1595</v>
      </c>
      <c r="F625" s="384" t="s">
        <v>1537</v>
      </c>
      <c r="G625" s="384" t="s">
        <v>501</v>
      </c>
      <c r="H625" s="384" t="s">
        <v>736</v>
      </c>
      <c r="I625" s="547">
        <v>361.12</v>
      </c>
      <c r="J625" s="384" t="s">
        <v>503</v>
      </c>
      <c r="K625" s="385">
        <v>361.12</v>
      </c>
      <c r="L625" s="384" t="s">
        <v>503</v>
      </c>
      <c r="M625" s="384" t="s">
        <v>2148</v>
      </c>
      <c r="N625" s="384" t="s">
        <v>505</v>
      </c>
      <c r="O625" s="384" t="s">
        <v>2149</v>
      </c>
      <c r="R625" s="385">
        <v>0</v>
      </c>
      <c r="T625" s="384" t="s">
        <v>507</v>
      </c>
      <c r="U625" s="384" t="s">
        <v>508</v>
      </c>
    </row>
    <row r="626" spans="1:21">
      <c r="A626" s="382">
        <v>44193</v>
      </c>
      <c r="B626" s="384" t="s">
        <v>1545</v>
      </c>
      <c r="C626" s="384" t="s">
        <v>1546</v>
      </c>
      <c r="D626" s="384" t="s">
        <v>1514</v>
      </c>
      <c r="E626" s="384" t="s">
        <v>1572</v>
      </c>
      <c r="F626" s="384" t="s">
        <v>1537</v>
      </c>
      <c r="G626" s="384" t="s">
        <v>501</v>
      </c>
      <c r="H626" s="384" t="s">
        <v>736</v>
      </c>
      <c r="I626" s="547">
        <v>24</v>
      </c>
      <c r="J626" s="384" t="s">
        <v>503</v>
      </c>
      <c r="K626" s="385">
        <v>24</v>
      </c>
      <c r="L626" s="384" t="s">
        <v>503</v>
      </c>
      <c r="M626" s="384" t="s">
        <v>1573</v>
      </c>
      <c r="N626" s="384" t="s">
        <v>505</v>
      </c>
      <c r="O626" s="384" t="s">
        <v>2150</v>
      </c>
      <c r="R626" s="385">
        <v>0</v>
      </c>
      <c r="T626" s="384" t="s">
        <v>507</v>
      </c>
      <c r="U626" s="384" t="s">
        <v>508</v>
      </c>
    </row>
    <row r="627" spans="1:21">
      <c r="A627" s="382">
        <v>44193</v>
      </c>
      <c r="B627" s="384" t="s">
        <v>1545</v>
      </c>
      <c r="C627" s="384" t="s">
        <v>1546</v>
      </c>
      <c r="D627" s="384" t="s">
        <v>1439</v>
      </c>
      <c r="E627" s="384" t="s">
        <v>1595</v>
      </c>
      <c r="F627" s="384" t="s">
        <v>1537</v>
      </c>
      <c r="G627" s="384" t="s">
        <v>501</v>
      </c>
      <c r="H627" s="384" t="s">
        <v>736</v>
      </c>
      <c r="I627" s="547">
        <v>197.15</v>
      </c>
      <c r="J627" s="384" t="s">
        <v>503</v>
      </c>
      <c r="K627" s="385">
        <v>197.15</v>
      </c>
      <c r="L627" s="384" t="s">
        <v>503</v>
      </c>
      <c r="M627" s="384" t="s">
        <v>2151</v>
      </c>
      <c r="N627" s="384" t="s">
        <v>505</v>
      </c>
      <c r="O627" s="384" t="s">
        <v>2152</v>
      </c>
      <c r="R627" s="385">
        <v>0</v>
      </c>
      <c r="T627" s="384" t="s">
        <v>507</v>
      </c>
      <c r="U627" s="384" t="s">
        <v>508</v>
      </c>
    </row>
    <row r="628" spans="1:21">
      <c r="A628" s="382">
        <v>44193</v>
      </c>
      <c r="B628" s="384" t="s">
        <v>1545</v>
      </c>
      <c r="C628" s="384" t="s">
        <v>1546</v>
      </c>
      <c r="D628" s="384" t="s">
        <v>1439</v>
      </c>
      <c r="E628" s="384" t="s">
        <v>1595</v>
      </c>
      <c r="F628" s="384" t="s">
        <v>1537</v>
      </c>
      <c r="G628" s="384" t="s">
        <v>501</v>
      </c>
      <c r="H628" s="384" t="s">
        <v>736</v>
      </c>
      <c r="I628" s="547">
        <v>197.15</v>
      </c>
      <c r="J628" s="384" t="s">
        <v>503</v>
      </c>
      <c r="K628" s="385">
        <v>197.15</v>
      </c>
      <c r="L628" s="384" t="s">
        <v>503</v>
      </c>
      <c r="M628" s="384" t="s">
        <v>2151</v>
      </c>
      <c r="N628" s="384" t="s">
        <v>505</v>
      </c>
      <c r="O628" s="384" t="s">
        <v>2153</v>
      </c>
      <c r="R628" s="385">
        <v>0</v>
      </c>
      <c r="T628" s="384" t="s">
        <v>507</v>
      </c>
      <c r="U628" s="384" t="s">
        <v>508</v>
      </c>
    </row>
    <row r="629" spans="1:21">
      <c r="A629" s="382">
        <v>44193</v>
      </c>
      <c r="B629" s="384" t="s">
        <v>1545</v>
      </c>
      <c r="C629" s="384" t="s">
        <v>1546</v>
      </c>
      <c r="D629" s="384" t="s">
        <v>1439</v>
      </c>
      <c r="E629" s="384" t="s">
        <v>1595</v>
      </c>
      <c r="F629" s="384" t="s">
        <v>1537</v>
      </c>
      <c r="G629" s="384" t="s">
        <v>501</v>
      </c>
      <c r="H629" s="384" t="s">
        <v>736</v>
      </c>
      <c r="I629" s="547">
        <v>1</v>
      </c>
      <c r="J629" s="384" t="s">
        <v>503</v>
      </c>
      <c r="K629" s="385">
        <v>1</v>
      </c>
      <c r="L629" s="384" t="s">
        <v>503</v>
      </c>
      <c r="M629" s="384" t="s">
        <v>2154</v>
      </c>
      <c r="N629" s="384" t="s">
        <v>505</v>
      </c>
      <c r="O629" s="384" t="s">
        <v>2155</v>
      </c>
      <c r="R629" s="385">
        <v>0</v>
      </c>
      <c r="T629" s="384" t="s">
        <v>507</v>
      </c>
      <c r="U629" s="384" t="s">
        <v>508</v>
      </c>
    </row>
    <row r="630" spans="1:21">
      <c r="A630" s="382">
        <v>44194</v>
      </c>
      <c r="B630" s="384" t="s">
        <v>496</v>
      </c>
      <c r="C630" s="384" t="s">
        <v>497</v>
      </c>
      <c r="D630" s="384" t="s">
        <v>991</v>
      </c>
      <c r="E630" s="384" t="s">
        <v>992</v>
      </c>
      <c r="F630" s="384" t="s">
        <v>747</v>
      </c>
      <c r="G630" s="384" t="s">
        <v>1181</v>
      </c>
      <c r="H630" s="384" t="s">
        <v>736</v>
      </c>
      <c r="I630" s="547">
        <v>0.74</v>
      </c>
      <c r="J630" s="384" t="s">
        <v>503</v>
      </c>
      <c r="K630" s="385">
        <v>1475.98</v>
      </c>
      <c r="L630" s="384" t="s">
        <v>758</v>
      </c>
      <c r="M630" s="384" t="s">
        <v>1272</v>
      </c>
      <c r="N630" s="384" t="s">
        <v>505</v>
      </c>
      <c r="O630" s="384" t="s">
        <v>1273</v>
      </c>
      <c r="R630" s="385">
        <v>0</v>
      </c>
      <c r="T630" s="384" t="s">
        <v>507</v>
      </c>
      <c r="U630" s="384" t="s">
        <v>508</v>
      </c>
    </row>
    <row r="631" spans="1:21">
      <c r="A631" s="382">
        <v>44194</v>
      </c>
      <c r="B631" s="384" t="s">
        <v>496</v>
      </c>
      <c r="C631" s="384" t="s">
        <v>497</v>
      </c>
      <c r="D631" s="384" t="s">
        <v>991</v>
      </c>
      <c r="E631" s="384" t="s">
        <v>992</v>
      </c>
      <c r="F631" s="384" t="s">
        <v>747</v>
      </c>
      <c r="G631" s="384" t="s">
        <v>501</v>
      </c>
      <c r="H631" s="384" t="s">
        <v>736</v>
      </c>
      <c r="I631" s="547">
        <v>0.01</v>
      </c>
      <c r="J631" s="384" t="s">
        <v>503</v>
      </c>
      <c r="K631" s="385">
        <v>0.01</v>
      </c>
      <c r="L631" s="384" t="s">
        <v>503</v>
      </c>
      <c r="M631" s="384" t="s">
        <v>1274</v>
      </c>
      <c r="N631" s="384" t="s">
        <v>505</v>
      </c>
      <c r="O631" s="384" t="s">
        <v>1275</v>
      </c>
      <c r="R631" s="385">
        <v>0</v>
      </c>
      <c r="T631" s="384" t="s">
        <v>507</v>
      </c>
      <c r="U631" s="384" t="s">
        <v>508</v>
      </c>
    </row>
    <row r="632" spans="1:21">
      <c r="A632" s="382">
        <v>44194</v>
      </c>
      <c r="B632" s="384" t="s">
        <v>496</v>
      </c>
      <c r="C632" s="384" t="s">
        <v>497</v>
      </c>
      <c r="D632" s="384" t="s">
        <v>991</v>
      </c>
      <c r="E632" s="384" t="s">
        <v>992</v>
      </c>
      <c r="F632" s="384" t="s">
        <v>747</v>
      </c>
      <c r="G632" s="384" t="s">
        <v>501</v>
      </c>
      <c r="H632" s="384" t="s">
        <v>736</v>
      </c>
      <c r="I632" s="547">
        <v>0.9</v>
      </c>
      <c r="J632" s="384" t="s">
        <v>503</v>
      </c>
      <c r="K632" s="385">
        <v>0.9</v>
      </c>
      <c r="L632" s="384" t="s">
        <v>503</v>
      </c>
      <c r="M632" s="384" t="s">
        <v>1276</v>
      </c>
      <c r="N632" s="384" t="s">
        <v>505</v>
      </c>
      <c r="O632" s="384" t="s">
        <v>1277</v>
      </c>
      <c r="R632" s="385">
        <v>0</v>
      </c>
      <c r="T632" s="384" t="s">
        <v>507</v>
      </c>
      <c r="U632" s="384" t="s">
        <v>508</v>
      </c>
    </row>
    <row r="633" spans="1:21">
      <c r="A633" s="382">
        <v>44194</v>
      </c>
      <c r="B633" s="384" t="s">
        <v>496</v>
      </c>
      <c r="C633" s="384" t="s">
        <v>497</v>
      </c>
      <c r="D633" s="384" t="s">
        <v>991</v>
      </c>
      <c r="E633" s="384" t="s">
        <v>992</v>
      </c>
      <c r="F633" s="384" t="s">
        <v>747</v>
      </c>
      <c r="G633" s="384" t="s">
        <v>501</v>
      </c>
      <c r="H633" s="384" t="s">
        <v>736</v>
      </c>
      <c r="I633" s="547">
        <v>0.1</v>
      </c>
      <c r="J633" s="384" t="s">
        <v>503</v>
      </c>
      <c r="K633" s="385">
        <v>0.1</v>
      </c>
      <c r="L633" s="384" t="s">
        <v>503</v>
      </c>
      <c r="M633" s="384" t="s">
        <v>1278</v>
      </c>
      <c r="N633" s="384" t="s">
        <v>505</v>
      </c>
      <c r="O633" s="384" t="s">
        <v>1279</v>
      </c>
      <c r="R633" s="385">
        <v>0</v>
      </c>
      <c r="T633" s="384" t="s">
        <v>507</v>
      </c>
      <c r="U633" s="384" t="s">
        <v>508</v>
      </c>
    </row>
    <row r="634" spans="1:21">
      <c r="A634" s="382">
        <v>44194</v>
      </c>
      <c r="B634" s="384" t="s">
        <v>1540</v>
      </c>
      <c r="C634" s="384" t="s">
        <v>1541</v>
      </c>
      <c r="D634" s="384" t="s">
        <v>1320</v>
      </c>
      <c r="E634" s="384" t="s">
        <v>2156</v>
      </c>
      <c r="F634" s="384" t="s">
        <v>1537</v>
      </c>
      <c r="G634" s="384" t="s">
        <v>501</v>
      </c>
      <c r="H634" s="384" t="s">
        <v>736</v>
      </c>
      <c r="I634" s="547">
        <v>250</v>
      </c>
      <c r="J634" s="384" t="s">
        <v>503</v>
      </c>
      <c r="K634" s="385">
        <v>250</v>
      </c>
      <c r="L634" s="384" t="s">
        <v>503</v>
      </c>
      <c r="M634" s="384" t="s">
        <v>2157</v>
      </c>
      <c r="N634" s="384" t="s">
        <v>505</v>
      </c>
      <c r="O634" s="384" t="s">
        <v>2158</v>
      </c>
      <c r="R634" s="385">
        <v>0</v>
      </c>
      <c r="T634" s="384" t="s">
        <v>507</v>
      </c>
      <c r="U634" s="384" t="s">
        <v>508</v>
      </c>
    </row>
    <row r="635" spans="1:21">
      <c r="A635" s="382">
        <v>44194</v>
      </c>
      <c r="B635" s="384" t="s">
        <v>1540</v>
      </c>
      <c r="C635" s="384" t="s">
        <v>1541</v>
      </c>
      <c r="D635" s="384" t="s">
        <v>1320</v>
      </c>
      <c r="E635" s="384" t="s">
        <v>2156</v>
      </c>
      <c r="F635" s="384" t="s">
        <v>1537</v>
      </c>
      <c r="G635" s="384" t="s">
        <v>501</v>
      </c>
      <c r="H635" s="384" t="s">
        <v>736</v>
      </c>
      <c r="I635" s="547">
        <v>250</v>
      </c>
      <c r="J635" s="384" t="s">
        <v>503</v>
      </c>
      <c r="K635" s="385">
        <v>250</v>
      </c>
      <c r="L635" s="384" t="s">
        <v>503</v>
      </c>
      <c r="M635" s="384" t="s">
        <v>2159</v>
      </c>
      <c r="N635" s="384" t="s">
        <v>505</v>
      </c>
      <c r="O635" s="384" t="s">
        <v>2160</v>
      </c>
      <c r="R635" s="385">
        <v>0</v>
      </c>
      <c r="T635" s="384" t="s">
        <v>507</v>
      </c>
      <c r="U635" s="384" t="s">
        <v>508</v>
      </c>
    </row>
    <row r="636" spans="1:21">
      <c r="A636" s="382">
        <v>44194</v>
      </c>
      <c r="B636" s="384" t="s">
        <v>1540</v>
      </c>
      <c r="C636" s="384" t="s">
        <v>1541</v>
      </c>
      <c r="D636" s="384" t="s">
        <v>1320</v>
      </c>
      <c r="E636" s="384" t="s">
        <v>2156</v>
      </c>
      <c r="F636" s="384" t="s">
        <v>1537</v>
      </c>
      <c r="G636" s="384" t="s">
        <v>501</v>
      </c>
      <c r="H636" s="384" t="s">
        <v>736</v>
      </c>
      <c r="I636" s="547">
        <v>250</v>
      </c>
      <c r="J636" s="384" t="s">
        <v>503</v>
      </c>
      <c r="K636" s="385">
        <v>250</v>
      </c>
      <c r="L636" s="384" t="s">
        <v>503</v>
      </c>
      <c r="M636" s="384" t="s">
        <v>2161</v>
      </c>
      <c r="N636" s="384" t="s">
        <v>505</v>
      </c>
      <c r="O636" s="384" t="s">
        <v>2162</v>
      </c>
      <c r="R636" s="385">
        <v>0</v>
      </c>
      <c r="T636" s="384" t="s">
        <v>507</v>
      </c>
      <c r="U636" s="384" t="s">
        <v>508</v>
      </c>
    </row>
    <row r="637" spans="1:21">
      <c r="A637" s="382">
        <v>44194</v>
      </c>
      <c r="B637" s="384" t="s">
        <v>1540</v>
      </c>
      <c r="C637" s="384" t="s">
        <v>1541</v>
      </c>
      <c r="D637" s="384" t="s">
        <v>1320</v>
      </c>
      <c r="E637" s="384" t="s">
        <v>2156</v>
      </c>
      <c r="F637" s="384" t="s">
        <v>1537</v>
      </c>
      <c r="G637" s="384" t="s">
        <v>501</v>
      </c>
      <c r="H637" s="384" t="s">
        <v>736</v>
      </c>
      <c r="I637" s="547">
        <v>250</v>
      </c>
      <c r="J637" s="384" t="s">
        <v>503</v>
      </c>
      <c r="K637" s="385">
        <v>250</v>
      </c>
      <c r="L637" s="384" t="s">
        <v>503</v>
      </c>
      <c r="M637" s="384" t="s">
        <v>2163</v>
      </c>
      <c r="N637" s="384" t="s">
        <v>505</v>
      </c>
      <c r="O637" s="384" t="s">
        <v>2164</v>
      </c>
      <c r="R637" s="385">
        <v>0</v>
      </c>
      <c r="T637" s="384" t="s">
        <v>507</v>
      </c>
      <c r="U637" s="384" t="s">
        <v>508</v>
      </c>
    </row>
    <row r="638" spans="1:21">
      <c r="A638" s="382">
        <v>44194</v>
      </c>
      <c r="B638" s="384" t="s">
        <v>1540</v>
      </c>
      <c r="C638" s="384" t="s">
        <v>1541</v>
      </c>
      <c r="D638" s="384" t="s">
        <v>1320</v>
      </c>
      <c r="E638" s="384" t="s">
        <v>2156</v>
      </c>
      <c r="F638" s="384" t="s">
        <v>1537</v>
      </c>
      <c r="G638" s="384" t="s">
        <v>501</v>
      </c>
      <c r="H638" s="384" t="s">
        <v>736</v>
      </c>
      <c r="I638" s="547">
        <v>250</v>
      </c>
      <c r="J638" s="384" t="s">
        <v>503</v>
      </c>
      <c r="K638" s="385">
        <v>250</v>
      </c>
      <c r="L638" s="384" t="s">
        <v>503</v>
      </c>
      <c r="M638" s="384" t="s">
        <v>2165</v>
      </c>
      <c r="N638" s="384" t="s">
        <v>505</v>
      </c>
      <c r="O638" s="384" t="s">
        <v>2166</v>
      </c>
      <c r="R638" s="385">
        <v>0</v>
      </c>
      <c r="T638" s="384" t="s">
        <v>507</v>
      </c>
      <c r="U638" s="384" t="s">
        <v>508</v>
      </c>
    </row>
    <row r="639" spans="1:21">
      <c r="A639" s="382">
        <v>44194</v>
      </c>
      <c r="B639" s="384" t="s">
        <v>1540</v>
      </c>
      <c r="C639" s="384" t="s">
        <v>1541</v>
      </c>
      <c r="D639" s="384" t="s">
        <v>1320</v>
      </c>
      <c r="E639" s="384" t="s">
        <v>2156</v>
      </c>
      <c r="F639" s="384" t="s">
        <v>1537</v>
      </c>
      <c r="G639" s="384" t="s">
        <v>501</v>
      </c>
      <c r="H639" s="384" t="s">
        <v>736</v>
      </c>
      <c r="I639" s="547">
        <v>250</v>
      </c>
      <c r="J639" s="384" t="s">
        <v>503</v>
      </c>
      <c r="K639" s="385">
        <v>250</v>
      </c>
      <c r="L639" s="384" t="s">
        <v>503</v>
      </c>
      <c r="M639" s="384" t="s">
        <v>2167</v>
      </c>
      <c r="N639" s="384" t="s">
        <v>505</v>
      </c>
      <c r="O639" s="384" t="s">
        <v>2168</v>
      </c>
      <c r="R639" s="385">
        <v>0</v>
      </c>
      <c r="T639" s="384" t="s">
        <v>507</v>
      </c>
      <c r="U639" s="384" t="s">
        <v>508</v>
      </c>
    </row>
    <row r="640" spans="1:21">
      <c r="A640" s="382">
        <v>44194</v>
      </c>
      <c r="B640" s="384" t="s">
        <v>1540</v>
      </c>
      <c r="C640" s="384" t="s">
        <v>1541</v>
      </c>
      <c r="D640" s="384" t="s">
        <v>1320</v>
      </c>
      <c r="E640" s="384" t="s">
        <v>2156</v>
      </c>
      <c r="F640" s="384" t="s">
        <v>1537</v>
      </c>
      <c r="G640" s="384" t="s">
        <v>501</v>
      </c>
      <c r="H640" s="384" t="s">
        <v>736</v>
      </c>
      <c r="I640" s="547">
        <v>250</v>
      </c>
      <c r="J640" s="384" t="s">
        <v>503</v>
      </c>
      <c r="K640" s="385">
        <v>250</v>
      </c>
      <c r="L640" s="384" t="s">
        <v>503</v>
      </c>
      <c r="M640" s="384" t="s">
        <v>2169</v>
      </c>
      <c r="N640" s="384" t="s">
        <v>505</v>
      </c>
      <c r="O640" s="384" t="s">
        <v>2170</v>
      </c>
      <c r="R640" s="385">
        <v>0</v>
      </c>
      <c r="T640" s="384" t="s">
        <v>507</v>
      </c>
      <c r="U640" s="384" t="s">
        <v>508</v>
      </c>
    </row>
    <row r="641" spans="1:21">
      <c r="A641" s="382">
        <v>44194</v>
      </c>
      <c r="B641" s="384" t="s">
        <v>1540</v>
      </c>
      <c r="C641" s="384" t="s">
        <v>1541</v>
      </c>
      <c r="D641" s="384" t="s">
        <v>1496</v>
      </c>
      <c r="E641" s="384" t="s">
        <v>1974</v>
      </c>
      <c r="F641" s="384" t="s">
        <v>1537</v>
      </c>
      <c r="G641" s="384" t="s">
        <v>501</v>
      </c>
      <c r="H641" s="384" t="s">
        <v>736</v>
      </c>
      <c r="I641" s="547">
        <v>1487</v>
      </c>
      <c r="J641" s="384" t="s">
        <v>503</v>
      </c>
      <c r="K641" s="385">
        <v>1487</v>
      </c>
      <c r="L641" s="384" t="s">
        <v>503</v>
      </c>
      <c r="M641" s="384" t="s">
        <v>1975</v>
      </c>
      <c r="N641" s="384" t="s">
        <v>505</v>
      </c>
      <c r="O641" s="384" t="s">
        <v>2171</v>
      </c>
      <c r="R641" s="385">
        <v>0</v>
      </c>
      <c r="T641" s="384" t="s">
        <v>507</v>
      </c>
      <c r="U641" s="384" t="s">
        <v>508</v>
      </c>
    </row>
    <row r="642" spans="1:21">
      <c r="A642" s="382">
        <v>44194</v>
      </c>
      <c r="B642" s="384" t="s">
        <v>1540</v>
      </c>
      <c r="C642" s="384" t="s">
        <v>1541</v>
      </c>
      <c r="D642" s="384" t="s">
        <v>1320</v>
      </c>
      <c r="E642" s="384" t="s">
        <v>2156</v>
      </c>
      <c r="F642" s="384" t="s">
        <v>1537</v>
      </c>
      <c r="G642" s="384" t="s">
        <v>501</v>
      </c>
      <c r="H642" s="384" t="s">
        <v>736</v>
      </c>
      <c r="I642" s="547">
        <v>250</v>
      </c>
      <c r="J642" s="384" t="s">
        <v>503</v>
      </c>
      <c r="K642" s="385">
        <v>250</v>
      </c>
      <c r="L642" s="384" t="s">
        <v>503</v>
      </c>
      <c r="M642" s="384" t="s">
        <v>2172</v>
      </c>
      <c r="N642" s="384" t="s">
        <v>505</v>
      </c>
      <c r="O642" s="384" t="s">
        <v>2173</v>
      </c>
      <c r="R642" s="385">
        <v>0</v>
      </c>
      <c r="T642" s="384" t="s">
        <v>507</v>
      </c>
      <c r="U642" s="384" t="s">
        <v>508</v>
      </c>
    </row>
    <row r="643" spans="1:21">
      <c r="A643" s="382">
        <v>44194</v>
      </c>
      <c r="B643" s="384" t="s">
        <v>1540</v>
      </c>
      <c r="C643" s="384" t="s">
        <v>1541</v>
      </c>
      <c r="D643" s="384" t="s">
        <v>1320</v>
      </c>
      <c r="E643" s="384" t="s">
        <v>2156</v>
      </c>
      <c r="F643" s="384" t="s">
        <v>1537</v>
      </c>
      <c r="G643" s="384" t="s">
        <v>501</v>
      </c>
      <c r="H643" s="384" t="s">
        <v>736</v>
      </c>
      <c r="I643" s="547">
        <v>250</v>
      </c>
      <c r="J643" s="384" t="s">
        <v>503</v>
      </c>
      <c r="K643" s="385">
        <v>250</v>
      </c>
      <c r="L643" s="384" t="s">
        <v>503</v>
      </c>
      <c r="M643" s="384" t="s">
        <v>2174</v>
      </c>
      <c r="N643" s="384" t="s">
        <v>505</v>
      </c>
      <c r="O643" s="384" t="s">
        <v>2175</v>
      </c>
      <c r="R643" s="385">
        <v>0</v>
      </c>
      <c r="T643" s="384" t="s">
        <v>507</v>
      </c>
      <c r="U643" s="384" t="s">
        <v>508</v>
      </c>
    </row>
    <row r="644" spans="1:21">
      <c r="A644" s="382">
        <v>44194</v>
      </c>
      <c r="B644" s="384" t="s">
        <v>1540</v>
      </c>
      <c r="C644" s="384" t="s">
        <v>1541</v>
      </c>
      <c r="D644" s="384" t="s">
        <v>1320</v>
      </c>
      <c r="E644" s="384" t="s">
        <v>2156</v>
      </c>
      <c r="F644" s="384" t="s">
        <v>1537</v>
      </c>
      <c r="G644" s="384" t="s">
        <v>501</v>
      </c>
      <c r="H644" s="384" t="s">
        <v>736</v>
      </c>
      <c r="I644" s="547">
        <v>250</v>
      </c>
      <c r="J644" s="384" t="s">
        <v>503</v>
      </c>
      <c r="K644" s="385">
        <v>250</v>
      </c>
      <c r="L644" s="384" t="s">
        <v>503</v>
      </c>
      <c r="M644" s="384" t="s">
        <v>2176</v>
      </c>
      <c r="N644" s="384" t="s">
        <v>505</v>
      </c>
      <c r="O644" s="384" t="s">
        <v>2177</v>
      </c>
      <c r="R644" s="385">
        <v>0</v>
      </c>
      <c r="T644" s="384" t="s">
        <v>507</v>
      </c>
      <c r="U644" s="384" t="s">
        <v>508</v>
      </c>
    </row>
    <row r="645" spans="1:21">
      <c r="A645" s="382">
        <v>44194</v>
      </c>
      <c r="B645" s="384" t="s">
        <v>1540</v>
      </c>
      <c r="C645" s="384" t="s">
        <v>1541</v>
      </c>
      <c r="D645" s="384" t="s">
        <v>1319</v>
      </c>
      <c r="E645" s="384" t="s">
        <v>2056</v>
      </c>
      <c r="F645" s="384" t="s">
        <v>1537</v>
      </c>
      <c r="G645" s="384" t="s">
        <v>501</v>
      </c>
      <c r="H645" s="384" t="s">
        <v>736</v>
      </c>
      <c r="I645" s="547">
        <v>700</v>
      </c>
      <c r="J645" s="384" t="s">
        <v>503</v>
      </c>
      <c r="K645" s="385">
        <v>700</v>
      </c>
      <c r="L645" s="384" t="s">
        <v>503</v>
      </c>
      <c r="M645" s="384" t="s">
        <v>2178</v>
      </c>
      <c r="N645" s="384" t="s">
        <v>505</v>
      </c>
      <c r="O645" s="384" t="s">
        <v>2179</v>
      </c>
      <c r="R645" s="385">
        <v>0</v>
      </c>
      <c r="T645" s="384" t="s">
        <v>507</v>
      </c>
      <c r="U645" s="384" t="s">
        <v>508</v>
      </c>
    </row>
    <row r="646" spans="1:21">
      <c r="A646" s="382">
        <v>44194</v>
      </c>
      <c r="B646" s="384" t="s">
        <v>1540</v>
      </c>
      <c r="C646" s="384" t="s">
        <v>1541</v>
      </c>
      <c r="D646" s="384" t="s">
        <v>1328</v>
      </c>
      <c r="E646" s="384" t="s">
        <v>2180</v>
      </c>
      <c r="F646" s="384" t="s">
        <v>1537</v>
      </c>
      <c r="G646" s="384" t="s">
        <v>501</v>
      </c>
      <c r="H646" s="384" t="s">
        <v>736</v>
      </c>
      <c r="I646" s="547">
        <v>700</v>
      </c>
      <c r="J646" s="384" t="s">
        <v>503</v>
      </c>
      <c r="K646" s="385">
        <v>700</v>
      </c>
      <c r="L646" s="384" t="s">
        <v>503</v>
      </c>
      <c r="M646" s="384" t="s">
        <v>2181</v>
      </c>
      <c r="N646" s="384" t="s">
        <v>505</v>
      </c>
      <c r="O646" s="384" t="s">
        <v>2182</v>
      </c>
      <c r="R646" s="385">
        <v>0</v>
      </c>
      <c r="T646" s="384" t="s">
        <v>507</v>
      </c>
      <c r="U646" s="384" t="s">
        <v>508</v>
      </c>
    </row>
    <row r="647" spans="1:21">
      <c r="A647" s="382">
        <v>44194</v>
      </c>
      <c r="B647" s="384" t="s">
        <v>1540</v>
      </c>
      <c r="C647" s="384" t="s">
        <v>1541</v>
      </c>
      <c r="D647" s="384" t="s">
        <v>1328</v>
      </c>
      <c r="E647" s="384" t="s">
        <v>2180</v>
      </c>
      <c r="F647" s="384" t="s">
        <v>1537</v>
      </c>
      <c r="G647" s="384" t="s">
        <v>501</v>
      </c>
      <c r="H647" s="384" t="s">
        <v>736</v>
      </c>
      <c r="I647" s="547">
        <v>280</v>
      </c>
      <c r="J647" s="384" t="s">
        <v>503</v>
      </c>
      <c r="K647" s="385">
        <v>280</v>
      </c>
      <c r="L647" s="384" t="s">
        <v>503</v>
      </c>
      <c r="M647" s="384" t="s">
        <v>2183</v>
      </c>
      <c r="N647" s="384" t="s">
        <v>505</v>
      </c>
      <c r="O647" s="384" t="s">
        <v>2184</v>
      </c>
      <c r="R647" s="385">
        <v>0</v>
      </c>
      <c r="T647" s="384" t="s">
        <v>507</v>
      </c>
      <c r="U647" s="384" t="s">
        <v>508</v>
      </c>
    </row>
    <row r="648" spans="1:21">
      <c r="A648" s="382">
        <v>44195</v>
      </c>
      <c r="B648" s="384" t="s">
        <v>496</v>
      </c>
      <c r="C648" s="384" t="s">
        <v>497</v>
      </c>
      <c r="D648" s="384" t="s">
        <v>739</v>
      </c>
      <c r="E648" s="384" t="s">
        <v>740</v>
      </c>
      <c r="F648" s="384" t="s">
        <v>741</v>
      </c>
      <c r="G648" s="384" t="s">
        <v>742</v>
      </c>
      <c r="H648" s="384" t="s">
        <v>736</v>
      </c>
      <c r="I648" s="547">
        <v>1.64</v>
      </c>
      <c r="J648" s="384" t="s">
        <v>503</v>
      </c>
      <c r="K648" s="385">
        <v>3280</v>
      </c>
      <c r="L648" s="384" t="s">
        <v>758</v>
      </c>
      <c r="M648" s="384" t="s">
        <v>1280</v>
      </c>
      <c r="N648" s="384" t="s">
        <v>505</v>
      </c>
      <c r="O648" s="384" t="s">
        <v>1281</v>
      </c>
      <c r="R648" s="385">
        <v>0</v>
      </c>
      <c r="T648" s="384" t="s">
        <v>507</v>
      </c>
      <c r="U648" s="384" t="s">
        <v>508</v>
      </c>
    </row>
    <row r="649" spans="1:21">
      <c r="A649" s="382">
        <v>44195</v>
      </c>
      <c r="B649" s="384" t="s">
        <v>496</v>
      </c>
      <c r="C649" s="384" t="s">
        <v>497</v>
      </c>
      <c r="D649" s="384" t="s">
        <v>739</v>
      </c>
      <c r="E649" s="384" t="s">
        <v>740</v>
      </c>
      <c r="F649" s="384" t="s">
        <v>741</v>
      </c>
      <c r="G649" s="384" t="s">
        <v>742</v>
      </c>
      <c r="H649" s="384" t="s">
        <v>736</v>
      </c>
      <c r="I649" s="547">
        <v>1421.84</v>
      </c>
      <c r="J649" s="384" t="s">
        <v>503</v>
      </c>
      <c r="K649" s="385">
        <v>1421.84</v>
      </c>
      <c r="L649" s="384" t="s">
        <v>503</v>
      </c>
      <c r="M649" s="384" t="s">
        <v>1282</v>
      </c>
      <c r="N649" s="384" t="s">
        <v>505</v>
      </c>
      <c r="O649" s="384" t="s">
        <v>1283</v>
      </c>
      <c r="R649" s="385">
        <v>0</v>
      </c>
      <c r="T649" s="384" t="s">
        <v>507</v>
      </c>
      <c r="U649" s="384" t="s">
        <v>508</v>
      </c>
    </row>
    <row r="650" spans="1:21">
      <c r="A650" s="382">
        <v>44195</v>
      </c>
      <c r="B650" s="384" t="s">
        <v>496</v>
      </c>
      <c r="C650" s="384" t="s">
        <v>497</v>
      </c>
      <c r="D650" s="384" t="s">
        <v>761</v>
      </c>
      <c r="E650" s="384" t="s">
        <v>762</v>
      </c>
      <c r="F650" s="384" t="s">
        <v>763</v>
      </c>
      <c r="G650" s="384" t="s">
        <v>742</v>
      </c>
      <c r="H650" s="384" t="s">
        <v>736</v>
      </c>
      <c r="I650" s="547">
        <v>163.95</v>
      </c>
      <c r="J650" s="384" t="s">
        <v>503</v>
      </c>
      <c r="K650" s="385">
        <v>163.95</v>
      </c>
      <c r="L650" s="384" t="s">
        <v>503</v>
      </c>
      <c r="M650" s="384" t="s">
        <v>1284</v>
      </c>
      <c r="N650" s="384" t="s">
        <v>505</v>
      </c>
      <c r="O650" s="384" t="s">
        <v>1285</v>
      </c>
      <c r="R650" s="385">
        <v>0</v>
      </c>
      <c r="T650" s="384" t="s">
        <v>507</v>
      </c>
      <c r="U650" s="384" t="s">
        <v>508</v>
      </c>
    </row>
    <row r="651" spans="1:21">
      <c r="A651" s="382">
        <v>44195</v>
      </c>
      <c r="B651" s="384" t="s">
        <v>496</v>
      </c>
      <c r="C651" s="384" t="s">
        <v>497</v>
      </c>
      <c r="D651" s="384" t="s">
        <v>793</v>
      </c>
      <c r="E651" s="384" t="s">
        <v>794</v>
      </c>
      <c r="F651" s="384" t="s">
        <v>763</v>
      </c>
      <c r="G651" s="384" t="s">
        <v>742</v>
      </c>
      <c r="H651" s="384" t="s">
        <v>736</v>
      </c>
      <c r="I651" s="547">
        <v>9</v>
      </c>
      <c r="J651" s="384" t="s">
        <v>503</v>
      </c>
      <c r="K651" s="385">
        <v>9</v>
      </c>
      <c r="L651" s="384" t="s">
        <v>503</v>
      </c>
      <c r="M651" s="384" t="s">
        <v>1066</v>
      </c>
      <c r="N651" s="384" t="s">
        <v>505</v>
      </c>
      <c r="O651" s="384" t="s">
        <v>1286</v>
      </c>
      <c r="R651" s="385">
        <v>0</v>
      </c>
      <c r="T651" s="384" t="s">
        <v>507</v>
      </c>
      <c r="U651" s="384" t="s">
        <v>508</v>
      </c>
    </row>
    <row r="652" spans="1:21">
      <c r="A652" s="382">
        <v>44195</v>
      </c>
      <c r="B652" s="384" t="s">
        <v>496</v>
      </c>
      <c r="C652" s="384" t="s">
        <v>497</v>
      </c>
      <c r="D652" s="384" t="s">
        <v>761</v>
      </c>
      <c r="E652" s="384" t="s">
        <v>762</v>
      </c>
      <c r="F652" s="384" t="s">
        <v>763</v>
      </c>
      <c r="G652" s="384" t="s">
        <v>742</v>
      </c>
      <c r="H652" s="384" t="s">
        <v>736</v>
      </c>
      <c r="I652" s="547">
        <v>1061.75</v>
      </c>
      <c r="J652" s="384" t="s">
        <v>503</v>
      </c>
      <c r="K652" s="385">
        <v>1061.75</v>
      </c>
      <c r="L652" s="384" t="s">
        <v>503</v>
      </c>
      <c r="M652" s="384" t="s">
        <v>1287</v>
      </c>
      <c r="N652" s="384" t="s">
        <v>505</v>
      </c>
      <c r="O652" s="384" t="s">
        <v>1288</v>
      </c>
      <c r="R652" s="385">
        <v>0</v>
      </c>
      <c r="T652" s="384" t="s">
        <v>507</v>
      </c>
      <c r="U652" s="384" t="s">
        <v>508</v>
      </c>
    </row>
    <row r="653" spans="1:21">
      <c r="A653" s="382">
        <v>44195</v>
      </c>
      <c r="B653" s="384" t="s">
        <v>496</v>
      </c>
      <c r="C653" s="384" t="s">
        <v>497</v>
      </c>
      <c r="D653" s="384" t="s">
        <v>761</v>
      </c>
      <c r="E653" s="384" t="s">
        <v>762</v>
      </c>
      <c r="F653" s="384" t="s">
        <v>763</v>
      </c>
      <c r="G653" s="384" t="s">
        <v>742</v>
      </c>
      <c r="H653" s="384" t="s">
        <v>736</v>
      </c>
      <c r="I653" s="547">
        <v>929.03</v>
      </c>
      <c r="J653" s="384" t="s">
        <v>503</v>
      </c>
      <c r="K653" s="385">
        <v>929.03</v>
      </c>
      <c r="L653" s="384" t="s">
        <v>503</v>
      </c>
      <c r="M653" s="384" t="s">
        <v>1289</v>
      </c>
      <c r="N653" s="384" t="s">
        <v>505</v>
      </c>
      <c r="O653" s="384" t="s">
        <v>1290</v>
      </c>
      <c r="R653" s="385">
        <v>0</v>
      </c>
      <c r="T653" s="384" t="s">
        <v>507</v>
      </c>
      <c r="U653" s="384" t="s">
        <v>508</v>
      </c>
    </row>
    <row r="654" spans="1:21">
      <c r="A654" s="382">
        <v>44195</v>
      </c>
      <c r="B654" s="384" t="s">
        <v>496</v>
      </c>
      <c r="C654" s="384" t="s">
        <v>497</v>
      </c>
      <c r="D654" s="384" t="s">
        <v>761</v>
      </c>
      <c r="E654" s="384" t="s">
        <v>762</v>
      </c>
      <c r="F654" s="384" t="s">
        <v>763</v>
      </c>
      <c r="G654" s="384" t="s">
        <v>742</v>
      </c>
      <c r="H654" s="384" t="s">
        <v>736</v>
      </c>
      <c r="I654" s="547">
        <v>187.37</v>
      </c>
      <c r="J654" s="384" t="s">
        <v>503</v>
      </c>
      <c r="K654" s="385">
        <v>187.37</v>
      </c>
      <c r="L654" s="384" t="s">
        <v>503</v>
      </c>
      <c r="M654" s="384" t="s">
        <v>1291</v>
      </c>
      <c r="N654" s="384" t="s">
        <v>505</v>
      </c>
      <c r="O654" s="384" t="s">
        <v>1292</v>
      </c>
      <c r="R654" s="385">
        <v>0</v>
      </c>
      <c r="T654" s="384" t="s">
        <v>507</v>
      </c>
      <c r="U654" s="384" t="s">
        <v>508</v>
      </c>
    </row>
    <row r="655" spans="1:21">
      <c r="A655" s="382">
        <v>44195</v>
      </c>
      <c r="B655" s="384" t="s">
        <v>496</v>
      </c>
      <c r="C655" s="384" t="s">
        <v>497</v>
      </c>
      <c r="D655" s="384" t="s">
        <v>761</v>
      </c>
      <c r="E655" s="384" t="s">
        <v>762</v>
      </c>
      <c r="F655" s="384" t="s">
        <v>763</v>
      </c>
      <c r="G655" s="384" t="s">
        <v>742</v>
      </c>
      <c r="H655" s="384" t="s">
        <v>736</v>
      </c>
      <c r="I655" s="547">
        <v>163.95</v>
      </c>
      <c r="J655" s="384" t="s">
        <v>503</v>
      </c>
      <c r="K655" s="385">
        <v>163.95</v>
      </c>
      <c r="L655" s="384" t="s">
        <v>503</v>
      </c>
      <c r="M655" s="384" t="s">
        <v>1284</v>
      </c>
      <c r="N655" s="384" t="s">
        <v>505</v>
      </c>
      <c r="O655" s="384" t="s">
        <v>1293</v>
      </c>
      <c r="R655" s="385">
        <v>0</v>
      </c>
      <c r="T655" s="384" t="s">
        <v>507</v>
      </c>
      <c r="U655" s="384" t="s">
        <v>508</v>
      </c>
    </row>
    <row r="656" spans="1:21">
      <c r="A656" s="382">
        <v>44195</v>
      </c>
      <c r="B656" s="384" t="s">
        <v>496</v>
      </c>
      <c r="C656" s="384" t="s">
        <v>497</v>
      </c>
      <c r="D656" s="384" t="s">
        <v>991</v>
      </c>
      <c r="E656" s="384" t="s">
        <v>992</v>
      </c>
      <c r="F656" s="384" t="s">
        <v>747</v>
      </c>
      <c r="G656" s="384" t="s">
        <v>1181</v>
      </c>
      <c r="H656" s="384" t="s">
        <v>736</v>
      </c>
      <c r="I656" s="547">
        <v>147</v>
      </c>
      <c r="J656" s="384" t="s">
        <v>503</v>
      </c>
      <c r="K656" s="385">
        <v>294000</v>
      </c>
      <c r="L656" s="384" t="s">
        <v>758</v>
      </c>
      <c r="M656" s="384" t="s">
        <v>1294</v>
      </c>
      <c r="N656" s="384" t="s">
        <v>505</v>
      </c>
      <c r="O656" s="384" t="s">
        <v>1295</v>
      </c>
      <c r="R656" s="385">
        <v>0</v>
      </c>
      <c r="T656" s="384" t="s">
        <v>507</v>
      </c>
      <c r="U656" s="384" t="s">
        <v>508</v>
      </c>
    </row>
    <row r="657" spans="1:22">
      <c r="A657" s="382">
        <v>44195</v>
      </c>
      <c r="B657" s="384" t="s">
        <v>496</v>
      </c>
      <c r="C657" s="384" t="s">
        <v>497</v>
      </c>
      <c r="D657" s="384" t="s">
        <v>1168</v>
      </c>
      <c r="E657" s="384" t="s">
        <v>1169</v>
      </c>
      <c r="F657" s="384" t="s">
        <v>1296</v>
      </c>
      <c r="G657" s="384" t="s">
        <v>501</v>
      </c>
      <c r="H657" s="384" t="s">
        <v>736</v>
      </c>
      <c r="I657" s="547">
        <v>20</v>
      </c>
      <c r="J657" s="384" t="s">
        <v>503</v>
      </c>
      <c r="K657" s="385">
        <v>20</v>
      </c>
      <c r="L657" s="384" t="s">
        <v>503</v>
      </c>
      <c r="M657" s="384" t="s">
        <v>1297</v>
      </c>
      <c r="N657" s="384" t="s">
        <v>505</v>
      </c>
      <c r="O657" s="384" t="s">
        <v>1298</v>
      </c>
      <c r="R657" s="385">
        <v>0</v>
      </c>
      <c r="T657" s="384" t="s">
        <v>507</v>
      </c>
      <c r="U657" s="384" t="s">
        <v>508</v>
      </c>
    </row>
    <row r="658" spans="1:22">
      <c r="A658" s="382">
        <v>44195</v>
      </c>
      <c r="B658" s="384" t="s">
        <v>1540</v>
      </c>
      <c r="C658" s="384" t="s">
        <v>1541</v>
      </c>
      <c r="D658" s="384" t="s">
        <v>1327</v>
      </c>
      <c r="E658" s="384" t="s">
        <v>1984</v>
      </c>
      <c r="F658" s="384" t="s">
        <v>1537</v>
      </c>
      <c r="G658" s="384" t="s">
        <v>501</v>
      </c>
      <c r="H658" s="384" t="s">
        <v>736</v>
      </c>
      <c r="I658" s="547">
        <v>500</v>
      </c>
      <c r="J658" s="384" t="s">
        <v>503</v>
      </c>
      <c r="K658" s="385">
        <v>500</v>
      </c>
      <c r="L658" s="384" t="s">
        <v>503</v>
      </c>
      <c r="M658" s="384" t="s">
        <v>2185</v>
      </c>
      <c r="N658" s="384" t="s">
        <v>505</v>
      </c>
      <c r="O658" s="384" t="s">
        <v>2186</v>
      </c>
      <c r="R658" s="385">
        <v>0</v>
      </c>
      <c r="T658" s="384" t="s">
        <v>507</v>
      </c>
      <c r="U658" s="384" t="s">
        <v>508</v>
      </c>
    </row>
    <row r="659" spans="1:22">
      <c r="A659" s="382">
        <v>44195</v>
      </c>
      <c r="B659" s="384" t="s">
        <v>1540</v>
      </c>
      <c r="C659" s="384" t="s">
        <v>1541</v>
      </c>
      <c r="D659" s="384" t="s">
        <v>1327</v>
      </c>
      <c r="E659" s="384" t="s">
        <v>1984</v>
      </c>
      <c r="F659" s="384" t="s">
        <v>1537</v>
      </c>
      <c r="G659" s="384" t="s">
        <v>501</v>
      </c>
      <c r="H659" s="384" t="s">
        <v>736</v>
      </c>
      <c r="I659" s="547">
        <v>2000</v>
      </c>
      <c r="J659" s="384" t="s">
        <v>503</v>
      </c>
      <c r="K659" s="385">
        <v>2000</v>
      </c>
      <c r="L659" s="384" t="s">
        <v>503</v>
      </c>
      <c r="M659" s="384" t="s">
        <v>2187</v>
      </c>
      <c r="N659" s="384" t="s">
        <v>505</v>
      </c>
      <c r="O659" s="384" t="s">
        <v>2188</v>
      </c>
      <c r="R659" s="385">
        <v>0</v>
      </c>
      <c r="T659" s="384" t="s">
        <v>507</v>
      </c>
      <c r="U659" s="384" t="s">
        <v>508</v>
      </c>
    </row>
    <row r="660" spans="1:22">
      <c r="A660" s="382">
        <v>44195</v>
      </c>
      <c r="B660" s="384" t="s">
        <v>1540</v>
      </c>
      <c r="C660" s="384" t="s">
        <v>1541</v>
      </c>
      <c r="D660" s="384" t="s">
        <v>1334</v>
      </c>
      <c r="E660" s="384" t="s">
        <v>1977</v>
      </c>
      <c r="F660" s="384" t="s">
        <v>1537</v>
      </c>
      <c r="G660" s="384" t="s">
        <v>501</v>
      </c>
      <c r="H660" s="384" t="s">
        <v>736</v>
      </c>
      <c r="I660" s="547">
        <v>1000</v>
      </c>
      <c r="J660" s="384" t="s">
        <v>503</v>
      </c>
      <c r="K660" s="385">
        <v>1000</v>
      </c>
      <c r="L660" s="384" t="s">
        <v>503</v>
      </c>
      <c r="M660" s="384" t="s">
        <v>2189</v>
      </c>
      <c r="N660" s="384" t="s">
        <v>505</v>
      </c>
      <c r="O660" s="384" t="s">
        <v>2190</v>
      </c>
      <c r="R660" s="385">
        <v>0</v>
      </c>
      <c r="T660" s="384" t="s">
        <v>507</v>
      </c>
      <c r="U660" s="384" t="s">
        <v>508</v>
      </c>
    </row>
    <row r="661" spans="1:22">
      <c r="A661" s="382">
        <v>44195</v>
      </c>
      <c r="B661" s="384" t="s">
        <v>1540</v>
      </c>
      <c r="C661" s="384" t="s">
        <v>1541</v>
      </c>
      <c r="D661" s="384" t="s">
        <v>1494</v>
      </c>
      <c r="E661" s="384" t="s">
        <v>1842</v>
      </c>
      <c r="F661" s="384" t="s">
        <v>1537</v>
      </c>
      <c r="G661" s="384" t="s">
        <v>501</v>
      </c>
      <c r="H661" s="384" t="s">
        <v>736</v>
      </c>
      <c r="I661" s="547">
        <v>900</v>
      </c>
      <c r="J661" s="384" t="s">
        <v>503</v>
      </c>
      <c r="K661" s="385">
        <v>900</v>
      </c>
      <c r="L661" s="384" t="s">
        <v>503</v>
      </c>
      <c r="M661" s="384" t="s">
        <v>1843</v>
      </c>
      <c r="N661" s="384" t="s">
        <v>505</v>
      </c>
      <c r="O661" s="384" t="s">
        <v>2191</v>
      </c>
      <c r="R661" s="385">
        <v>0</v>
      </c>
      <c r="T661" s="384" t="s">
        <v>507</v>
      </c>
      <c r="U661" s="384" t="s">
        <v>508</v>
      </c>
    </row>
    <row r="662" spans="1:22">
      <c r="A662" s="382">
        <v>44195</v>
      </c>
      <c r="B662" s="384" t="s">
        <v>1540</v>
      </c>
      <c r="C662" s="384" t="s">
        <v>1541</v>
      </c>
      <c r="D662" s="384" t="s">
        <v>1509</v>
      </c>
      <c r="E662" s="384" t="s">
        <v>1607</v>
      </c>
      <c r="F662" s="384" t="s">
        <v>1537</v>
      </c>
      <c r="G662" s="384" t="s">
        <v>501</v>
      </c>
      <c r="H662" s="384" t="s">
        <v>736</v>
      </c>
      <c r="I662" s="547">
        <v>50</v>
      </c>
      <c r="J662" s="384" t="s">
        <v>503</v>
      </c>
      <c r="K662" s="385">
        <v>50</v>
      </c>
      <c r="L662" s="384" t="s">
        <v>503</v>
      </c>
      <c r="M662" s="384" t="s">
        <v>2192</v>
      </c>
      <c r="N662" s="384" t="s">
        <v>505</v>
      </c>
      <c r="O662" s="384" t="s">
        <v>2193</v>
      </c>
      <c r="R662" s="385">
        <v>0</v>
      </c>
      <c r="T662" s="384" t="s">
        <v>507</v>
      </c>
      <c r="U662" s="384" t="s">
        <v>508</v>
      </c>
    </row>
    <row r="663" spans="1:22">
      <c r="A663" s="382">
        <v>44196</v>
      </c>
      <c r="B663" s="384" t="s">
        <v>496</v>
      </c>
      <c r="C663" s="384" t="s">
        <v>497</v>
      </c>
      <c r="D663" s="384" t="s">
        <v>640</v>
      </c>
      <c r="E663" s="384" t="s">
        <v>641</v>
      </c>
      <c r="F663" s="384" t="s">
        <v>563</v>
      </c>
      <c r="G663" s="384" t="s">
        <v>501</v>
      </c>
      <c r="H663" s="384" t="s">
        <v>502</v>
      </c>
      <c r="I663" s="547">
        <v>14.11</v>
      </c>
      <c r="J663" s="384" t="s">
        <v>503</v>
      </c>
      <c r="K663" s="385">
        <v>85.59</v>
      </c>
      <c r="L663" s="384" t="s">
        <v>564</v>
      </c>
      <c r="M663" s="384" t="s">
        <v>1523</v>
      </c>
      <c r="N663" s="384" t="s">
        <v>505</v>
      </c>
      <c r="O663" s="384" t="s">
        <v>2194</v>
      </c>
      <c r="R663" s="385">
        <v>0</v>
      </c>
      <c r="T663" s="384" t="s">
        <v>507</v>
      </c>
      <c r="U663" s="384" t="s">
        <v>508</v>
      </c>
      <c r="V663" s="384" t="s">
        <v>643</v>
      </c>
    </row>
    <row r="664" spans="1:22">
      <c r="A664" s="382">
        <v>44196</v>
      </c>
      <c r="B664" s="384" t="s">
        <v>496</v>
      </c>
      <c r="C664" s="384" t="s">
        <v>497</v>
      </c>
      <c r="D664" s="384" t="s">
        <v>640</v>
      </c>
      <c r="E664" s="384" t="s">
        <v>641</v>
      </c>
      <c r="F664" s="384" t="s">
        <v>570</v>
      </c>
      <c r="G664" s="384" t="s">
        <v>501</v>
      </c>
      <c r="H664" s="384" t="s">
        <v>502</v>
      </c>
      <c r="I664" s="547">
        <v>21.33</v>
      </c>
      <c r="J664" s="384" t="s">
        <v>503</v>
      </c>
      <c r="K664" s="385">
        <v>129.38999999999999</v>
      </c>
      <c r="L664" s="384" t="s">
        <v>564</v>
      </c>
      <c r="M664" s="384" t="s">
        <v>1524</v>
      </c>
      <c r="N664" s="384" t="s">
        <v>505</v>
      </c>
      <c r="O664" s="384" t="s">
        <v>2195</v>
      </c>
      <c r="R664" s="385">
        <v>0</v>
      </c>
      <c r="T664" s="384" t="s">
        <v>507</v>
      </c>
      <c r="U664" s="384" t="s">
        <v>508</v>
      </c>
      <c r="V664" s="384" t="s">
        <v>643</v>
      </c>
    </row>
    <row r="665" spans="1:22">
      <c r="A665" s="382">
        <v>44196</v>
      </c>
      <c r="B665" s="384" t="s">
        <v>496</v>
      </c>
      <c r="C665" s="384" t="s">
        <v>497</v>
      </c>
      <c r="D665" s="384" t="s">
        <v>640</v>
      </c>
      <c r="E665" s="384" t="s">
        <v>641</v>
      </c>
      <c r="F665" s="384" t="s">
        <v>645</v>
      </c>
      <c r="G665" s="384" t="s">
        <v>501</v>
      </c>
      <c r="H665" s="384" t="s">
        <v>502</v>
      </c>
      <c r="I665" s="547">
        <v>1.49</v>
      </c>
      <c r="J665" s="384" t="s">
        <v>503</v>
      </c>
      <c r="K665" s="385">
        <v>9.06</v>
      </c>
      <c r="L665" s="384" t="s">
        <v>564</v>
      </c>
      <c r="M665" s="384" t="s">
        <v>1524</v>
      </c>
      <c r="N665" s="384" t="s">
        <v>505</v>
      </c>
      <c r="O665" s="384" t="s">
        <v>2196</v>
      </c>
      <c r="R665" s="385">
        <v>0</v>
      </c>
      <c r="T665" s="384" t="s">
        <v>507</v>
      </c>
      <c r="U665" s="384" t="s">
        <v>508</v>
      </c>
      <c r="V665" s="384" t="s">
        <v>643</v>
      </c>
    </row>
    <row r="666" spans="1:22">
      <c r="A666" s="382">
        <v>44196</v>
      </c>
      <c r="B666" s="384" t="s">
        <v>496</v>
      </c>
      <c r="C666" s="384" t="s">
        <v>497</v>
      </c>
      <c r="D666" s="384" t="s">
        <v>787</v>
      </c>
      <c r="E666" s="384" t="s">
        <v>788</v>
      </c>
      <c r="F666" s="384" t="s">
        <v>563</v>
      </c>
      <c r="G666" s="384" t="s">
        <v>501</v>
      </c>
      <c r="H666" s="384" t="s">
        <v>502</v>
      </c>
      <c r="I666" s="547">
        <v>14.11</v>
      </c>
      <c r="J666" s="384" t="s">
        <v>503</v>
      </c>
      <c r="K666" s="385">
        <v>85.59</v>
      </c>
      <c r="L666" s="384" t="s">
        <v>564</v>
      </c>
      <c r="M666" s="384" t="s">
        <v>1523</v>
      </c>
      <c r="N666" s="384" t="s">
        <v>505</v>
      </c>
      <c r="O666" s="384" t="s">
        <v>2197</v>
      </c>
      <c r="R666" s="385">
        <v>0</v>
      </c>
      <c r="T666" s="384" t="s">
        <v>507</v>
      </c>
      <c r="U666" s="384" t="s">
        <v>508</v>
      </c>
      <c r="V666" s="384" t="s">
        <v>668</v>
      </c>
    </row>
    <row r="667" spans="1:22">
      <c r="A667" s="382">
        <v>44196</v>
      </c>
      <c r="B667" s="384" t="s">
        <v>496</v>
      </c>
      <c r="C667" s="384" t="s">
        <v>497</v>
      </c>
      <c r="D667" s="384" t="s">
        <v>787</v>
      </c>
      <c r="E667" s="384" t="s">
        <v>788</v>
      </c>
      <c r="F667" s="384" t="s">
        <v>570</v>
      </c>
      <c r="G667" s="384" t="s">
        <v>501</v>
      </c>
      <c r="H667" s="384" t="s">
        <v>502</v>
      </c>
      <c r="I667" s="547">
        <v>317.33999999999997</v>
      </c>
      <c r="J667" s="384" t="s">
        <v>503</v>
      </c>
      <c r="K667" s="385">
        <v>1925</v>
      </c>
      <c r="L667" s="384" t="s">
        <v>564</v>
      </c>
      <c r="M667" s="384" t="s">
        <v>1524</v>
      </c>
      <c r="N667" s="384" t="s">
        <v>505</v>
      </c>
      <c r="O667" s="384" t="s">
        <v>2198</v>
      </c>
      <c r="R667" s="385">
        <v>0</v>
      </c>
      <c r="T667" s="384" t="s">
        <v>507</v>
      </c>
      <c r="U667" s="384" t="s">
        <v>508</v>
      </c>
      <c r="V667" s="384" t="s">
        <v>668</v>
      </c>
    </row>
    <row r="668" spans="1:22">
      <c r="A668" s="382">
        <v>44196</v>
      </c>
      <c r="B668" s="384" t="s">
        <v>496</v>
      </c>
      <c r="C668" s="384" t="s">
        <v>497</v>
      </c>
      <c r="D668" s="384" t="s">
        <v>687</v>
      </c>
      <c r="E668" s="384" t="s">
        <v>688</v>
      </c>
      <c r="F668" s="384" t="s">
        <v>563</v>
      </c>
      <c r="G668" s="384" t="s">
        <v>501</v>
      </c>
      <c r="H668" s="384" t="s">
        <v>502</v>
      </c>
      <c r="I668" s="547">
        <v>14.11</v>
      </c>
      <c r="J668" s="384" t="s">
        <v>503</v>
      </c>
      <c r="K668" s="385">
        <v>85.59</v>
      </c>
      <c r="L668" s="384" t="s">
        <v>564</v>
      </c>
      <c r="M668" s="384" t="s">
        <v>1523</v>
      </c>
      <c r="N668" s="384" t="s">
        <v>505</v>
      </c>
      <c r="O668" s="384" t="s">
        <v>2199</v>
      </c>
      <c r="R668" s="385">
        <v>0</v>
      </c>
      <c r="T668" s="384" t="s">
        <v>507</v>
      </c>
      <c r="U668" s="384" t="s">
        <v>508</v>
      </c>
      <c r="V668" s="384" t="s">
        <v>690</v>
      </c>
    </row>
    <row r="669" spans="1:22">
      <c r="A669" s="382">
        <v>44196</v>
      </c>
      <c r="B669" s="384" t="s">
        <v>496</v>
      </c>
      <c r="C669" s="384" t="s">
        <v>497</v>
      </c>
      <c r="D669" s="384" t="s">
        <v>793</v>
      </c>
      <c r="E669" s="384" t="s">
        <v>794</v>
      </c>
      <c r="F669" s="384" t="s">
        <v>563</v>
      </c>
      <c r="G669" s="384" t="s">
        <v>501</v>
      </c>
      <c r="H669" s="384" t="s">
        <v>502</v>
      </c>
      <c r="I669" s="547">
        <v>14.11</v>
      </c>
      <c r="J669" s="384" t="s">
        <v>503</v>
      </c>
      <c r="K669" s="385">
        <v>85.59</v>
      </c>
      <c r="L669" s="384" t="s">
        <v>564</v>
      </c>
      <c r="M669" s="384" t="s">
        <v>1523</v>
      </c>
      <c r="N669" s="384" t="s">
        <v>505</v>
      </c>
      <c r="O669" s="384" t="s">
        <v>2200</v>
      </c>
      <c r="R669" s="385">
        <v>0</v>
      </c>
      <c r="T669" s="384" t="s">
        <v>507</v>
      </c>
      <c r="U669" s="384" t="s">
        <v>508</v>
      </c>
      <c r="V669" s="384" t="s">
        <v>796</v>
      </c>
    </row>
    <row r="670" spans="1:22">
      <c r="A670" s="382">
        <v>44196</v>
      </c>
      <c r="B670" s="384" t="s">
        <v>496</v>
      </c>
      <c r="C670" s="384" t="s">
        <v>497</v>
      </c>
      <c r="D670" s="384" t="s">
        <v>797</v>
      </c>
      <c r="E670" s="384" t="s">
        <v>798</v>
      </c>
      <c r="F670" s="384" t="s">
        <v>563</v>
      </c>
      <c r="G670" s="384" t="s">
        <v>501</v>
      </c>
      <c r="H670" s="384" t="s">
        <v>502</v>
      </c>
      <c r="I670" s="547">
        <v>42.33</v>
      </c>
      <c r="J670" s="384" t="s">
        <v>503</v>
      </c>
      <c r="K670" s="385">
        <v>256.77</v>
      </c>
      <c r="L670" s="384" t="s">
        <v>564</v>
      </c>
      <c r="M670" s="384" t="s">
        <v>1523</v>
      </c>
      <c r="N670" s="384" t="s">
        <v>505</v>
      </c>
      <c r="O670" s="384" t="s">
        <v>2201</v>
      </c>
      <c r="R670" s="385">
        <v>0</v>
      </c>
      <c r="T670" s="384" t="s">
        <v>507</v>
      </c>
      <c r="U670" s="384" t="s">
        <v>508</v>
      </c>
      <c r="V670" s="384" t="s">
        <v>800</v>
      </c>
    </row>
    <row r="671" spans="1:22">
      <c r="A671" s="382">
        <v>44196</v>
      </c>
      <c r="B671" s="384" t="s">
        <v>496</v>
      </c>
      <c r="C671" s="384" t="s">
        <v>497</v>
      </c>
      <c r="D671" s="384" t="s">
        <v>687</v>
      </c>
      <c r="E671" s="384" t="s">
        <v>688</v>
      </c>
      <c r="F671" s="384" t="s">
        <v>563</v>
      </c>
      <c r="G671" s="384" t="s">
        <v>501</v>
      </c>
      <c r="H671" s="384" t="s">
        <v>502</v>
      </c>
      <c r="I671" s="547">
        <v>5.85</v>
      </c>
      <c r="J671" s="384" t="s">
        <v>503</v>
      </c>
      <c r="K671" s="385">
        <v>35.479999999999997</v>
      </c>
      <c r="L671" s="384" t="s">
        <v>564</v>
      </c>
      <c r="M671" s="384" t="s">
        <v>2202</v>
      </c>
      <c r="N671" s="384" t="s">
        <v>505</v>
      </c>
      <c r="O671" s="384" t="s">
        <v>2203</v>
      </c>
      <c r="R671" s="385">
        <v>0</v>
      </c>
      <c r="T671" s="384" t="s">
        <v>507</v>
      </c>
      <c r="U671" s="384" t="s">
        <v>508</v>
      </c>
      <c r="V671" s="384" t="s">
        <v>690</v>
      </c>
    </row>
    <row r="672" spans="1:22">
      <c r="A672" s="382">
        <v>44196</v>
      </c>
      <c r="B672" s="384" t="s">
        <v>496</v>
      </c>
      <c r="C672" s="384" t="s">
        <v>497</v>
      </c>
      <c r="D672" s="384" t="s">
        <v>687</v>
      </c>
      <c r="E672" s="384" t="s">
        <v>688</v>
      </c>
      <c r="F672" s="384" t="s">
        <v>570</v>
      </c>
      <c r="G672" s="384" t="s">
        <v>501</v>
      </c>
      <c r="H672" s="384" t="s">
        <v>502</v>
      </c>
      <c r="I672" s="547">
        <v>370.91</v>
      </c>
      <c r="J672" s="384" t="s">
        <v>503</v>
      </c>
      <c r="K672" s="385">
        <v>2250</v>
      </c>
      <c r="L672" s="384" t="s">
        <v>564</v>
      </c>
      <c r="M672" s="384" t="s">
        <v>1524</v>
      </c>
      <c r="N672" s="384" t="s">
        <v>505</v>
      </c>
      <c r="O672" s="384" t="s">
        <v>2204</v>
      </c>
      <c r="R672" s="385">
        <v>0</v>
      </c>
      <c r="T672" s="384" t="s">
        <v>507</v>
      </c>
      <c r="U672" s="384" t="s">
        <v>508</v>
      </c>
      <c r="V672" s="384" t="s">
        <v>690</v>
      </c>
    </row>
    <row r="673" spans="1:22">
      <c r="A673" s="382">
        <v>44196</v>
      </c>
      <c r="B673" s="384" t="s">
        <v>496</v>
      </c>
      <c r="C673" s="384" t="s">
        <v>497</v>
      </c>
      <c r="D673" s="384" t="s">
        <v>687</v>
      </c>
      <c r="E673" s="384" t="s">
        <v>688</v>
      </c>
      <c r="F673" s="384" t="s">
        <v>645</v>
      </c>
      <c r="G673" s="384" t="s">
        <v>501</v>
      </c>
      <c r="H673" s="384" t="s">
        <v>502</v>
      </c>
      <c r="I673" s="547">
        <v>25.96</v>
      </c>
      <c r="J673" s="384" t="s">
        <v>503</v>
      </c>
      <c r="K673" s="385">
        <v>157.5</v>
      </c>
      <c r="L673" s="384" t="s">
        <v>564</v>
      </c>
      <c r="M673" s="384" t="s">
        <v>1524</v>
      </c>
      <c r="N673" s="384" t="s">
        <v>505</v>
      </c>
      <c r="O673" s="384" t="s">
        <v>2205</v>
      </c>
      <c r="R673" s="385">
        <v>0</v>
      </c>
      <c r="T673" s="384" t="s">
        <v>507</v>
      </c>
      <c r="U673" s="384" t="s">
        <v>508</v>
      </c>
      <c r="V673" s="384" t="s">
        <v>690</v>
      </c>
    </row>
    <row r="674" spans="1:22">
      <c r="A674" s="382">
        <v>44196</v>
      </c>
      <c r="B674" s="384" t="s">
        <v>496</v>
      </c>
      <c r="C674" s="384" t="s">
        <v>497</v>
      </c>
      <c r="D674" s="384" t="s">
        <v>793</v>
      </c>
      <c r="E674" s="384" t="s">
        <v>794</v>
      </c>
      <c r="F674" s="384" t="s">
        <v>570</v>
      </c>
      <c r="G674" s="384" t="s">
        <v>501</v>
      </c>
      <c r="H674" s="384" t="s">
        <v>502</v>
      </c>
      <c r="I674" s="547">
        <v>349.48</v>
      </c>
      <c r="J674" s="384" t="s">
        <v>503</v>
      </c>
      <c r="K674" s="385">
        <v>2120</v>
      </c>
      <c r="L674" s="384" t="s">
        <v>564</v>
      </c>
      <c r="M674" s="384" t="s">
        <v>1524</v>
      </c>
      <c r="N674" s="384" t="s">
        <v>505</v>
      </c>
      <c r="O674" s="384" t="s">
        <v>2206</v>
      </c>
      <c r="R674" s="385">
        <v>0</v>
      </c>
      <c r="T674" s="384" t="s">
        <v>507</v>
      </c>
      <c r="U674" s="384" t="s">
        <v>508</v>
      </c>
      <c r="V674" s="384" t="s">
        <v>796</v>
      </c>
    </row>
    <row r="675" spans="1:22">
      <c r="A675" s="382">
        <v>44196</v>
      </c>
      <c r="B675" s="384" t="s">
        <v>496</v>
      </c>
      <c r="C675" s="384" t="s">
        <v>497</v>
      </c>
      <c r="D675" s="384" t="s">
        <v>793</v>
      </c>
      <c r="E675" s="384" t="s">
        <v>794</v>
      </c>
      <c r="F675" s="384" t="s">
        <v>645</v>
      </c>
      <c r="G675" s="384" t="s">
        <v>501</v>
      </c>
      <c r="H675" s="384" t="s">
        <v>502</v>
      </c>
      <c r="I675" s="547">
        <v>24.46</v>
      </c>
      <c r="J675" s="384" t="s">
        <v>503</v>
      </c>
      <c r="K675" s="385">
        <v>148.4</v>
      </c>
      <c r="L675" s="384" t="s">
        <v>564</v>
      </c>
      <c r="M675" s="384" t="s">
        <v>1524</v>
      </c>
      <c r="N675" s="384" t="s">
        <v>505</v>
      </c>
      <c r="O675" s="384" t="s">
        <v>2207</v>
      </c>
      <c r="R675" s="385">
        <v>0</v>
      </c>
      <c r="T675" s="384" t="s">
        <v>507</v>
      </c>
      <c r="U675" s="384" t="s">
        <v>508</v>
      </c>
      <c r="V675" s="384" t="s">
        <v>796</v>
      </c>
    </row>
    <row r="676" spans="1:22">
      <c r="A676" s="382">
        <v>44196</v>
      </c>
      <c r="B676" s="384" t="s">
        <v>496</v>
      </c>
      <c r="C676" s="384" t="s">
        <v>497</v>
      </c>
      <c r="D676" s="384" t="s">
        <v>797</v>
      </c>
      <c r="E676" s="384" t="s">
        <v>798</v>
      </c>
      <c r="F676" s="384" t="s">
        <v>570</v>
      </c>
      <c r="G676" s="384" t="s">
        <v>501</v>
      </c>
      <c r="H676" s="384" t="s">
        <v>502</v>
      </c>
      <c r="I676" s="547">
        <v>1036.0899999999999</v>
      </c>
      <c r="J676" s="384" t="s">
        <v>503</v>
      </c>
      <c r="K676" s="385">
        <v>6285</v>
      </c>
      <c r="L676" s="384" t="s">
        <v>564</v>
      </c>
      <c r="M676" s="384" t="s">
        <v>1524</v>
      </c>
      <c r="N676" s="384" t="s">
        <v>505</v>
      </c>
      <c r="O676" s="384" t="s">
        <v>2208</v>
      </c>
      <c r="R676" s="385">
        <v>0</v>
      </c>
      <c r="T676" s="384" t="s">
        <v>507</v>
      </c>
      <c r="U676" s="384" t="s">
        <v>508</v>
      </c>
      <c r="V676" s="384" t="s">
        <v>800</v>
      </c>
    </row>
    <row r="677" spans="1:22">
      <c r="A677" s="382">
        <v>44196</v>
      </c>
      <c r="B677" s="384" t="s">
        <v>496</v>
      </c>
      <c r="C677" s="384" t="s">
        <v>497</v>
      </c>
      <c r="D677" s="384" t="s">
        <v>797</v>
      </c>
      <c r="E677" s="384" t="s">
        <v>798</v>
      </c>
      <c r="F677" s="384" t="s">
        <v>808</v>
      </c>
      <c r="G677" s="384" t="s">
        <v>501</v>
      </c>
      <c r="H677" s="384" t="s">
        <v>502</v>
      </c>
      <c r="I677" s="547">
        <v>93.97</v>
      </c>
      <c r="J677" s="384" t="s">
        <v>503</v>
      </c>
      <c r="K677" s="385">
        <v>570</v>
      </c>
      <c r="L677" s="384" t="s">
        <v>564</v>
      </c>
      <c r="M677" s="384" t="s">
        <v>1524</v>
      </c>
      <c r="N677" s="384" t="s">
        <v>505</v>
      </c>
      <c r="O677" s="384" t="s">
        <v>2209</v>
      </c>
      <c r="R677" s="385">
        <v>0</v>
      </c>
      <c r="T677" s="384" t="s">
        <v>507</v>
      </c>
      <c r="U677" s="384" t="s">
        <v>508</v>
      </c>
      <c r="V677" s="384" t="s">
        <v>800</v>
      </c>
    </row>
    <row r="678" spans="1:22">
      <c r="A678" s="382">
        <v>44196</v>
      </c>
      <c r="B678" s="384" t="s">
        <v>496</v>
      </c>
      <c r="C678" s="384" t="s">
        <v>497</v>
      </c>
      <c r="D678" s="384" t="s">
        <v>814</v>
      </c>
      <c r="E678" s="384" t="s">
        <v>815</v>
      </c>
      <c r="F678" s="384" t="s">
        <v>563</v>
      </c>
      <c r="G678" s="384" t="s">
        <v>501</v>
      </c>
      <c r="H678" s="384" t="s">
        <v>502</v>
      </c>
      <c r="I678" s="547">
        <v>14.11</v>
      </c>
      <c r="J678" s="384" t="s">
        <v>503</v>
      </c>
      <c r="K678" s="385">
        <v>85.59</v>
      </c>
      <c r="L678" s="384" t="s">
        <v>564</v>
      </c>
      <c r="M678" s="384" t="s">
        <v>1523</v>
      </c>
      <c r="N678" s="384" t="s">
        <v>505</v>
      </c>
      <c r="O678" s="384" t="s">
        <v>2210</v>
      </c>
      <c r="R678" s="385">
        <v>0</v>
      </c>
      <c r="T678" s="384" t="s">
        <v>507</v>
      </c>
      <c r="U678" s="384" t="s">
        <v>508</v>
      </c>
      <c r="V678" s="384" t="s">
        <v>817</v>
      </c>
    </row>
    <row r="679" spans="1:22">
      <c r="A679" s="382">
        <v>44196</v>
      </c>
      <c r="B679" s="384" t="s">
        <v>496</v>
      </c>
      <c r="C679" s="384" t="s">
        <v>497</v>
      </c>
      <c r="D679" s="384" t="s">
        <v>561</v>
      </c>
      <c r="E679" s="384" t="s">
        <v>562</v>
      </c>
      <c r="F679" s="384" t="s">
        <v>563</v>
      </c>
      <c r="G679" s="384" t="s">
        <v>501</v>
      </c>
      <c r="H679" s="384" t="s">
        <v>502</v>
      </c>
      <c r="I679" s="547">
        <v>47.97</v>
      </c>
      <c r="J679" s="384" t="s">
        <v>503</v>
      </c>
      <c r="K679" s="385">
        <v>291.01</v>
      </c>
      <c r="L679" s="384" t="s">
        <v>564</v>
      </c>
      <c r="M679" s="384" t="s">
        <v>1523</v>
      </c>
      <c r="N679" s="384" t="s">
        <v>505</v>
      </c>
      <c r="O679" s="384" t="s">
        <v>2211</v>
      </c>
      <c r="R679" s="385">
        <v>0</v>
      </c>
      <c r="T679" s="384" t="s">
        <v>507</v>
      </c>
      <c r="U679" s="384" t="s">
        <v>508</v>
      </c>
      <c r="V679" s="384" t="s">
        <v>567</v>
      </c>
    </row>
    <row r="680" spans="1:22">
      <c r="A680" s="382">
        <v>44196</v>
      </c>
      <c r="B680" s="384" t="s">
        <v>496</v>
      </c>
      <c r="C680" s="384" t="s">
        <v>497</v>
      </c>
      <c r="D680" s="384" t="s">
        <v>814</v>
      </c>
      <c r="E680" s="384" t="s">
        <v>815</v>
      </c>
      <c r="F680" s="384" t="s">
        <v>570</v>
      </c>
      <c r="G680" s="384" t="s">
        <v>501</v>
      </c>
      <c r="H680" s="384" t="s">
        <v>502</v>
      </c>
      <c r="I680" s="547">
        <v>224.2</v>
      </c>
      <c r="J680" s="384" t="s">
        <v>503</v>
      </c>
      <c r="K680" s="385">
        <v>1360</v>
      </c>
      <c r="L680" s="384" t="s">
        <v>564</v>
      </c>
      <c r="M680" s="384" t="s">
        <v>1524</v>
      </c>
      <c r="N680" s="384" t="s">
        <v>505</v>
      </c>
      <c r="O680" s="384" t="s">
        <v>2212</v>
      </c>
      <c r="R680" s="385">
        <v>0</v>
      </c>
      <c r="T680" s="384" t="s">
        <v>507</v>
      </c>
      <c r="U680" s="384" t="s">
        <v>508</v>
      </c>
      <c r="V680" s="384" t="s">
        <v>817</v>
      </c>
    </row>
    <row r="681" spans="1:22">
      <c r="A681" s="382">
        <v>44196</v>
      </c>
      <c r="B681" s="384" t="s">
        <v>496</v>
      </c>
      <c r="C681" s="384" t="s">
        <v>497</v>
      </c>
      <c r="D681" s="384" t="s">
        <v>814</v>
      </c>
      <c r="E681" s="384" t="s">
        <v>815</v>
      </c>
      <c r="F681" s="384" t="s">
        <v>645</v>
      </c>
      <c r="G681" s="384" t="s">
        <v>501</v>
      </c>
      <c r="H681" s="384" t="s">
        <v>502</v>
      </c>
      <c r="I681" s="547">
        <v>15.69</v>
      </c>
      <c r="J681" s="384" t="s">
        <v>503</v>
      </c>
      <c r="K681" s="385">
        <v>95.2</v>
      </c>
      <c r="L681" s="384" t="s">
        <v>564</v>
      </c>
      <c r="M681" s="384" t="s">
        <v>1524</v>
      </c>
      <c r="N681" s="384" t="s">
        <v>505</v>
      </c>
      <c r="O681" s="384" t="s">
        <v>2213</v>
      </c>
      <c r="R681" s="385">
        <v>0</v>
      </c>
      <c r="T681" s="384" t="s">
        <v>507</v>
      </c>
      <c r="U681" s="384" t="s">
        <v>508</v>
      </c>
      <c r="V681" s="384" t="s">
        <v>817</v>
      </c>
    </row>
    <row r="682" spans="1:22">
      <c r="A682" s="382">
        <v>44196</v>
      </c>
      <c r="B682" s="384" t="s">
        <v>496</v>
      </c>
      <c r="C682" s="384" t="s">
        <v>497</v>
      </c>
      <c r="D682" s="384" t="s">
        <v>561</v>
      </c>
      <c r="E682" s="384" t="s">
        <v>562</v>
      </c>
      <c r="F682" s="384" t="s">
        <v>570</v>
      </c>
      <c r="G682" s="384" t="s">
        <v>501</v>
      </c>
      <c r="H682" s="384" t="s">
        <v>502</v>
      </c>
      <c r="I682" s="547">
        <v>930.42</v>
      </c>
      <c r="J682" s="384" t="s">
        <v>503</v>
      </c>
      <c r="K682" s="385">
        <v>5644</v>
      </c>
      <c r="L682" s="384" t="s">
        <v>564</v>
      </c>
      <c r="M682" s="384" t="s">
        <v>1524</v>
      </c>
      <c r="N682" s="384" t="s">
        <v>505</v>
      </c>
      <c r="O682" s="384" t="s">
        <v>2214</v>
      </c>
      <c r="R682" s="385">
        <v>0</v>
      </c>
      <c r="T682" s="384" t="s">
        <v>507</v>
      </c>
      <c r="U682" s="384" t="s">
        <v>508</v>
      </c>
      <c r="V682" s="384" t="s">
        <v>567</v>
      </c>
    </row>
    <row r="683" spans="1:22">
      <c r="A683" s="382">
        <v>44196</v>
      </c>
      <c r="B683" s="384" t="s">
        <v>496</v>
      </c>
      <c r="C683" s="384" t="s">
        <v>497</v>
      </c>
      <c r="D683" s="384" t="s">
        <v>498</v>
      </c>
      <c r="E683" s="384" t="s">
        <v>499</v>
      </c>
      <c r="F683" s="384" t="s">
        <v>2215</v>
      </c>
      <c r="G683" s="384" t="s">
        <v>501</v>
      </c>
      <c r="H683" s="384" t="s">
        <v>502</v>
      </c>
      <c r="I683" s="547">
        <v>20.91</v>
      </c>
      <c r="J683" s="384" t="s">
        <v>503</v>
      </c>
      <c r="K683" s="385">
        <v>20.91</v>
      </c>
      <c r="L683" s="384" t="s">
        <v>503</v>
      </c>
      <c r="M683" s="384" t="s">
        <v>2216</v>
      </c>
      <c r="N683" s="384" t="s">
        <v>505</v>
      </c>
      <c r="O683" s="384" t="s">
        <v>2217</v>
      </c>
      <c r="R683" s="385">
        <v>0</v>
      </c>
      <c r="T683" s="384" t="s">
        <v>507</v>
      </c>
      <c r="U683" s="384" t="s">
        <v>508</v>
      </c>
      <c r="V683" s="384" t="s">
        <v>509</v>
      </c>
    </row>
    <row r="684" spans="1:22">
      <c r="A684" s="382">
        <v>44196</v>
      </c>
      <c r="B684" s="384" t="s">
        <v>496</v>
      </c>
      <c r="C684" s="384" t="s">
        <v>497</v>
      </c>
      <c r="D684" s="384" t="s">
        <v>585</v>
      </c>
      <c r="E684" s="384" t="s">
        <v>586</v>
      </c>
      <c r="F684" s="384" t="s">
        <v>2215</v>
      </c>
      <c r="G684" s="384" t="s">
        <v>501</v>
      </c>
      <c r="H684" s="384" t="s">
        <v>502</v>
      </c>
      <c r="I684" s="547">
        <v>5.03</v>
      </c>
      <c r="J684" s="384" t="s">
        <v>503</v>
      </c>
      <c r="K684" s="385">
        <v>5.03</v>
      </c>
      <c r="L684" s="384" t="s">
        <v>503</v>
      </c>
      <c r="M684" s="384" t="s">
        <v>2216</v>
      </c>
      <c r="N684" s="384" t="s">
        <v>505</v>
      </c>
      <c r="O684" s="384" t="s">
        <v>2218</v>
      </c>
      <c r="R684" s="385">
        <v>0</v>
      </c>
      <c r="T684" s="384" t="s">
        <v>507</v>
      </c>
      <c r="U684" s="384" t="s">
        <v>508</v>
      </c>
      <c r="V684" s="384" t="s">
        <v>589</v>
      </c>
    </row>
    <row r="685" spans="1:22">
      <c r="A685" s="382">
        <v>44196</v>
      </c>
      <c r="B685" s="384" t="s">
        <v>496</v>
      </c>
      <c r="C685" s="384" t="s">
        <v>497</v>
      </c>
      <c r="D685" s="384" t="s">
        <v>510</v>
      </c>
      <c r="E685" s="384" t="s">
        <v>511</v>
      </c>
      <c r="F685" s="384" t="s">
        <v>2215</v>
      </c>
      <c r="G685" s="384" t="s">
        <v>501</v>
      </c>
      <c r="H685" s="384" t="s">
        <v>502</v>
      </c>
      <c r="I685" s="547">
        <v>6</v>
      </c>
      <c r="J685" s="384" t="s">
        <v>503</v>
      </c>
      <c r="K685" s="385">
        <v>6</v>
      </c>
      <c r="L685" s="384" t="s">
        <v>503</v>
      </c>
      <c r="M685" s="384" t="s">
        <v>2216</v>
      </c>
      <c r="N685" s="384" t="s">
        <v>505</v>
      </c>
      <c r="O685" s="384" t="s">
        <v>2219</v>
      </c>
      <c r="R685" s="385">
        <v>0</v>
      </c>
      <c r="T685" s="384" t="s">
        <v>507</v>
      </c>
      <c r="U685" s="384" t="s">
        <v>508</v>
      </c>
      <c r="V685" s="384" t="s">
        <v>514</v>
      </c>
    </row>
    <row r="686" spans="1:22">
      <c r="A686" s="382">
        <v>44196</v>
      </c>
      <c r="B686" s="384" t="s">
        <v>496</v>
      </c>
      <c r="C686" s="384" t="s">
        <v>497</v>
      </c>
      <c r="D686" s="384" t="s">
        <v>991</v>
      </c>
      <c r="E686" s="384" t="s">
        <v>992</v>
      </c>
      <c r="F686" s="384" t="s">
        <v>2215</v>
      </c>
      <c r="G686" s="384" t="s">
        <v>501</v>
      </c>
      <c r="H686" s="384" t="s">
        <v>502</v>
      </c>
      <c r="I686" s="547">
        <v>6.94</v>
      </c>
      <c r="J686" s="384" t="s">
        <v>503</v>
      </c>
      <c r="K686" s="385">
        <v>6.94</v>
      </c>
      <c r="L686" s="384" t="s">
        <v>503</v>
      </c>
      <c r="M686" s="384" t="s">
        <v>2216</v>
      </c>
      <c r="N686" s="384" t="s">
        <v>505</v>
      </c>
      <c r="O686" s="384" t="s">
        <v>2220</v>
      </c>
      <c r="R686" s="385">
        <v>0</v>
      </c>
      <c r="T686" s="384" t="s">
        <v>507</v>
      </c>
      <c r="U686" s="384" t="s">
        <v>508</v>
      </c>
      <c r="V686" s="384" t="s">
        <v>602</v>
      </c>
    </row>
    <row r="687" spans="1:22">
      <c r="A687" s="382">
        <v>44196</v>
      </c>
      <c r="B687" s="384" t="s">
        <v>496</v>
      </c>
      <c r="C687" s="384" t="s">
        <v>497</v>
      </c>
      <c r="D687" s="384" t="s">
        <v>515</v>
      </c>
      <c r="E687" s="384" t="s">
        <v>516</v>
      </c>
      <c r="F687" s="384" t="s">
        <v>2215</v>
      </c>
      <c r="G687" s="384" t="s">
        <v>501</v>
      </c>
      <c r="H687" s="384" t="s">
        <v>502</v>
      </c>
      <c r="I687" s="547">
        <v>11.5</v>
      </c>
      <c r="J687" s="384" t="s">
        <v>503</v>
      </c>
      <c r="K687" s="385">
        <v>11.5</v>
      </c>
      <c r="L687" s="384" t="s">
        <v>503</v>
      </c>
      <c r="M687" s="384" t="s">
        <v>2216</v>
      </c>
      <c r="N687" s="384" t="s">
        <v>505</v>
      </c>
      <c r="O687" s="384" t="s">
        <v>2221</v>
      </c>
      <c r="R687" s="385">
        <v>0</v>
      </c>
      <c r="T687" s="384" t="s">
        <v>507</v>
      </c>
      <c r="U687" s="384" t="s">
        <v>508</v>
      </c>
      <c r="V687" s="384" t="s">
        <v>519</v>
      </c>
    </row>
    <row r="688" spans="1:22">
      <c r="A688" s="382">
        <v>44196</v>
      </c>
      <c r="B688" s="384" t="s">
        <v>496</v>
      </c>
      <c r="C688" s="384" t="s">
        <v>497</v>
      </c>
      <c r="D688" s="384" t="s">
        <v>700</v>
      </c>
      <c r="E688" s="384" t="s">
        <v>701</v>
      </c>
      <c r="F688" s="384" t="s">
        <v>2215</v>
      </c>
      <c r="G688" s="384" t="s">
        <v>501</v>
      </c>
      <c r="H688" s="384" t="s">
        <v>502</v>
      </c>
      <c r="I688" s="547">
        <v>13.16</v>
      </c>
      <c r="J688" s="384" t="s">
        <v>503</v>
      </c>
      <c r="K688" s="385">
        <v>13.16</v>
      </c>
      <c r="L688" s="384" t="s">
        <v>503</v>
      </c>
      <c r="M688" s="384" t="s">
        <v>2216</v>
      </c>
      <c r="N688" s="384" t="s">
        <v>505</v>
      </c>
      <c r="O688" s="384" t="s">
        <v>2222</v>
      </c>
      <c r="R688" s="385">
        <v>0</v>
      </c>
      <c r="T688" s="384" t="s">
        <v>507</v>
      </c>
      <c r="U688" s="384" t="s">
        <v>508</v>
      </c>
      <c r="V688" s="384" t="s">
        <v>704</v>
      </c>
    </row>
    <row r="689" spans="1:22">
      <c r="A689" s="382">
        <v>44196</v>
      </c>
      <c r="B689" s="384" t="s">
        <v>496</v>
      </c>
      <c r="C689" s="384" t="s">
        <v>497</v>
      </c>
      <c r="D689" s="384" t="s">
        <v>590</v>
      </c>
      <c r="E689" s="384" t="s">
        <v>591</v>
      </c>
      <c r="F689" s="384" t="s">
        <v>2215</v>
      </c>
      <c r="G689" s="384" t="s">
        <v>501</v>
      </c>
      <c r="H689" s="384" t="s">
        <v>502</v>
      </c>
      <c r="I689" s="547">
        <v>19.04</v>
      </c>
      <c r="J689" s="384" t="s">
        <v>503</v>
      </c>
      <c r="K689" s="385">
        <v>19.04</v>
      </c>
      <c r="L689" s="384" t="s">
        <v>503</v>
      </c>
      <c r="M689" s="384" t="s">
        <v>2216</v>
      </c>
      <c r="N689" s="384" t="s">
        <v>505</v>
      </c>
      <c r="O689" s="384" t="s">
        <v>2223</v>
      </c>
      <c r="R689" s="385">
        <v>0</v>
      </c>
      <c r="T689" s="384" t="s">
        <v>507</v>
      </c>
      <c r="U689" s="384" t="s">
        <v>508</v>
      </c>
      <c r="V689" s="384" t="s">
        <v>594</v>
      </c>
    </row>
    <row r="690" spans="1:22">
      <c r="A690" s="382">
        <v>44196</v>
      </c>
      <c r="B690" s="384" t="s">
        <v>496</v>
      </c>
      <c r="C690" s="384" t="s">
        <v>497</v>
      </c>
      <c r="D690" s="384" t="s">
        <v>580</v>
      </c>
      <c r="E690" s="384" t="s">
        <v>581</v>
      </c>
      <c r="F690" s="384" t="s">
        <v>2215</v>
      </c>
      <c r="G690" s="384" t="s">
        <v>501</v>
      </c>
      <c r="H690" s="384" t="s">
        <v>502</v>
      </c>
      <c r="I690" s="547">
        <v>19.04</v>
      </c>
      <c r="J690" s="384" t="s">
        <v>503</v>
      </c>
      <c r="K690" s="385">
        <v>19.04</v>
      </c>
      <c r="L690" s="384" t="s">
        <v>503</v>
      </c>
      <c r="M690" s="384" t="s">
        <v>2216</v>
      </c>
      <c r="N690" s="384" t="s">
        <v>505</v>
      </c>
      <c r="O690" s="384" t="s">
        <v>2224</v>
      </c>
      <c r="R690" s="385">
        <v>0</v>
      </c>
      <c r="T690" s="384" t="s">
        <v>507</v>
      </c>
      <c r="U690" s="384" t="s">
        <v>508</v>
      </c>
      <c r="V690" s="384" t="s">
        <v>584</v>
      </c>
    </row>
    <row r="691" spans="1:22">
      <c r="A691" s="382">
        <v>44196</v>
      </c>
      <c r="B691" s="384" t="s">
        <v>496</v>
      </c>
      <c r="C691" s="384" t="s">
        <v>497</v>
      </c>
      <c r="D691" s="384" t="s">
        <v>498</v>
      </c>
      <c r="E691" s="384" t="s">
        <v>499</v>
      </c>
      <c r="F691" s="384" t="s">
        <v>500</v>
      </c>
      <c r="G691" s="384" t="s">
        <v>501</v>
      </c>
      <c r="H691" s="384" t="s">
        <v>502</v>
      </c>
      <c r="I691" s="547">
        <v>24.67</v>
      </c>
      <c r="J691" s="384" t="s">
        <v>503</v>
      </c>
      <c r="K691" s="385">
        <v>24.67</v>
      </c>
      <c r="L691" s="384" t="s">
        <v>503</v>
      </c>
      <c r="M691" s="384" t="s">
        <v>2225</v>
      </c>
      <c r="N691" s="384" t="s">
        <v>505</v>
      </c>
      <c r="O691" s="384" t="s">
        <v>2226</v>
      </c>
      <c r="R691" s="385">
        <v>0</v>
      </c>
      <c r="T691" s="384" t="s">
        <v>507</v>
      </c>
      <c r="U691" s="384" t="s">
        <v>508</v>
      </c>
      <c r="V691" s="384" t="s">
        <v>509</v>
      </c>
    </row>
    <row r="692" spans="1:22">
      <c r="A692" s="382">
        <v>44196</v>
      </c>
      <c r="B692" s="384" t="s">
        <v>496</v>
      </c>
      <c r="C692" s="384" t="s">
        <v>497</v>
      </c>
      <c r="D692" s="384" t="s">
        <v>585</v>
      </c>
      <c r="E692" s="384" t="s">
        <v>586</v>
      </c>
      <c r="F692" s="384" t="s">
        <v>500</v>
      </c>
      <c r="G692" s="384" t="s">
        <v>501</v>
      </c>
      <c r="H692" s="384" t="s">
        <v>502</v>
      </c>
      <c r="I692" s="547">
        <v>6.05</v>
      </c>
      <c r="J692" s="384" t="s">
        <v>503</v>
      </c>
      <c r="K692" s="385">
        <v>6.05</v>
      </c>
      <c r="L692" s="384" t="s">
        <v>503</v>
      </c>
      <c r="M692" s="384" t="s">
        <v>2225</v>
      </c>
      <c r="N692" s="384" t="s">
        <v>505</v>
      </c>
      <c r="O692" s="384" t="s">
        <v>2227</v>
      </c>
      <c r="R692" s="385">
        <v>0</v>
      </c>
      <c r="T692" s="384" t="s">
        <v>507</v>
      </c>
      <c r="U692" s="384" t="s">
        <v>508</v>
      </c>
      <c r="V692" s="384" t="s">
        <v>589</v>
      </c>
    </row>
    <row r="693" spans="1:22">
      <c r="A693" s="382">
        <v>44196</v>
      </c>
      <c r="B693" s="384" t="s">
        <v>496</v>
      </c>
      <c r="C693" s="384" t="s">
        <v>497</v>
      </c>
      <c r="D693" s="384" t="s">
        <v>510</v>
      </c>
      <c r="E693" s="384" t="s">
        <v>511</v>
      </c>
      <c r="F693" s="384" t="s">
        <v>500</v>
      </c>
      <c r="G693" s="384" t="s">
        <v>501</v>
      </c>
      <c r="H693" s="384" t="s">
        <v>502</v>
      </c>
      <c r="I693" s="547">
        <v>6.89</v>
      </c>
      <c r="J693" s="384" t="s">
        <v>503</v>
      </c>
      <c r="K693" s="385">
        <v>6.89</v>
      </c>
      <c r="L693" s="384" t="s">
        <v>503</v>
      </c>
      <c r="M693" s="384" t="s">
        <v>2225</v>
      </c>
      <c r="N693" s="384" t="s">
        <v>505</v>
      </c>
      <c r="O693" s="384" t="s">
        <v>2228</v>
      </c>
      <c r="R693" s="385">
        <v>0</v>
      </c>
      <c r="T693" s="384" t="s">
        <v>507</v>
      </c>
      <c r="U693" s="384" t="s">
        <v>508</v>
      </c>
      <c r="V693" s="384" t="s">
        <v>514</v>
      </c>
    </row>
    <row r="694" spans="1:22">
      <c r="A694" s="382">
        <v>44196</v>
      </c>
      <c r="B694" s="384" t="s">
        <v>496</v>
      </c>
      <c r="C694" s="384" t="s">
        <v>497</v>
      </c>
      <c r="D694" s="384" t="s">
        <v>991</v>
      </c>
      <c r="E694" s="384" t="s">
        <v>992</v>
      </c>
      <c r="F694" s="384" t="s">
        <v>500</v>
      </c>
      <c r="G694" s="384" t="s">
        <v>501</v>
      </c>
      <c r="H694" s="384" t="s">
        <v>502</v>
      </c>
      <c r="I694" s="547">
        <v>6.9</v>
      </c>
      <c r="J694" s="384" t="s">
        <v>503</v>
      </c>
      <c r="K694" s="385">
        <v>6.9</v>
      </c>
      <c r="L694" s="384" t="s">
        <v>503</v>
      </c>
      <c r="M694" s="384" t="s">
        <v>2225</v>
      </c>
      <c r="N694" s="384" t="s">
        <v>505</v>
      </c>
      <c r="O694" s="384" t="s">
        <v>2229</v>
      </c>
      <c r="R694" s="385">
        <v>0</v>
      </c>
      <c r="T694" s="384" t="s">
        <v>507</v>
      </c>
      <c r="U694" s="384" t="s">
        <v>508</v>
      </c>
      <c r="V694" s="384" t="s">
        <v>602</v>
      </c>
    </row>
    <row r="695" spans="1:22">
      <c r="A695" s="382">
        <v>44196</v>
      </c>
      <c r="B695" s="384" t="s">
        <v>496</v>
      </c>
      <c r="C695" s="384" t="s">
        <v>497</v>
      </c>
      <c r="D695" s="384" t="s">
        <v>515</v>
      </c>
      <c r="E695" s="384" t="s">
        <v>516</v>
      </c>
      <c r="F695" s="384" t="s">
        <v>500</v>
      </c>
      <c r="G695" s="384" t="s">
        <v>501</v>
      </c>
      <c r="H695" s="384" t="s">
        <v>502</v>
      </c>
      <c r="I695" s="547">
        <v>12.93</v>
      </c>
      <c r="J695" s="384" t="s">
        <v>503</v>
      </c>
      <c r="K695" s="385">
        <v>12.93</v>
      </c>
      <c r="L695" s="384" t="s">
        <v>503</v>
      </c>
      <c r="M695" s="384" t="s">
        <v>2225</v>
      </c>
      <c r="N695" s="384" t="s">
        <v>505</v>
      </c>
      <c r="O695" s="384" t="s">
        <v>2230</v>
      </c>
      <c r="R695" s="385">
        <v>0</v>
      </c>
      <c r="T695" s="384" t="s">
        <v>507</v>
      </c>
      <c r="U695" s="384" t="s">
        <v>508</v>
      </c>
      <c r="V695" s="384" t="s">
        <v>519</v>
      </c>
    </row>
    <row r="696" spans="1:22">
      <c r="A696" s="382">
        <v>44196</v>
      </c>
      <c r="B696" s="384" t="s">
        <v>496</v>
      </c>
      <c r="C696" s="384" t="s">
        <v>497</v>
      </c>
      <c r="D696" s="384" t="s">
        <v>700</v>
      </c>
      <c r="E696" s="384" t="s">
        <v>701</v>
      </c>
      <c r="F696" s="384" t="s">
        <v>500</v>
      </c>
      <c r="G696" s="384" t="s">
        <v>501</v>
      </c>
      <c r="H696" s="384" t="s">
        <v>502</v>
      </c>
      <c r="I696" s="547">
        <v>15.81</v>
      </c>
      <c r="J696" s="384" t="s">
        <v>503</v>
      </c>
      <c r="K696" s="385">
        <v>15.81</v>
      </c>
      <c r="L696" s="384" t="s">
        <v>503</v>
      </c>
      <c r="M696" s="384" t="s">
        <v>2225</v>
      </c>
      <c r="N696" s="384" t="s">
        <v>505</v>
      </c>
      <c r="O696" s="384" t="s">
        <v>2231</v>
      </c>
      <c r="R696" s="385">
        <v>0</v>
      </c>
      <c r="T696" s="384" t="s">
        <v>507</v>
      </c>
      <c r="U696" s="384" t="s">
        <v>508</v>
      </c>
      <c r="V696" s="384" t="s">
        <v>704</v>
      </c>
    </row>
    <row r="697" spans="1:22">
      <c r="A697" s="382">
        <v>44196</v>
      </c>
      <c r="B697" s="384" t="s">
        <v>496</v>
      </c>
      <c r="C697" s="384" t="s">
        <v>497</v>
      </c>
      <c r="D697" s="384" t="s">
        <v>590</v>
      </c>
      <c r="E697" s="384" t="s">
        <v>591</v>
      </c>
      <c r="F697" s="384" t="s">
        <v>500</v>
      </c>
      <c r="G697" s="384" t="s">
        <v>501</v>
      </c>
      <c r="H697" s="384" t="s">
        <v>502</v>
      </c>
      <c r="I697" s="547">
        <v>22.32</v>
      </c>
      <c r="J697" s="384" t="s">
        <v>503</v>
      </c>
      <c r="K697" s="385">
        <v>22.32</v>
      </c>
      <c r="L697" s="384" t="s">
        <v>503</v>
      </c>
      <c r="M697" s="384" t="s">
        <v>2225</v>
      </c>
      <c r="N697" s="384" t="s">
        <v>505</v>
      </c>
      <c r="O697" s="384" t="s">
        <v>2232</v>
      </c>
      <c r="R697" s="385">
        <v>0</v>
      </c>
      <c r="T697" s="384" t="s">
        <v>507</v>
      </c>
      <c r="U697" s="384" t="s">
        <v>508</v>
      </c>
      <c r="V697" s="384" t="s">
        <v>594</v>
      </c>
    </row>
    <row r="698" spans="1:22">
      <c r="A698" s="382">
        <v>44196</v>
      </c>
      <c r="B698" s="384" t="s">
        <v>496</v>
      </c>
      <c r="C698" s="384" t="s">
        <v>497</v>
      </c>
      <c r="D698" s="384" t="s">
        <v>580</v>
      </c>
      <c r="E698" s="384" t="s">
        <v>581</v>
      </c>
      <c r="F698" s="384" t="s">
        <v>500</v>
      </c>
      <c r="G698" s="384" t="s">
        <v>501</v>
      </c>
      <c r="H698" s="384" t="s">
        <v>502</v>
      </c>
      <c r="I698" s="547">
        <v>22.32</v>
      </c>
      <c r="J698" s="384" t="s">
        <v>503</v>
      </c>
      <c r="K698" s="385">
        <v>22.32</v>
      </c>
      <c r="L698" s="384" t="s">
        <v>503</v>
      </c>
      <c r="M698" s="384" t="s">
        <v>2225</v>
      </c>
      <c r="N698" s="384" t="s">
        <v>505</v>
      </c>
      <c r="O698" s="384" t="s">
        <v>2233</v>
      </c>
      <c r="R698" s="385">
        <v>0</v>
      </c>
      <c r="T698" s="384" t="s">
        <v>507</v>
      </c>
      <c r="U698" s="384" t="s">
        <v>508</v>
      </c>
      <c r="V698" s="384" t="s">
        <v>584</v>
      </c>
    </row>
    <row r="699" spans="1:22">
      <c r="A699" s="382">
        <v>44196</v>
      </c>
      <c r="B699" s="384" t="s">
        <v>496</v>
      </c>
      <c r="C699" s="384" t="s">
        <v>497</v>
      </c>
      <c r="D699" s="384" t="s">
        <v>498</v>
      </c>
      <c r="E699" s="384" t="s">
        <v>499</v>
      </c>
      <c r="F699" s="384" t="s">
        <v>520</v>
      </c>
      <c r="G699" s="384" t="s">
        <v>501</v>
      </c>
      <c r="H699" s="384" t="s">
        <v>502</v>
      </c>
      <c r="I699" s="547">
        <v>226.25</v>
      </c>
      <c r="J699" s="384" t="s">
        <v>503</v>
      </c>
      <c r="K699" s="385">
        <v>226.25</v>
      </c>
      <c r="L699" s="384" t="s">
        <v>503</v>
      </c>
      <c r="M699" s="384" t="s">
        <v>2234</v>
      </c>
      <c r="N699" s="384" t="s">
        <v>505</v>
      </c>
      <c r="O699" s="384" t="s">
        <v>2235</v>
      </c>
      <c r="R699" s="385">
        <v>0</v>
      </c>
      <c r="T699" s="384" t="s">
        <v>507</v>
      </c>
      <c r="U699" s="384" t="s">
        <v>508</v>
      </c>
      <c r="V699" s="384" t="s">
        <v>509</v>
      </c>
    </row>
    <row r="700" spans="1:22">
      <c r="A700" s="382">
        <v>44196</v>
      </c>
      <c r="B700" s="384" t="s">
        <v>496</v>
      </c>
      <c r="C700" s="384" t="s">
        <v>497</v>
      </c>
      <c r="D700" s="384" t="s">
        <v>585</v>
      </c>
      <c r="E700" s="384" t="s">
        <v>586</v>
      </c>
      <c r="F700" s="384" t="s">
        <v>520</v>
      </c>
      <c r="G700" s="384" t="s">
        <v>501</v>
      </c>
      <c r="H700" s="384" t="s">
        <v>502</v>
      </c>
      <c r="I700" s="547">
        <v>54.31</v>
      </c>
      <c r="J700" s="384" t="s">
        <v>503</v>
      </c>
      <c r="K700" s="385">
        <v>54.31</v>
      </c>
      <c r="L700" s="384" t="s">
        <v>503</v>
      </c>
      <c r="M700" s="384" t="s">
        <v>2234</v>
      </c>
      <c r="N700" s="384" t="s">
        <v>505</v>
      </c>
      <c r="O700" s="384" t="s">
        <v>2236</v>
      </c>
      <c r="R700" s="385">
        <v>0</v>
      </c>
      <c r="T700" s="384" t="s">
        <v>507</v>
      </c>
      <c r="U700" s="384" t="s">
        <v>508</v>
      </c>
      <c r="V700" s="384" t="s">
        <v>589</v>
      </c>
    </row>
    <row r="701" spans="1:22">
      <c r="A701" s="382">
        <v>44196</v>
      </c>
      <c r="B701" s="384" t="s">
        <v>496</v>
      </c>
      <c r="C701" s="384" t="s">
        <v>497</v>
      </c>
      <c r="D701" s="384" t="s">
        <v>510</v>
      </c>
      <c r="E701" s="384" t="s">
        <v>511</v>
      </c>
      <c r="F701" s="384" t="s">
        <v>520</v>
      </c>
      <c r="G701" s="384" t="s">
        <v>501</v>
      </c>
      <c r="H701" s="384" t="s">
        <v>502</v>
      </c>
      <c r="I701" s="547">
        <v>65.11</v>
      </c>
      <c r="J701" s="384" t="s">
        <v>503</v>
      </c>
      <c r="K701" s="385">
        <v>65.11</v>
      </c>
      <c r="L701" s="384" t="s">
        <v>503</v>
      </c>
      <c r="M701" s="384" t="s">
        <v>2234</v>
      </c>
      <c r="N701" s="384" t="s">
        <v>505</v>
      </c>
      <c r="O701" s="384" t="s">
        <v>2237</v>
      </c>
      <c r="R701" s="385">
        <v>0</v>
      </c>
      <c r="T701" s="384" t="s">
        <v>507</v>
      </c>
      <c r="U701" s="384" t="s">
        <v>508</v>
      </c>
      <c r="V701" s="384" t="s">
        <v>514</v>
      </c>
    </row>
    <row r="702" spans="1:22">
      <c r="A702" s="382">
        <v>44196</v>
      </c>
      <c r="B702" s="384" t="s">
        <v>496</v>
      </c>
      <c r="C702" s="384" t="s">
        <v>497</v>
      </c>
      <c r="D702" s="384" t="s">
        <v>991</v>
      </c>
      <c r="E702" s="384" t="s">
        <v>992</v>
      </c>
      <c r="F702" s="384" t="s">
        <v>520</v>
      </c>
      <c r="G702" s="384" t="s">
        <v>501</v>
      </c>
      <c r="H702" s="384" t="s">
        <v>502</v>
      </c>
      <c r="I702" s="547">
        <v>76.36</v>
      </c>
      <c r="J702" s="384" t="s">
        <v>503</v>
      </c>
      <c r="K702" s="385">
        <v>76.36</v>
      </c>
      <c r="L702" s="384" t="s">
        <v>503</v>
      </c>
      <c r="M702" s="384" t="s">
        <v>2234</v>
      </c>
      <c r="N702" s="384" t="s">
        <v>505</v>
      </c>
      <c r="O702" s="384" t="s">
        <v>2238</v>
      </c>
      <c r="R702" s="385">
        <v>0</v>
      </c>
      <c r="T702" s="384" t="s">
        <v>507</v>
      </c>
      <c r="U702" s="384" t="s">
        <v>508</v>
      </c>
      <c r="V702" s="384" t="s">
        <v>602</v>
      </c>
    </row>
    <row r="703" spans="1:22">
      <c r="A703" s="382">
        <v>44196</v>
      </c>
      <c r="B703" s="384" t="s">
        <v>496</v>
      </c>
      <c r="C703" s="384" t="s">
        <v>497</v>
      </c>
      <c r="D703" s="384" t="s">
        <v>515</v>
      </c>
      <c r="E703" s="384" t="s">
        <v>516</v>
      </c>
      <c r="F703" s="384" t="s">
        <v>520</v>
      </c>
      <c r="G703" s="384" t="s">
        <v>501</v>
      </c>
      <c r="H703" s="384" t="s">
        <v>502</v>
      </c>
      <c r="I703" s="547">
        <v>125.07</v>
      </c>
      <c r="J703" s="384" t="s">
        <v>503</v>
      </c>
      <c r="K703" s="385">
        <v>125.07</v>
      </c>
      <c r="L703" s="384" t="s">
        <v>503</v>
      </c>
      <c r="M703" s="384" t="s">
        <v>2234</v>
      </c>
      <c r="N703" s="384" t="s">
        <v>505</v>
      </c>
      <c r="O703" s="384" t="s">
        <v>2239</v>
      </c>
      <c r="R703" s="385">
        <v>0</v>
      </c>
      <c r="T703" s="384" t="s">
        <v>507</v>
      </c>
      <c r="U703" s="384" t="s">
        <v>508</v>
      </c>
      <c r="V703" s="384" t="s">
        <v>519</v>
      </c>
    </row>
    <row r="704" spans="1:22">
      <c r="A704" s="382">
        <v>44196</v>
      </c>
      <c r="B704" s="384" t="s">
        <v>496</v>
      </c>
      <c r="C704" s="384" t="s">
        <v>497</v>
      </c>
      <c r="D704" s="384" t="s">
        <v>700</v>
      </c>
      <c r="E704" s="384" t="s">
        <v>701</v>
      </c>
      <c r="F704" s="384" t="s">
        <v>520</v>
      </c>
      <c r="G704" s="384" t="s">
        <v>501</v>
      </c>
      <c r="H704" s="384" t="s">
        <v>502</v>
      </c>
      <c r="I704" s="547">
        <v>142.13999999999999</v>
      </c>
      <c r="J704" s="384" t="s">
        <v>503</v>
      </c>
      <c r="K704" s="385">
        <v>142.13999999999999</v>
      </c>
      <c r="L704" s="384" t="s">
        <v>503</v>
      </c>
      <c r="M704" s="384" t="s">
        <v>2234</v>
      </c>
      <c r="N704" s="384" t="s">
        <v>505</v>
      </c>
      <c r="O704" s="384" t="s">
        <v>2240</v>
      </c>
      <c r="R704" s="385">
        <v>0</v>
      </c>
      <c r="T704" s="384" t="s">
        <v>507</v>
      </c>
      <c r="U704" s="384" t="s">
        <v>508</v>
      </c>
      <c r="V704" s="384" t="s">
        <v>704</v>
      </c>
    </row>
    <row r="705" spans="1:22">
      <c r="A705" s="382">
        <v>44196</v>
      </c>
      <c r="B705" s="384" t="s">
        <v>496</v>
      </c>
      <c r="C705" s="384" t="s">
        <v>497</v>
      </c>
      <c r="D705" s="384" t="s">
        <v>590</v>
      </c>
      <c r="E705" s="384" t="s">
        <v>591</v>
      </c>
      <c r="F705" s="384" t="s">
        <v>520</v>
      </c>
      <c r="G705" s="384" t="s">
        <v>501</v>
      </c>
      <c r="H705" s="384" t="s">
        <v>502</v>
      </c>
      <c r="I705" s="547">
        <v>206.16</v>
      </c>
      <c r="J705" s="384" t="s">
        <v>503</v>
      </c>
      <c r="K705" s="385">
        <v>206.16</v>
      </c>
      <c r="L705" s="384" t="s">
        <v>503</v>
      </c>
      <c r="M705" s="384" t="s">
        <v>2234</v>
      </c>
      <c r="N705" s="384" t="s">
        <v>505</v>
      </c>
      <c r="O705" s="384" t="s">
        <v>2241</v>
      </c>
      <c r="R705" s="385">
        <v>0</v>
      </c>
      <c r="T705" s="384" t="s">
        <v>507</v>
      </c>
      <c r="U705" s="384" t="s">
        <v>508</v>
      </c>
      <c r="V705" s="384" t="s">
        <v>594</v>
      </c>
    </row>
    <row r="706" spans="1:22">
      <c r="A706" s="382">
        <v>44196</v>
      </c>
      <c r="B706" s="384" t="s">
        <v>496</v>
      </c>
      <c r="C706" s="384" t="s">
        <v>497</v>
      </c>
      <c r="D706" s="384" t="s">
        <v>580</v>
      </c>
      <c r="E706" s="384" t="s">
        <v>581</v>
      </c>
      <c r="F706" s="384" t="s">
        <v>520</v>
      </c>
      <c r="G706" s="384" t="s">
        <v>501</v>
      </c>
      <c r="H706" s="384" t="s">
        <v>502</v>
      </c>
      <c r="I706" s="547">
        <v>206.16</v>
      </c>
      <c r="J706" s="384" t="s">
        <v>503</v>
      </c>
      <c r="K706" s="385">
        <v>206.16</v>
      </c>
      <c r="L706" s="384" t="s">
        <v>503</v>
      </c>
      <c r="M706" s="384" t="s">
        <v>2234</v>
      </c>
      <c r="N706" s="384" t="s">
        <v>505</v>
      </c>
      <c r="O706" s="384" t="s">
        <v>2242</v>
      </c>
      <c r="R706" s="385">
        <v>0</v>
      </c>
      <c r="T706" s="384" t="s">
        <v>507</v>
      </c>
      <c r="U706" s="384" t="s">
        <v>508</v>
      </c>
      <c r="V706" s="384" t="s">
        <v>584</v>
      </c>
    </row>
    <row r="707" spans="1:22">
      <c r="A707" s="382">
        <v>44196</v>
      </c>
      <c r="B707" s="384" t="s">
        <v>496</v>
      </c>
      <c r="C707" s="384" t="s">
        <v>497</v>
      </c>
      <c r="D707" s="384" t="s">
        <v>598</v>
      </c>
      <c r="E707" s="384" t="s">
        <v>599</v>
      </c>
      <c r="F707" s="384" t="s">
        <v>2215</v>
      </c>
      <c r="G707" s="384" t="s">
        <v>501</v>
      </c>
      <c r="H707" s="384" t="s">
        <v>502</v>
      </c>
      <c r="I707" s="547">
        <v>2.73</v>
      </c>
      <c r="J707" s="384" t="s">
        <v>503</v>
      </c>
      <c r="K707" s="385">
        <v>2.73</v>
      </c>
      <c r="L707" s="384" t="s">
        <v>503</v>
      </c>
      <c r="M707" s="384" t="s">
        <v>2216</v>
      </c>
      <c r="N707" s="384" t="s">
        <v>505</v>
      </c>
      <c r="O707" s="384" t="s">
        <v>2243</v>
      </c>
      <c r="R707" s="385">
        <v>0</v>
      </c>
      <c r="T707" s="384" t="s">
        <v>507</v>
      </c>
      <c r="U707" s="384" t="s">
        <v>508</v>
      </c>
      <c r="V707" s="384" t="s">
        <v>621</v>
      </c>
    </row>
    <row r="708" spans="1:22">
      <c r="A708" s="382">
        <v>44196</v>
      </c>
      <c r="B708" s="384" t="s">
        <v>496</v>
      </c>
      <c r="C708" s="384" t="s">
        <v>497</v>
      </c>
      <c r="D708" s="384" t="s">
        <v>598</v>
      </c>
      <c r="E708" s="384" t="s">
        <v>599</v>
      </c>
      <c r="F708" s="384" t="s">
        <v>2215</v>
      </c>
      <c r="G708" s="384" t="s">
        <v>501</v>
      </c>
      <c r="H708" s="384" t="s">
        <v>502</v>
      </c>
      <c r="I708" s="547">
        <v>2.83</v>
      </c>
      <c r="J708" s="384" t="s">
        <v>503</v>
      </c>
      <c r="K708" s="385">
        <v>2.83</v>
      </c>
      <c r="L708" s="384" t="s">
        <v>503</v>
      </c>
      <c r="M708" s="384" t="s">
        <v>2216</v>
      </c>
      <c r="N708" s="384" t="s">
        <v>505</v>
      </c>
      <c r="O708" s="384" t="s">
        <v>2244</v>
      </c>
      <c r="R708" s="385">
        <v>0</v>
      </c>
      <c r="T708" s="384" t="s">
        <v>507</v>
      </c>
      <c r="U708" s="384" t="s">
        <v>508</v>
      </c>
      <c r="V708" s="384" t="s">
        <v>629</v>
      </c>
    </row>
    <row r="709" spans="1:22">
      <c r="A709" s="382">
        <v>44196</v>
      </c>
      <c r="B709" s="384" t="s">
        <v>496</v>
      </c>
      <c r="C709" s="384" t="s">
        <v>497</v>
      </c>
      <c r="D709" s="384" t="s">
        <v>598</v>
      </c>
      <c r="E709" s="384" t="s">
        <v>599</v>
      </c>
      <c r="F709" s="384" t="s">
        <v>2215</v>
      </c>
      <c r="G709" s="384" t="s">
        <v>501</v>
      </c>
      <c r="H709" s="384" t="s">
        <v>502</v>
      </c>
      <c r="I709" s="547">
        <v>2.82</v>
      </c>
      <c r="J709" s="384" t="s">
        <v>503</v>
      </c>
      <c r="K709" s="385">
        <v>2.82</v>
      </c>
      <c r="L709" s="384" t="s">
        <v>503</v>
      </c>
      <c r="M709" s="384" t="s">
        <v>2216</v>
      </c>
      <c r="N709" s="384" t="s">
        <v>505</v>
      </c>
      <c r="O709" s="384" t="s">
        <v>2245</v>
      </c>
      <c r="R709" s="385">
        <v>0</v>
      </c>
      <c r="T709" s="384" t="s">
        <v>507</v>
      </c>
      <c r="U709" s="384" t="s">
        <v>508</v>
      </c>
      <c r="V709" s="384" t="s">
        <v>618</v>
      </c>
    </row>
    <row r="710" spans="1:22">
      <c r="A710" s="382">
        <v>44196</v>
      </c>
      <c r="B710" s="384" t="s">
        <v>496</v>
      </c>
      <c r="C710" s="384" t="s">
        <v>497</v>
      </c>
      <c r="D710" s="384" t="s">
        <v>622</v>
      </c>
      <c r="E710" s="384" t="s">
        <v>623</v>
      </c>
      <c r="F710" s="384" t="s">
        <v>2215</v>
      </c>
      <c r="G710" s="384" t="s">
        <v>501</v>
      </c>
      <c r="H710" s="384" t="s">
        <v>502</v>
      </c>
      <c r="I710" s="547">
        <v>5.97</v>
      </c>
      <c r="J710" s="384" t="s">
        <v>503</v>
      </c>
      <c r="K710" s="385">
        <v>5.97</v>
      </c>
      <c r="L710" s="384" t="s">
        <v>503</v>
      </c>
      <c r="M710" s="384" t="s">
        <v>2216</v>
      </c>
      <c r="N710" s="384" t="s">
        <v>505</v>
      </c>
      <c r="O710" s="384" t="s">
        <v>2246</v>
      </c>
      <c r="R710" s="385">
        <v>0</v>
      </c>
      <c r="T710" s="384" t="s">
        <v>507</v>
      </c>
      <c r="U710" s="384" t="s">
        <v>508</v>
      </c>
      <c r="V710" s="384" t="s">
        <v>626</v>
      </c>
    </row>
    <row r="711" spans="1:22">
      <c r="A711" s="382">
        <v>44196</v>
      </c>
      <c r="B711" s="384" t="s">
        <v>496</v>
      </c>
      <c r="C711" s="384" t="s">
        <v>497</v>
      </c>
      <c r="D711" s="384" t="s">
        <v>598</v>
      </c>
      <c r="E711" s="384" t="s">
        <v>599</v>
      </c>
      <c r="F711" s="384" t="s">
        <v>500</v>
      </c>
      <c r="G711" s="384" t="s">
        <v>501</v>
      </c>
      <c r="H711" s="384" t="s">
        <v>502</v>
      </c>
      <c r="I711" s="547">
        <v>2.83</v>
      </c>
      <c r="J711" s="384" t="s">
        <v>503</v>
      </c>
      <c r="K711" s="385">
        <v>2.83</v>
      </c>
      <c r="L711" s="384" t="s">
        <v>503</v>
      </c>
      <c r="M711" s="384" t="s">
        <v>2225</v>
      </c>
      <c r="N711" s="384" t="s">
        <v>505</v>
      </c>
      <c r="O711" s="384" t="s">
        <v>2247</v>
      </c>
      <c r="R711" s="385">
        <v>0</v>
      </c>
      <c r="T711" s="384" t="s">
        <v>507</v>
      </c>
      <c r="U711" s="384" t="s">
        <v>508</v>
      </c>
      <c r="V711" s="384" t="s">
        <v>621</v>
      </c>
    </row>
    <row r="712" spans="1:22">
      <c r="A712" s="382">
        <v>44196</v>
      </c>
      <c r="B712" s="384" t="s">
        <v>496</v>
      </c>
      <c r="C712" s="384" t="s">
        <v>497</v>
      </c>
      <c r="D712" s="384" t="s">
        <v>598</v>
      </c>
      <c r="E712" s="384" t="s">
        <v>599</v>
      </c>
      <c r="F712" s="384" t="s">
        <v>500</v>
      </c>
      <c r="G712" s="384" t="s">
        <v>501</v>
      </c>
      <c r="H712" s="384" t="s">
        <v>502</v>
      </c>
      <c r="I712" s="547">
        <v>2.83</v>
      </c>
      <c r="J712" s="384" t="s">
        <v>503</v>
      </c>
      <c r="K712" s="385">
        <v>2.83</v>
      </c>
      <c r="L712" s="384" t="s">
        <v>503</v>
      </c>
      <c r="M712" s="384" t="s">
        <v>2225</v>
      </c>
      <c r="N712" s="384" t="s">
        <v>505</v>
      </c>
      <c r="O712" s="384" t="s">
        <v>2248</v>
      </c>
      <c r="R712" s="385">
        <v>0</v>
      </c>
      <c r="T712" s="384" t="s">
        <v>507</v>
      </c>
      <c r="U712" s="384" t="s">
        <v>508</v>
      </c>
      <c r="V712" s="384" t="s">
        <v>629</v>
      </c>
    </row>
    <row r="713" spans="1:22">
      <c r="A713" s="382">
        <v>44196</v>
      </c>
      <c r="B713" s="384" t="s">
        <v>496</v>
      </c>
      <c r="C713" s="384" t="s">
        <v>497</v>
      </c>
      <c r="D713" s="384" t="s">
        <v>598</v>
      </c>
      <c r="E713" s="384" t="s">
        <v>599</v>
      </c>
      <c r="F713" s="384" t="s">
        <v>500</v>
      </c>
      <c r="G713" s="384" t="s">
        <v>501</v>
      </c>
      <c r="H713" s="384" t="s">
        <v>502</v>
      </c>
      <c r="I713" s="547">
        <v>3.07</v>
      </c>
      <c r="J713" s="384" t="s">
        <v>503</v>
      </c>
      <c r="K713" s="385">
        <v>3.07</v>
      </c>
      <c r="L713" s="384" t="s">
        <v>503</v>
      </c>
      <c r="M713" s="384" t="s">
        <v>2225</v>
      </c>
      <c r="N713" s="384" t="s">
        <v>505</v>
      </c>
      <c r="O713" s="384" t="s">
        <v>2249</v>
      </c>
      <c r="R713" s="385">
        <v>0</v>
      </c>
      <c r="T713" s="384" t="s">
        <v>507</v>
      </c>
      <c r="U713" s="384" t="s">
        <v>508</v>
      </c>
      <c r="V713" s="384" t="s">
        <v>618</v>
      </c>
    </row>
    <row r="714" spans="1:22">
      <c r="A714" s="382">
        <v>44196</v>
      </c>
      <c r="B714" s="384" t="s">
        <v>496</v>
      </c>
      <c r="C714" s="384" t="s">
        <v>497</v>
      </c>
      <c r="D714" s="384" t="s">
        <v>622</v>
      </c>
      <c r="E714" s="384" t="s">
        <v>623</v>
      </c>
      <c r="F714" s="384" t="s">
        <v>500</v>
      </c>
      <c r="G714" s="384" t="s">
        <v>501</v>
      </c>
      <c r="H714" s="384" t="s">
        <v>502</v>
      </c>
      <c r="I714" s="547">
        <v>6.89</v>
      </c>
      <c r="J714" s="384" t="s">
        <v>503</v>
      </c>
      <c r="K714" s="385">
        <v>6.89</v>
      </c>
      <c r="L714" s="384" t="s">
        <v>503</v>
      </c>
      <c r="M714" s="384" t="s">
        <v>2225</v>
      </c>
      <c r="N714" s="384" t="s">
        <v>505</v>
      </c>
      <c r="O714" s="384" t="s">
        <v>2250</v>
      </c>
      <c r="R714" s="385">
        <v>0</v>
      </c>
      <c r="T714" s="384" t="s">
        <v>507</v>
      </c>
      <c r="U714" s="384" t="s">
        <v>508</v>
      </c>
      <c r="V714" s="384" t="s">
        <v>626</v>
      </c>
    </row>
    <row r="715" spans="1:22">
      <c r="A715" s="382">
        <v>44196</v>
      </c>
      <c r="B715" s="384" t="s">
        <v>496</v>
      </c>
      <c r="C715" s="384" t="s">
        <v>497</v>
      </c>
      <c r="D715" s="384" t="s">
        <v>598</v>
      </c>
      <c r="E715" s="384" t="s">
        <v>599</v>
      </c>
      <c r="F715" s="384" t="s">
        <v>500</v>
      </c>
      <c r="G715" s="384" t="s">
        <v>501</v>
      </c>
      <c r="H715" s="384" t="s">
        <v>502</v>
      </c>
      <c r="I715" s="547">
        <v>29.97</v>
      </c>
      <c r="J715" s="384" t="s">
        <v>503</v>
      </c>
      <c r="K715" s="385">
        <v>29.97</v>
      </c>
      <c r="L715" s="384" t="s">
        <v>503</v>
      </c>
      <c r="M715" s="384" t="s">
        <v>2234</v>
      </c>
      <c r="N715" s="384" t="s">
        <v>505</v>
      </c>
      <c r="O715" s="384" t="s">
        <v>2251</v>
      </c>
      <c r="R715" s="385">
        <v>0</v>
      </c>
      <c r="T715" s="384" t="s">
        <v>507</v>
      </c>
      <c r="U715" s="384" t="s">
        <v>508</v>
      </c>
      <c r="V715" s="384" t="s">
        <v>621</v>
      </c>
    </row>
    <row r="716" spans="1:22">
      <c r="A716" s="382">
        <v>44196</v>
      </c>
      <c r="B716" s="384" t="s">
        <v>496</v>
      </c>
      <c r="C716" s="384" t="s">
        <v>497</v>
      </c>
      <c r="D716" s="384" t="s">
        <v>598</v>
      </c>
      <c r="E716" s="384" t="s">
        <v>599</v>
      </c>
      <c r="F716" s="384" t="s">
        <v>520</v>
      </c>
      <c r="G716" s="384" t="s">
        <v>501</v>
      </c>
      <c r="H716" s="384" t="s">
        <v>502</v>
      </c>
      <c r="I716" s="547">
        <v>31.17</v>
      </c>
      <c r="J716" s="384" t="s">
        <v>503</v>
      </c>
      <c r="K716" s="385">
        <v>31.17</v>
      </c>
      <c r="L716" s="384" t="s">
        <v>503</v>
      </c>
      <c r="M716" s="384" t="s">
        <v>2234</v>
      </c>
      <c r="N716" s="384" t="s">
        <v>505</v>
      </c>
      <c r="O716" s="384" t="s">
        <v>2252</v>
      </c>
      <c r="R716" s="385">
        <v>0</v>
      </c>
      <c r="T716" s="384" t="s">
        <v>507</v>
      </c>
      <c r="U716" s="384" t="s">
        <v>508</v>
      </c>
      <c r="V716" s="384" t="s">
        <v>629</v>
      </c>
    </row>
    <row r="717" spans="1:22">
      <c r="A717" s="382">
        <v>44196</v>
      </c>
      <c r="B717" s="384" t="s">
        <v>496</v>
      </c>
      <c r="C717" s="384" t="s">
        <v>497</v>
      </c>
      <c r="D717" s="384" t="s">
        <v>598</v>
      </c>
      <c r="E717" s="384" t="s">
        <v>599</v>
      </c>
      <c r="F717" s="384" t="s">
        <v>500</v>
      </c>
      <c r="G717" s="384" t="s">
        <v>501</v>
      </c>
      <c r="H717" s="384" t="s">
        <v>502</v>
      </c>
      <c r="I717" s="547">
        <v>30.79</v>
      </c>
      <c r="J717" s="384" t="s">
        <v>503</v>
      </c>
      <c r="K717" s="385">
        <v>30.79</v>
      </c>
      <c r="L717" s="384" t="s">
        <v>503</v>
      </c>
      <c r="M717" s="384" t="s">
        <v>2234</v>
      </c>
      <c r="N717" s="384" t="s">
        <v>505</v>
      </c>
      <c r="O717" s="384" t="s">
        <v>2253</v>
      </c>
      <c r="R717" s="385">
        <v>0</v>
      </c>
      <c r="T717" s="384" t="s">
        <v>507</v>
      </c>
      <c r="U717" s="384" t="s">
        <v>508</v>
      </c>
      <c r="V717" s="384" t="s">
        <v>618</v>
      </c>
    </row>
    <row r="718" spans="1:22">
      <c r="A718" s="382">
        <v>44196</v>
      </c>
      <c r="B718" s="384" t="s">
        <v>496</v>
      </c>
      <c r="C718" s="384" t="s">
        <v>497</v>
      </c>
      <c r="D718" s="384" t="s">
        <v>622</v>
      </c>
      <c r="E718" s="384" t="s">
        <v>623</v>
      </c>
      <c r="F718" s="384" t="s">
        <v>520</v>
      </c>
      <c r="G718" s="384" t="s">
        <v>501</v>
      </c>
      <c r="H718" s="384" t="s">
        <v>502</v>
      </c>
      <c r="I718" s="547">
        <v>64.709999999999994</v>
      </c>
      <c r="J718" s="384" t="s">
        <v>503</v>
      </c>
      <c r="K718" s="385">
        <v>64.709999999999994</v>
      </c>
      <c r="L718" s="384" t="s">
        <v>503</v>
      </c>
      <c r="M718" s="384" t="s">
        <v>2234</v>
      </c>
      <c r="N718" s="384" t="s">
        <v>505</v>
      </c>
      <c r="O718" s="384" t="s">
        <v>2254</v>
      </c>
      <c r="R718" s="385">
        <v>0</v>
      </c>
      <c r="T718" s="384" t="s">
        <v>507</v>
      </c>
      <c r="U718" s="384" t="s">
        <v>508</v>
      </c>
      <c r="V718" s="384" t="s">
        <v>626</v>
      </c>
    </row>
    <row r="719" spans="1:22">
      <c r="A719" s="382">
        <v>44196</v>
      </c>
      <c r="B719" s="384" t="s">
        <v>496</v>
      </c>
      <c r="C719" s="384" t="s">
        <v>497</v>
      </c>
      <c r="D719" s="384" t="s">
        <v>647</v>
      </c>
      <c r="E719" s="384" t="s">
        <v>648</v>
      </c>
      <c r="F719" s="384" t="s">
        <v>2215</v>
      </c>
      <c r="G719" s="384" t="s">
        <v>501</v>
      </c>
      <c r="H719" s="384" t="s">
        <v>502</v>
      </c>
      <c r="I719" s="547">
        <v>14.77</v>
      </c>
      <c r="J719" s="384" t="s">
        <v>503</v>
      </c>
      <c r="K719" s="385">
        <v>14.77</v>
      </c>
      <c r="L719" s="384" t="s">
        <v>503</v>
      </c>
      <c r="M719" s="384" t="s">
        <v>2216</v>
      </c>
      <c r="N719" s="384" t="s">
        <v>505</v>
      </c>
      <c r="O719" s="384" t="s">
        <v>2255</v>
      </c>
      <c r="R719" s="385">
        <v>0</v>
      </c>
      <c r="T719" s="384" t="s">
        <v>507</v>
      </c>
      <c r="U719" s="384" t="s">
        <v>508</v>
      </c>
      <c r="V719" s="384" t="s">
        <v>651</v>
      </c>
    </row>
    <row r="720" spans="1:22">
      <c r="A720" s="382">
        <v>44196</v>
      </c>
      <c r="B720" s="384" t="s">
        <v>496</v>
      </c>
      <c r="C720" s="384" t="s">
        <v>497</v>
      </c>
      <c r="D720" s="384" t="s">
        <v>657</v>
      </c>
      <c r="E720" s="384" t="s">
        <v>658</v>
      </c>
      <c r="F720" s="384" t="s">
        <v>2215</v>
      </c>
      <c r="G720" s="384" t="s">
        <v>501</v>
      </c>
      <c r="H720" s="384" t="s">
        <v>502</v>
      </c>
      <c r="I720" s="547">
        <v>6.03</v>
      </c>
      <c r="J720" s="384" t="s">
        <v>503</v>
      </c>
      <c r="K720" s="385">
        <v>6.03</v>
      </c>
      <c r="L720" s="384" t="s">
        <v>503</v>
      </c>
      <c r="M720" s="384" t="s">
        <v>2216</v>
      </c>
      <c r="N720" s="384" t="s">
        <v>505</v>
      </c>
      <c r="O720" s="384" t="s">
        <v>2256</v>
      </c>
      <c r="R720" s="385">
        <v>0</v>
      </c>
      <c r="T720" s="384" t="s">
        <v>507</v>
      </c>
      <c r="U720" s="384" t="s">
        <v>508</v>
      </c>
      <c r="V720" s="384" t="s">
        <v>661</v>
      </c>
    </row>
    <row r="721" spans="1:22">
      <c r="A721" s="382">
        <v>44196</v>
      </c>
      <c r="B721" s="384" t="s">
        <v>496</v>
      </c>
      <c r="C721" s="384" t="s">
        <v>497</v>
      </c>
      <c r="D721" s="384" t="s">
        <v>652</v>
      </c>
      <c r="E721" s="384" t="s">
        <v>653</v>
      </c>
      <c r="F721" s="384" t="s">
        <v>2215</v>
      </c>
      <c r="G721" s="384" t="s">
        <v>501</v>
      </c>
      <c r="H721" s="384" t="s">
        <v>502</v>
      </c>
      <c r="I721" s="547">
        <v>10.63</v>
      </c>
      <c r="J721" s="384" t="s">
        <v>503</v>
      </c>
      <c r="K721" s="385">
        <v>10.63</v>
      </c>
      <c r="L721" s="384" t="s">
        <v>503</v>
      </c>
      <c r="M721" s="384" t="s">
        <v>2216</v>
      </c>
      <c r="N721" s="384" t="s">
        <v>505</v>
      </c>
      <c r="O721" s="384" t="s">
        <v>2257</v>
      </c>
      <c r="R721" s="385">
        <v>0</v>
      </c>
      <c r="T721" s="384" t="s">
        <v>507</v>
      </c>
      <c r="U721" s="384" t="s">
        <v>508</v>
      </c>
      <c r="V721" s="384" t="s">
        <v>656</v>
      </c>
    </row>
    <row r="722" spans="1:22">
      <c r="A722" s="382">
        <v>44196</v>
      </c>
      <c r="B722" s="384" t="s">
        <v>496</v>
      </c>
      <c r="C722" s="384" t="s">
        <v>497</v>
      </c>
      <c r="D722" s="384" t="s">
        <v>647</v>
      </c>
      <c r="E722" s="384" t="s">
        <v>648</v>
      </c>
      <c r="F722" s="384" t="s">
        <v>500</v>
      </c>
      <c r="G722" s="384" t="s">
        <v>501</v>
      </c>
      <c r="H722" s="384" t="s">
        <v>502</v>
      </c>
      <c r="I722" s="547">
        <v>17.79</v>
      </c>
      <c r="J722" s="384" t="s">
        <v>503</v>
      </c>
      <c r="K722" s="385">
        <v>17.79</v>
      </c>
      <c r="L722" s="384" t="s">
        <v>503</v>
      </c>
      <c r="M722" s="384" t="s">
        <v>2225</v>
      </c>
      <c r="N722" s="384" t="s">
        <v>505</v>
      </c>
      <c r="O722" s="384" t="s">
        <v>2258</v>
      </c>
      <c r="R722" s="385">
        <v>0</v>
      </c>
      <c r="T722" s="384" t="s">
        <v>507</v>
      </c>
      <c r="U722" s="384" t="s">
        <v>508</v>
      </c>
      <c r="V722" s="384" t="s">
        <v>651</v>
      </c>
    </row>
    <row r="723" spans="1:22">
      <c r="A723" s="382">
        <v>44196</v>
      </c>
      <c r="B723" s="384" t="s">
        <v>496</v>
      </c>
      <c r="C723" s="384" t="s">
        <v>497</v>
      </c>
      <c r="D723" s="384" t="s">
        <v>657</v>
      </c>
      <c r="E723" s="384" t="s">
        <v>658</v>
      </c>
      <c r="F723" s="384" t="s">
        <v>500</v>
      </c>
      <c r="G723" s="384" t="s">
        <v>501</v>
      </c>
      <c r="H723" s="384" t="s">
        <v>502</v>
      </c>
      <c r="I723" s="547">
        <v>6.89</v>
      </c>
      <c r="J723" s="384" t="s">
        <v>503</v>
      </c>
      <c r="K723" s="385">
        <v>6.89</v>
      </c>
      <c r="L723" s="384" t="s">
        <v>503</v>
      </c>
      <c r="M723" s="384" t="s">
        <v>2225</v>
      </c>
      <c r="N723" s="384" t="s">
        <v>505</v>
      </c>
      <c r="O723" s="384" t="s">
        <v>2259</v>
      </c>
      <c r="R723" s="385">
        <v>0</v>
      </c>
      <c r="T723" s="384" t="s">
        <v>507</v>
      </c>
      <c r="U723" s="384" t="s">
        <v>508</v>
      </c>
      <c r="V723" s="384" t="s">
        <v>661</v>
      </c>
    </row>
    <row r="724" spans="1:22">
      <c r="A724" s="382">
        <v>44196</v>
      </c>
      <c r="B724" s="384" t="s">
        <v>496</v>
      </c>
      <c r="C724" s="384" t="s">
        <v>497</v>
      </c>
      <c r="D724" s="384" t="s">
        <v>652</v>
      </c>
      <c r="E724" s="384" t="s">
        <v>653</v>
      </c>
      <c r="F724" s="384" t="s">
        <v>500</v>
      </c>
      <c r="G724" s="384" t="s">
        <v>501</v>
      </c>
      <c r="H724" s="384" t="s">
        <v>502</v>
      </c>
      <c r="I724" s="547">
        <v>12.62</v>
      </c>
      <c r="J724" s="384" t="s">
        <v>503</v>
      </c>
      <c r="K724" s="385">
        <v>12.62</v>
      </c>
      <c r="L724" s="384" t="s">
        <v>503</v>
      </c>
      <c r="M724" s="384" t="s">
        <v>2225</v>
      </c>
      <c r="N724" s="384" t="s">
        <v>505</v>
      </c>
      <c r="O724" s="384" t="s">
        <v>2260</v>
      </c>
      <c r="R724" s="385">
        <v>0</v>
      </c>
      <c r="T724" s="384" t="s">
        <v>507</v>
      </c>
      <c r="U724" s="384" t="s">
        <v>508</v>
      </c>
      <c r="V724" s="384" t="s">
        <v>656</v>
      </c>
    </row>
    <row r="725" spans="1:22">
      <c r="A725" s="382">
        <v>44196</v>
      </c>
      <c r="B725" s="384" t="s">
        <v>496</v>
      </c>
      <c r="C725" s="384" t="s">
        <v>497</v>
      </c>
      <c r="D725" s="384" t="s">
        <v>647</v>
      </c>
      <c r="E725" s="384" t="s">
        <v>648</v>
      </c>
      <c r="F725" s="384" t="s">
        <v>520</v>
      </c>
      <c r="G725" s="384" t="s">
        <v>501</v>
      </c>
      <c r="H725" s="384" t="s">
        <v>502</v>
      </c>
      <c r="I725" s="547">
        <v>159.49</v>
      </c>
      <c r="J725" s="384" t="s">
        <v>503</v>
      </c>
      <c r="K725" s="385">
        <v>159.49</v>
      </c>
      <c r="L725" s="384" t="s">
        <v>503</v>
      </c>
      <c r="M725" s="384" t="s">
        <v>2234</v>
      </c>
      <c r="N725" s="384" t="s">
        <v>505</v>
      </c>
      <c r="O725" s="384" t="s">
        <v>2261</v>
      </c>
      <c r="R725" s="385">
        <v>0</v>
      </c>
      <c r="T725" s="384" t="s">
        <v>507</v>
      </c>
      <c r="U725" s="384" t="s">
        <v>508</v>
      </c>
      <c r="V725" s="384" t="s">
        <v>651</v>
      </c>
    </row>
    <row r="726" spans="1:22">
      <c r="A726" s="382">
        <v>44196</v>
      </c>
      <c r="B726" s="384" t="s">
        <v>496</v>
      </c>
      <c r="C726" s="384" t="s">
        <v>497</v>
      </c>
      <c r="D726" s="384" t="s">
        <v>657</v>
      </c>
      <c r="E726" s="384" t="s">
        <v>658</v>
      </c>
      <c r="F726" s="384" t="s">
        <v>520</v>
      </c>
      <c r="G726" s="384" t="s">
        <v>501</v>
      </c>
      <c r="H726" s="384" t="s">
        <v>502</v>
      </c>
      <c r="I726" s="547">
        <v>65.510000000000005</v>
      </c>
      <c r="J726" s="384" t="s">
        <v>503</v>
      </c>
      <c r="K726" s="385">
        <v>65.510000000000005</v>
      </c>
      <c r="L726" s="384" t="s">
        <v>503</v>
      </c>
      <c r="M726" s="384" t="s">
        <v>2234</v>
      </c>
      <c r="N726" s="384" t="s">
        <v>505</v>
      </c>
      <c r="O726" s="384" t="s">
        <v>2262</v>
      </c>
      <c r="R726" s="385">
        <v>0</v>
      </c>
      <c r="T726" s="384" t="s">
        <v>507</v>
      </c>
      <c r="U726" s="384" t="s">
        <v>508</v>
      </c>
      <c r="V726" s="384" t="s">
        <v>661</v>
      </c>
    </row>
    <row r="727" spans="1:22">
      <c r="A727" s="382">
        <v>44196</v>
      </c>
      <c r="B727" s="384" t="s">
        <v>496</v>
      </c>
      <c r="C727" s="384" t="s">
        <v>497</v>
      </c>
      <c r="D727" s="384" t="s">
        <v>652</v>
      </c>
      <c r="E727" s="384" t="s">
        <v>653</v>
      </c>
      <c r="F727" s="384" t="s">
        <v>520</v>
      </c>
      <c r="G727" s="384" t="s">
        <v>501</v>
      </c>
      <c r="H727" s="384" t="s">
        <v>502</v>
      </c>
      <c r="I727" s="547">
        <v>114.89</v>
      </c>
      <c r="J727" s="384" t="s">
        <v>503</v>
      </c>
      <c r="K727" s="385">
        <v>114.89</v>
      </c>
      <c r="L727" s="384" t="s">
        <v>503</v>
      </c>
      <c r="M727" s="384" t="s">
        <v>2234</v>
      </c>
      <c r="N727" s="384" t="s">
        <v>505</v>
      </c>
      <c r="O727" s="384" t="s">
        <v>2263</v>
      </c>
      <c r="R727" s="385">
        <v>0</v>
      </c>
      <c r="T727" s="384" t="s">
        <v>507</v>
      </c>
      <c r="U727" s="384" t="s">
        <v>508</v>
      </c>
      <c r="V727" s="384" t="s">
        <v>656</v>
      </c>
    </row>
    <row r="728" spans="1:22">
      <c r="A728" s="382">
        <v>44196</v>
      </c>
      <c r="B728" s="384" t="s">
        <v>496</v>
      </c>
      <c r="C728" s="384" t="s">
        <v>497</v>
      </c>
      <c r="D728" s="384" t="s">
        <v>527</v>
      </c>
      <c r="E728" s="384" t="s">
        <v>528</v>
      </c>
      <c r="F728" s="384" t="s">
        <v>2215</v>
      </c>
      <c r="G728" s="384" t="s">
        <v>501</v>
      </c>
      <c r="H728" s="384" t="s">
        <v>502</v>
      </c>
      <c r="I728" s="547">
        <v>9.36</v>
      </c>
      <c r="J728" s="384" t="s">
        <v>503</v>
      </c>
      <c r="K728" s="385">
        <v>9.36</v>
      </c>
      <c r="L728" s="384" t="s">
        <v>503</v>
      </c>
      <c r="M728" s="384" t="s">
        <v>2216</v>
      </c>
      <c r="N728" s="384" t="s">
        <v>505</v>
      </c>
      <c r="O728" s="384" t="s">
        <v>2264</v>
      </c>
      <c r="R728" s="385">
        <v>0</v>
      </c>
      <c r="T728" s="384" t="s">
        <v>507</v>
      </c>
      <c r="U728" s="384" t="s">
        <v>508</v>
      </c>
      <c r="V728" s="384" t="s">
        <v>680</v>
      </c>
    </row>
    <row r="729" spans="1:22">
      <c r="A729" s="382">
        <v>44196</v>
      </c>
      <c r="B729" s="384" t="s">
        <v>496</v>
      </c>
      <c r="C729" s="384" t="s">
        <v>497</v>
      </c>
      <c r="D729" s="384" t="s">
        <v>527</v>
      </c>
      <c r="E729" s="384" t="s">
        <v>528</v>
      </c>
      <c r="F729" s="384" t="s">
        <v>2215</v>
      </c>
      <c r="G729" s="384" t="s">
        <v>501</v>
      </c>
      <c r="H729" s="384" t="s">
        <v>502</v>
      </c>
      <c r="I729" s="547">
        <v>9.6</v>
      </c>
      <c r="J729" s="384" t="s">
        <v>503</v>
      </c>
      <c r="K729" s="385">
        <v>9.6</v>
      </c>
      <c r="L729" s="384" t="s">
        <v>503</v>
      </c>
      <c r="M729" s="384" t="s">
        <v>2216</v>
      </c>
      <c r="N729" s="384" t="s">
        <v>505</v>
      </c>
      <c r="O729" s="384" t="s">
        <v>2265</v>
      </c>
      <c r="R729" s="385">
        <v>0</v>
      </c>
      <c r="T729" s="384" t="s">
        <v>507</v>
      </c>
      <c r="U729" s="384" t="s">
        <v>508</v>
      </c>
      <c r="V729" s="384" t="s">
        <v>545</v>
      </c>
    </row>
    <row r="730" spans="1:22">
      <c r="A730" s="382">
        <v>44196</v>
      </c>
      <c r="B730" s="384" t="s">
        <v>496</v>
      </c>
      <c r="C730" s="384" t="s">
        <v>497</v>
      </c>
      <c r="D730" s="384" t="s">
        <v>527</v>
      </c>
      <c r="E730" s="384" t="s">
        <v>528</v>
      </c>
      <c r="F730" s="384" t="s">
        <v>2215</v>
      </c>
      <c r="G730" s="384" t="s">
        <v>501</v>
      </c>
      <c r="H730" s="384" t="s">
        <v>502</v>
      </c>
      <c r="I730" s="547">
        <v>9.51</v>
      </c>
      <c r="J730" s="384" t="s">
        <v>503</v>
      </c>
      <c r="K730" s="385">
        <v>9.51</v>
      </c>
      <c r="L730" s="384" t="s">
        <v>503</v>
      </c>
      <c r="M730" s="384" t="s">
        <v>2216</v>
      </c>
      <c r="N730" s="384" t="s">
        <v>505</v>
      </c>
      <c r="O730" s="384" t="s">
        <v>2266</v>
      </c>
      <c r="R730" s="385">
        <v>0</v>
      </c>
      <c r="T730" s="384" t="s">
        <v>507</v>
      </c>
      <c r="U730" s="384" t="s">
        <v>508</v>
      </c>
      <c r="V730" s="384" t="s">
        <v>534</v>
      </c>
    </row>
    <row r="731" spans="1:22">
      <c r="A731" s="382">
        <v>44196</v>
      </c>
      <c r="B731" s="384" t="s">
        <v>496</v>
      </c>
      <c r="C731" s="384" t="s">
        <v>497</v>
      </c>
      <c r="D731" s="384" t="s">
        <v>527</v>
      </c>
      <c r="E731" s="384" t="s">
        <v>528</v>
      </c>
      <c r="F731" s="384" t="s">
        <v>2215</v>
      </c>
      <c r="G731" s="384" t="s">
        <v>501</v>
      </c>
      <c r="H731" s="384" t="s">
        <v>502</v>
      </c>
      <c r="I731" s="547">
        <v>9.68</v>
      </c>
      <c r="J731" s="384" t="s">
        <v>503</v>
      </c>
      <c r="K731" s="385">
        <v>9.68</v>
      </c>
      <c r="L731" s="384" t="s">
        <v>503</v>
      </c>
      <c r="M731" s="384" t="s">
        <v>2216</v>
      </c>
      <c r="N731" s="384" t="s">
        <v>505</v>
      </c>
      <c r="O731" s="384" t="s">
        <v>2267</v>
      </c>
      <c r="R731" s="385">
        <v>0</v>
      </c>
      <c r="T731" s="384" t="s">
        <v>507</v>
      </c>
      <c r="U731" s="384" t="s">
        <v>508</v>
      </c>
      <c r="V731" s="384" t="s">
        <v>597</v>
      </c>
    </row>
    <row r="732" spans="1:22">
      <c r="A732" s="382">
        <v>44196</v>
      </c>
      <c r="B732" s="384" t="s">
        <v>496</v>
      </c>
      <c r="C732" s="384" t="s">
        <v>497</v>
      </c>
      <c r="D732" s="384" t="s">
        <v>527</v>
      </c>
      <c r="E732" s="384" t="s">
        <v>528</v>
      </c>
      <c r="F732" s="384" t="s">
        <v>500</v>
      </c>
      <c r="G732" s="384" t="s">
        <v>501</v>
      </c>
      <c r="H732" s="384" t="s">
        <v>502</v>
      </c>
      <c r="I732" s="547">
        <v>7.3</v>
      </c>
      <c r="J732" s="384" t="s">
        <v>503</v>
      </c>
      <c r="K732" s="385">
        <v>7.3</v>
      </c>
      <c r="L732" s="384" t="s">
        <v>503</v>
      </c>
      <c r="M732" s="384" t="s">
        <v>2225</v>
      </c>
      <c r="N732" s="384" t="s">
        <v>505</v>
      </c>
      <c r="O732" s="384" t="s">
        <v>2268</v>
      </c>
      <c r="R732" s="385">
        <v>0</v>
      </c>
      <c r="T732" s="384" t="s">
        <v>507</v>
      </c>
      <c r="U732" s="384" t="s">
        <v>508</v>
      </c>
      <c r="V732" s="384" t="s">
        <v>537</v>
      </c>
    </row>
    <row r="733" spans="1:22">
      <c r="A733" s="382">
        <v>44196</v>
      </c>
      <c r="B733" s="384" t="s">
        <v>496</v>
      </c>
      <c r="C733" s="384" t="s">
        <v>497</v>
      </c>
      <c r="D733" s="384" t="s">
        <v>527</v>
      </c>
      <c r="E733" s="384" t="s">
        <v>528</v>
      </c>
      <c r="F733" s="384" t="s">
        <v>500</v>
      </c>
      <c r="G733" s="384" t="s">
        <v>501</v>
      </c>
      <c r="H733" s="384" t="s">
        <v>502</v>
      </c>
      <c r="I733" s="547">
        <v>9.73</v>
      </c>
      <c r="J733" s="384" t="s">
        <v>503</v>
      </c>
      <c r="K733" s="385">
        <v>9.73</v>
      </c>
      <c r="L733" s="384" t="s">
        <v>503</v>
      </c>
      <c r="M733" s="384" t="s">
        <v>2225</v>
      </c>
      <c r="N733" s="384" t="s">
        <v>505</v>
      </c>
      <c r="O733" s="384" t="s">
        <v>2269</v>
      </c>
      <c r="R733" s="385">
        <v>0</v>
      </c>
      <c r="T733" s="384" t="s">
        <v>507</v>
      </c>
      <c r="U733" s="384" t="s">
        <v>508</v>
      </c>
      <c r="V733" s="384" t="s">
        <v>680</v>
      </c>
    </row>
    <row r="734" spans="1:22">
      <c r="A734" s="382">
        <v>44196</v>
      </c>
      <c r="B734" s="384" t="s">
        <v>496</v>
      </c>
      <c r="C734" s="384" t="s">
        <v>497</v>
      </c>
      <c r="D734" s="384" t="s">
        <v>527</v>
      </c>
      <c r="E734" s="384" t="s">
        <v>528</v>
      </c>
      <c r="F734" s="384" t="s">
        <v>500</v>
      </c>
      <c r="G734" s="384" t="s">
        <v>501</v>
      </c>
      <c r="H734" s="384" t="s">
        <v>502</v>
      </c>
      <c r="I734" s="547">
        <v>10.029999999999999</v>
      </c>
      <c r="J734" s="384" t="s">
        <v>503</v>
      </c>
      <c r="K734" s="385">
        <v>10.029999999999999</v>
      </c>
      <c r="L734" s="384" t="s">
        <v>503</v>
      </c>
      <c r="M734" s="384" t="s">
        <v>2225</v>
      </c>
      <c r="N734" s="384" t="s">
        <v>505</v>
      </c>
      <c r="O734" s="384" t="s">
        <v>2270</v>
      </c>
      <c r="R734" s="385">
        <v>0</v>
      </c>
      <c r="T734" s="384" t="s">
        <v>507</v>
      </c>
      <c r="U734" s="384" t="s">
        <v>508</v>
      </c>
      <c r="V734" s="384" t="s">
        <v>545</v>
      </c>
    </row>
    <row r="735" spans="1:22">
      <c r="A735" s="382">
        <v>44196</v>
      </c>
      <c r="B735" s="384" t="s">
        <v>496</v>
      </c>
      <c r="C735" s="384" t="s">
        <v>497</v>
      </c>
      <c r="D735" s="384" t="s">
        <v>527</v>
      </c>
      <c r="E735" s="384" t="s">
        <v>528</v>
      </c>
      <c r="F735" s="384" t="s">
        <v>500</v>
      </c>
      <c r="G735" s="384" t="s">
        <v>501</v>
      </c>
      <c r="H735" s="384" t="s">
        <v>502</v>
      </c>
      <c r="I735" s="547">
        <v>10.029999999999999</v>
      </c>
      <c r="J735" s="384" t="s">
        <v>503</v>
      </c>
      <c r="K735" s="385">
        <v>10.029999999999999</v>
      </c>
      <c r="L735" s="384" t="s">
        <v>503</v>
      </c>
      <c r="M735" s="384" t="s">
        <v>2225</v>
      </c>
      <c r="N735" s="384" t="s">
        <v>505</v>
      </c>
      <c r="O735" s="384" t="s">
        <v>2271</v>
      </c>
      <c r="R735" s="385">
        <v>0</v>
      </c>
      <c r="T735" s="384" t="s">
        <v>507</v>
      </c>
      <c r="U735" s="384" t="s">
        <v>508</v>
      </c>
      <c r="V735" s="384" t="s">
        <v>534</v>
      </c>
    </row>
    <row r="736" spans="1:22">
      <c r="A736" s="382">
        <v>44196</v>
      </c>
      <c r="B736" s="384" t="s">
        <v>496</v>
      </c>
      <c r="C736" s="384" t="s">
        <v>497</v>
      </c>
      <c r="D736" s="384" t="s">
        <v>527</v>
      </c>
      <c r="E736" s="384" t="s">
        <v>528</v>
      </c>
      <c r="F736" s="384" t="s">
        <v>500</v>
      </c>
      <c r="G736" s="384" t="s">
        <v>501</v>
      </c>
      <c r="H736" s="384" t="s">
        <v>502</v>
      </c>
      <c r="I736" s="547">
        <v>10.029999999999999</v>
      </c>
      <c r="J736" s="384" t="s">
        <v>503</v>
      </c>
      <c r="K736" s="385">
        <v>10.029999999999999</v>
      </c>
      <c r="L736" s="384" t="s">
        <v>503</v>
      </c>
      <c r="M736" s="384" t="s">
        <v>2225</v>
      </c>
      <c r="N736" s="384" t="s">
        <v>505</v>
      </c>
      <c r="O736" s="384" t="s">
        <v>2272</v>
      </c>
      <c r="R736" s="385">
        <v>0</v>
      </c>
      <c r="T736" s="384" t="s">
        <v>507</v>
      </c>
      <c r="U736" s="384" t="s">
        <v>508</v>
      </c>
      <c r="V736" s="384" t="s">
        <v>597</v>
      </c>
    </row>
    <row r="737" spans="1:22">
      <c r="A737" s="382">
        <v>44196</v>
      </c>
      <c r="B737" s="384" t="s">
        <v>496</v>
      </c>
      <c r="C737" s="384" t="s">
        <v>497</v>
      </c>
      <c r="D737" s="384" t="s">
        <v>527</v>
      </c>
      <c r="E737" s="384" t="s">
        <v>528</v>
      </c>
      <c r="F737" s="384" t="s">
        <v>500</v>
      </c>
      <c r="G737" s="384" t="s">
        <v>501</v>
      </c>
      <c r="H737" s="384" t="s">
        <v>502</v>
      </c>
      <c r="I737" s="547">
        <v>7.3</v>
      </c>
      <c r="J737" s="384" t="s">
        <v>503</v>
      </c>
      <c r="K737" s="385">
        <v>7.3</v>
      </c>
      <c r="L737" s="384" t="s">
        <v>503</v>
      </c>
      <c r="M737" s="384" t="s">
        <v>2225</v>
      </c>
      <c r="N737" s="384" t="s">
        <v>505</v>
      </c>
      <c r="O737" s="384" t="s">
        <v>2273</v>
      </c>
      <c r="R737" s="385">
        <v>0</v>
      </c>
      <c r="T737" s="384" t="s">
        <v>507</v>
      </c>
      <c r="U737" s="384" t="s">
        <v>508</v>
      </c>
      <c r="V737" s="384" t="s">
        <v>531</v>
      </c>
    </row>
    <row r="738" spans="1:22">
      <c r="A738" s="382">
        <v>44196</v>
      </c>
      <c r="B738" s="384" t="s">
        <v>496</v>
      </c>
      <c r="C738" s="384" t="s">
        <v>497</v>
      </c>
      <c r="D738" s="384" t="s">
        <v>527</v>
      </c>
      <c r="E738" s="384" t="s">
        <v>528</v>
      </c>
      <c r="F738" s="384" t="s">
        <v>500</v>
      </c>
      <c r="G738" s="384" t="s">
        <v>501</v>
      </c>
      <c r="H738" s="384" t="s">
        <v>502</v>
      </c>
      <c r="I738" s="547">
        <v>15.96</v>
      </c>
      <c r="J738" s="384" t="s">
        <v>503</v>
      </c>
      <c r="K738" s="385">
        <v>15.96</v>
      </c>
      <c r="L738" s="384" t="s">
        <v>503</v>
      </c>
      <c r="M738" s="384" t="s">
        <v>2225</v>
      </c>
      <c r="N738" s="384" t="s">
        <v>505</v>
      </c>
      <c r="O738" s="384" t="s">
        <v>2274</v>
      </c>
      <c r="R738" s="385">
        <v>0</v>
      </c>
      <c r="T738" s="384" t="s">
        <v>507</v>
      </c>
      <c r="U738" s="384" t="s">
        <v>508</v>
      </c>
      <c r="V738" s="384" t="s">
        <v>832</v>
      </c>
    </row>
    <row r="739" spans="1:22">
      <c r="A739" s="382">
        <v>44196</v>
      </c>
      <c r="B739" s="384" t="s">
        <v>496</v>
      </c>
      <c r="C739" s="384" t="s">
        <v>497</v>
      </c>
      <c r="D739" s="384" t="s">
        <v>538</v>
      </c>
      <c r="E739" s="384" t="s">
        <v>539</v>
      </c>
      <c r="F739" s="384" t="s">
        <v>500</v>
      </c>
      <c r="G739" s="384" t="s">
        <v>501</v>
      </c>
      <c r="H739" s="384" t="s">
        <v>502</v>
      </c>
      <c r="I739" s="547">
        <v>13.68</v>
      </c>
      <c r="J739" s="384" t="s">
        <v>503</v>
      </c>
      <c r="K739" s="385">
        <v>13.68</v>
      </c>
      <c r="L739" s="384" t="s">
        <v>503</v>
      </c>
      <c r="M739" s="384" t="s">
        <v>2225</v>
      </c>
      <c r="N739" s="384" t="s">
        <v>505</v>
      </c>
      <c r="O739" s="384" t="s">
        <v>2275</v>
      </c>
      <c r="R739" s="385">
        <v>0</v>
      </c>
      <c r="T739" s="384" t="s">
        <v>507</v>
      </c>
      <c r="U739" s="384" t="s">
        <v>508</v>
      </c>
      <c r="V739" s="384" t="s">
        <v>2276</v>
      </c>
    </row>
    <row r="740" spans="1:22">
      <c r="A740" s="382">
        <v>44196</v>
      </c>
      <c r="B740" s="384" t="s">
        <v>496</v>
      </c>
      <c r="C740" s="384" t="s">
        <v>497</v>
      </c>
      <c r="D740" s="384" t="s">
        <v>527</v>
      </c>
      <c r="E740" s="384" t="s">
        <v>528</v>
      </c>
      <c r="F740" s="384" t="s">
        <v>520</v>
      </c>
      <c r="G740" s="384" t="s">
        <v>501</v>
      </c>
      <c r="H740" s="384" t="s">
        <v>502</v>
      </c>
      <c r="I740" s="547">
        <v>77.66</v>
      </c>
      <c r="J740" s="384" t="s">
        <v>503</v>
      </c>
      <c r="K740" s="385">
        <v>77.66</v>
      </c>
      <c r="L740" s="384" t="s">
        <v>503</v>
      </c>
      <c r="M740" s="384" t="s">
        <v>2234</v>
      </c>
      <c r="N740" s="384" t="s">
        <v>505</v>
      </c>
      <c r="O740" s="384" t="s">
        <v>2277</v>
      </c>
      <c r="R740" s="385">
        <v>0</v>
      </c>
      <c r="T740" s="384" t="s">
        <v>507</v>
      </c>
      <c r="U740" s="384" t="s">
        <v>508</v>
      </c>
      <c r="V740" s="384" t="s">
        <v>537</v>
      </c>
    </row>
    <row r="741" spans="1:22">
      <c r="A741" s="382">
        <v>44196</v>
      </c>
      <c r="B741" s="384" t="s">
        <v>496</v>
      </c>
      <c r="C741" s="384" t="s">
        <v>497</v>
      </c>
      <c r="D741" s="384" t="s">
        <v>527</v>
      </c>
      <c r="E741" s="384" t="s">
        <v>528</v>
      </c>
      <c r="F741" s="384" t="s">
        <v>520</v>
      </c>
      <c r="G741" s="384" t="s">
        <v>501</v>
      </c>
      <c r="H741" s="384" t="s">
        <v>502</v>
      </c>
      <c r="I741" s="547">
        <v>102.54</v>
      </c>
      <c r="J741" s="384" t="s">
        <v>503</v>
      </c>
      <c r="K741" s="385">
        <v>102.54</v>
      </c>
      <c r="L741" s="384" t="s">
        <v>503</v>
      </c>
      <c r="M741" s="384" t="s">
        <v>2234</v>
      </c>
      <c r="N741" s="384" t="s">
        <v>505</v>
      </c>
      <c r="O741" s="384" t="s">
        <v>2278</v>
      </c>
      <c r="R741" s="385">
        <v>0</v>
      </c>
      <c r="T741" s="384" t="s">
        <v>507</v>
      </c>
      <c r="U741" s="384" t="s">
        <v>508</v>
      </c>
      <c r="V741" s="384" t="s">
        <v>680</v>
      </c>
    </row>
    <row r="742" spans="1:22">
      <c r="A742" s="382">
        <v>44196</v>
      </c>
      <c r="B742" s="384" t="s">
        <v>496</v>
      </c>
      <c r="C742" s="384" t="s">
        <v>497</v>
      </c>
      <c r="D742" s="384" t="s">
        <v>527</v>
      </c>
      <c r="E742" s="384" t="s">
        <v>528</v>
      </c>
      <c r="F742" s="384" t="s">
        <v>520</v>
      </c>
      <c r="G742" s="384" t="s">
        <v>501</v>
      </c>
      <c r="H742" s="384" t="s">
        <v>502</v>
      </c>
      <c r="I742" s="547">
        <v>105.14</v>
      </c>
      <c r="J742" s="384" t="s">
        <v>503</v>
      </c>
      <c r="K742" s="385">
        <v>105.14</v>
      </c>
      <c r="L742" s="384" t="s">
        <v>503</v>
      </c>
      <c r="M742" s="384" t="s">
        <v>2234</v>
      </c>
      <c r="N742" s="384" t="s">
        <v>505</v>
      </c>
      <c r="O742" s="384" t="s">
        <v>2279</v>
      </c>
      <c r="R742" s="385">
        <v>0</v>
      </c>
      <c r="T742" s="384" t="s">
        <v>507</v>
      </c>
      <c r="U742" s="384" t="s">
        <v>508</v>
      </c>
      <c r="V742" s="384" t="s">
        <v>545</v>
      </c>
    </row>
    <row r="743" spans="1:22">
      <c r="A743" s="382">
        <v>44196</v>
      </c>
      <c r="B743" s="384" t="s">
        <v>496</v>
      </c>
      <c r="C743" s="384" t="s">
        <v>497</v>
      </c>
      <c r="D743" s="384" t="s">
        <v>527</v>
      </c>
      <c r="E743" s="384" t="s">
        <v>528</v>
      </c>
      <c r="F743" s="384" t="s">
        <v>520</v>
      </c>
      <c r="G743" s="384" t="s">
        <v>501</v>
      </c>
      <c r="H743" s="384" t="s">
        <v>502</v>
      </c>
      <c r="I743" s="547">
        <v>104.14</v>
      </c>
      <c r="J743" s="384" t="s">
        <v>503</v>
      </c>
      <c r="K743" s="385">
        <v>104.14</v>
      </c>
      <c r="L743" s="384" t="s">
        <v>503</v>
      </c>
      <c r="M743" s="384" t="s">
        <v>2234</v>
      </c>
      <c r="N743" s="384" t="s">
        <v>505</v>
      </c>
      <c r="O743" s="384" t="s">
        <v>2280</v>
      </c>
      <c r="R743" s="385">
        <v>0</v>
      </c>
      <c r="T743" s="384" t="s">
        <v>507</v>
      </c>
      <c r="U743" s="384" t="s">
        <v>508</v>
      </c>
      <c r="V743" s="384" t="s">
        <v>534</v>
      </c>
    </row>
    <row r="744" spans="1:22">
      <c r="A744" s="382">
        <v>44196</v>
      </c>
      <c r="B744" s="384" t="s">
        <v>496</v>
      </c>
      <c r="C744" s="384" t="s">
        <v>497</v>
      </c>
      <c r="D744" s="384" t="s">
        <v>527</v>
      </c>
      <c r="E744" s="384" t="s">
        <v>528</v>
      </c>
      <c r="F744" s="384" t="s">
        <v>520</v>
      </c>
      <c r="G744" s="384" t="s">
        <v>501</v>
      </c>
      <c r="H744" s="384" t="s">
        <v>502</v>
      </c>
      <c r="I744" s="547">
        <v>106.14</v>
      </c>
      <c r="J744" s="384" t="s">
        <v>503</v>
      </c>
      <c r="K744" s="385">
        <v>106.14</v>
      </c>
      <c r="L744" s="384" t="s">
        <v>503</v>
      </c>
      <c r="M744" s="384" t="s">
        <v>2234</v>
      </c>
      <c r="N744" s="384" t="s">
        <v>505</v>
      </c>
      <c r="O744" s="384" t="s">
        <v>2281</v>
      </c>
      <c r="R744" s="385">
        <v>0</v>
      </c>
      <c r="T744" s="384" t="s">
        <v>507</v>
      </c>
      <c r="U744" s="384" t="s">
        <v>508</v>
      </c>
      <c r="V744" s="384" t="s">
        <v>597</v>
      </c>
    </row>
    <row r="745" spans="1:22">
      <c r="A745" s="382">
        <v>44196</v>
      </c>
      <c r="B745" s="384" t="s">
        <v>496</v>
      </c>
      <c r="C745" s="384" t="s">
        <v>497</v>
      </c>
      <c r="D745" s="384" t="s">
        <v>527</v>
      </c>
      <c r="E745" s="384" t="s">
        <v>528</v>
      </c>
      <c r="F745" s="384" t="s">
        <v>520</v>
      </c>
      <c r="G745" s="384" t="s">
        <v>501</v>
      </c>
      <c r="H745" s="384" t="s">
        <v>502</v>
      </c>
      <c r="I745" s="547">
        <v>77.66</v>
      </c>
      <c r="J745" s="384" t="s">
        <v>503</v>
      </c>
      <c r="K745" s="385">
        <v>77.66</v>
      </c>
      <c r="L745" s="384" t="s">
        <v>503</v>
      </c>
      <c r="M745" s="384" t="s">
        <v>2234</v>
      </c>
      <c r="N745" s="384" t="s">
        <v>505</v>
      </c>
      <c r="O745" s="384" t="s">
        <v>2282</v>
      </c>
      <c r="R745" s="385">
        <v>0</v>
      </c>
      <c r="T745" s="384" t="s">
        <v>507</v>
      </c>
      <c r="U745" s="384" t="s">
        <v>508</v>
      </c>
      <c r="V745" s="384" t="s">
        <v>531</v>
      </c>
    </row>
    <row r="746" spans="1:22">
      <c r="A746" s="382">
        <v>44196</v>
      </c>
      <c r="B746" s="384" t="s">
        <v>496</v>
      </c>
      <c r="C746" s="384" t="s">
        <v>497</v>
      </c>
      <c r="D746" s="384" t="s">
        <v>527</v>
      </c>
      <c r="E746" s="384" t="s">
        <v>528</v>
      </c>
      <c r="F746" s="384" t="s">
        <v>520</v>
      </c>
      <c r="G746" s="384" t="s">
        <v>501</v>
      </c>
      <c r="H746" s="384" t="s">
        <v>502</v>
      </c>
      <c r="I746" s="547">
        <v>165.52</v>
      </c>
      <c r="J746" s="384" t="s">
        <v>503</v>
      </c>
      <c r="K746" s="385">
        <v>165.52</v>
      </c>
      <c r="L746" s="384" t="s">
        <v>503</v>
      </c>
      <c r="M746" s="384" t="s">
        <v>2234</v>
      </c>
      <c r="N746" s="384" t="s">
        <v>505</v>
      </c>
      <c r="O746" s="384" t="s">
        <v>2283</v>
      </c>
      <c r="R746" s="385">
        <v>0</v>
      </c>
      <c r="T746" s="384" t="s">
        <v>507</v>
      </c>
      <c r="U746" s="384" t="s">
        <v>508</v>
      </c>
      <c r="V746" s="384" t="s">
        <v>832</v>
      </c>
    </row>
    <row r="747" spans="1:22">
      <c r="A747" s="382">
        <v>44196</v>
      </c>
      <c r="B747" s="384" t="s">
        <v>496</v>
      </c>
      <c r="C747" s="384" t="s">
        <v>497</v>
      </c>
      <c r="D747" s="384" t="s">
        <v>538</v>
      </c>
      <c r="E747" s="384" t="s">
        <v>539</v>
      </c>
      <c r="F747" s="384" t="s">
        <v>520</v>
      </c>
      <c r="G747" s="384" t="s">
        <v>501</v>
      </c>
      <c r="H747" s="384" t="s">
        <v>502</v>
      </c>
      <c r="I747" s="547">
        <v>131.34</v>
      </c>
      <c r="J747" s="384" t="s">
        <v>503</v>
      </c>
      <c r="K747" s="385">
        <v>131.34</v>
      </c>
      <c r="L747" s="384" t="s">
        <v>503</v>
      </c>
      <c r="M747" s="384" t="s">
        <v>2234</v>
      </c>
      <c r="N747" s="384" t="s">
        <v>505</v>
      </c>
      <c r="O747" s="384" t="s">
        <v>2284</v>
      </c>
      <c r="R747" s="385">
        <v>0</v>
      </c>
      <c r="T747" s="384" t="s">
        <v>507</v>
      </c>
      <c r="U747" s="384" t="s">
        <v>508</v>
      </c>
      <c r="V747" s="384" t="s">
        <v>2276</v>
      </c>
    </row>
    <row r="748" spans="1:22">
      <c r="A748" s="382">
        <v>44196</v>
      </c>
      <c r="B748" s="384" t="s">
        <v>496</v>
      </c>
      <c r="C748" s="384" t="s">
        <v>497</v>
      </c>
      <c r="D748" s="384" t="s">
        <v>687</v>
      </c>
      <c r="E748" s="384" t="s">
        <v>688</v>
      </c>
      <c r="F748" s="384" t="s">
        <v>563</v>
      </c>
      <c r="G748" s="384" t="s">
        <v>501</v>
      </c>
      <c r="H748" s="384" t="s">
        <v>502</v>
      </c>
      <c r="I748" s="547">
        <v>11.54</v>
      </c>
      <c r="J748" s="384" t="s">
        <v>503</v>
      </c>
      <c r="K748" s="385">
        <v>69.98</v>
      </c>
      <c r="L748" s="384" t="s">
        <v>564</v>
      </c>
      <c r="M748" s="384" t="s">
        <v>2285</v>
      </c>
      <c r="N748" s="384" t="s">
        <v>505</v>
      </c>
      <c r="O748" s="384" t="s">
        <v>2286</v>
      </c>
      <c r="R748" s="385">
        <v>0</v>
      </c>
      <c r="T748" s="384" t="s">
        <v>507</v>
      </c>
      <c r="U748" s="384" t="s">
        <v>508</v>
      </c>
      <c r="V748" s="384" t="s">
        <v>690</v>
      </c>
    </row>
    <row r="749" spans="1:22">
      <c r="A749" s="382">
        <v>44196</v>
      </c>
      <c r="B749" s="384" t="s">
        <v>496</v>
      </c>
      <c r="C749" s="384" t="s">
        <v>497</v>
      </c>
      <c r="D749" s="384" t="s">
        <v>556</v>
      </c>
      <c r="E749" s="384" t="s">
        <v>557</v>
      </c>
      <c r="F749" s="384" t="s">
        <v>2215</v>
      </c>
      <c r="G749" s="384" t="s">
        <v>501</v>
      </c>
      <c r="H749" s="384" t="s">
        <v>502</v>
      </c>
      <c r="I749" s="547">
        <v>10.16</v>
      </c>
      <c r="J749" s="384" t="s">
        <v>503</v>
      </c>
      <c r="K749" s="385">
        <v>10.16</v>
      </c>
      <c r="L749" s="384" t="s">
        <v>503</v>
      </c>
      <c r="M749" s="384" t="s">
        <v>2216</v>
      </c>
      <c r="N749" s="384" t="s">
        <v>505</v>
      </c>
      <c r="O749" s="384" t="s">
        <v>2287</v>
      </c>
      <c r="R749" s="385">
        <v>0</v>
      </c>
      <c r="T749" s="384" t="s">
        <v>507</v>
      </c>
      <c r="U749" s="384" t="s">
        <v>508</v>
      </c>
      <c r="V749" s="384" t="s">
        <v>560</v>
      </c>
    </row>
    <row r="750" spans="1:22">
      <c r="A750" s="382">
        <v>44196</v>
      </c>
      <c r="B750" s="384" t="s">
        <v>496</v>
      </c>
      <c r="C750" s="384" t="s">
        <v>497</v>
      </c>
      <c r="D750" s="384" t="s">
        <v>695</v>
      </c>
      <c r="E750" s="384" t="s">
        <v>696</v>
      </c>
      <c r="F750" s="384" t="s">
        <v>2215</v>
      </c>
      <c r="G750" s="384" t="s">
        <v>501</v>
      </c>
      <c r="H750" s="384" t="s">
        <v>502</v>
      </c>
      <c r="I750" s="547">
        <v>10.02</v>
      </c>
      <c r="J750" s="384" t="s">
        <v>503</v>
      </c>
      <c r="K750" s="385">
        <v>10.02</v>
      </c>
      <c r="L750" s="384" t="s">
        <v>503</v>
      </c>
      <c r="M750" s="384" t="s">
        <v>2216</v>
      </c>
      <c r="N750" s="384" t="s">
        <v>505</v>
      </c>
      <c r="O750" s="384" t="s">
        <v>2288</v>
      </c>
      <c r="R750" s="385">
        <v>0</v>
      </c>
      <c r="T750" s="384" t="s">
        <v>507</v>
      </c>
      <c r="U750" s="384" t="s">
        <v>508</v>
      </c>
      <c r="V750" s="384" t="s">
        <v>699</v>
      </c>
    </row>
    <row r="751" spans="1:22">
      <c r="A751" s="382">
        <v>44196</v>
      </c>
      <c r="B751" s="384" t="s">
        <v>496</v>
      </c>
      <c r="C751" s="384" t="s">
        <v>497</v>
      </c>
      <c r="D751" s="384" t="s">
        <v>556</v>
      </c>
      <c r="E751" s="384" t="s">
        <v>557</v>
      </c>
      <c r="F751" s="384" t="s">
        <v>500</v>
      </c>
      <c r="G751" s="384" t="s">
        <v>501</v>
      </c>
      <c r="H751" s="384" t="s">
        <v>502</v>
      </c>
      <c r="I751" s="547">
        <v>11.9</v>
      </c>
      <c r="J751" s="384" t="s">
        <v>503</v>
      </c>
      <c r="K751" s="385">
        <v>11.9</v>
      </c>
      <c r="L751" s="384" t="s">
        <v>503</v>
      </c>
      <c r="M751" s="384" t="s">
        <v>2225</v>
      </c>
      <c r="N751" s="384" t="s">
        <v>505</v>
      </c>
      <c r="O751" s="384" t="s">
        <v>2289</v>
      </c>
      <c r="R751" s="385">
        <v>0</v>
      </c>
      <c r="T751" s="384" t="s">
        <v>507</v>
      </c>
      <c r="U751" s="384" t="s">
        <v>508</v>
      </c>
      <c r="V751" s="384" t="s">
        <v>560</v>
      </c>
    </row>
    <row r="752" spans="1:22">
      <c r="A752" s="382">
        <v>44196</v>
      </c>
      <c r="B752" s="384" t="s">
        <v>496</v>
      </c>
      <c r="C752" s="384" t="s">
        <v>497</v>
      </c>
      <c r="D752" s="384" t="s">
        <v>695</v>
      </c>
      <c r="E752" s="384" t="s">
        <v>696</v>
      </c>
      <c r="F752" s="384" t="s">
        <v>500</v>
      </c>
      <c r="G752" s="384" t="s">
        <v>501</v>
      </c>
      <c r="H752" s="384" t="s">
        <v>502</v>
      </c>
      <c r="I752" s="547">
        <v>11.9</v>
      </c>
      <c r="J752" s="384" t="s">
        <v>503</v>
      </c>
      <c r="K752" s="385">
        <v>11.9</v>
      </c>
      <c r="L752" s="384" t="s">
        <v>503</v>
      </c>
      <c r="M752" s="384" t="s">
        <v>2225</v>
      </c>
      <c r="N752" s="384" t="s">
        <v>505</v>
      </c>
      <c r="O752" s="384" t="s">
        <v>2290</v>
      </c>
      <c r="R752" s="385">
        <v>0</v>
      </c>
      <c r="T752" s="384" t="s">
        <v>507</v>
      </c>
      <c r="U752" s="384" t="s">
        <v>508</v>
      </c>
      <c r="V752" s="384" t="s">
        <v>699</v>
      </c>
    </row>
    <row r="753" spans="1:22">
      <c r="A753" s="382">
        <v>44196</v>
      </c>
      <c r="B753" s="384" t="s">
        <v>496</v>
      </c>
      <c r="C753" s="384" t="s">
        <v>497</v>
      </c>
      <c r="D753" s="384" t="s">
        <v>556</v>
      </c>
      <c r="E753" s="384" t="s">
        <v>557</v>
      </c>
      <c r="F753" s="384" t="s">
        <v>520</v>
      </c>
      <c r="G753" s="384" t="s">
        <v>501</v>
      </c>
      <c r="H753" s="384" t="s">
        <v>502</v>
      </c>
      <c r="I753" s="547">
        <v>109.95</v>
      </c>
      <c r="J753" s="384" t="s">
        <v>503</v>
      </c>
      <c r="K753" s="385">
        <v>109.95</v>
      </c>
      <c r="L753" s="384" t="s">
        <v>503</v>
      </c>
      <c r="M753" s="384" t="s">
        <v>2234</v>
      </c>
      <c r="N753" s="384" t="s">
        <v>505</v>
      </c>
      <c r="O753" s="384" t="s">
        <v>2291</v>
      </c>
      <c r="R753" s="385">
        <v>0</v>
      </c>
      <c r="T753" s="384" t="s">
        <v>507</v>
      </c>
      <c r="U753" s="384" t="s">
        <v>508</v>
      </c>
      <c r="V753" s="384" t="s">
        <v>560</v>
      </c>
    </row>
    <row r="754" spans="1:22">
      <c r="A754" s="382">
        <v>44196</v>
      </c>
      <c r="B754" s="384" t="s">
        <v>496</v>
      </c>
      <c r="C754" s="384" t="s">
        <v>497</v>
      </c>
      <c r="D754" s="384" t="s">
        <v>695</v>
      </c>
      <c r="E754" s="384" t="s">
        <v>696</v>
      </c>
      <c r="F754" s="384" t="s">
        <v>520</v>
      </c>
      <c r="G754" s="384" t="s">
        <v>501</v>
      </c>
      <c r="H754" s="384" t="s">
        <v>502</v>
      </c>
      <c r="I754" s="547">
        <v>108.35</v>
      </c>
      <c r="J754" s="384" t="s">
        <v>503</v>
      </c>
      <c r="K754" s="385">
        <v>108.35</v>
      </c>
      <c r="L754" s="384" t="s">
        <v>503</v>
      </c>
      <c r="M754" s="384" t="s">
        <v>2234</v>
      </c>
      <c r="N754" s="384" t="s">
        <v>505</v>
      </c>
      <c r="O754" s="384" t="s">
        <v>2292</v>
      </c>
      <c r="R754" s="385">
        <v>0</v>
      </c>
      <c r="T754" s="384" t="s">
        <v>507</v>
      </c>
      <c r="U754" s="384" t="s">
        <v>508</v>
      </c>
      <c r="V754" s="384" t="s">
        <v>699</v>
      </c>
    </row>
    <row r="755" spans="1:22">
      <c r="A755" s="382">
        <v>44196</v>
      </c>
      <c r="B755" s="384" t="s">
        <v>496</v>
      </c>
      <c r="C755" s="384" t="s">
        <v>497</v>
      </c>
      <c r="D755" s="384" t="s">
        <v>662</v>
      </c>
      <c r="E755" s="384" t="s">
        <v>663</v>
      </c>
      <c r="F755" s="384" t="s">
        <v>2215</v>
      </c>
      <c r="G755" s="384" t="s">
        <v>501</v>
      </c>
      <c r="H755" s="384" t="s">
        <v>502</v>
      </c>
      <c r="I755" s="547">
        <v>10.28</v>
      </c>
      <c r="J755" s="384" t="s">
        <v>503</v>
      </c>
      <c r="K755" s="385">
        <v>10.28</v>
      </c>
      <c r="L755" s="384" t="s">
        <v>503</v>
      </c>
      <c r="M755" s="384" t="s">
        <v>2216</v>
      </c>
      <c r="N755" s="384" t="s">
        <v>505</v>
      </c>
      <c r="O755" s="384" t="s">
        <v>2293</v>
      </c>
      <c r="R755" s="385">
        <v>0</v>
      </c>
      <c r="T755" s="384" t="s">
        <v>507</v>
      </c>
      <c r="U755" s="384" t="s">
        <v>508</v>
      </c>
      <c r="V755" s="384" t="s">
        <v>666</v>
      </c>
    </row>
    <row r="756" spans="1:22">
      <c r="A756" s="382">
        <v>44196</v>
      </c>
      <c r="B756" s="384" t="s">
        <v>496</v>
      </c>
      <c r="C756" s="384" t="s">
        <v>497</v>
      </c>
      <c r="D756" s="384" t="s">
        <v>662</v>
      </c>
      <c r="E756" s="384" t="s">
        <v>663</v>
      </c>
      <c r="F756" s="384" t="s">
        <v>500</v>
      </c>
      <c r="G756" s="384" t="s">
        <v>501</v>
      </c>
      <c r="H756" s="384" t="s">
        <v>502</v>
      </c>
      <c r="I756" s="547">
        <v>12.78</v>
      </c>
      <c r="J756" s="384" t="s">
        <v>503</v>
      </c>
      <c r="K756" s="385">
        <v>12.78</v>
      </c>
      <c r="L756" s="384" t="s">
        <v>503</v>
      </c>
      <c r="M756" s="384" t="s">
        <v>2225</v>
      </c>
      <c r="N756" s="384" t="s">
        <v>505</v>
      </c>
      <c r="O756" s="384" t="s">
        <v>2294</v>
      </c>
      <c r="R756" s="385">
        <v>0</v>
      </c>
      <c r="T756" s="384" t="s">
        <v>507</v>
      </c>
      <c r="U756" s="384" t="s">
        <v>508</v>
      </c>
      <c r="V756" s="384" t="s">
        <v>666</v>
      </c>
    </row>
    <row r="757" spans="1:22">
      <c r="A757" s="382">
        <v>44196</v>
      </c>
      <c r="B757" s="384" t="s">
        <v>496</v>
      </c>
      <c r="C757" s="384" t="s">
        <v>497</v>
      </c>
      <c r="D757" s="384" t="s">
        <v>662</v>
      </c>
      <c r="E757" s="384" t="s">
        <v>663</v>
      </c>
      <c r="F757" s="384" t="s">
        <v>520</v>
      </c>
      <c r="G757" s="384" t="s">
        <v>501</v>
      </c>
      <c r="H757" s="384" t="s">
        <v>502</v>
      </c>
      <c r="I757" s="547">
        <v>110.61</v>
      </c>
      <c r="J757" s="384" t="s">
        <v>503</v>
      </c>
      <c r="K757" s="385">
        <v>110.61</v>
      </c>
      <c r="L757" s="384" t="s">
        <v>503</v>
      </c>
      <c r="M757" s="384" t="s">
        <v>2234</v>
      </c>
      <c r="N757" s="384" t="s">
        <v>505</v>
      </c>
      <c r="O757" s="384" t="s">
        <v>2295</v>
      </c>
      <c r="R757" s="385">
        <v>0</v>
      </c>
      <c r="T757" s="384" t="s">
        <v>507</v>
      </c>
      <c r="U757" s="384" t="s">
        <v>508</v>
      </c>
      <c r="V757" s="384" t="s">
        <v>666</v>
      </c>
    </row>
    <row r="758" spans="1:22">
      <c r="A758" s="382">
        <v>44196</v>
      </c>
      <c r="B758" s="384" t="s">
        <v>496</v>
      </c>
      <c r="C758" s="384" t="s">
        <v>497</v>
      </c>
      <c r="D758" s="384" t="s">
        <v>573</v>
      </c>
      <c r="E758" s="384" t="s">
        <v>574</v>
      </c>
      <c r="F758" s="384" t="s">
        <v>2215</v>
      </c>
      <c r="G758" s="384" t="s">
        <v>501</v>
      </c>
      <c r="H758" s="384" t="s">
        <v>502</v>
      </c>
      <c r="I758" s="547">
        <v>4.5999999999999996</v>
      </c>
      <c r="J758" s="384" t="s">
        <v>503</v>
      </c>
      <c r="K758" s="385">
        <v>4.5999999999999996</v>
      </c>
      <c r="L758" s="384" t="s">
        <v>503</v>
      </c>
      <c r="M758" s="384" t="s">
        <v>2216</v>
      </c>
      <c r="N758" s="384" t="s">
        <v>505</v>
      </c>
      <c r="O758" s="384" t="s">
        <v>2296</v>
      </c>
      <c r="R758" s="385">
        <v>0</v>
      </c>
      <c r="T758" s="384" t="s">
        <v>507</v>
      </c>
      <c r="U758" s="384" t="s">
        <v>508</v>
      </c>
      <c r="V758" s="384" t="s">
        <v>577</v>
      </c>
    </row>
    <row r="759" spans="1:22">
      <c r="A759" s="382">
        <v>44196</v>
      </c>
      <c r="B759" s="384" t="s">
        <v>496</v>
      </c>
      <c r="C759" s="384" t="s">
        <v>497</v>
      </c>
      <c r="D759" s="384" t="s">
        <v>585</v>
      </c>
      <c r="E759" s="384" t="s">
        <v>586</v>
      </c>
      <c r="F759" s="384" t="s">
        <v>2215</v>
      </c>
      <c r="G759" s="384" t="s">
        <v>501</v>
      </c>
      <c r="H759" s="384" t="s">
        <v>502</v>
      </c>
      <c r="I759" s="547">
        <v>4.68</v>
      </c>
      <c r="J759" s="384" t="s">
        <v>503</v>
      </c>
      <c r="K759" s="385">
        <v>4.68</v>
      </c>
      <c r="L759" s="384" t="s">
        <v>503</v>
      </c>
      <c r="M759" s="384" t="s">
        <v>2216</v>
      </c>
      <c r="N759" s="384" t="s">
        <v>505</v>
      </c>
      <c r="O759" s="384" t="s">
        <v>2297</v>
      </c>
      <c r="R759" s="385">
        <v>0</v>
      </c>
      <c r="T759" s="384" t="s">
        <v>507</v>
      </c>
      <c r="U759" s="384" t="s">
        <v>508</v>
      </c>
      <c r="V759" s="384" t="s">
        <v>711</v>
      </c>
    </row>
    <row r="760" spans="1:22">
      <c r="A760" s="382">
        <v>44196</v>
      </c>
      <c r="B760" s="384" t="s">
        <v>496</v>
      </c>
      <c r="C760" s="384" t="s">
        <v>497</v>
      </c>
      <c r="D760" s="384" t="s">
        <v>718</v>
      </c>
      <c r="E760" s="384" t="s">
        <v>719</v>
      </c>
      <c r="F760" s="384" t="s">
        <v>2215</v>
      </c>
      <c r="G760" s="384" t="s">
        <v>501</v>
      </c>
      <c r="H760" s="384" t="s">
        <v>502</v>
      </c>
      <c r="I760" s="547">
        <v>10.16</v>
      </c>
      <c r="J760" s="384" t="s">
        <v>503</v>
      </c>
      <c r="K760" s="385">
        <v>10.16</v>
      </c>
      <c r="L760" s="384" t="s">
        <v>503</v>
      </c>
      <c r="M760" s="384" t="s">
        <v>2216</v>
      </c>
      <c r="N760" s="384" t="s">
        <v>505</v>
      </c>
      <c r="O760" s="384" t="s">
        <v>2298</v>
      </c>
      <c r="R760" s="385">
        <v>0</v>
      </c>
      <c r="T760" s="384" t="s">
        <v>507</v>
      </c>
      <c r="U760" s="384" t="s">
        <v>508</v>
      </c>
      <c r="V760" s="384" t="s">
        <v>722</v>
      </c>
    </row>
    <row r="761" spans="1:22">
      <c r="A761" s="382">
        <v>44196</v>
      </c>
      <c r="B761" s="384" t="s">
        <v>496</v>
      </c>
      <c r="C761" s="384" t="s">
        <v>497</v>
      </c>
      <c r="D761" s="384" t="s">
        <v>585</v>
      </c>
      <c r="E761" s="384" t="s">
        <v>586</v>
      </c>
      <c r="F761" s="384" t="s">
        <v>2215</v>
      </c>
      <c r="G761" s="384" t="s">
        <v>501</v>
      </c>
      <c r="H761" s="384" t="s">
        <v>502</v>
      </c>
      <c r="I761" s="547">
        <v>4.57</v>
      </c>
      <c r="J761" s="384" t="s">
        <v>503</v>
      </c>
      <c r="K761" s="385">
        <v>4.57</v>
      </c>
      <c r="L761" s="384" t="s">
        <v>503</v>
      </c>
      <c r="M761" s="384" t="s">
        <v>2216</v>
      </c>
      <c r="N761" s="384" t="s">
        <v>505</v>
      </c>
      <c r="O761" s="384" t="s">
        <v>2299</v>
      </c>
      <c r="R761" s="385">
        <v>0</v>
      </c>
      <c r="T761" s="384" t="s">
        <v>507</v>
      </c>
      <c r="U761" s="384" t="s">
        <v>508</v>
      </c>
      <c r="V761" s="384" t="s">
        <v>2300</v>
      </c>
    </row>
    <row r="762" spans="1:22">
      <c r="A762" s="382">
        <v>44196</v>
      </c>
      <c r="B762" s="384" t="s">
        <v>496</v>
      </c>
      <c r="C762" s="384" t="s">
        <v>497</v>
      </c>
      <c r="D762" s="384" t="s">
        <v>585</v>
      </c>
      <c r="E762" s="384" t="s">
        <v>586</v>
      </c>
      <c r="F762" s="384" t="s">
        <v>2215</v>
      </c>
      <c r="G762" s="384" t="s">
        <v>501</v>
      </c>
      <c r="H762" s="384" t="s">
        <v>502</v>
      </c>
      <c r="I762" s="547">
        <v>4.6399999999999997</v>
      </c>
      <c r="J762" s="384" t="s">
        <v>503</v>
      </c>
      <c r="K762" s="385">
        <v>4.6399999999999997</v>
      </c>
      <c r="L762" s="384" t="s">
        <v>503</v>
      </c>
      <c r="M762" s="384" t="s">
        <v>2216</v>
      </c>
      <c r="N762" s="384" t="s">
        <v>505</v>
      </c>
      <c r="O762" s="384" t="s">
        <v>2301</v>
      </c>
      <c r="R762" s="385">
        <v>0</v>
      </c>
      <c r="T762" s="384" t="s">
        <v>507</v>
      </c>
      <c r="U762" s="384" t="s">
        <v>508</v>
      </c>
      <c r="V762" s="384" t="s">
        <v>717</v>
      </c>
    </row>
    <row r="763" spans="1:22">
      <c r="A763" s="382">
        <v>44196</v>
      </c>
      <c r="B763" s="384" t="s">
        <v>496</v>
      </c>
      <c r="C763" s="384" t="s">
        <v>497</v>
      </c>
      <c r="D763" s="384" t="s">
        <v>585</v>
      </c>
      <c r="E763" s="384" t="s">
        <v>586</v>
      </c>
      <c r="F763" s="384" t="s">
        <v>2215</v>
      </c>
      <c r="G763" s="384" t="s">
        <v>501</v>
      </c>
      <c r="H763" s="384" t="s">
        <v>502</v>
      </c>
      <c r="I763" s="547">
        <v>4.68</v>
      </c>
      <c r="J763" s="384" t="s">
        <v>503</v>
      </c>
      <c r="K763" s="385">
        <v>4.68</v>
      </c>
      <c r="L763" s="384" t="s">
        <v>503</v>
      </c>
      <c r="M763" s="384" t="s">
        <v>2216</v>
      </c>
      <c r="N763" s="384" t="s">
        <v>505</v>
      </c>
      <c r="O763" s="384" t="s">
        <v>2302</v>
      </c>
      <c r="R763" s="385">
        <v>0</v>
      </c>
      <c r="T763" s="384" t="s">
        <v>507</v>
      </c>
      <c r="U763" s="384" t="s">
        <v>508</v>
      </c>
      <c r="V763" s="384" t="s">
        <v>714</v>
      </c>
    </row>
    <row r="764" spans="1:22">
      <c r="A764" s="382">
        <v>44196</v>
      </c>
      <c r="B764" s="384" t="s">
        <v>496</v>
      </c>
      <c r="C764" s="384" t="s">
        <v>497</v>
      </c>
      <c r="D764" s="384" t="s">
        <v>573</v>
      </c>
      <c r="E764" s="384" t="s">
        <v>574</v>
      </c>
      <c r="F764" s="384" t="s">
        <v>500</v>
      </c>
      <c r="G764" s="384" t="s">
        <v>501</v>
      </c>
      <c r="H764" s="384" t="s">
        <v>502</v>
      </c>
      <c r="I764" s="547">
        <v>5.01</v>
      </c>
      <c r="J764" s="384" t="s">
        <v>503</v>
      </c>
      <c r="K764" s="385">
        <v>5.01</v>
      </c>
      <c r="L764" s="384" t="s">
        <v>503</v>
      </c>
      <c r="M764" s="384" t="s">
        <v>2225</v>
      </c>
      <c r="N764" s="384" t="s">
        <v>505</v>
      </c>
      <c r="O764" s="384" t="s">
        <v>2303</v>
      </c>
      <c r="R764" s="385">
        <v>0</v>
      </c>
      <c r="T764" s="384" t="s">
        <v>507</v>
      </c>
      <c r="U764" s="384" t="s">
        <v>508</v>
      </c>
      <c r="V764" s="384" t="s">
        <v>577</v>
      </c>
    </row>
    <row r="765" spans="1:22">
      <c r="A765" s="382">
        <v>44196</v>
      </c>
      <c r="B765" s="384" t="s">
        <v>496</v>
      </c>
      <c r="C765" s="384" t="s">
        <v>497</v>
      </c>
      <c r="D765" s="384" t="s">
        <v>585</v>
      </c>
      <c r="E765" s="384" t="s">
        <v>586</v>
      </c>
      <c r="F765" s="384" t="s">
        <v>500</v>
      </c>
      <c r="G765" s="384" t="s">
        <v>501</v>
      </c>
      <c r="H765" s="384" t="s">
        <v>502</v>
      </c>
      <c r="I765" s="547">
        <v>5.0199999999999996</v>
      </c>
      <c r="J765" s="384" t="s">
        <v>503</v>
      </c>
      <c r="K765" s="385">
        <v>5.0199999999999996</v>
      </c>
      <c r="L765" s="384" t="s">
        <v>503</v>
      </c>
      <c r="M765" s="384" t="s">
        <v>2225</v>
      </c>
      <c r="N765" s="384" t="s">
        <v>505</v>
      </c>
      <c r="O765" s="384" t="s">
        <v>2304</v>
      </c>
      <c r="R765" s="385">
        <v>0</v>
      </c>
      <c r="T765" s="384" t="s">
        <v>507</v>
      </c>
      <c r="U765" s="384" t="s">
        <v>508</v>
      </c>
      <c r="V765" s="384" t="s">
        <v>711</v>
      </c>
    </row>
    <row r="766" spans="1:22">
      <c r="A766" s="382">
        <v>44196</v>
      </c>
      <c r="B766" s="384" t="s">
        <v>496</v>
      </c>
      <c r="C766" s="384" t="s">
        <v>497</v>
      </c>
      <c r="D766" s="384" t="s">
        <v>718</v>
      </c>
      <c r="E766" s="384" t="s">
        <v>719</v>
      </c>
      <c r="F766" s="384" t="s">
        <v>500</v>
      </c>
      <c r="G766" s="384" t="s">
        <v>501</v>
      </c>
      <c r="H766" s="384" t="s">
        <v>502</v>
      </c>
      <c r="I766" s="547">
        <v>11.9</v>
      </c>
      <c r="J766" s="384" t="s">
        <v>503</v>
      </c>
      <c r="K766" s="385">
        <v>11.9</v>
      </c>
      <c r="L766" s="384" t="s">
        <v>503</v>
      </c>
      <c r="M766" s="384" t="s">
        <v>2225</v>
      </c>
      <c r="N766" s="384" t="s">
        <v>505</v>
      </c>
      <c r="O766" s="384" t="s">
        <v>2305</v>
      </c>
      <c r="R766" s="385">
        <v>0</v>
      </c>
      <c r="T766" s="384" t="s">
        <v>507</v>
      </c>
      <c r="U766" s="384" t="s">
        <v>508</v>
      </c>
      <c r="V766" s="384" t="s">
        <v>722</v>
      </c>
    </row>
    <row r="767" spans="1:22">
      <c r="A767" s="382">
        <v>44196</v>
      </c>
      <c r="B767" s="384" t="s">
        <v>496</v>
      </c>
      <c r="C767" s="384" t="s">
        <v>497</v>
      </c>
      <c r="D767" s="384" t="s">
        <v>585</v>
      </c>
      <c r="E767" s="384" t="s">
        <v>586</v>
      </c>
      <c r="F767" s="384" t="s">
        <v>500</v>
      </c>
      <c r="G767" s="384" t="s">
        <v>501</v>
      </c>
      <c r="H767" s="384" t="s">
        <v>502</v>
      </c>
      <c r="I767" s="547">
        <v>5.0599999999999996</v>
      </c>
      <c r="J767" s="384" t="s">
        <v>503</v>
      </c>
      <c r="K767" s="385">
        <v>5.0599999999999996</v>
      </c>
      <c r="L767" s="384" t="s">
        <v>503</v>
      </c>
      <c r="M767" s="384" t="s">
        <v>2225</v>
      </c>
      <c r="N767" s="384" t="s">
        <v>505</v>
      </c>
      <c r="O767" s="384" t="s">
        <v>2306</v>
      </c>
      <c r="R767" s="385">
        <v>0</v>
      </c>
      <c r="T767" s="384" t="s">
        <v>507</v>
      </c>
      <c r="U767" s="384" t="s">
        <v>508</v>
      </c>
      <c r="V767" s="384" t="s">
        <v>2300</v>
      </c>
    </row>
    <row r="768" spans="1:22">
      <c r="A768" s="382">
        <v>44196</v>
      </c>
      <c r="B768" s="384" t="s">
        <v>496</v>
      </c>
      <c r="C768" s="384" t="s">
        <v>497</v>
      </c>
      <c r="D768" s="384" t="s">
        <v>585</v>
      </c>
      <c r="E768" s="384" t="s">
        <v>586</v>
      </c>
      <c r="F768" s="384" t="s">
        <v>500</v>
      </c>
      <c r="G768" s="384" t="s">
        <v>501</v>
      </c>
      <c r="H768" s="384" t="s">
        <v>502</v>
      </c>
      <c r="I768" s="547">
        <v>5.0199999999999996</v>
      </c>
      <c r="J768" s="384" t="s">
        <v>503</v>
      </c>
      <c r="K768" s="385">
        <v>5.0199999999999996</v>
      </c>
      <c r="L768" s="384" t="s">
        <v>503</v>
      </c>
      <c r="M768" s="384" t="s">
        <v>2225</v>
      </c>
      <c r="N768" s="384" t="s">
        <v>505</v>
      </c>
      <c r="O768" s="384" t="s">
        <v>2307</v>
      </c>
      <c r="R768" s="385">
        <v>0</v>
      </c>
      <c r="T768" s="384" t="s">
        <v>507</v>
      </c>
      <c r="U768" s="384" t="s">
        <v>508</v>
      </c>
      <c r="V768" s="384" t="s">
        <v>717</v>
      </c>
    </row>
    <row r="769" spans="1:22">
      <c r="A769" s="382">
        <v>44196</v>
      </c>
      <c r="B769" s="384" t="s">
        <v>496</v>
      </c>
      <c r="C769" s="384" t="s">
        <v>497</v>
      </c>
      <c r="D769" s="384" t="s">
        <v>585</v>
      </c>
      <c r="E769" s="384" t="s">
        <v>586</v>
      </c>
      <c r="F769" s="384" t="s">
        <v>500</v>
      </c>
      <c r="G769" s="384" t="s">
        <v>501</v>
      </c>
      <c r="H769" s="384" t="s">
        <v>502</v>
      </c>
      <c r="I769" s="547">
        <v>5.0199999999999996</v>
      </c>
      <c r="J769" s="384" t="s">
        <v>503</v>
      </c>
      <c r="K769" s="385">
        <v>5.0199999999999996</v>
      </c>
      <c r="L769" s="384" t="s">
        <v>503</v>
      </c>
      <c r="M769" s="384" t="s">
        <v>2225</v>
      </c>
      <c r="N769" s="384" t="s">
        <v>505</v>
      </c>
      <c r="O769" s="384" t="s">
        <v>2308</v>
      </c>
      <c r="R769" s="385">
        <v>0</v>
      </c>
      <c r="T769" s="384" t="s">
        <v>507</v>
      </c>
      <c r="U769" s="384" t="s">
        <v>508</v>
      </c>
      <c r="V769" s="384" t="s">
        <v>714</v>
      </c>
    </row>
    <row r="770" spans="1:22">
      <c r="A770" s="382">
        <v>44196</v>
      </c>
      <c r="B770" s="384" t="s">
        <v>496</v>
      </c>
      <c r="C770" s="384" t="s">
        <v>497</v>
      </c>
      <c r="D770" s="384" t="s">
        <v>573</v>
      </c>
      <c r="E770" s="384" t="s">
        <v>574</v>
      </c>
      <c r="F770" s="384" t="s">
        <v>520</v>
      </c>
      <c r="G770" s="384" t="s">
        <v>501</v>
      </c>
      <c r="H770" s="384" t="s">
        <v>502</v>
      </c>
      <c r="I770" s="547">
        <v>50.19</v>
      </c>
      <c r="J770" s="384" t="s">
        <v>503</v>
      </c>
      <c r="K770" s="385">
        <v>50.19</v>
      </c>
      <c r="L770" s="384" t="s">
        <v>503</v>
      </c>
      <c r="M770" s="384" t="s">
        <v>2234</v>
      </c>
      <c r="N770" s="384" t="s">
        <v>505</v>
      </c>
      <c r="O770" s="384" t="s">
        <v>2309</v>
      </c>
      <c r="R770" s="385">
        <v>0</v>
      </c>
      <c r="T770" s="384" t="s">
        <v>507</v>
      </c>
      <c r="U770" s="384" t="s">
        <v>508</v>
      </c>
      <c r="V770" s="384" t="s">
        <v>577</v>
      </c>
    </row>
    <row r="771" spans="1:22">
      <c r="A771" s="382">
        <v>44196</v>
      </c>
      <c r="B771" s="384" t="s">
        <v>496</v>
      </c>
      <c r="C771" s="384" t="s">
        <v>497</v>
      </c>
      <c r="D771" s="384" t="s">
        <v>585</v>
      </c>
      <c r="E771" s="384" t="s">
        <v>586</v>
      </c>
      <c r="F771" s="384" t="s">
        <v>520</v>
      </c>
      <c r="G771" s="384" t="s">
        <v>501</v>
      </c>
      <c r="H771" s="384" t="s">
        <v>502</v>
      </c>
      <c r="I771" s="547">
        <v>51.09</v>
      </c>
      <c r="J771" s="384" t="s">
        <v>503</v>
      </c>
      <c r="K771" s="385">
        <v>51.09</v>
      </c>
      <c r="L771" s="384" t="s">
        <v>503</v>
      </c>
      <c r="M771" s="384" t="s">
        <v>2234</v>
      </c>
      <c r="N771" s="384" t="s">
        <v>505</v>
      </c>
      <c r="O771" s="384" t="s">
        <v>2310</v>
      </c>
      <c r="R771" s="385">
        <v>0</v>
      </c>
      <c r="T771" s="384" t="s">
        <v>507</v>
      </c>
      <c r="U771" s="384" t="s">
        <v>508</v>
      </c>
      <c r="V771" s="384" t="s">
        <v>711</v>
      </c>
    </row>
    <row r="772" spans="1:22">
      <c r="A772" s="382">
        <v>44196</v>
      </c>
      <c r="B772" s="384" t="s">
        <v>496</v>
      </c>
      <c r="C772" s="384" t="s">
        <v>497</v>
      </c>
      <c r="D772" s="384" t="s">
        <v>718</v>
      </c>
      <c r="E772" s="384" t="s">
        <v>719</v>
      </c>
      <c r="F772" s="384" t="s">
        <v>520</v>
      </c>
      <c r="G772" s="384" t="s">
        <v>501</v>
      </c>
      <c r="H772" s="384" t="s">
        <v>502</v>
      </c>
      <c r="I772" s="547">
        <v>109.95</v>
      </c>
      <c r="J772" s="384" t="s">
        <v>503</v>
      </c>
      <c r="K772" s="385">
        <v>109.95</v>
      </c>
      <c r="L772" s="384" t="s">
        <v>503</v>
      </c>
      <c r="M772" s="384" t="s">
        <v>2234</v>
      </c>
      <c r="N772" s="384" t="s">
        <v>505</v>
      </c>
      <c r="O772" s="384" t="s">
        <v>2311</v>
      </c>
      <c r="R772" s="385">
        <v>0</v>
      </c>
      <c r="T772" s="384" t="s">
        <v>507</v>
      </c>
      <c r="U772" s="384" t="s">
        <v>508</v>
      </c>
      <c r="V772" s="384" t="s">
        <v>722</v>
      </c>
    </row>
    <row r="773" spans="1:22">
      <c r="A773" s="382">
        <v>44196</v>
      </c>
      <c r="B773" s="384" t="s">
        <v>496</v>
      </c>
      <c r="C773" s="384" t="s">
        <v>497</v>
      </c>
      <c r="D773" s="384" t="s">
        <v>585</v>
      </c>
      <c r="E773" s="384" t="s">
        <v>586</v>
      </c>
      <c r="F773" s="384" t="s">
        <v>520</v>
      </c>
      <c r="G773" s="384" t="s">
        <v>501</v>
      </c>
      <c r="H773" s="384" t="s">
        <v>502</v>
      </c>
      <c r="I773" s="547">
        <v>49.8</v>
      </c>
      <c r="J773" s="384" t="s">
        <v>503</v>
      </c>
      <c r="K773" s="385">
        <v>49.8</v>
      </c>
      <c r="L773" s="384" t="s">
        <v>503</v>
      </c>
      <c r="M773" s="384" t="s">
        <v>2234</v>
      </c>
      <c r="N773" s="384" t="s">
        <v>505</v>
      </c>
      <c r="O773" s="384" t="s">
        <v>2312</v>
      </c>
      <c r="R773" s="385">
        <v>0</v>
      </c>
      <c r="T773" s="384" t="s">
        <v>507</v>
      </c>
      <c r="U773" s="384" t="s">
        <v>508</v>
      </c>
      <c r="V773" s="384" t="s">
        <v>2300</v>
      </c>
    </row>
    <row r="774" spans="1:22">
      <c r="A774" s="382">
        <v>44196</v>
      </c>
      <c r="B774" s="384" t="s">
        <v>496</v>
      </c>
      <c r="C774" s="384" t="s">
        <v>497</v>
      </c>
      <c r="D774" s="384" t="s">
        <v>585</v>
      </c>
      <c r="E774" s="384" t="s">
        <v>586</v>
      </c>
      <c r="F774" s="384" t="s">
        <v>520</v>
      </c>
      <c r="G774" s="384" t="s">
        <v>501</v>
      </c>
      <c r="H774" s="384" t="s">
        <v>502</v>
      </c>
      <c r="I774" s="547">
        <v>50.69</v>
      </c>
      <c r="J774" s="384" t="s">
        <v>503</v>
      </c>
      <c r="K774" s="385">
        <v>50.69</v>
      </c>
      <c r="L774" s="384" t="s">
        <v>503</v>
      </c>
      <c r="M774" s="384" t="s">
        <v>2234</v>
      </c>
      <c r="N774" s="384" t="s">
        <v>505</v>
      </c>
      <c r="O774" s="384" t="s">
        <v>2313</v>
      </c>
      <c r="R774" s="385">
        <v>0</v>
      </c>
      <c r="T774" s="384" t="s">
        <v>507</v>
      </c>
      <c r="U774" s="384" t="s">
        <v>508</v>
      </c>
      <c r="V774" s="384" t="s">
        <v>717</v>
      </c>
    </row>
    <row r="775" spans="1:22">
      <c r="A775" s="382">
        <v>44196</v>
      </c>
      <c r="B775" s="384" t="s">
        <v>496</v>
      </c>
      <c r="C775" s="384" t="s">
        <v>497</v>
      </c>
      <c r="D775" s="384" t="s">
        <v>585</v>
      </c>
      <c r="E775" s="384" t="s">
        <v>586</v>
      </c>
      <c r="F775" s="384" t="s">
        <v>520</v>
      </c>
      <c r="G775" s="384" t="s">
        <v>501</v>
      </c>
      <c r="H775" s="384" t="s">
        <v>502</v>
      </c>
      <c r="I775" s="547">
        <v>51.09</v>
      </c>
      <c r="J775" s="384" t="s">
        <v>503</v>
      </c>
      <c r="K775" s="385">
        <v>51.09</v>
      </c>
      <c r="L775" s="384" t="s">
        <v>503</v>
      </c>
      <c r="M775" s="384" t="s">
        <v>2234</v>
      </c>
      <c r="N775" s="384" t="s">
        <v>505</v>
      </c>
      <c r="O775" s="384" t="s">
        <v>2314</v>
      </c>
      <c r="R775" s="385">
        <v>0</v>
      </c>
      <c r="T775" s="384" t="s">
        <v>507</v>
      </c>
      <c r="U775" s="384" t="s">
        <v>508</v>
      </c>
      <c r="V775" s="384" t="s">
        <v>714</v>
      </c>
    </row>
    <row r="776" spans="1:22">
      <c r="A776" s="382">
        <v>44196</v>
      </c>
      <c r="B776" s="384" t="s">
        <v>496</v>
      </c>
      <c r="C776" s="384" t="s">
        <v>497</v>
      </c>
      <c r="D776" s="384" t="s">
        <v>1347</v>
      </c>
      <c r="E776" s="384" t="s">
        <v>2315</v>
      </c>
      <c r="F776" s="384" t="s">
        <v>2215</v>
      </c>
      <c r="G776" s="384" t="s">
        <v>501</v>
      </c>
      <c r="H776" s="384" t="s">
        <v>502</v>
      </c>
      <c r="I776" s="547">
        <v>232.46</v>
      </c>
      <c r="J776" s="384" t="s">
        <v>503</v>
      </c>
      <c r="K776" s="385">
        <v>232.46</v>
      </c>
      <c r="L776" s="384" t="s">
        <v>503</v>
      </c>
      <c r="M776" s="384" t="s">
        <v>2216</v>
      </c>
      <c r="N776" s="384" t="s">
        <v>505</v>
      </c>
      <c r="O776" s="384" t="s">
        <v>2316</v>
      </c>
      <c r="R776" s="385">
        <v>0</v>
      </c>
      <c r="T776" s="384" t="s">
        <v>507</v>
      </c>
      <c r="U776" s="384" t="s">
        <v>508</v>
      </c>
      <c r="V776" s="384" t="s">
        <v>2317</v>
      </c>
    </row>
    <row r="777" spans="1:22">
      <c r="A777" s="382">
        <v>44196</v>
      </c>
      <c r="B777" s="384" t="s">
        <v>496</v>
      </c>
      <c r="C777" s="384" t="s">
        <v>497</v>
      </c>
      <c r="D777" s="384" t="s">
        <v>1347</v>
      </c>
      <c r="E777" s="384" t="s">
        <v>2315</v>
      </c>
      <c r="F777" s="384" t="s">
        <v>500</v>
      </c>
      <c r="G777" s="384" t="s">
        <v>501</v>
      </c>
      <c r="H777" s="384" t="s">
        <v>502</v>
      </c>
      <c r="I777" s="547">
        <v>282.42</v>
      </c>
      <c r="J777" s="384" t="s">
        <v>503</v>
      </c>
      <c r="K777" s="385">
        <v>282.42</v>
      </c>
      <c r="L777" s="384" t="s">
        <v>503</v>
      </c>
      <c r="M777" s="384" t="s">
        <v>2225</v>
      </c>
      <c r="N777" s="384" t="s">
        <v>505</v>
      </c>
      <c r="O777" s="384" t="s">
        <v>2318</v>
      </c>
      <c r="R777" s="385">
        <v>0</v>
      </c>
      <c r="T777" s="384" t="s">
        <v>507</v>
      </c>
      <c r="U777" s="384" t="s">
        <v>508</v>
      </c>
      <c r="V777" s="384" t="s">
        <v>2317</v>
      </c>
    </row>
    <row r="778" spans="1:22">
      <c r="A778" s="382">
        <v>44196</v>
      </c>
      <c r="B778" s="384" t="s">
        <v>496</v>
      </c>
      <c r="C778" s="384" t="s">
        <v>497</v>
      </c>
      <c r="D778" s="384" t="s">
        <v>1347</v>
      </c>
      <c r="E778" s="384" t="s">
        <v>2315</v>
      </c>
      <c r="F778" s="384" t="s">
        <v>520</v>
      </c>
      <c r="G778" s="384" t="s">
        <v>501</v>
      </c>
      <c r="H778" s="384" t="s">
        <v>502</v>
      </c>
      <c r="I778" s="547">
        <v>2507.12</v>
      </c>
      <c r="J778" s="384" t="s">
        <v>503</v>
      </c>
      <c r="K778" s="385">
        <v>2507.12</v>
      </c>
      <c r="L778" s="384" t="s">
        <v>503</v>
      </c>
      <c r="M778" s="384" t="s">
        <v>2234</v>
      </c>
      <c r="N778" s="384" t="s">
        <v>505</v>
      </c>
      <c r="O778" s="384" t="s">
        <v>2319</v>
      </c>
      <c r="R778" s="385">
        <v>0</v>
      </c>
      <c r="T778" s="384" t="s">
        <v>507</v>
      </c>
      <c r="U778" s="384" t="s">
        <v>508</v>
      </c>
      <c r="V778" s="384" t="s">
        <v>2317</v>
      </c>
    </row>
    <row r="779" spans="1:22">
      <c r="A779" s="382">
        <v>44196</v>
      </c>
      <c r="B779" s="384" t="s">
        <v>496</v>
      </c>
      <c r="C779" s="384" t="s">
        <v>497</v>
      </c>
      <c r="D779" s="384" t="s">
        <v>1489</v>
      </c>
      <c r="E779" s="384" t="s">
        <v>2397</v>
      </c>
      <c r="F779" s="384" t="s">
        <v>1154</v>
      </c>
      <c r="G779" s="384" t="s">
        <v>1181</v>
      </c>
      <c r="H779" s="384" t="s">
        <v>736</v>
      </c>
      <c r="I779" s="547">
        <v>491.93</v>
      </c>
      <c r="J779" s="384" t="s">
        <v>503</v>
      </c>
      <c r="K779" s="385">
        <v>491.93</v>
      </c>
      <c r="L779" s="384" t="s">
        <v>503</v>
      </c>
      <c r="M779" s="384" t="s">
        <v>2420</v>
      </c>
      <c r="N779" s="384" t="s">
        <v>505</v>
      </c>
      <c r="O779" s="384" t="s">
        <v>2421</v>
      </c>
      <c r="R779" s="385">
        <v>0</v>
      </c>
      <c r="T779" s="384" t="s">
        <v>507</v>
      </c>
      <c r="U779" s="384" t="s">
        <v>508</v>
      </c>
    </row>
    <row r="780" spans="1:22">
      <c r="A780" s="382">
        <v>44196</v>
      </c>
      <c r="B780" s="384" t="s">
        <v>496</v>
      </c>
      <c r="C780" s="384" t="s">
        <v>497</v>
      </c>
      <c r="D780" s="384" t="s">
        <v>1502</v>
      </c>
      <c r="E780" s="384" t="s">
        <v>2391</v>
      </c>
      <c r="F780" s="384" t="s">
        <v>2392</v>
      </c>
      <c r="G780" s="384" t="s">
        <v>742</v>
      </c>
      <c r="H780" s="384" t="s">
        <v>736</v>
      </c>
      <c r="I780" s="547">
        <v>200</v>
      </c>
      <c r="J780" s="384" t="s">
        <v>503</v>
      </c>
      <c r="K780" s="385">
        <v>200</v>
      </c>
      <c r="L780" s="384" t="s">
        <v>503</v>
      </c>
      <c r="M780" s="384" t="s">
        <v>2422</v>
      </c>
      <c r="N780" s="384" t="s">
        <v>505</v>
      </c>
      <c r="O780" s="384" t="s">
        <v>2423</v>
      </c>
      <c r="R780" s="385">
        <v>0</v>
      </c>
      <c r="T780" s="384" t="s">
        <v>507</v>
      </c>
      <c r="U780" s="384" t="s">
        <v>508</v>
      </c>
    </row>
    <row r="781" spans="1:22">
      <c r="A781" s="382">
        <v>44196</v>
      </c>
      <c r="B781" s="384" t="s">
        <v>496</v>
      </c>
      <c r="C781" s="384" t="s">
        <v>497</v>
      </c>
      <c r="D781" s="384" t="s">
        <v>687</v>
      </c>
      <c r="E781" s="384" t="s">
        <v>688</v>
      </c>
      <c r="F781" s="384" t="s">
        <v>563</v>
      </c>
      <c r="G781" s="384" t="s">
        <v>501</v>
      </c>
      <c r="H781" s="384" t="s">
        <v>502</v>
      </c>
      <c r="I781" s="547">
        <v>5.85</v>
      </c>
      <c r="J781" s="384" t="s">
        <v>503</v>
      </c>
      <c r="K781" s="385">
        <v>35.479999999999997</v>
      </c>
      <c r="L781" s="384" t="s">
        <v>564</v>
      </c>
      <c r="M781" s="384" t="s">
        <v>2202</v>
      </c>
      <c r="N781" s="384" t="s">
        <v>505</v>
      </c>
      <c r="O781" s="384" t="s">
        <v>2424</v>
      </c>
      <c r="R781" s="385">
        <v>0</v>
      </c>
      <c r="T781" s="384" t="s">
        <v>507</v>
      </c>
      <c r="U781" s="384" t="s">
        <v>508</v>
      </c>
      <c r="V781" s="384" t="s">
        <v>690</v>
      </c>
    </row>
    <row r="782" spans="1:22">
      <c r="A782" s="382">
        <v>44196</v>
      </c>
      <c r="B782" s="384" t="s">
        <v>496</v>
      </c>
      <c r="C782" s="384" t="s">
        <v>497</v>
      </c>
      <c r="D782" s="384" t="s">
        <v>598</v>
      </c>
      <c r="E782" s="384" t="s">
        <v>599</v>
      </c>
      <c r="F782" s="384" t="s">
        <v>2215</v>
      </c>
      <c r="G782" s="384" t="s">
        <v>501</v>
      </c>
      <c r="H782" s="384" t="s">
        <v>502</v>
      </c>
      <c r="I782" s="547">
        <v>2.84</v>
      </c>
      <c r="J782" s="384" t="s">
        <v>503</v>
      </c>
      <c r="K782" s="385">
        <v>2.84</v>
      </c>
      <c r="L782" s="384" t="s">
        <v>503</v>
      </c>
      <c r="M782" s="384" t="s">
        <v>2216</v>
      </c>
      <c r="N782" s="384" t="s">
        <v>505</v>
      </c>
      <c r="O782" s="384" t="s">
        <v>2425</v>
      </c>
      <c r="R782" s="385">
        <v>0</v>
      </c>
      <c r="T782" s="384" t="s">
        <v>507</v>
      </c>
      <c r="U782" s="384" t="s">
        <v>508</v>
      </c>
      <c r="V782" s="384" t="s">
        <v>615</v>
      </c>
    </row>
    <row r="783" spans="1:22">
      <c r="A783" s="382">
        <v>44196</v>
      </c>
      <c r="B783" s="384" t="s">
        <v>496</v>
      </c>
      <c r="C783" s="384" t="s">
        <v>497</v>
      </c>
      <c r="D783" s="384" t="s">
        <v>598</v>
      </c>
      <c r="E783" s="384" t="s">
        <v>599</v>
      </c>
      <c r="F783" s="384" t="s">
        <v>500</v>
      </c>
      <c r="G783" s="384" t="s">
        <v>501</v>
      </c>
      <c r="H783" s="384" t="s">
        <v>502</v>
      </c>
      <c r="I783" s="547">
        <v>2.76</v>
      </c>
      <c r="J783" s="384" t="s">
        <v>503</v>
      </c>
      <c r="K783" s="385">
        <v>2.76</v>
      </c>
      <c r="L783" s="384" t="s">
        <v>503</v>
      </c>
      <c r="M783" s="384" t="s">
        <v>2225</v>
      </c>
      <c r="N783" s="384" t="s">
        <v>505</v>
      </c>
      <c r="O783" s="384" t="s">
        <v>2426</v>
      </c>
      <c r="R783" s="385">
        <v>0</v>
      </c>
      <c r="T783" s="384" t="s">
        <v>507</v>
      </c>
      <c r="U783" s="384" t="s">
        <v>508</v>
      </c>
      <c r="V783" s="384" t="s">
        <v>615</v>
      </c>
    </row>
    <row r="784" spans="1:22">
      <c r="A784" s="382">
        <v>44196</v>
      </c>
      <c r="B784" s="384" t="s">
        <v>496</v>
      </c>
      <c r="C784" s="384" t="s">
        <v>497</v>
      </c>
      <c r="D784" s="384" t="s">
        <v>598</v>
      </c>
      <c r="E784" s="384" t="s">
        <v>599</v>
      </c>
      <c r="F784" s="384" t="s">
        <v>520</v>
      </c>
      <c r="G784" s="384" t="s">
        <v>501</v>
      </c>
      <c r="H784" s="384" t="s">
        <v>502</v>
      </c>
      <c r="I784" s="547">
        <v>31.35</v>
      </c>
      <c r="J784" s="384" t="s">
        <v>503</v>
      </c>
      <c r="K784" s="385">
        <v>31.35</v>
      </c>
      <c r="L784" s="384" t="s">
        <v>503</v>
      </c>
      <c r="M784" s="384" t="s">
        <v>2234</v>
      </c>
      <c r="N784" s="384" t="s">
        <v>505</v>
      </c>
      <c r="O784" s="384" t="s">
        <v>2427</v>
      </c>
      <c r="R784" s="385">
        <v>0</v>
      </c>
      <c r="T784" s="384" t="s">
        <v>507</v>
      </c>
      <c r="U784" s="384" t="s">
        <v>508</v>
      </c>
      <c r="V784" s="384" t="s">
        <v>615</v>
      </c>
    </row>
    <row r="785" spans="1:21">
      <c r="A785" s="382">
        <v>44196</v>
      </c>
      <c r="B785" s="384" t="s">
        <v>1540</v>
      </c>
      <c r="C785" s="384" t="s">
        <v>1541</v>
      </c>
      <c r="D785" s="384" t="s">
        <v>1326</v>
      </c>
      <c r="E785" s="384" t="s">
        <v>2320</v>
      </c>
      <c r="F785" s="384" t="s">
        <v>1537</v>
      </c>
      <c r="G785" s="384" t="s">
        <v>501</v>
      </c>
      <c r="H785" s="384" t="s">
        <v>736</v>
      </c>
      <c r="I785" s="547">
        <v>2500</v>
      </c>
      <c r="J785" s="384" t="s">
        <v>503</v>
      </c>
      <c r="K785" s="385">
        <v>2500</v>
      </c>
      <c r="L785" s="384" t="s">
        <v>503</v>
      </c>
      <c r="M785" s="384" t="s">
        <v>2321</v>
      </c>
      <c r="N785" s="384" t="s">
        <v>505</v>
      </c>
      <c r="O785" s="384" t="s">
        <v>2322</v>
      </c>
      <c r="R785" s="385">
        <v>0</v>
      </c>
      <c r="T785" s="384" t="s">
        <v>507</v>
      </c>
      <c r="U785" s="384" t="s">
        <v>508</v>
      </c>
    </row>
    <row r="786" spans="1:21">
      <c r="A786" s="382">
        <v>44196</v>
      </c>
      <c r="B786" s="384" t="s">
        <v>1540</v>
      </c>
      <c r="C786" s="384" t="s">
        <v>1541</v>
      </c>
      <c r="D786" s="384" t="s">
        <v>1318</v>
      </c>
      <c r="E786" s="384" t="s">
        <v>1951</v>
      </c>
      <c r="F786" s="384" t="s">
        <v>1537</v>
      </c>
      <c r="G786" s="384" t="s">
        <v>501</v>
      </c>
      <c r="H786" s="384" t="s">
        <v>736</v>
      </c>
      <c r="I786" s="547">
        <v>500</v>
      </c>
      <c r="J786" s="384" t="s">
        <v>503</v>
      </c>
      <c r="K786" s="385">
        <v>500</v>
      </c>
      <c r="L786" s="384" t="s">
        <v>503</v>
      </c>
      <c r="M786" s="384" t="s">
        <v>2323</v>
      </c>
      <c r="N786" s="384" t="s">
        <v>505</v>
      </c>
      <c r="O786" s="384" t="s">
        <v>2324</v>
      </c>
      <c r="R786" s="385">
        <v>0</v>
      </c>
      <c r="T786" s="384" t="s">
        <v>507</v>
      </c>
      <c r="U786" s="384" t="s">
        <v>508</v>
      </c>
    </row>
    <row r="787" spans="1:21">
      <c r="A787" s="382">
        <v>44196</v>
      </c>
      <c r="B787" s="384" t="s">
        <v>1540</v>
      </c>
      <c r="C787" s="384" t="s">
        <v>1541</v>
      </c>
      <c r="D787" s="384" t="s">
        <v>1318</v>
      </c>
      <c r="E787" s="384" t="s">
        <v>1951</v>
      </c>
      <c r="F787" s="384" t="s">
        <v>1537</v>
      </c>
      <c r="G787" s="384" t="s">
        <v>501</v>
      </c>
      <c r="H787" s="384" t="s">
        <v>736</v>
      </c>
      <c r="I787" s="547">
        <v>1500</v>
      </c>
      <c r="J787" s="384" t="s">
        <v>503</v>
      </c>
      <c r="K787" s="385">
        <v>1500</v>
      </c>
      <c r="L787" s="384" t="s">
        <v>503</v>
      </c>
      <c r="M787" s="384" t="s">
        <v>2323</v>
      </c>
      <c r="N787" s="384" t="s">
        <v>505</v>
      </c>
      <c r="O787" s="384" t="s">
        <v>2325</v>
      </c>
      <c r="R787" s="385">
        <v>0</v>
      </c>
      <c r="T787" s="384" t="s">
        <v>507</v>
      </c>
      <c r="U787" s="384" t="s">
        <v>508</v>
      </c>
    </row>
    <row r="788" spans="1:21">
      <c r="A788" s="382">
        <v>44196</v>
      </c>
      <c r="B788" s="384" t="s">
        <v>1540</v>
      </c>
      <c r="C788" s="384" t="s">
        <v>1541</v>
      </c>
      <c r="D788" s="384" t="s">
        <v>1508</v>
      </c>
      <c r="E788" s="384" t="s">
        <v>1664</v>
      </c>
      <c r="F788" s="384" t="s">
        <v>1537</v>
      </c>
      <c r="G788" s="384" t="s">
        <v>501</v>
      </c>
      <c r="H788" s="384" t="s">
        <v>736</v>
      </c>
      <c r="I788" s="547">
        <v>420</v>
      </c>
      <c r="J788" s="384" t="s">
        <v>503</v>
      </c>
      <c r="K788" s="385">
        <v>420</v>
      </c>
      <c r="L788" s="384" t="s">
        <v>503</v>
      </c>
      <c r="M788" s="384" t="s">
        <v>2326</v>
      </c>
      <c r="N788" s="384" t="s">
        <v>505</v>
      </c>
      <c r="O788" s="384" t="s">
        <v>2327</v>
      </c>
      <c r="R788" s="385">
        <v>0</v>
      </c>
      <c r="T788" s="384" t="s">
        <v>507</v>
      </c>
      <c r="U788" s="384" t="s">
        <v>508</v>
      </c>
    </row>
    <row r="789" spans="1:21">
      <c r="A789" s="382">
        <v>44196</v>
      </c>
      <c r="B789" s="384" t="s">
        <v>1540</v>
      </c>
      <c r="C789" s="384" t="s">
        <v>1541</v>
      </c>
      <c r="D789" s="384" t="s">
        <v>1320</v>
      </c>
      <c r="E789" s="384" t="s">
        <v>2156</v>
      </c>
      <c r="F789" s="384" t="s">
        <v>1537</v>
      </c>
      <c r="G789" s="384" t="s">
        <v>501</v>
      </c>
      <c r="H789" s="384" t="s">
        <v>736</v>
      </c>
      <c r="I789" s="547">
        <v>600</v>
      </c>
      <c r="J789" s="384" t="s">
        <v>503</v>
      </c>
      <c r="K789" s="385">
        <v>600</v>
      </c>
      <c r="L789" s="384" t="s">
        <v>503</v>
      </c>
      <c r="M789" s="384" t="s">
        <v>2328</v>
      </c>
      <c r="N789" s="384" t="s">
        <v>505</v>
      </c>
      <c r="O789" s="384" t="s">
        <v>2329</v>
      </c>
      <c r="R789" s="385">
        <v>0</v>
      </c>
      <c r="T789" s="384" t="s">
        <v>507</v>
      </c>
      <c r="U789" s="384" t="s">
        <v>508</v>
      </c>
    </row>
    <row r="790" spans="1:21">
      <c r="A790" s="382">
        <v>44196</v>
      </c>
      <c r="B790" s="384" t="s">
        <v>1540</v>
      </c>
      <c r="C790" s="384" t="s">
        <v>1541</v>
      </c>
      <c r="D790" s="384" t="s">
        <v>1320</v>
      </c>
      <c r="E790" s="384" t="s">
        <v>2156</v>
      </c>
      <c r="F790" s="384" t="s">
        <v>1537</v>
      </c>
      <c r="G790" s="384" t="s">
        <v>501</v>
      </c>
      <c r="H790" s="384" t="s">
        <v>736</v>
      </c>
      <c r="I790" s="547">
        <v>300</v>
      </c>
      <c r="J790" s="384" t="s">
        <v>503</v>
      </c>
      <c r="K790" s="385">
        <v>300</v>
      </c>
      <c r="L790" s="384" t="s">
        <v>503</v>
      </c>
      <c r="M790" s="384" t="s">
        <v>2330</v>
      </c>
      <c r="N790" s="384" t="s">
        <v>505</v>
      </c>
      <c r="O790" s="384" t="s">
        <v>2331</v>
      </c>
      <c r="R790" s="385">
        <v>0</v>
      </c>
      <c r="T790" s="384" t="s">
        <v>507</v>
      </c>
      <c r="U790" s="384" t="s">
        <v>508</v>
      </c>
    </row>
    <row r="791" spans="1:21">
      <c r="A791" s="382">
        <v>44196</v>
      </c>
      <c r="B791" s="384" t="s">
        <v>1540</v>
      </c>
      <c r="C791" s="384" t="s">
        <v>1541</v>
      </c>
      <c r="D791" s="384" t="s">
        <v>1320</v>
      </c>
      <c r="E791" s="384" t="s">
        <v>2156</v>
      </c>
      <c r="F791" s="384" t="s">
        <v>1537</v>
      </c>
      <c r="G791" s="384" t="s">
        <v>501</v>
      </c>
      <c r="H791" s="384" t="s">
        <v>736</v>
      </c>
      <c r="I791" s="547">
        <v>300</v>
      </c>
      <c r="J791" s="384" t="s">
        <v>503</v>
      </c>
      <c r="K791" s="385">
        <v>300</v>
      </c>
      <c r="L791" s="384" t="s">
        <v>503</v>
      </c>
      <c r="M791" s="384" t="s">
        <v>2332</v>
      </c>
      <c r="N791" s="384" t="s">
        <v>505</v>
      </c>
      <c r="O791" s="384" t="s">
        <v>2333</v>
      </c>
      <c r="R791" s="385">
        <v>0</v>
      </c>
      <c r="T791" s="384" t="s">
        <v>507</v>
      </c>
      <c r="U791" s="384" t="s">
        <v>508</v>
      </c>
    </row>
    <row r="792" spans="1:21">
      <c r="A792" s="382">
        <v>44196</v>
      </c>
      <c r="B792" s="384" t="s">
        <v>1540</v>
      </c>
      <c r="C792" s="384" t="s">
        <v>1541</v>
      </c>
      <c r="D792" s="384" t="s">
        <v>1320</v>
      </c>
      <c r="E792" s="384" t="s">
        <v>2156</v>
      </c>
      <c r="F792" s="384" t="s">
        <v>1537</v>
      </c>
      <c r="G792" s="384" t="s">
        <v>501</v>
      </c>
      <c r="H792" s="384" t="s">
        <v>736</v>
      </c>
      <c r="I792" s="547">
        <v>600</v>
      </c>
      <c r="J792" s="384" t="s">
        <v>503</v>
      </c>
      <c r="K792" s="385">
        <v>600</v>
      </c>
      <c r="L792" s="384" t="s">
        <v>503</v>
      </c>
      <c r="M792" s="384" t="s">
        <v>2334</v>
      </c>
      <c r="N792" s="384" t="s">
        <v>505</v>
      </c>
      <c r="O792" s="384" t="s">
        <v>2335</v>
      </c>
      <c r="R792" s="385">
        <v>0</v>
      </c>
      <c r="T792" s="384" t="s">
        <v>507</v>
      </c>
      <c r="U792" s="384" t="s">
        <v>508</v>
      </c>
    </row>
    <row r="793" spans="1:21">
      <c r="A793" s="382">
        <v>44196</v>
      </c>
      <c r="B793" s="384" t="s">
        <v>1540</v>
      </c>
      <c r="C793" s="384" t="s">
        <v>1541</v>
      </c>
      <c r="D793" s="384" t="s">
        <v>1320</v>
      </c>
      <c r="E793" s="384" t="s">
        <v>2156</v>
      </c>
      <c r="F793" s="384" t="s">
        <v>1537</v>
      </c>
      <c r="G793" s="384" t="s">
        <v>501</v>
      </c>
      <c r="H793" s="384" t="s">
        <v>736</v>
      </c>
      <c r="I793" s="547">
        <v>300</v>
      </c>
      <c r="J793" s="384" t="s">
        <v>503</v>
      </c>
      <c r="K793" s="385">
        <v>300</v>
      </c>
      <c r="L793" s="384" t="s">
        <v>503</v>
      </c>
      <c r="M793" s="384" t="s">
        <v>2336</v>
      </c>
      <c r="N793" s="384" t="s">
        <v>505</v>
      </c>
      <c r="O793" s="384" t="s">
        <v>2337</v>
      </c>
      <c r="R793" s="385">
        <v>0</v>
      </c>
      <c r="T793" s="384" t="s">
        <v>507</v>
      </c>
      <c r="U793" s="384" t="s">
        <v>508</v>
      </c>
    </row>
    <row r="794" spans="1:21">
      <c r="A794" s="382">
        <v>44196</v>
      </c>
      <c r="B794" s="384" t="s">
        <v>1540</v>
      </c>
      <c r="C794" s="384" t="s">
        <v>1541</v>
      </c>
      <c r="D794" s="384" t="s">
        <v>1320</v>
      </c>
      <c r="E794" s="384" t="s">
        <v>2156</v>
      </c>
      <c r="F794" s="384" t="s">
        <v>1537</v>
      </c>
      <c r="G794" s="384" t="s">
        <v>501</v>
      </c>
      <c r="H794" s="384" t="s">
        <v>736</v>
      </c>
      <c r="I794" s="547">
        <v>300</v>
      </c>
      <c r="J794" s="384" t="s">
        <v>503</v>
      </c>
      <c r="K794" s="385">
        <v>300</v>
      </c>
      <c r="L794" s="384" t="s">
        <v>503</v>
      </c>
      <c r="M794" s="384" t="s">
        <v>2338</v>
      </c>
      <c r="N794" s="384" t="s">
        <v>505</v>
      </c>
      <c r="O794" s="384" t="s">
        <v>2339</v>
      </c>
      <c r="R794" s="385">
        <v>0</v>
      </c>
      <c r="T794" s="384" t="s">
        <v>507</v>
      </c>
      <c r="U794" s="384" t="s">
        <v>508</v>
      </c>
    </row>
    <row r="795" spans="1:21">
      <c r="A795" s="382">
        <v>44196</v>
      </c>
      <c r="B795" s="384" t="s">
        <v>1540</v>
      </c>
      <c r="C795" s="384" t="s">
        <v>1541</v>
      </c>
      <c r="D795" s="384" t="s">
        <v>1320</v>
      </c>
      <c r="E795" s="384" t="s">
        <v>2156</v>
      </c>
      <c r="F795" s="384" t="s">
        <v>1537</v>
      </c>
      <c r="G795" s="384" t="s">
        <v>501</v>
      </c>
      <c r="H795" s="384" t="s">
        <v>736</v>
      </c>
      <c r="I795" s="547">
        <v>600</v>
      </c>
      <c r="J795" s="384" t="s">
        <v>503</v>
      </c>
      <c r="K795" s="385">
        <v>600</v>
      </c>
      <c r="L795" s="384" t="s">
        <v>503</v>
      </c>
      <c r="M795" s="384" t="s">
        <v>2340</v>
      </c>
      <c r="N795" s="384" t="s">
        <v>505</v>
      </c>
      <c r="O795" s="384" t="s">
        <v>2341</v>
      </c>
      <c r="R795" s="385">
        <v>0</v>
      </c>
      <c r="T795" s="384" t="s">
        <v>507</v>
      </c>
      <c r="U795" s="384" t="s">
        <v>508</v>
      </c>
    </row>
    <row r="796" spans="1:21">
      <c r="A796" s="382">
        <v>44196</v>
      </c>
      <c r="B796" s="384" t="s">
        <v>1545</v>
      </c>
      <c r="C796" s="384" t="s">
        <v>1546</v>
      </c>
      <c r="D796" s="384" t="s">
        <v>1350</v>
      </c>
      <c r="E796" s="384" t="s">
        <v>1687</v>
      </c>
      <c r="F796" s="384" t="s">
        <v>1537</v>
      </c>
      <c r="G796" s="384" t="s">
        <v>501</v>
      </c>
      <c r="H796" s="384" t="s">
        <v>736</v>
      </c>
      <c r="I796" s="547">
        <v>105</v>
      </c>
      <c r="J796" s="384" t="s">
        <v>503</v>
      </c>
      <c r="K796" s="385">
        <v>105</v>
      </c>
      <c r="L796" s="384" t="s">
        <v>503</v>
      </c>
      <c r="M796" s="384" t="s">
        <v>2342</v>
      </c>
      <c r="N796" s="384" t="s">
        <v>505</v>
      </c>
      <c r="O796" s="384" t="s">
        <v>2343</v>
      </c>
      <c r="R796" s="385">
        <v>0</v>
      </c>
      <c r="T796" s="384" t="s">
        <v>507</v>
      </c>
      <c r="U796" s="384" t="s">
        <v>508</v>
      </c>
    </row>
    <row r="797" spans="1:21">
      <c r="A797" s="382">
        <v>44196</v>
      </c>
      <c r="B797" s="384" t="s">
        <v>1534</v>
      </c>
      <c r="C797" s="384" t="s">
        <v>1535</v>
      </c>
      <c r="D797" s="384" t="s">
        <v>1420</v>
      </c>
      <c r="E797" s="384" t="s">
        <v>1601</v>
      </c>
      <c r="F797" s="384" t="s">
        <v>1537</v>
      </c>
      <c r="G797" s="384" t="s">
        <v>501</v>
      </c>
      <c r="H797" s="384" t="s">
        <v>736</v>
      </c>
      <c r="I797" s="547">
        <v>83</v>
      </c>
      <c r="J797" s="384" t="s">
        <v>503</v>
      </c>
      <c r="K797" s="385">
        <v>83</v>
      </c>
      <c r="L797" s="384" t="s">
        <v>503</v>
      </c>
      <c r="M797" s="384" t="s">
        <v>2344</v>
      </c>
      <c r="N797" s="384" t="s">
        <v>505</v>
      </c>
      <c r="O797" s="384" t="s">
        <v>2345</v>
      </c>
      <c r="R797" s="385">
        <v>0</v>
      </c>
      <c r="T797" s="384" t="s">
        <v>507</v>
      </c>
      <c r="U797" s="384" t="s">
        <v>508</v>
      </c>
    </row>
    <row r="798" spans="1:21">
      <c r="A798" s="382">
        <v>44196</v>
      </c>
      <c r="B798" s="384" t="s">
        <v>1534</v>
      </c>
      <c r="C798" s="384" t="s">
        <v>1535</v>
      </c>
      <c r="D798" s="384" t="s">
        <v>1420</v>
      </c>
      <c r="E798" s="384" t="s">
        <v>1601</v>
      </c>
      <c r="F798" s="384" t="s">
        <v>1537</v>
      </c>
      <c r="G798" s="384" t="s">
        <v>501</v>
      </c>
      <c r="H798" s="384" t="s">
        <v>736</v>
      </c>
      <c r="I798" s="547">
        <v>6</v>
      </c>
      <c r="J798" s="384" t="s">
        <v>503</v>
      </c>
      <c r="K798" s="385">
        <v>6</v>
      </c>
      <c r="L798" s="384" t="s">
        <v>503</v>
      </c>
      <c r="M798" s="384" t="s">
        <v>2346</v>
      </c>
      <c r="N798" s="384" t="s">
        <v>505</v>
      </c>
      <c r="O798" s="384" t="s">
        <v>2347</v>
      </c>
      <c r="R798" s="385">
        <v>0</v>
      </c>
      <c r="T798" s="384" t="s">
        <v>507</v>
      </c>
      <c r="U798" s="384" t="s">
        <v>508</v>
      </c>
    </row>
    <row r="799" spans="1:21">
      <c r="A799" s="382">
        <v>44196</v>
      </c>
      <c r="B799" s="384" t="s">
        <v>1534</v>
      </c>
      <c r="C799" s="384" t="s">
        <v>1535</v>
      </c>
      <c r="D799" s="384" t="s">
        <v>1491</v>
      </c>
      <c r="E799" s="384" t="s">
        <v>1848</v>
      </c>
      <c r="F799" s="384" t="s">
        <v>1537</v>
      </c>
      <c r="G799" s="384" t="s">
        <v>501</v>
      </c>
      <c r="H799" s="384" t="s">
        <v>736</v>
      </c>
      <c r="I799" s="547">
        <v>600</v>
      </c>
      <c r="J799" s="384" t="s">
        <v>503</v>
      </c>
      <c r="K799" s="385">
        <v>600</v>
      </c>
      <c r="L799" s="384" t="s">
        <v>503</v>
      </c>
      <c r="M799" s="384" t="s">
        <v>2348</v>
      </c>
      <c r="N799" s="384" t="s">
        <v>505</v>
      </c>
      <c r="O799" s="384" t="s">
        <v>2349</v>
      </c>
      <c r="R799" s="385">
        <v>0</v>
      </c>
      <c r="T799" s="384" t="s">
        <v>507</v>
      </c>
      <c r="U799" s="384" t="s">
        <v>508</v>
      </c>
    </row>
    <row r="800" spans="1:21">
      <c r="A800" s="382">
        <v>44196</v>
      </c>
      <c r="B800" s="384" t="s">
        <v>1534</v>
      </c>
      <c r="C800" s="384" t="s">
        <v>1535</v>
      </c>
      <c r="D800" s="384" t="s">
        <v>1492</v>
      </c>
      <c r="E800" s="384" t="s">
        <v>1845</v>
      </c>
      <c r="F800" s="384" t="s">
        <v>1537</v>
      </c>
      <c r="G800" s="384" t="s">
        <v>501</v>
      </c>
      <c r="H800" s="384" t="s">
        <v>736</v>
      </c>
      <c r="I800" s="547">
        <v>100</v>
      </c>
      <c r="J800" s="384" t="s">
        <v>503</v>
      </c>
      <c r="K800" s="385">
        <v>100</v>
      </c>
      <c r="L800" s="384" t="s">
        <v>503</v>
      </c>
      <c r="M800" s="384" t="s">
        <v>2350</v>
      </c>
      <c r="N800" s="384" t="s">
        <v>505</v>
      </c>
      <c r="O800" s="384" t="s">
        <v>2351</v>
      </c>
      <c r="R800" s="385">
        <v>0</v>
      </c>
      <c r="T800" s="384" t="s">
        <v>507</v>
      </c>
      <c r="U800" s="384" t="s">
        <v>508</v>
      </c>
    </row>
    <row r="801" spans="1:21">
      <c r="A801" s="382">
        <v>44196</v>
      </c>
      <c r="B801" s="384" t="s">
        <v>1534</v>
      </c>
      <c r="C801" s="384" t="s">
        <v>1535</v>
      </c>
      <c r="D801" s="384" t="s">
        <v>1506</v>
      </c>
      <c r="E801" s="384" t="s">
        <v>2352</v>
      </c>
      <c r="F801" s="384" t="s">
        <v>1537</v>
      </c>
      <c r="G801" s="384" t="s">
        <v>501</v>
      </c>
      <c r="H801" s="384" t="s">
        <v>736</v>
      </c>
      <c r="I801" s="547">
        <v>858</v>
      </c>
      <c r="J801" s="384" t="s">
        <v>503</v>
      </c>
      <c r="K801" s="385">
        <v>858</v>
      </c>
      <c r="L801" s="384" t="s">
        <v>503</v>
      </c>
      <c r="M801" s="384" t="s">
        <v>2353</v>
      </c>
      <c r="N801" s="384" t="s">
        <v>505</v>
      </c>
      <c r="O801" s="384" t="s">
        <v>2354</v>
      </c>
      <c r="R801" s="385">
        <v>0</v>
      </c>
      <c r="T801" s="384" t="s">
        <v>507</v>
      </c>
      <c r="U801" s="384" t="s">
        <v>508</v>
      </c>
    </row>
    <row r="802" spans="1:21">
      <c r="A802" s="382">
        <v>44196</v>
      </c>
      <c r="B802" s="384" t="s">
        <v>1534</v>
      </c>
      <c r="C802" s="384" t="s">
        <v>1535</v>
      </c>
      <c r="D802" s="384" t="s">
        <v>1411</v>
      </c>
      <c r="E802" s="384" t="s">
        <v>1758</v>
      </c>
      <c r="F802" s="384" t="s">
        <v>1537</v>
      </c>
      <c r="G802" s="384" t="s">
        <v>501</v>
      </c>
      <c r="H802" s="384" t="s">
        <v>736</v>
      </c>
      <c r="I802" s="547">
        <v>320</v>
      </c>
      <c r="J802" s="384" t="s">
        <v>503</v>
      </c>
      <c r="K802" s="385">
        <v>320</v>
      </c>
      <c r="L802" s="384" t="s">
        <v>503</v>
      </c>
      <c r="M802" s="384" t="s">
        <v>2355</v>
      </c>
      <c r="N802" s="384" t="s">
        <v>505</v>
      </c>
      <c r="O802" s="384" t="s">
        <v>2356</v>
      </c>
      <c r="R802" s="385">
        <v>0</v>
      </c>
      <c r="T802" s="384" t="s">
        <v>507</v>
      </c>
      <c r="U802" s="384" t="s">
        <v>508</v>
      </c>
    </row>
    <row r="803" spans="1:21">
      <c r="A803" s="382">
        <v>44196</v>
      </c>
      <c r="B803" s="384" t="s">
        <v>1534</v>
      </c>
      <c r="C803" s="384" t="s">
        <v>1535</v>
      </c>
      <c r="D803" s="384" t="s">
        <v>1412</v>
      </c>
      <c r="E803" s="384" t="s">
        <v>1727</v>
      </c>
      <c r="F803" s="384" t="s">
        <v>1537</v>
      </c>
      <c r="G803" s="384" t="s">
        <v>501</v>
      </c>
      <c r="H803" s="384" t="s">
        <v>736</v>
      </c>
      <c r="I803" s="547">
        <v>800</v>
      </c>
      <c r="J803" s="384" t="s">
        <v>503</v>
      </c>
      <c r="K803" s="385">
        <v>800</v>
      </c>
      <c r="L803" s="384" t="s">
        <v>503</v>
      </c>
      <c r="M803" s="384" t="s">
        <v>2357</v>
      </c>
      <c r="N803" s="384" t="s">
        <v>505</v>
      </c>
      <c r="O803" s="384" t="s">
        <v>2358</v>
      </c>
      <c r="R803" s="385">
        <v>0</v>
      </c>
      <c r="T803" s="384" t="s">
        <v>507</v>
      </c>
      <c r="U803" s="384" t="s">
        <v>508</v>
      </c>
    </row>
    <row r="804" spans="1:21">
      <c r="A804" s="382">
        <v>44196</v>
      </c>
      <c r="B804" s="384" t="s">
        <v>1534</v>
      </c>
      <c r="C804" s="384" t="s">
        <v>1535</v>
      </c>
      <c r="D804" s="384" t="s">
        <v>1413</v>
      </c>
      <c r="E804" s="384" t="s">
        <v>1730</v>
      </c>
      <c r="F804" s="384" t="s">
        <v>1537</v>
      </c>
      <c r="G804" s="384" t="s">
        <v>501</v>
      </c>
      <c r="H804" s="384" t="s">
        <v>736</v>
      </c>
      <c r="I804" s="547">
        <v>600</v>
      </c>
      <c r="J804" s="384" t="s">
        <v>503</v>
      </c>
      <c r="K804" s="385">
        <v>600</v>
      </c>
      <c r="L804" s="384" t="s">
        <v>503</v>
      </c>
      <c r="M804" s="384" t="s">
        <v>2359</v>
      </c>
      <c r="N804" s="384" t="s">
        <v>505</v>
      </c>
      <c r="O804" s="384" t="s">
        <v>2360</v>
      </c>
      <c r="R804" s="385">
        <v>0</v>
      </c>
      <c r="T804" s="384" t="s">
        <v>507</v>
      </c>
      <c r="U804" s="384" t="s">
        <v>508</v>
      </c>
    </row>
    <row r="805" spans="1:21">
      <c r="A805" s="382">
        <v>44196</v>
      </c>
      <c r="B805" s="384" t="s">
        <v>1534</v>
      </c>
      <c r="C805" s="384" t="s">
        <v>1535</v>
      </c>
      <c r="D805" s="384" t="s">
        <v>1415</v>
      </c>
      <c r="E805" s="384" t="s">
        <v>1733</v>
      </c>
      <c r="F805" s="384" t="s">
        <v>1537</v>
      </c>
      <c r="G805" s="384" t="s">
        <v>501</v>
      </c>
      <c r="H805" s="384" t="s">
        <v>736</v>
      </c>
      <c r="I805" s="547">
        <v>600</v>
      </c>
      <c r="J805" s="384" t="s">
        <v>503</v>
      </c>
      <c r="K805" s="385">
        <v>600</v>
      </c>
      <c r="L805" s="384" t="s">
        <v>503</v>
      </c>
      <c r="M805" s="384" t="s">
        <v>2361</v>
      </c>
      <c r="N805" s="384" t="s">
        <v>505</v>
      </c>
      <c r="O805" s="384" t="s">
        <v>2362</v>
      </c>
      <c r="R805" s="385">
        <v>0</v>
      </c>
      <c r="T805" s="384" t="s">
        <v>507</v>
      </c>
      <c r="U805" s="384" t="s">
        <v>508</v>
      </c>
    </row>
    <row r="806" spans="1:21">
      <c r="A806" s="382">
        <v>44196</v>
      </c>
      <c r="B806" s="384" t="s">
        <v>1534</v>
      </c>
      <c r="C806" s="384" t="s">
        <v>1535</v>
      </c>
      <c r="D806" s="384" t="s">
        <v>1414</v>
      </c>
      <c r="E806" s="384" t="s">
        <v>1736</v>
      </c>
      <c r="F806" s="384" t="s">
        <v>1537</v>
      </c>
      <c r="G806" s="384" t="s">
        <v>501</v>
      </c>
      <c r="H806" s="384" t="s">
        <v>736</v>
      </c>
      <c r="I806" s="547">
        <v>350</v>
      </c>
      <c r="J806" s="384" t="s">
        <v>503</v>
      </c>
      <c r="K806" s="385">
        <v>350</v>
      </c>
      <c r="L806" s="384" t="s">
        <v>503</v>
      </c>
      <c r="M806" s="384" t="s">
        <v>2363</v>
      </c>
      <c r="N806" s="384" t="s">
        <v>505</v>
      </c>
      <c r="O806" s="384" t="s">
        <v>2364</v>
      </c>
      <c r="R806" s="385">
        <v>0</v>
      </c>
      <c r="T806" s="384" t="s">
        <v>507</v>
      </c>
      <c r="U806" s="384" t="s">
        <v>508</v>
      </c>
    </row>
    <row r="807" spans="1:21">
      <c r="A807" s="382">
        <v>44196</v>
      </c>
      <c r="B807" s="384" t="s">
        <v>1534</v>
      </c>
      <c r="C807" s="384" t="s">
        <v>1535</v>
      </c>
      <c r="D807" s="384" t="s">
        <v>1414</v>
      </c>
      <c r="E807" s="384" t="s">
        <v>1736</v>
      </c>
      <c r="F807" s="384" t="s">
        <v>1537</v>
      </c>
      <c r="G807" s="384" t="s">
        <v>501</v>
      </c>
      <c r="H807" s="384" t="s">
        <v>736</v>
      </c>
      <c r="I807" s="547">
        <v>350</v>
      </c>
      <c r="J807" s="384" t="s">
        <v>503</v>
      </c>
      <c r="K807" s="385">
        <v>350</v>
      </c>
      <c r="L807" s="384" t="s">
        <v>503</v>
      </c>
      <c r="M807" s="384" t="s">
        <v>2365</v>
      </c>
      <c r="N807" s="384" t="s">
        <v>505</v>
      </c>
      <c r="O807" s="384" t="s">
        <v>2366</v>
      </c>
      <c r="R807" s="385">
        <v>0</v>
      </c>
      <c r="T807" s="384" t="s">
        <v>507</v>
      </c>
      <c r="U807" s="384" t="s">
        <v>508</v>
      </c>
    </row>
    <row r="808" spans="1:21">
      <c r="A808" s="382">
        <v>44196</v>
      </c>
      <c r="B808" s="384" t="s">
        <v>1534</v>
      </c>
      <c r="C808" s="384" t="s">
        <v>1535</v>
      </c>
      <c r="D808" s="384" t="s">
        <v>1414</v>
      </c>
      <c r="E808" s="384" t="s">
        <v>1736</v>
      </c>
      <c r="F808" s="384" t="s">
        <v>1537</v>
      </c>
      <c r="G808" s="384" t="s">
        <v>501</v>
      </c>
      <c r="H808" s="384" t="s">
        <v>736</v>
      </c>
      <c r="I808" s="547">
        <v>350</v>
      </c>
      <c r="J808" s="384" t="s">
        <v>503</v>
      </c>
      <c r="K808" s="385">
        <v>350</v>
      </c>
      <c r="L808" s="384" t="s">
        <v>503</v>
      </c>
      <c r="M808" s="384" t="s">
        <v>2367</v>
      </c>
      <c r="N808" s="384" t="s">
        <v>505</v>
      </c>
      <c r="O808" s="384" t="s">
        <v>2368</v>
      </c>
      <c r="R808" s="385">
        <v>0</v>
      </c>
      <c r="T808" s="384" t="s">
        <v>507</v>
      </c>
      <c r="U808" s="384" t="s">
        <v>508</v>
      </c>
    </row>
    <row r="809" spans="1:21">
      <c r="A809" s="382">
        <v>44196</v>
      </c>
      <c r="B809" s="384" t="s">
        <v>1534</v>
      </c>
      <c r="C809" s="384" t="s">
        <v>1535</v>
      </c>
      <c r="D809" s="384" t="s">
        <v>1414</v>
      </c>
      <c r="E809" s="384" t="s">
        <v>1736</v>
      </c>
      <c r="F809" s="384" t="s">
        <v>1537</v>
      </c>
      <c r="G809" s="384" t="s">
        <v>501</v>
      </c>
      <c r="H809" s="384" t="s">
        <v>736</v>
      </c>
      <c r="I809" s="547">
        <v>350</v>
      </c>
      <c r="J809" s="384" t="s">
        <v>503</v>
      </c>
      <c r="K809" s="385">
        <v>350</v>
      </c>
      <c r="L809" s="384" t="s">
        <v>503</v>
      </c>
      <c r="M809" s="384" t="s">
        <v>2369</v>
      </c>
      <c r="N809" s="384" t="s">
        <v>505</v>
      </c>
      <c r="O809" s="384" t="s">
        <v>2370</v>
      </c>
      <c r="R809" s="385">
        <v>0</v>
      </c>
      <c r="T809" s="384" t="s">
        <v>507</v>
      </c>
      <c r="U809" s="384" t="s">
        <v>508</v>
      </c>
    </row>
    <row r="810" spans="1:21">
      <c r="A810" s="382">
        <v>44196</v>
      </c>
      <c r="B810" s="384" t="s">
        <v>1534</v>
      </c>
      <c r="C810" s="384" t="s">
        <v>1535</v>
      </c>
      <c r="D810" s="384" t="s">
        <v>1414</v>
      </c>
      <c r="E810" s="384" t="s">
        <v>1736</v>
      </c>
      <c r="F810" s="384" t="s">
        <v>1537</v>
      </c>
      <c r="G810" s="384" t="s">
        <v>501</v>
      </c>
      <c r="H810" s="384" t="s">
        <v>736</v>
      </c>
      <c r="I810" s="547">
        <v>350</v>
      </c>
      <c r="J810" s="384" t="s">
        <v>503</v>
      </c>
      <c r="K810" s="385">
        <v>350</v>
      </c>
      <c r="L810" s="384" t="s">
        <v>503</v>
      </c>
      <c r="M810" s="384" t="s">
        <v>2371</v>
      </c>
      <c r="N810" s="384" t="s">
        <v>505</v>
      </c>
      <c r="O810" s="384" t="s">
        <v>2372</v>
      </c>
      <c r="R810" s="385">
        <v>0</v>
      </c>
      <c r="T810" s="384" t="s">
        <v>507</v>
      </c>
      <c r="U810" s="384" t="s">
        <v>508</v>
      </c>
    </row>
    <row r="811" spans="1:21">
      <c r="A811" s="382">
        <v>44196</v>
      </c>
      <c r="B811" s="384" t="s">
        <v>1534</v>
      </c>
      <c r="C811" s="384" t="s">
        <v>1535</v>
      </c>
      <c r="D811" s="384" t="s">
        <v>1414</v>
      </c>
      <c r="E811" s="384" t="s">
        <v>1736</v>
      </c>
      <c r="F811" s="384" t="s">
        <v>1537</v>
      </c>
      <c r="G811" s="384" t="s">
        <v>501</v>
      </c>
      <c r="H811" s="384" t="s">
        <v>736</v>
      </c>
      <c r="I811" s="547">
        <v>350</v>
      </c>
      <c r="J811" s="384" t="s">
        <v>503</v>
      </c>
      <c r="K811" s="385">
        <v>350</v>
      </c>
      <c r="L811" s="384" t="s">
        <v>503</v>
      </c>
      <c r="M811" s="384" t="s">
        <v>2373</v>
      </c>
      <c r="N811" s="384" t="s">
        <v>505</v>
      </c>
      <c r="O811" s="384" t="s">
        <v>2374</v>
      </c>
      <c r="R811" s="385">
        <v>0</v>
      </c>
      <c r="T811" s="384" t="s">
        <v>507</v>
      </c>
      <c r="U811" s="384" t="s">
        <v>508</v>
      </c>
    </row>
    <row r="812" spans="1:21">
      <c r="A812" s="382">
        <v>44196</v>
      </c>
      <c r="B812" s="384" t="s">
        <v>1534</v>
      </c>
      <c r="C812" s="384" t="s">
        <v>1535</v>
      </c>
      <c r="D812" s="384" t="s">
        <v>1417</v>
      </c>
      <c r="E812" s="384" t="s">
        <v>1749</v>
      </c>
      <c r="F812" s="384" t="s">
        <v>1537</v>
      </c>
      <c r="G812" s="384" t="s">
        <v>501</v>
      </c>
      <c r="H812" s="384" t="s">
        <v>736</v>
      </c>
      <c r="I812" s="547">
        <v>350</v>
      </c>
      <c r="J812" s="384" t="s">
        <v>503</v>
      </c>
      <c r="K812" s="385">
        <v>350</v>
      </c>
      <c r="L812" s="384" t="s">
        <v>503</v>
      </c>
      <c r="M812" s="384" t="s">
        <v>2375</v>
      </c>
      <c r="N812" s="384" t="s">
        <v>505</v>
      </c>
      <c r="O812" s="384" t="s">
        <v>2376</v>
      </c>
      <c r="R812" s="385">
        <v>0</v>
      </c>
      <c r="T812" s="384" t="s">
        <v>507</v>
      </c>
      <c r="U812" s="384" t="s">
        <v>508</v>
      </c>
    </row>
    <row r="813" spans="1:21">
      <c r="A813" s="382">
        <v>44196</v>
      </c>
      <c r="B813" s="384" t="s">
        <v>1534</v>
      </c>
      <c r="C813" s="384" t="s">
        <v>1535</v>
      </c>
      <c r="D813" s="384" t="s">
        <v>1416</v>
      </c>
      <c r="E813" s="384" t="s">
        <v>1752</v>
      </c>
      <c r="F813" s="384" t="s">
        <v>1537</v>
      </c>
      <c r="G813" s="384" t="s">
        <v>501</v>
      </c>
      <c r="H813" s="384" t="s">
        <v>736</v>
      </c>
      <c r="I813" s="547">
        <v>350</v>
      </c>
      <c r="J813" s="384" t="s">
        <v>503</v>
      </c>
      <c r="K813" s="385">
        <v>350</v>
      </c>
      <c r="L813" s="384" t="s">
        <v>503</v>
      </c>
      <c r="M813" s="384" t="s">
        <v>2377</v>
      </c>
      <c r="N813" s="384" t="s">
        <v>505</v>
      </c>
      <c r="O813" s="384" t="s">
        <v>2378</v>
      </c>
      <c r="R813" s="385">
        <v>0</v>
      </c>
      <c r="T813" s="384" t="s">
        <v>507</v>
      </c>
      <c r="U813" s="384" t="s">
        <v>508</v>
      </c>
    </row>
    <row r="814" spans="1:21">
      <c r="A814" s="382">
        <v>44196</v>
      </c>
      <c r="B814" s="384" t="s">
        <v>1534</v>
      </c>
      <c r="C814" s="384" t="s">
        <v>1535</v>
      </c>
      <c r="D814" s="384" t="s">
        <v>1418</v>
      </c>
      <c r="E814" s="384" t="s">
        <v>1755</v>
      </c>
      <c r="F814" s="384" t="s">
        <v>1537</v>
      </c>
      <c r="G814" s="384" t="s">
        <v>501</v>
      </c>
      <c r="H814" s="384" t="s">
        <v>736</v>
      </c>
      <c r="I814" s="547">
        <v>250</v>
      </c>
      <c r="J814" s="384" t="s">
        <v>503</v>
      </c>
      <c r="K814" s="385">
        <v>250</v>
      </c>
      <c r="L814" s="384" t="s">
        <v>503</v>
      </c>
      <c r="M814" s="384" t="s">
        <v>2379</v>
      </c>
      <c r="N814" s="384" t="s">
        <v>505</v>
      </c>
      <c r="O814" s="384" t="s">
        <v>2380</v>
      </c>
      <c r="R814" s="385">
        <v>0</v>
      </c>
      <c r="T814" s="384" t="s">
        <v>507</v>
      </c>
      <c r="U814" s="384" t="s">
        <v>508</v>
      </c>
    </row>
    <row r="815" spans="1:21">
      <c r="A815" s="382">
        <v>44196</v>
      </c>
      <c r="B815" s="384" t="s">
        <v>1534</v>
      </c>
      <c r="C815" s="384" t="s">
        <v>1535</v>
      </c>
      <c r="D815" s="384" t="s">
        <v>1420</v>
      </c>
      <c r="E815" s="384" t="s">
        <v>1601</v>
      </c>
      <c r="F815" s="384" t="s">
        <v>1537</v>
      </c>
      <c r="G815" s="384" t="s">
        <v>501</v>
      </c>
      <c r="H815" s="384" t="s">
        <v>736</v>
      </c>
      <c r="I815" s="547">
        <v>255.57</v>
      </c>
      <c r="J815" s="384" t="s">
        <v>503</v>
      </c>
      <c r="K815" s="385">
        <v>255.57</v>
      </c>
      <c r="L815" s="384" t="s">
        <v>503</v>
      </c>
      <c r="M815" s="384" t="s">
        <v>2381</v>
      </c>
      <c r="N815" s="384" t="s">
        <v>505</v>
      </c>
      <c r="O815" s="384" t="s">
        <v>2382</v>
      </c>
      <c r="R815" s="385">
        <v>0</v>
      </c>
      <c r="T815" s="384" t="s">
        <v>507</v>
      </c>
      <c r="U815" s="384" t="s">
        <v>508</v>
      </c>
    </row>
    <row r="816" spans="1:21">
      <c r="A816" s="382">
        <v>44196</v>
      </c>
      <c r="B816" s="384" t="s">
        <v>1534</v>
      </c>
      <c r="C816" s="384" t="s">
        <v>1535</v>
      </c>
      <c r="D816" s="384" t="s">
        <v>1420</v>
      </c>
      <c r="E816" s="384" t="s">
        <v>1601</v>
      </c>
      <c r="F816" s="384" t="s">
        <v>1537</v>
      </c>
      <c r="G816" s="384" t="s">
        <v>501</v>
      </c>
      <c r="H816" s="384" t="s">
        <v>736</v>
      </c>
      <c r="I816" s="547">
        <v>496.29</v>
      </c>
      <c r="J816" s="384" t="s">
        <v>503</v>
      </c>
      <c r="K816" s="385">
        <v>496.29</v>
      </c>
      <c r="L816" s="384" t="s">
        <v>503</v>
      </c>
      <c r="M816" s="384" t="s">
        <v>2383</v>
      </c>
      <c r="N816" s="384" t="s">
        <v>505</v>
      </c>
      <c r="O816" s="384" t="s">
        <v>2384</v>
      </c>
      <c r="R816" s="385">
        <v>0</v>
      </c>
      <c r="T816" s="384" t="s">
        <v>507</v>
      </c>
      <c r="U816" s="384" t="s">
        <v>508</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8DDA4D4C54BA24DAA4C6DD619F3421E" ma:contentTypeVersion="7" ma:contentTypeDescription="Opret et nyt dokument." ma:contentTypeScope="" ma:versionID="6243adb6aa89ddad24a61e7d7e73d11e">
  <xsd:schema xmlns:xsd="http://www.w3.org/2001/XMLSchema" xmlns:xs="http://www.w3.org/2001/XMLSchema" xmlns:p="http://schemas.microsoft.com/office/2006/metadata/properties" xmlns:ns3="3b244aba-d66d-410e-8fcf-b9572ec62b6f" targetNamespace="http://schemas.microsoft.com/office/2006/metadata/properties" ma:root="true" ma:fieldsID="2bbfbdf458e8ab7ec08ea57de384408e" ns3:_="">
    <xsd:import namespace="3b244aba-d66d-410e-8fcf-b9572ec62b6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244aba-d66d-410e-8fcf-b9572ec62b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dhol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70022D-E60E-49A8-848E-BBE8D9A3ADBF}">
  <ds:schemaRefs>
    <ds:schemaRef ds:uri="http://schemas.microsoft.com/sharepoint/v3/contenttype/forms"/>
  </ds:schemaRefs>
</ds:datastoreItem>
</file>

<file path=customXml/itemProps2.xml><?xml version="1.0" encoding="utf-8"?>
<ds:datastoreItem xmlns:ds="http://schemas.openxmlformats.org/officeDocument/2006/customXml" ds:itemID="{1861532F-0AE1-443A-9085-065C760E65E1}">
  <ds:schemaRefs>
    <ds:schemaRef ds:uri="http://schemas.microsoft.com/office/2006/documentManagement/types"/>
    <ds:schemaRef ds:uri="http://purl.org/dc/elements/1.1/"/>
    <ds:schemaRef ds:uri="http://schemas.openxmlformats.org/package/2006/metadata/core-properties"/>
    <ds:schemaRef ds:uri="http://purl.org/dc/terms/"/>
    <ds:schemaRef ds:uri="http://purl.org/dc/dcmitype/"/>
    <ds:schemaRef ds:uri="3b244aba-d66d-410e-8fcf-b9572ec62b6f"/>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D89D38A6-DFDE-4565-BE80-04D283531D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244aba-d66d-410e-8fcf-b9572ec62b6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3</vt:i4>
      </vt:variant>
    </vt:vector>
  </HeadingPairs>
  <TitlesOfParts>
    <vt:vector size="9" baseType="lpstr">
      <vt:lpstr>Overview &amp; breakdown of report</vt:lpstr>
      <vt:lpstr>Donor Format</vt:lpstr>
      <vt:lpstr> HQJ calculation</vt:lpstr>
      <vt:lpstr>BFU</vt:lpstr>
      <vt:lpstr>Recap</vt:lpstr>
      <vt:lpstr>TDL COD-RO</vt:lpstr>
      <vt:lpstr>Depenses</vt:lpstr>
      <vt:lpstr>'Donor Format'!Zone_d_impression</vt:lpstr>
      <vt:lpstr>Recap!Zone_d_impression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Claudia</dc:creator>
  <cp:lastModifiedBy>Raissa</cp:lastModifiedBy>
  <cp:lastPrinted>2012-04-12T11:38:43Z</cp:lastPrinted>
  <dcterms:created xsi:type="dcterms:W3CDTF">2010-10-28T04:03:10Z</dcterms:created>
  <dcterms:modified xsi:type="dcterms:W3CDTF">2021-02-23T15:05:31Z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0x01010038DDA4D4C54BA24DAA4C6DD619F3421E</vt:lpwstr>
  </property>
  <property fmtid="{D5CDD505-2E9C-101B-9397-08002B2CF9AE}" pid="3" name="_dlc_DocIdItemGuid">
    <vt:lpwstr>f285cbe4-56b2-468f-9283-e39ba9e90881</vt:lpwstr>
  </property>
</Properties>
</file>