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Sheet1" sheetId="1" r:id="rId1"/>
    <sheet name="UNICEF expenditure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<sst xmlns="http://schemas.openxmlformats.org/spreadsheetml/2006/main" count="138" uniqueCount="127">
  <si>
    <t>Annex D - PBF project budget</t>
  </si>
  <si>
    <t>Outcome/ Output number</t>
  </si>
  <si>
    <t>Outcome/ output/ activity formulation:</t>
  </si>
  <si>
    <t xml:space="preserve">OUTCOME 1: </t>
  </si>
  <si>
    <t>Activity 1.1.2:</t>
  </si>
  <si>
    <t>Activity 1.1.3:</t>
  </si>
  <si>
    <t>Activity 1.2.1:</t>
  </si>
  <si>
    <t>Activity 1.2.2:</t>
  </si>
  <si>
    <t>Activity 1.2.3:</t>
  </si>
  <si>
    <t>Output 1.3:</t>
  </si>
  <si>
    <t>Activity 1.3.1:</t>
  </si>
  <si>
    <t>Activity 1.3.2:</t>
  </si>
  <si>
    <t>Activity 1.3.3:</t>
  </si>
  <si>
    <t xml:space="preserve">OUTCOME 2: </t>
  </si>
  <si>
    <t>Activity 2.1.1:</t>
  </si>
  <si>
    <t>Activity 2.1.2:</t>
  </si>
  <si>
    <t>Activity 2.1.3:</t>
  </si>
  <si>
    <t>Activity 2.2.1:</t>
  </si>
  <si>
    <t>Activity 2.2.2:</t>
  </si>
  <si>
    <t>Activity 2.2.3:</t>
  </si>
  <si>
    <t>Activity 2.3.1:</t>
  </si>
  <si>
    <t>Activity 2.3.2:</t>
  </si>
  <si>
    <t>Activity 2.3.3:</t>
  </si>
  <si>
    <t>OUTCOME 3:</t>
  </si>
  <si>
    <t>Activity 3.1.1:</t>
  </si>
  <si>
    <t>Activity 3.1.2:</t>
  </si>
  <si>
    <t>Activity 3.1.3:</t>
  </si>
  <si>
    <t>Activity 3.2.1:</t>
  </si>
  <si>
    <t>Activity 3.2.2:</t>
  </si>
  <si>
    <t>Activity 3.2.3:</t>
  </si>
  <si>
    <t>Activity 3.3.1:</t>
  </si>
  <si>
    <t>Activity 3.3.2:</t>
  </si>
  <si>
    <t>Activity 3.3.3: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</si>
  <si>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</si>
  <si>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</si>
  <si>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</si>
  <si>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</si>
  <si>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</si>
  <si>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</si>
  <si>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</si>
  <si>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</si>
  <si>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</si>
  <si>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</si>
  <si>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</si>
  <si>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</si>
  <si>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</si>
  <si>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 xml:space="preserve"> 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</si>
  <si>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</si>
  <si>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</si>
  <si>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</si>
  <si>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</si>
  <si>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</si>
  <si>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</si>
  <si>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</si>
  <si>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</si>
  <si>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</si>
  <si>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</si>
  <si>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</si>
  <si>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</si>
  <si>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</si>
  <si>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</si>
  <si>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</si>
  <si>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8. Indirect Support Costs (must be 7%)</t>
  </si>
  <si>
    <t>Total tranche 1</t>
  </si>
  <si>
    <t>PROJECT TOTAL</t>
  </si>
  <si>
    <t>Total tranche 2</t>
  </si>
  <si>
    <t>Note: If this is a budget revision, insert extra columns to show budget changes.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</si>
  <si>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</si>
  <si>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</si>
  <si>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</si>
  <si>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</si>
  <si>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>Inclusivity in young people (ethnicity, disability, political and religious diversity, sexual orientation, and other marginalized groups) on Youth, Peace and Security forum supported</t>
  </si>
  <si>
    <t>Strengthened participation of young women and men at national and sub-national level to build peace-building platform</t>
  </si>
  <si>
    <t>UN joint orientation workshop for Youth peace builders (National UNV) (UNFPA/UNICEF)</t>
  </si>
  <si>
    <t>Protocol for data collection, analysis and utilization of data to promote youth peace and security developed.</t>
  </si>
  <si>
    <t>Youth forums for Prevention child recruitment by armed forces and groups, and the reintegration of children formerly associated with armed forces and groups supported</t>
  </si>
  <si>
    <t>Gender parity ensured and addressed to specific needs and priorities of young girls and women in all aspects of Youth, Peace and Security process.</t>
  </si>
  <si>
    <t>A youth friendly document on historical background of Myanmar political journey for peace and reconciliation developed</t>
  </si>
  <si>
    <t>Dialogue between youth representation and formal peace architecture facilitated by UN agencies.</t>
  </si>
  <si>
    <t>Participation of young women and men in support of inclusive NCA implementation including the support to the JMC, as well as State, non-State institutions and civil society advocated.</t>
  </si>
  <si>
    <t>Increased participation of young women and men in formal peace architectures</t>
  </si>
  <si>
    <t>TOTAL $ FOR OUTCOME 1: 621,200</t>
  </si>
  <si>
    <t>TOTAL $ FOR OUTCOME 2: 607,959</t>
  </si>
  <si>
    <t>TOTAL $ FOR OUTCOME 3: 640,000</t>
  </si>
  <si>
    <t>SUB-TOTAL PROJECT BUDGET: 1,869,159</t>
  </si>
  <si>
    <t>Indirect support costs (7%): 130,841</t>
  </si>
  <si>
    <t>TOTAL PROJECT BUDGET: 2,000,000</t>
  </si>
  <si>
    <t>An inclusive peace building platform for young women and men with diverse backgrounds of Myanmar established to engage in positive dialogue to promote peace and reconciliation at national, sub-national, and community level.</t>
  </si>
  <si>
    <t>Activity 2.5.1:</t>
  </si>
  <si>
    <t xml:space="preserve">Number of young people engaged in training sessions on conflict prevention, MRE and MRM </t>
  </si>
  <si>
    <t>Activity 2.5.2:</t>
  </si>
  <si>
    <t xml:space="preserve">Number of young people provided with reintegration support </t>
  </si>
  <si>
    <t>Children and young people engaged in consultation, dialogue and awareness-raising on peace and security</t>
  </si>
  <si>
    <t>Output 1.1 (unicef)</t>
  </si>
  <si>
    <t>Output 1.1: (unfpa)</t>
  </si>
  <si>
    <t>Output 1.2: (unfpa)</t>
  </si>
  <si>
    <t>Output 2.1: (unfpa)</t>
  </si>
  <si>
    <t>Output 2.2 (unicef)</t>
  </si>
  <si>
    <t>Output 2.3: (unfpa)</t>
  </si>
  <si>
    <t>Output 2.4: (unfpa)</t>
  </si>
  <si>
    <t>Output 2.5: (unicef)</t>
  </si>
  <si>
    <t>Output 2.6: (unfpa)</t>
  </si>
  <si>
    <t>Output 3.1: (unfpa)</t>
  </si>
  <si>
    <t>Output 3.2: (unfpa)</t>
  </si>
  <si>
    <t>Output 3.3: (unfpa)</t>
  </si>
  <si>
    <t>Output 3.4: (unfpa)</t>
  </si>
  <si>
    <t xml:space="preserve">TOTAL $ FOR OUTCOME 4: </t>
  </si>
  <si>
    <t>Project personnel costs if not included in activities above (unicef)</t>
  </si>
  <si>
    <t>Project operational costs if not included in activities above (unicef)</t>
  </si>
  <si>
    <t>Consultations with youth networks for Youth peace and security held</t>
  </si>
  <si>
    <t>Key messages by Myanmar young people on peace and security, social cohesion, harmonious co-existence, violent extremism developed.</t>
  </si>
  <si>
    <t>Output 2.2: (unicef)</t>
  </si>
  <si>
    <t>Yangon Film School</t>
  </si>
  <si>
    <t>Includes travel by Peacebuilders</t>
  </si>
  <si>
    <t>Amount Recipient  Agency UNFPA</t>
  </si>
  <si>
    <t>Amount Recipient  Agency UNICEF</t>
  </si>
  <si>
    <t>**</t>
  </si>
  <si>
    <t>**Please note that there was an error in the summations in the original budget that was approved</t>
  </si>
  <si>
    <t>Outcome</t>
  </si>
  <si>
    <t>Output</t>
  </si>
  <si>
    <t xml:space="preserve">Budget by recipient organization in USD </t>
  </si>
  <si>
    <t>Total project cost</t>
  </si>
  <si>
    <t>Indirect Support Cost 7%</t>
  </si>
  <si>
    <t>Total UNICEF budget</t>
  </si>
  <si>
    <t>UNICEF budget planned and expenditure</t>
  </si>
  <si>
    <r>
      <t>Budget by recipient organization in USD</t>
    </r>
    <r>
      <rPr>
        <sz val="12"/>
        <rFont val="Times New Roman"/>
        <family val="1"/>
      </rPr>
      <t xml:space="preserve"> - Please add a new column for each recipient organization</t>
    </r>
  </si>
  <si>
    <t>Department of Social Welfare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</si>
</sst>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_-;\-* #,##0_-;_-* &quot;-&quot;_-;_-@_-"/>
    <numFmt numFmtId="170" formatCode="_-* #,##0.00\ &quot;kr&quot;_-;\-* #,##0.00\ &quot;kr&quot;_-;_-* &quot;-&quot;??\ &quot;kr&quot;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_(* #,##0.000_);_(* \(#,##0.000\);_(* &quot;-&quot;??_);_(@_)"/>
    <numFmt numFmtId="179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>
        <color indexed="63"/>
      </right>
      <top>
        <color indexed="63"/>
      </top>
      <bottom style="medium"/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3" fillId="0" borderId="13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5" fillId="0" borderId="0" xfId="0" applyFont="1" applyAlignment="1">
      <alignment/>
    </xf>
    <xf numFmtId="0" fontId="46" fillId="33" borderId="14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46" fillId="35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4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3" fontId="50" fillId="0" borderId="10" xfId="0" applyNumberFormat="1" applyFont="1" applyBorder="1" applyAlignment="1">
      <alignment vertical="center" wrapText="1"/>
    </xf>
    <xf numFmtId="3" fontId="50" fillId="0" borderId="0" xfId="0" applyNumberFormat="1" applyFont="1" applyAlignment="1">
      <alignment/>
    </xf>
    <xf numFmtId="3" fontId="51" fillId="0" borderId="10" xfId="0" applyNumberFormat="1" applyFont="1" applyBorder="1" applyAlignment="1">
      <alignment vertical="center" wrapText="1"/>
    </xf>
    <xf numFmtId="3" fontId="43" fillId="0" borderId="13" xfId="0" applyNumberFormat="1" applyFont="1" applyBorder="1" applyAlignment="1">
      <alignment vertical="center" wrapText="1"/>
    </xf>
    <xf numFmtId="177" fontId="43" fillId="0" borderId="13" xfId="42" applyNumberFormat="1" applyFont="1" applyBorder="1" applyAlignment="1">
      <alignment vertical="center" wrapText="1"/>
    </xf>
    <xf numFmtId="4" fontId="43" fillId="0" borderId="13" xfId="0" applyNumberFormat="1" applyFont="1" applyBorder="1" applyAlignment="1">
      <alignment vertical="center" wrapText="1"/>
    </xf>
    <xf numFmtId="9" fontId="43" fillId="0" borderId="13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vertical="center" wrapText="1"/>
    </xf>
    <xf numFmtId="9" fontId="43" fillId="0" borderId="13" xfId="57" applyFont="1" applyBorder="1" applyAlignment="1">
      <alignment vertical="center" wrapText="1"/>
    </xf>
    <xf numFmtId="9" fontId="50" fillId="0" borderId="10" xfId="57" applyFont="1" applyBorder="1" applyAlignment="1">
      <alignment vertical="center" wrapText="1"/>
    </xf>
    <xf numFmtId="9" fontId="43" fillId="0" borderId="18" xfId="0" applyNumberFormat="1" applyFont="1" applyBorder="1" applyAlignment="1">
      <alignment vertical="center" wrapText="1"/>
    </xf>
    <xf numFmtId="0" fontId="43" fillId="36" borderId="19" xfId="0" applyFont="1" applyFill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4" fillId="36" borderId="19" xfId="0" applyFont="1" applyFill="1" applyBorder="1" applyAlignment="1">
      <alignment vertical="center" wrapText="1"/>
    </xf>
    <xf numFmtId="177" fontId="0" fillId="0" borderId="0" xfId="42" applyNumberFormat="1" applyFont="1" applyFill="1" applyAlignment="1">
      <alignment/>
    </xf>
    <xf numFmtId="177" fontId="43" fillId="0" borderId="11" xfId="42" applyNumberFormat="1" applyFont="1" applyFill="1" applyBorder="1" applyAlignment="1">
      <alignment vertical="center" wrapText="1"/>
    </xf>
    <xf numFmtId="177" fontId="43" fillId="0" borderId="13" xfId="42" applyNumberFormat="1" applyFont="1" applyFill="1" applyBorder="1" applyAlignment="1">
      <alignment vertical="center" wrapText="1"/>
    </xf>
    <xf numFmtId="177" fontId="44" fillId="0" borderId="13" xfId="42" applyNumberFormat="1" applyFont="1" applyFill="1" applyBorder="1" applyAlignment="1">
      <alignment vertical="center" wrapText="1"/>
    </xf>
    <xf numFmtId="3" fontId="43" fillId="36" borderId="13" xfId="0" applyNumberFormat="1" applyFont="1" applyFill="1" applyBorder="1" applyAlignment="1">
      <alignment vertical="center" wrapText="1"/>
    </xf>
    <xf numFmtId="177" fontId="50" fillId="0" borderId="10" xfId="42" applyNumberFormat="1" applyFont="1" applyFill="1" applyBorder="1" applyAlignment="1">
      <alignment vertical="center" wrapText="1"/>
    </xf>
    <xf numFmtId="0" fontId="0" fillId="37" borderId="0" xfId="0" applyFill="1" applyAlignment="1">
      <alignment/>
    </xf>
    <xf numFmtId="177" fontId="43" fillId="0" borderId="13" xfId="0" applyNumberFormat="1" applyFont="1" applyBorder="1" applyAlignment="1">
      <alignment vertical="center" wrapText="1"/>
    </xf>
    <xf numFmtId="177" fontId="43" fillId="36" borderId="13" xfId="42" applyNumberFormat="1" applyFont="1" applyFill="1" applyBorder="1" applyAlignment="1">
      <alignment vertical="center" wrapText="1"/>
    </xf>
    <xf numFmtId="9" fontId="50" fillId="36" borderId="10" xfId="57" applyFont="1" applyFill="1" applyBorder="1" applyAlignment="1">
      <alignment vertical="center" wrapText="1"/>
    </xf>
    <xf numFmtId="0" fontId="44" fillId="36" borderId="21" xfId="0" applyFont="1" applyFill="1" applyBorder="1" applyAlignment="1">
      <alignment vertical="center" wrapText="1"/>
    </xf>
    <xf numFmtId="0" fontId="43" fillId="36" borderId="20" xfId="0" applyFont="1" applyFill="1" applyBorder="1" applyAlignment="1">
      <alignment vertical="center" wrapText="1"/>
    </xf>
    <xf numFmtId="3" fontId="50" fillId="36" borderId="10" xfId="0" applyNumberFormat="1" applyFont="1" applyFill="1" applyBorder="1" applyAlignment="1">
      <alignment vertical="center" wrapText="1"/>
    </xf>
    <xf numFmtId="9" fontId="43" fillId="36" borderId="13" xfId="0" applyNumberFormat="1" applyFont="1" applyFill="1" applyBorder="1" applyAlignment="1">
      <alignment vertical="center" wrapText="1"/>
    </xf>
    <xf numFmtId="0" fontId="43" fillId="36" borderId="13" xfId="0" applyFont="1" applyFill="1" applyBorder="1" applyAlignment="1">
      <alignment vertical="center" wrapText="1"/>
    </xf>
    <xf numFmtId="177" fontId="47" fillId="0" borderId="14" xfId="42" applyNumberFormat="1" applyFont="1" applyBorder="1" applyAlignment="1">
      <alignment horizontal="right" vertical="center" wrapText="1"/>
    </xf>
    <xf numFmtId="177" fontId="47" fillId="0" borderId="14" xfId="42" applyNumberFormat="1" applyFont="1" applyBorder="1" applyAlignment="1">
      <alignment horizontal="center" vertical="center" wrapText="1"/>
    </xf>
    <xf numFmtId="177" fontId="47" fillId="34" borderId="14" xfId="42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9" xfId="0" applyBorder="1" applyAlignment="1">
      <alignment vertical="top" wrapText="1"/>
    </xf>
    <xf numFmtId="0" fontId="0" fillId="0" borderId="19" xfId="0" applyBorder="1" applyAlignment="1">
      <alignment/>
    </xf>
    <xf numFmtId="43" fontId="0" fillId="0" borderId="19" xfId="42" applyFont="1" applyBorder="1" applyAlignment="1">
      <alignment/>
    </xf>
    <xf numFmtId="4" fontId="0" fillId="0" borderId="19" xfId="0" applyNumberFormat="1" applyBorder="1" applyAlignment="1">
      <alignment/>
    </xf>
    <xf numFmtId="43" fontId="0" fillId="0" borderId="19" xfId="0" applyNumberFormat="1" applyBorder="1" applyAlignment="1">
      <alignment/>
    </xf>
    <xf numFmtId="9" fontId="0" fillId="0" borderId="19" xfId="0" applyNumberFormat="1" applyBorder="1" applyAlignment="1">
      <alignment/>
    </xf>
    <xf numFmtId="43" fontId="0" fillId="0" borderId="19" xfId="42" applyFont="1" applyBorder="1" applyAlignment="1">
      <alignment/>
    </xf>
    <xf numFmtId="0" fontId="44" fillId="0" borderId="22" xfId="0" applyFont="1" applyBorder="1" applyAlignment="1">
      <alignment vertical="center" wrapText="1"/>
    </xf>
    <xf numFmtId="0" fontId="44" fillId="0" borderId="23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3" fillId="0" borderId="22" xfId="0" applyFont="1" applyBorder="1" applyAlignment="1">
      <alignment vertical="center" wrapText="1"/>
    </xf>
    <xf numFmtId="0" fontId="43" fillId="0" borderId="23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6" fillId="35" borderId="24" xfId="0" applyFont="1" applyFill="1" applyBorder="1" applyAlignment="1">
      <alignment horizontal="center" vertical="center" wrapText="1"/>
    </xf>
    <xf numFmtId="0" fontId="46" fillId="35" borderId="25" xfId="0" applyFont="1" applyFill="1" applyBorder="1" applyAlignment="1">
      <alignment horizontal="center" vertical="center" wrapText="1"/>
    </xf>
    <xf numFmtId="0" fontId="46" fillId="35" borderId="26" xfId="0" applyFont="1" applyFill="1" applyBorder="1" applyAlignment="1">
      <alignment horizontal="center" vertical="center" wrapText="1"/>
    </xf>
    <xf numFmtId="0" fontId="46" fillId="35" borderId="1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abSelected="1" view="pageBreakPreview" zoomScale="80" zoomScaleSheetLayoutView="80" zoomScalePageLayoutView="0" workbookViewId="0" topLeftCell="A13">
      <selection activeCell="F27" sqref="F27"/>
    </sheetView>
  </sheetViews>
  <sheetFormatPr defaultColWidth="9.140625" defaultRowHeight="15"/>
  <cols>
    <col min="1" max="1" width="24.00390625" style="0" customWidth="1"/>
    <col min="2" max="2" width="24.7109375" style="0" customWidth="1"/>
    <col min="3" max="3" width="25.57421875" style="0" customWidth="1"/>
    <col min="4" max="4" width="22.57421875" style="0" customWidth="1"/>
    <col min="5" max="5" width="22.57421875" style="32" customWidth="1"/>
    <col min="6" max="6" width="20.8515625" style="0" customWidth="1"/>
    <col min="7" max="7" width="22.7109375" style="0" customWidth="1"/>
    <col min="8" max="10" width="28.7109375" style="0" customWidth="1"/>
    <col min="11" max="11" width="34.140625" style="0" customWidth="1"/>
  </cols>
  <sheetData>
    <row r="1" spans="1:2" ht="21">
      <c r="A1" s="13" t="s">
        <v>0</v>
      </c>
      <c r="B1" s="12"/>
    </row>
    <row r="2" spans="1:2" ht="15.75">
      <c r="A2" s="6"/>
      <c r="B2" s="6"/>
    </row>
    <row r="3" spans="1:2" ht="15.75">
      <c r="A3" s="6" t="s">
        <v>66</v>
      </c>
      <c r="B3" s="6"/>
    </row>
    <row r="5" ht="15.75">
      <c r="A5" s="6" t="s">
        <v>69</v>
      </c>
    </row>
    <row r="6" ht="15.75" thickBot="1"/>
    <row r="7" spans="1:6" ht="138.75" customHeight="1" thickBot="1">
      <c r="A7" s="1" t="s">
        <v>1</v>
      </c>
      <c r="B7" s="2" t="s">
        <v>2</v>
      </c>
      <c r="C7" s="2" t="s">
        <v>125</v>
      </c>
      <c r="D7" s="2" t="s">
        <v>47</v>
      </c>
      <c r="E7" s="33" t="s">
        <v>70</v>
      </c>
      <c r="F7" s="2" t="s">
        <v>48</v>
      </c>
    </row>
    <row r="8" spans="1:6" ht="16.5" thickBot="1">
      <c r="A8" s="59" t="s">
        <v>3</v>
      </c>
      <c r="B8" s="60"/>
      <c r="C8" s="60"/>
      <c r="D8" s="60"/>
      <c r="E8" s="60"/>
      <c r="F8" s="61"/>
    </row>
    <row r="9" spans="1:6" ht="126.75" thickBot="1">
      <c r="A9" s="3" t="s">
        <v>94</v>
      </c>
      <c r="B9" s="4" t="s">
        <v>71</v>
      </c>
      <c r="C9" s="17">
        <v>350000</v>
      </c>
      <c r="D9" s="26">
        <v>0.5</v>
      </c>
      <c r="E9" s="34">
        <f>257599+121771</f>
        <v>379370</v>
      </c>
      <c r="F9" s="4"/>
    </row>
    <row r="10" spans="1:6" ht="158.25" thickBot="1">
      <c r="A10" s="3" t="s">
        <v>93</v>
      </c>
      <c r="B10" s="4" t="s">
        <v>87</v>
      </c>
      <c r="C10" s="22">
        <v>175000</v>
      </c>
      <c r="D10" s="26">
        <v>0.5</v>
      </c>
      <c r="E10" s="34">
        <v>170000</v>
      </c>
      <c r="F10" s="4"/>
    </row>
    <row r="11" spans="1:6" ht="16.5" thickBot="1">
      <c r="A11" s="5" t="s">
        <v>4</v>
      </c>
      <c r="B11" s="4"/>
      <c r="C11" s="4"/>
      <c r="D11" s="4"/>
      <c r="E11" s="34"/>
      <c r="F11" s="4"/>
    </row>
    <row r="12" spans="1:6" ht="16.5" thickBot="1">
      <c r="A12" s="5" t="s">
        <v>5</v>
      </c>
      <c r="B12" s="4"/>
      <c r="C12" s="4"/>
      <c r="D12" s="4"/>
      <c r="E12" s="34"/>
      <c r="F12" s="4"/>
    </row>
    <row r="13" spans="1:6" ht="79.5" thickBot="1">
      <c r="A13" s="3" t="s">
        <v>95</v>
      </c>
      <c r="B13" s="4" t="s">
        <v>72</v>
      </c>
      <c r="C13" s="17">
        <v>271200</v>
      </c>
      <c r="D13" s="27">
        <f>135600/C13</f>
        <v>0.5</v>
      </c>
      <c r="E13" s="37">
        <v>125290</v>
      </c>
      <c r="F13" s="4"/>
    </row>
    <row r="14" spans="1:6" ht="16.5" thickBot="1">
      <c r="A14" s="5" t="s">
        <v>6</v>
      </c>
      <c r="B14" s="16" t="s">
        <v>46</v>
      </c>
      <c r="C14" s="4"/>
      <c r="D14" s="4"/>
      <c r="E14" s="34"/>
      <c r="F14" s="4"/>
    </row>
    <row r="15" spans="1:6" ht="16.5" thickBot="1">
      <c r="A15" s="5" t="s">
        <v>7</v>
      </c>
      <c r="B15" s="4"/>
      <c r="C15" s="4"/>
      <c r="D15" s="4"/>
      <c r="E15" s="34"/>
      <c r="F15" s="4"/>
    </row>
    <row r="16" spans="1:6" ht="16.5" thickBot="1">
      <c r="A16" s="5" t="s">
        <v>8</v>
      </c>
      <c r="B16" s="4"/>
      <c r="C16" s="20"/>
      <c r="D16" s="4"/>
      <c r="E16" s="34"/>
      <c r="F16" s="4"/>
    </row>
    <row r="17" spans="1:6" ht="16.5" thickBot="1">
      <c r="A17" s="3" t="s">
        <v>9</v>
      </c>
      <c r="B17" s="4"/>
      <c r="C17" s="4"/>
      <c r="D17" s="4"/>
      <c r="E17" s="34"/>
      <c r="F17" s="4"/>
    </row>
    <row r="18" spans="1:6" ht="16.5" thickBot="1">
      <c r="A18" s="5" t="s">
        <v>10</v>
      </c>
      <c r="B18" s="4"/>
      <c r="C18" s="4"/>
      <c r="D18" s="4"/>
      <c r="E18" s="34"/>
      <c r="F18" s="4"/>
    </row>
    <row r="19" spans="1:6" ht="16.5" thickBot="1">
      <c r="A19" s="5" t="s">
        <v>11</v>
      </c>
      <c r="B19" s="4"/>
      <c r="C19" s="4"/>
      <c r="D19" s="4"/>
      <c r="E19" s="34"/>
      <c r="F19" s="4"/>
    </row>
    <row r="20" spans="1:6" ht="16.5" thickBot="1">
      <c r="A20" s="5" t="s">
        <v>12</v>
      </c>
      <c r="B20" s="4"/>
      <c r="C20" s="4"/>
      <c r="D20" s="4"/>
      <c r="E20" s="34"/>
      <c r="F20" s="4"/>
    </row>
    <row r="21" spans="1:6" ht="16.5" customHeight="1" thickBot="1">
      <c r="A21" s="59" t="s">
        <v>81</v>
      </c>
      <c r="B21" s="60"/>
      <c r="C21" s="60"/>
      <c r="D21" s="60"/>
      <c r="E21" s="60"/>
      <c r="F21" s="61"/>
    </row>
    <row r="22" spans="1:6" ht="16.5" thickBot="1">
      <c r="A22" s="59" t="s">
        <v>13</v>
      </c>
      <c r="B22" s="60"/>
      <c r="C22" s="60"/>
      <c r="D22" s="60"/>
      <c r="E22" s="60"/>
      <c r="F22" s="61"/>
    </row>
    <row r="23" spans="1:6" ht="69" customHeight="1" thickBot="1">
      <c r="A23" s="3" t="s">
        <v>96</v>
      </c>
      <c r="B23" s="4" t="s">
        <v>73</v>
      </c>
      <c r="C23" s="17">
        <v>15000</v>
      </c>
      <c r="D23" s="41">
        <v>0.5</v>
      </c>
      <c r="E23" s="40">
        <f>253754*3%</f>
        <v>7612.62</v>
      </c>
      <c r="F23" s="4"/>
    </row>
    <row r="24" spans="1:6" ht="16.5" thickBot="1">
      <c r="A24" s="5" t="s">
        <v>14</v>
      </c>
      <c r="B24" s="4"/>
      <c r="C24" s="4"/>
      <c r="D24" s="4"/>
      <c r="E24" s="34"/>
      <c r="F24" s="4"/>
    </row>
    <row r="25" spans="1:6" ht="16.5" thickBot="1">
      <c r="A25" s="5" t="s">
        <v>15</v>
      </c>
      <c r="B25" s="4"/>
      <c r="C25" s="4"/>
      <c r="D25" s="4"/>
      <c r="E25" s="34"/>
      <c r="F25" s="4"/>
    </row>
    <row r="26" spans="1:6" ht="16.5" thickBot="1">
      <c r="A26" s="5" t="s">
        <v>16</v>
      </c>
      <c r="B26" s="4"/>
      <c r="C26" s="4"/>
      <c r="D26" s="4"/>
      <c r="E26" s="34"/>
      <c r="F26" s="4"/>
    </row>
    <row r="27" spans="1:6" s="38" customFormat="1" ht="48" thickBot="1">
      <c r="A27" s="42" t="s">
        <v>111</v>
      </c>
      <c r="B27" s="43" t="s">
        <v>109</v>
      </c>
      <c r="C27" s="44">
        <v>227000</v>
      </c>
      <c r="D27" s="45">
        <v>0.5</v>
      </c>
      <c r="E27" s="40">
        <v>219386</v>
      </c>
      <c r="F27" s="46"/>
    </row>
    <row r="28" spans="1:6" ht="96" customHeight="1" thickBot="1">
      <c r="A28" s="31" t="s">
        <v>97</v>
      </c>
      <c r="B28" s="30" t="s">
        <v>92</v>
      </c>
      <c r="C28" s="22">
        <v>37032.03</v>
      </c>
      <c r="D28" s="23">
        <v>0.5</v>
      </c>
      <c r="E28" s="34">
        <v>35114</v>
      </c>
      <c r="F28" s="4"/>
    </row>
    <row r="29" spans="1:6" ht="16.5" thickBot="1">
      <c r="A29" s="4" t="s">
        <v>17</v>
      </c>
      <c r="B29" s="4"/>
      <c r="C29" s="4"/>
      <c r="D29" s="4"/>
      <c r="E29" s="34"/>
      <c r="F29" s="4"/>
    </row>
    <row r="30" spans="1:6" ht="16.5" thickBot="1">
      <c r="A30" s="5" t="s">
        <v>18</v>
      </c>
      <c r="B30" s="4"/>
      <c r="C30" s="4"/>
      <c r="D30" s="4"/>
      <c r="E30" s="34"/>
      <c r="F30" s="4"/>
    </row>
    <row r="31" spans="1:6" ht="16.5" thickBot="1">
      <c r="A31" s="5" t="s">
        <v>19</v>
      </c>
      <c r="B31" s="4"/>
      <c r="C31" s="4"/>
      <c r="D31" s="4"/>
      <c r="E31" s="34"/>
      <c r="F31" s="4"/>
    </row>
    <row r="32" spans="1:6" ht="64.5" thickBot="1">
      <c r="A32" s="3" t="s">
        <v>98</v>
      </c>
      <c r="B32" s="15" t="s">
        <v>74</v>
      </c>
      <c r="C32" s="17">
        <v>15000</v>
      </c>
      <c r="D32" s="41">
        <v>0.5</v>
      </c>
      <c r="E32" s="40">
        <f>36719*32%</f>
        <v>11750.08</v>
      </c>
      <c r="F32" s="4"/>
    </row>
    <row r="33" spans="1:6" ht="16.5" thickBot="1">
      <c r="A33" s="5" t="s">
        <v>20</v>
      </c>
      <c r="B33" s="4"/>
      <c r="C33" s="4"/>
      <c r="D33" s="4"/>
      <c r="E33" s="34"/>
      <c r="F33" s="4"/>
    </row>
    <row r="34" spans="1:6" ht="48" customHeight="1" thickBot="1">
      <c r="A34" s="5" t="s">
        <v>21</v>
      </c>
      <c r="B34" s="4"/>
      <c r="C34" s="4"/>
      <c r="D34" s="4"/>
      <c r="E34" s="34"/>
      <c r="F34" s="4"/>
    </row>
    <row r="35" spans="1:6" ht="16.5" thickBot="1">
      <c r="A35" s="5" t="s">
        <v>22</v>
      </c>
      <c r="B35" s="4"/>
      <c r="C35" s="4"/>
      <c r="D35" s="4"/>
      <c r="E35" s="34"/>
      <c r="F35" s="4"/>
    </row>
    <row r="36" spans="1:6" ht="77.25" thickBot="1">
      <c r="A36" s="3" t="s">
        <v>99</v>
      </c>
      <c r="B36" s="15" t="s">
        <v>110</v>
      </c>
      <c r="C36" s="17">
        <v>100959</v>
      </c>
      <c r="D36" s="41">
        <v>0.5</v>
      </c>
      <c r="E36" s="40">
        <v>68661</v>
      </c>
      <c r="F36" s="4" t="s">
        <v>112</v>
      </c>
    </row>
    <row r="37" spans="1:6" ht="90" thickBot="1">
      <c r="A37" s="3" t="s">
        <v>100</v>
      </c>
      <c r="B37" s="15" t="s">
        <v>75</v>
      </c>
      <c r="C37" s="17">
        <v>200000</v>
      </c>
      <c r="D37" s="17">
        <v>100000</v>
      </c>
      <c r="E37" s="34">
        <v>190000</v>
      </c>
      <c r="F37" s="4"/>
    </row>
    <row r="38" spans="1:6" ht="51.75" thickBot="1">
      <c r="A38" s="29" t="s">
        <v>88</v>
      </c>
      <c r="B38" s="15" t="s">
        <v>89</v>
      </c>
      <c r="C38" s="21">
        <v>106000</v>
      </c>
      <c r="D38" s="23">
        <v>0.5</v>
      </c>
      <c r="E38" s="36">
        <v>100000</v>
      </c>
      <c r="F38" s="4"/>
    </row>
    <row r="39" spans="1:6" ht="39" thickBot="1">
      <c r="A39" s="29" t="s">
        <v>90</v>
      </c>
      <c r="B39" s="15" t="s">
        <v>91</v>
      </c>
      <c r="C39" s="20">
        <v>100000</v>
      </c>
      <c r="D39" s="28">
        <v>0.5</v>
      </c>
      <c r="E39" s="36">
        <v>90000</v>
      </c>
      <c r="F39" s="4"/>
    </row>
    <row r="40" spans="1:6" ht="77.25" thickBot="1">
      <c r="A40" s="3" t="s">
        <v>101</v>
      </c>
      <c r="B40" s="15" t="s">
        <v>76</v>
      </c>
      <c r="C40" s="17">
        <v>50000</v>
      </c>
      <c r="D40" s="41">
        <v>0.5</v>
      </c>
      <c r="E40" s="40">
        <v>23099</v>
      </c>
      <c r="F40" s="4" t="s">
        <v>126</v>
      </c>
    </row>
    <row r="41" spans="1:6" ht="16.5" thickBot="1">
      <c r="A41" s="59" t="s">
        <v>82</v>
      </c>
      <c r="B41" s="60"/>
      <c r="C41" s="60"/>
      <c r="D41" s="60"/>
      <c r="E41" s="60"/>
      <c r="F41" s="61"/>
    </row>
    <row r="42" spans="1:6" ht="16.5" thickBot="1">
      <c r="A42" s="59" t="s">
        <v>23</v>
      </c>
      <c r="B42" s="60"/>
      <c r="C42" s="60"/>
      <c r="D42" s="61"/>
      <c r="E42" s="35"/>
      <c r="F42" s="4"/>
    </row>
    <row r="43" spans="1:6" ht="64.5" thickBot="1">
      <c r="A43" s="3" t="s">
        <v>102</v>
      </c>
      <c r="B43" s="15" t="s">
        <v>77</v>
      </c>
      <c r="C43" s="18">
        <v>105000</v>
      </c>
      <c r="D43" s="17">
        <v>52500</v>
      </c>
      <c r="E43" s="34">
        <f>36719*68%</f>
        <v>24968.920000000002</v>
      </c>
      <c r="F43" s="4"/>
    </row>
    <row r="44" spans="1:6" ht="16.5" thickBot="1">
      <c r="A44" s="5" t="s">
        <v>24</v>
      </c>
      <c r="B44" s="4"/>
      <c r="C44" s="17"/>
      <c r="D44" s="4"/>
      <c r="E44" s="34"/>
      <c r="F44" s="4"/>
    </row>
    <row r="45" spans="1:6" ht="16.5" thickBot="1">
      <c r="A45" s="5" t="s">
        <v>25</v>
      </c>
      <c r="B45" s="4"/>
      <c r="C45" s="4"/>
      <c r="D45" s="4"/>
      <c r="E45" s="34"/>
      <c r="F45" s="4"/>
    </row>
    <row r="46" spans="1:6" ht="16.5" thickBot="1">
      <c r="A46" s="5" t="s">
        <v>26</v>
      </c>
      <c r="B46" s="4"/>
      <c r="C46" s="4"/>
      <c r="D46" s="4"/>
      <c r="E46" s="34"/>
      <c r="F46" s="4"/>
    </row>
    <row r="47" spans="1:6" ht="51.75" thickBot="1">
      <c r="A47" s="3" t="s">
        <v>103</v>
      </c>
      <c r="B47" s="15" t="s">
        <v>78</v>
      </c>
      <c r="C47" s="4">
        <v>170000</v>
      </c>
      <c r="D47" s="46">
        <v>85000</v>
      </c>
      <c r="E47" s="40">
        <f>253754*10%+143943*30%+2060</f>
        <v>70618.3</v>
      </c>
      <c r="F47" s="4"/>
    </row>
    <row r="48" spans="1:6" ht="16.5" thickBot="1">
      <c r="A48" s="5" t="s">
        <v>27</v>
      </c>
      <c r="B48" s="4"/>
      <c r="C48" s="4"/>
      <c r="D48" s="4"/>
      <c r="E48" s="34"/>
      <c r="F48" s="4"/>
    </row>
    <row r="49" spans="1:6" ht="16.5" thickBot="1">
      <c r="A49" s="5" t="s">
        <v>28</v>
      </c>
      <c r="B49" s="4"/>
      <c r="C49" s="4"/>
      <c r="D49" s="4"/>
      <c r="E49" s="34"/>
      <c r="F49" s="4"/>
    </row>
    <row r="50" spans="1:6" ht="16.5" thickBot="1">
      <c r="A50" s="5" t="s">
        <v>29</v>
      </c>
      <c r="B50" s="4"/>
      <c r="C50" s="4"/>
      <c r="D50" s="4"/>
      <c r="E50" s="34"/>
      <c r="F50" s="4"/>
    </row>
    <row r="51" spans="1:6" ht="102.75" thickBot="1">
      <c r="A51" s="3" t="s">
        <v>104</v>
      </c>
      <c r="B51" s="15" t="s">
        <v>79</v>
      </c>
      <c r="C51" s="17">
        <v>40000</v>
      </c>
      <c r="D51" s="41">
        <v>0.5</v>
      </c>
      <c r="E51" s="40">
        <f>143943*10%+24742</f>
        <v>39136.3</v>
      </c>
      <c r="F51" s="4" t="s">
        <v>113</v>
      </c>
    </row>
    <row r="52" spans="1:6" ht="16.5" thickBot="1">
      <c r="A52" s="5" t="s">
        <v>30</v>
      </c>
      <c r="B52" s="4"/>
      <c r="C52" s="4"/>
      <c r="D52" s="4"/>
      <c r="E52" s="34"/>
      <c r="F52" s="4"/>
    </row>
    <row r="53" spans="1:6" ht="16.5" thickBot="1">
      <c r="A53" s="5" t="s">
        <v>31</v>
      </c>
      <c r="B53" s="4"/>
      <c r="C53" s="4"/>
      <c r="D53" s="4"/>
      <c r="E53" s="34"/>
      <c r="F53" s="4"/>
    </row>
    <row r="54" spans="1:6" ht="16.5" thickBot="1">
      <c r="A54" s="5" t="s">
        <v>32</v>
      </c>
      <c r="B54" s="4"/>
      <c r="C54" s="4"/>
      <c r="D54" s="46"/>
      <c r="E54" s="40"/>
      <c r="F54" s="4"/>
    </row>
    <row r="55" spans="1:6" ht="39" thickBot="1">
      <c r="A55" s="3" t="s">
        <v>105</v>
      </c>
      <c r="B55" s="15" t="s">
        <v>80</v>
      </c>
      <c r="C55" s="19">
        <v>325000</v>
      </c>
      <c r="D55" s="44">
        <v>162500</v>
      </c>
      <c r="E55" s="40">
        <f>527554-68661-23099-7613-11750-24969-68558-14394</f>
        <v>308510</v>
      </c>
      <c r="F55" s="4"/>
    </row>
    <row r="56" spans="1:6" ht="16.5" thickBot="1">
      <c r="A56" s="59" t="s">
        <v>83</v>
      </c>
      <c r="B56" s="60"/>
      <c r="C56" s="60"/>
      <c r="D56" s="60"/>
      <c r="E56" s="60"/>
      <c r="F56" s="61"/>
    </row>
    <row r="57" spans="1:6" ht="16.5" thickBot="1">
      <c r="A57" s="59" t="s">
        <v>33</v>
      </c>
      <c r="B57" s="60"/>
      <c r="C57" s="60"/>
      <c r="D57" s="60"/>
      <c r="E57" s="60"/>
      <c r="F57" s="61"/>
    </row>
    <row r="58" spans="1:6" ht="16.5" thickBot="1">
      <c r="A58" s="3" t="s">
        <v>34</v>
      </c>
      <c r="B58" s="4"/>
      <c r="C58" s="4"/>
      <c r="D58" s="4"/>
      <c r="E58" s="34"/>
      <c r="F58" s="4"/>
    </row>
    <row r="59" spans="1:6" ht="16.5" thickBot="1">
      <c r="A59" s="5" t="s">
        <v>35</v>
      </c>
      <c r="B59" s="4"/>
      <c r="C59" s="4"/>
      <c r="D59" s="4"/>
      <c r="E59" s="34"/>
      <c r="F59" s="4"/>
    </row>
    <row r="60" spans="1:6" ht="16.5" thickBot="1">
      <c r="A60" s="5" t="s">
        <v>36</v>
      </c>
      <c r="B60" s="4"/>
      <c r="C60" s="4"/>
      <c r="D60" s="4"/>
      <c r="E60" s="34"/>
      <c r="F60" s="4"/>
    </row>
    <row r="61" spans="1:6" ht="16.5" thickBot="1">
      <c r="A61" s="5" t="s">
        <v>37</v>
      </c>
      <c r="B61" s="4"/>
      <c r="C61" s="4"/>
      <c r="D61" s="4"/>
      <c r="E61" s="34"/>
      <c r="F61" s="4"/>
    </row>
    <row r="62" spans="1:6" ht="16.5" thickBot="1">
      <c r="A62" s="3" t="s">
        <v>38</v>
      </c>
      <c r="B62" s="4"/>
      <c r="C62" s="4"/>
      <c r="D62" s="4"/>
      <c r="E62" s="34"/>
      <c r="F62" s="4"/>
    </row>
    <row r="63" spans="1:6" ht="16.5" thickBot="1">
      <c r="A63" s="5" t="s">
        <v>39</v>
      </c>
      <c r="B63" s="4"/>
      <c r="C63" s="4"/>
      <c r="D63" s="4"/>
      <c r="E63" s="34"/>
      <c r="F63" s="4"/>
    </row>
    <row r="64" spans="1:6" ht="16.5" thickBot="1">
      <c r="A64" s="5" t="s">
        <v>40</v>
      </c>
      <c r="B64" s="4"/>
      <c r="C64" s="4"/>
      <c r="D64" s="4"/>
      <c r="E64" s="34"/>
      <c r="F64" s="4"/>
    </row>
    <row r="65" spans="1:6" ht="16.5" thickBot="1">
      <c r="A65" s="5" t="s">
        <v>41</v>
      </c>
      <c r="B65" s="4"/>
      <c r="C65" s="4"/>
      <c r="D65" s="4"/>
      <c r="E65" s="34"/>
      <c r="F65" s="4"/>
    </row>
    <row r="66" spans="1:6" ht="16.5" thickBot="1">
      <c r="A66" s="3" t="s">
        <v>42</v>
      </c>
      <c r="B66" s="4"/>
      <c r="C66" s="4"/>
      <c r="D66" s="4"/>
      <c r="E66" s="34"/>
      <c r="F66" s="4"/>
    </row>
    <row r="67" spans="1:6" ht="16.5" thickBot="1">
      <c r="A67" s="5" t="s">
        <v>43</v>
      </c>
      <c r="B67" s="4"/>
      <c r="C67" s="4"/>
      <c r="D67" s="4"/>
      <c r="E67" s="34"/>
      <c r="F67" s="4"/>
    </row>
    <row r="68" spans="1:6" ht="16.5" thickBot="1">
      <c r="A68" s="5" t="s">
        <v>44</v>
      </c>
      <c r="B68" s="4"/>
      <c r="C68" s="4"/>
      <c r="D68" s="4"/>
      <c r="E68" s="34"/>
      <c r="F68" s="4"/>
    </row>
    <row r="69" spans="1:6" ht="16.5" thickBot="1">
      <c r="A69" s="5" t="s">
        <v>45</v>
      </c>
      <c r="B69" s="4"/>
      <c r="C69" s="4"/>
      <c r="D69" s="4"/>
      <c r="E69" s="34"/>
      <c r="F69" s="4"/>
    </row>
    <row r="70" spans="1:6" ht="16.5" thickBot="1">
      <c r="A70" s="59" t="s">
        <v>106</v>
      </c>
      <c r="B70" s="60"/>
      <c r="C70" s="60"/>
      <c r="D70" s="60"/>
      <c r="E70" s="60"/>
      <c r="F70" s="61"/>
    </row>
    <row r="71" spans="1:6" ht="48" thickBot="1">
      <c r="A71" s="1" t="s">
        <v>107</v>
      </c>
      <c r="B71" s="14"/>
      <c r="C71" s="24">
        <v>11459.95</v>
      </c>
      <c r="D71" s="25"/>
      <c r="E71" s="40">
        <v>5625</v>
      </c>
      <c r="F71" s="1"/>
    </row>
    <row r="72" spans="1:6" ht="48" thickBot="1">
      <c r="A72" s="1" t="s">
        <v>108</v>
      </c>
      <c r="B72" s="14"/>
      <c r="C72" s="22">
        <v>32619.65</v>
      </c>
      <c r="D72" s="3"/>
      <c r="E72" s="40">
        <v>89955</v>
      </c>
      <c r="F72" s="14"/>
    </row>
    <row r="73" spans="1:6" ht="16.5" thickBot="1">
      <c r="A73" s="5" t="s">
        <v>67</v>
      </c>
      <c r="B73" s="4" t="s">
        <v>46</v>
      </c>
      <c r="C73" s="4"/>
      <c r="D73" s="4"/>
      <c r="E73" s="34"/>
      <c r="F73" s="39"/>
    </row>
    <row r="74" spans="1:6" ht="16.5" thickBot="1">
      <c r="A74" s="59" t="s">
        <v>84</v>
      </c>
      <c r="B74" s="60"/>
      <c r="C74" s="60"/>
      <c r="D74" s="60"/>
      <c r="E74" s="60"/>
      <c r="F74" s="61"/>
    </row>
    <row r="75" spans="1:6" ht="16.5" thickBot="1">
      <c r="A75" s="62" t="s">
        <v>85</v>
      </c>
      <c r="B75" s="63"/>
      <c r="C75" s="63"/>
      <c r="D75" s="63"/>
      <c r="E75" s="63"/>
      <c r="F75" s="64"/>
    </row>
    <row r="76" spans="1:6" ht="16.5" thickBot="1">
      <c r="A76" s="59" t="s">
        <v>86</v>
      </c>
      <c r="B76" s="60"/>
      <c r="C76" s="60"/>
      <c r="D76" s="60"/>
      <c r="E76" s="60"/>
      <c r="F76" s="61"/>
    </row>
    <row r="82" ht="25.5" customHeight="1"/>
  </sheetData>
  <sheetProtection/>
  <mergeCells count="11">
    <mergeCell ref="A70:F70"/>
    <mergeCell ref="A74:F74"/>
    <mergeCell ref="A75:F75"/>
    <mergeCell ref="A76:F76"/>
    <mergeCell ref="A56:F56"/>
    <mergeCell ref="A8:F8"/>
    <mergeCell ref="A21:F21"/>
    <mergeCell ref="A22:F22"/>
    <mergeCell ref="A41:F41"/>
    <mergeCell ref="A42:D42"/>
    <mergeCell ref="A57:F57"/>
  </mergeCells>
  <printOptions/>
  <pageMargins left="0.7" right="0.7" top="0.75" bottom="0.75" header="0.3" footer="0.3"/>
  <pageSetup horizontalDpi="600" verticalDpi="600" orientation="landscape" scale="74" r:id="rId1"/>
  <rowBreaks count="2" manualBreakCount="2">
    <brk id="41" max="255" man="1"/>
    <brk id="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D3:J14"/>
  <sheetViews>
    <sheetView zoomScalePageLayoutView="0" workbookViewId="0" topLeftCell="A2">
      <selection activeCell="H9" sqref="H9"/>
    </sheetView>
  </sheetViews>
  <sheetFormatPr defaultColWidth="9.140625" defaultRowHeight="15"/>
  <cols>
    <col min="5" max="5" width="4.00390625" style="0" bestFit="1" customWidth="1"/>
    <col min="6" max="6" width="22.28125" style="0" customWidth="1"/>
    <col min="7" max="7" width="24.140625" style="0" customWidth="1"/>
    <col min="8" max="8" width="27.421875" style="0" customWidth="1"/>
    <col min="9" max="9" width="10.140625" style="0" bestFit="1" customWidth="1"/>
    <col min="10" max="10" width="12.8515625" style="0" customWidth="1"/>
  </cols>
  <sheetData>
    <row r="3" ht="15">
      <c r="F3" t="s">
        <v>124</v>
      </c>
    </row>
    <row r="5" spans="4:10" ht="60">
      <c r="D5" s="52" t="s">
        <v>118</v>
      </c>
      <c r="E5" s="53">
        <v>1</v>
      </c>
      <c r="F5" s="52" t="s">
        <v>120</v>
      </c>
      <c r="G5" s="52" t="s">
        <v>47</v>
      </c>
      <c r="H5" s="52" t="s">
        <v>70</v>
      </c>
      <c r="J5" s="51"/>
    </row>
    <row r="6" spans="4:8" ht="15">
      <c r="D6" s="53" t="s">
        <v>119</v>
      </c>
      <c r="E6" s="53">
        <v>1.1</v>
      </c>
      <c r="F6" s="58">
        <v>350000</v>
      </c>
      <c r="G6" s="57">
        <v>0.5</v>
      </c>
      <c r="H6" s="58">
        <v>270678</v>
      </c>
    </row>
    <row r="7" spans="4:8" ht="15">
      <c r="D7" s="53"/>
      <c r="E7" s="53"/>
      <c r="F7" s="58"/>
      <c r="G7" s="53"/>
      <c r="H7" s="58"/>
    </row>
    <row r="8" spans="4:8" ht="15">
      <c r="D8" s="53" t="s">
        <v>118</v>
      </c>
      <c r="E8" s="53">
        <v>2</v>
      </c>
      <c r="F8" s="58"/>
      <c r="G8" s="53"/>
      <c r="H8" s="58"/>
    </row>
    <row r="9" spans="4:8" ht="15">
      <c r="D9" s="53" t="s">
        <v>119</v>
      </c>
      <c r="E9" s="53">
        <v>2.2</v>
      </c>
      <c r="F9" s="58">
        <v>227000</v>
      </c>
      <c r="G9" s="57">
        <v>0.5</v>
      </c>
      <c r="H9" s="54">
        <v>254500</v>
      </c>
    </row>
    <row r="10" spans="4:10" ht="15">
      <c r="D10" s="53" t="s">
        <v>119</v>
      </c>
      <c r="E10" s="53">
        <v>2.5</v>
      </c>
      <c r="F10" s="58">
        <v>200000</v>
      </c>
      <c r="G10" s="57">
        <v>0.5</v>
      </c>
      <c r="H10" s="54">
        <v>250000</v>
      </c>
      <c r="J10" s="50"/>
    </row>
    <row r="11" spans="4:8" ht="15">
      <c r="D11" s="53" t="s">
        <v>121</v>
      </c>
      <c r="E11" s="53"/>
      <c r="F11" s="54">
        <f>SUM(F6:F10)</f>
        <v>777000</v>
      </c>
      <c r="G11" s="53"/>
      <c r="H11" s="58"/>
    </row>
    <row r="12" spans="4:9" ht="15">
      <c r="D12" s="53" t="s">
        <v>122</v>
      </c>
      <c r="E12" s="55"/>
      <c r="F12" s="58">
        <v>54366</v>
      </c>
      <c r="G12" s="57">
        <v>0.07</v>
      </c>
      <c r="H12" s="58">
        <v>54262.89</v>
      </c>
      <c r="I12" s="50"/>
    </row>
    <row r="13" spans="4:8" ht="15">
      <c r="D13" s="53" t="s">
        <v>123</v>
      </c>
      <c r="E13" s="53"/>
      <c r="F13" s="56">
        <f>SUM(F11:F12)</f>
        <v>831366</v>
      </c>
      <c r="G13" s="53"/>
      <c r="H13" s="53">
        <f>SUM(H6:H12)</f>
        <v>829440.89</v>
      </c>
    </row>
    <row r="14" spans="4:8" ht="15">
      <c r="D14" s="53"/>
      <c r="E14" s="53"/>
      <c r="F14" s="56"/>
      <c r="G14" s="53"/>
      <c r="H14" s="5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15.57421875" style="0" customWidth="1"/>
    <col min="2" max="5" width="10.7109375" style="0" bestFit="1" customWidth="1"/>
    <col min="6" max="9" width="9.28125" style="0" bestFit="1" customWidth="1"/>
    <col min="10" max="10" width="9.7109375" style="0" bestFit="1" customWidth="1"/>
    <col min="14" max="14" width="11.421875" style="0" customWidth="1"/>
  </cols>
  <sheetData>
    <row r="1" spans="1:4" ht="15.75">
      <c r="A1" s="6" t="s">
        <v>68</v>
      </c>
      <c r="B1" s="6"/>
      <c r="C1" s="6"/>
      <c r="D1" s="6"/>
    </row>
    <row r="2" spans="1:4" ht="15">
      <c r="A2" s="11"/>
      <c r="B2" s="11"/>
      <c r="C2" s="11"/>
      <c r="D2" s="11"/>
    </row>
    <row r="3" spans="1:4" ht="15">
      <c r="A3" s="11" t="s">
        <v>66</v>
      </c>
      <c r="B3" s="11"/>
      <c r="C3" s="11"/>
      <c r="D3" s="11"/>
    </row>
    <row r="4" ht="15.75" thickBot="1"/>
    <row r="5" spans="1:10" ht="26.25" thickBot="1">
      <c r="A5" s="67" t="s">
        <v>49</v>
      </c>
      <c r="B5" s="65" t="s">
        <v>114</v>
      </c>
      <c r="C5" s="66"/>
      <c r="D5" s="65" t="s">
        <v>115</v>
      </c>
      <c r="E5" s="66"/>
      <c r="F5" s="65" t="s">
        <v>50</v>
      </c>
      <c r="G5" s="66"/>
      <c r="H5" s="10" t="s">
        <v>63</v>
      </c>
      <c r="I5" s="10" t="s">
        <v>65</v>
      </c>
      <c r="J5" s="67" t="s">
        <v>64</v>
      </c>
    </row>
    <row r="6" spans="1:10" ht="26.25" thickBot="1">
      <c r="A6" s="68"/>
      <c r="B6" s="7" t="s">
        <v>52</v>
      </c>
      <c r="C6" s="7" t="s">
        <v>53</v>
      </c>
      <c r="D6" s="7" t="s">
        <v>52</v>
      </c>
      <c r="E6" s="7" t="s">
        <v>53</v>
      </c>
      <c r="F6" s="7" t="s">
        <v>52</v>
      </c>
      <c r="G6" s="7" t="s">
        <v>53</v>
      </c>
      <c r="H6" s="7"/>
      <c r="I6" s="7"/>
      <c r="J6" s="68"/>
    </row>
    <row r="7" spans="1:10" ht="26.25" thickBot="1">
      <c r="A7" s="8" t="s">
        <v>54</v>
      </c>
      <c r="B7" s="47">
        <v>270340</v>
      </c>
      <c r="C7" s="47">
        <v>115860</v>
      </c>
      <c r="D7" s="47">
        <v>189000</v>
      </c>
      <c r="E7" s="47">
        <v>81000</v>
      </c>
      <c r="F7" s="47">
        <v>0</v>
      </c>
      <c r="G7" s="47">
        <v>0</v>
      </c>
      <c r="H7" s="47">
        <v>0</v>
      </c>
      <c r="I7" s="47">
        <v>0</v>
      </c>
      <c r="J7" s="47">
        <f>SUM(B7:I7)</f>
        <v>656200</v>
      </c>
    </row>
    <row r="8" spans="1:10" ht="39" thickBot="1">
      <c r="A8" s="8" t="s">
        <v>55</v>
      </c>
      <c r="B8" s="47">
        <v>14455</v>
      </c>
      <c r="C8" s="47">
        <v>6195</v>
      </c>
      <c r="D8" s="48">
        <v>7000</v>
      </c>
      <c r="E8" s="47">
        <v>3000</v>
      </c>
      <c r="F8" s="47">
        <v>0</v>
      </c>
      <c r="G8" s="47">
        <v>0</v>
      </c>
      <c r="H8" s="47">
        <v>0</v>
      </c>
      <c r="I8" s="47">
        <v>0</v>
      </c>
      <c r="J8" s="47">
        <f aca="true" t="shared" si="0" ref="J8:J13">SUM(B8:I8)</f>
        <v>30650</v>
      </c>
    </row>
    <row r="9" spans="1:10" ht="64.5" thickBot="1">
      <c r="A9" s="8" t="s">
        <v>56</v>
      </c>
      <c r="B9" s="47">
        <v>45500</v>
      </c>
      <c r="C9" s="47">
        <v>19500</v>
      </c>
      <c r="D9" s="47">
        <v>13300</v>
      </c>
      <c r="E9" s="47">
        <v>5700</v>
      </c>
      <c r="F9" s="47">
        <v>0</v>
      </c>
      <c r="G9" s="47">
        <v>0</v>
      </c>
      <c r="H9" s="47">
        <v>0</v>
      </c>
      <c r="I9" s="47">
        <v>0</v>
      </c>
      <c r="J9" s="47">
        <f t="shared" si="0"/>
        <v>84000</v>
      </c>
    </row>
    <row r="10" spans="1:10" ht="26.25" thickBot="1">
      <c r="A10" s="8" t="s">
        <v>57</v>
      </c>
      <c r="B10" s="47">
        <v>95900</v>
      </c>
      <c r="C10" s="47">
        <v>41100</v>
      </c>
      <c r="D10" s="47">
        <v>73000</v>
      </c>
      <c r="E10" s="47">
        <v>27300</v>
      </c>
      <c r="F10" s="47">
        <v>0</v>
      </c>
      <c r="G10" s="47">
        <v>0</v>
      </c>
      <c r="H10" s="47">
        <v>0</v>
      </c>
      <c r="I10" s="47">
        <v>0</v>
      </c>
      <c r="J10" s="47">
        <f t="shared" si="0"/>
        <v>237300</v>
      </c>
    </row>
    <row r="11" spans="1:10" ht="15.75" thickBot="1">
      <c r="A11" s="8" t="s">
        <v>58</v>
      </c>
      <c r="B11" s="47">
        <v>18200</v>
      </c>
      <c r="C11" s="47">
        <v>7800</v>
      </c>
      <c r="D11" s="47">
        <v>11200</v>
      </c>
      <c r="E11" s="47">
        <v>4800</v>
      </c>
      <c r="F11" s="47">
        <v>0</v>
      </c>
      <c r="G11" s="47">
        <v>0</v>
      </c>
      <c r="H11" s="47">
        <v>0</v>
      </c>
      <c r="I11" s="47">
        <v>0</v>
      </c>
      <c r="J11" s="47">
        <f t="shared" si="0"/>
        <v>42000</v>
      </c>
    </row>
    <row r="12" spans="1:10" ht="39" thickBot="1">
      <c r="A12" s="8" t="s">
        <v>59</v>
      </c>
      <c r="B12" s="47">
        <v>305900</v>
      </c>
      <c r="C12" s="47">
        <v>131100</v>
      </c>
      <c r="D12" s="47">
        <v>252000</v>
      </c>
      <c r="E12" s="47">
        <v>108000</v>
      </c>
      <c r="F12" s="47">
        <v>0</v>
      </c>
      <c r="G12" s="47">
        <v>0</v>
      </c>
      <c r="H12" s="47">
        <v>0</v>
      </c>
      <c r="I12" s="47">
        <v>0</v>
      </c>
      <c r="J12" s="47">
        <f t="shared" si="0"/>
        <v>797000</v>
      </c>
    </row>
    <row r="13" spans="1:10" ht="39" thickBot="1">
      <c r="A13" s="8" t="s">
        <v>60</v>
      </c>
      <c r="B13" s="47">
        <v>14455</v>
      </c>
      <c r="C13" s="47">
        <v>6195</v>
      </c>
      <c r="D13" s="47">
        <v>35000</v>
      </c>
      <c r="E13" s="47">
        <v>15000</v>
      </c>
      <c r="F13" s="47">
        <v>0</v>
      </c>
      <c r="G13" s="47">
        <v>0</v>
      </c>
      <c r="H13" s="47">
        <v>0</v>
      </c>
      <c r="I13" s="47">
        <v>0</v>
      </c>
      <c r="J13" s="47">
        <f t="shared" si="0"/>
        <v>70650</v>
      </c>
    </row>
    <row r="14" spans="1:10" ht="26.25" thickBot="1">
      <c r="A14" s="9" t="s">
        <v>61</v>
      </c>
      <c r="B14" s="49">
        <f>SUM(B7:B13)</f>
        <v>764750</v>
      </c>
      <c r="C14" s="49">
        <f aca="true" t="shared" si="1" ref="C14:J14">SUM(C7:C13)</f>
        <v>327750</v>
      </c>
      <c r="D14" s="49">
        <f t="shared" si="1"/>
        <v>580500</v>
      </c>
      <c r="E14" s="49">
        <f t="shared" si="1"/>
        <v>244800</v>
      </c>
      <c r="F14" s="49">
        <f t="shared" si="1"/>
        <v>0</v>
      </c>
      <c r="G14" s="49">
        <f t="shared" si="1"/>
        <v>0</v>
      </c>
      <c r="H14" s="49">
        <f t="shared" si="1"/>
        <v>0</v>
      </c>
      <c r="I14" s="49">
        <f t="shared" si="1"/>
        <v>0</v>
      </c>
      <c r="J14" s="49">
        <f t="shared" si="1"/>
        <v>1917800</v>
      </c>
    </row>
    <row r="15" spans="1:10" ht="39" thickBot="1">
      <c r="A15" s="8" t="s">
        <v>62</v>
      </c>
      <c r="B15" s="47">
        <f>B14*7%</f>
        <v>53532.50000000001</v>
      </c>
      <c r="C15" s="47">
        <f>C14*7%</f>
        <v>22942.500000000004</v>
      </c>
      <c r="D15" s="47">
        <f>D14*7%</f>
        <v>40635.00000000001</v>
      </c>
      <c r="E15" s="47">
        <f>E14*7%</f>
        <v>17136</v>
      </c>
      <c r="F15" s="47">
        <v>0</v>
      </c>
      <c r="G15" s="47">
        <v>0</v>
      </c>
      <c r="H15" s="47">
        <v>0</v>
      </c>
      <c r="I15" s="47">
        <v>0</v>
      </c>
      <c r="J15" s="47">
        <f>SUM(B15:I15)</f>
        <v>134246.00000000003</v>
      </c>
    </row>
    <row r="16" spans="1:11" ht="15.75" thickBot="1">
      <c r="A16" s="9" t="s">
        <v>51</v>
      </c>
      <c r="B16" s="49">
        <f>B14+B15</f>
        <v>818282.5</v>
      </c>
      <c r="C16" s="49">
        <f aca="true" t="shared" si="2" ref="C16:J16">C14+C15</f>
        <v>350692.5</v>
      </c>
      <c r="D16" s="49">
        <f t="shared" si="2"/>
        <v>621135</v>
      </c>
      <c r="E16" s="49">
        <f t="shared" si="2"/>
        <v>261936</v>
      </c>
      <c r="F16" s="49">
        <f t="shared" si="2"/>
        <v>0</v>
      </c>
      <c r="G16" s="49">
        <f t="shared" si="2"/>
        <v>0</v>
      </c>
      <c r="H16" s="49">
        <f t="shared" si="2"/>
        <v>0</v>
      </c>
      <c r="I16" s="49">
        <f t="shared" si="2"/>
        <v>0</v>
      </c>
      <c r="J16" s="49">
        <f t="shared" si="2"/>
        <v>2052046</v>
      </c>
      <c r="K16" t="s">
        <v>116</v>
      </c>
    </row>
    <row r="18" ht="15">
      <c r="A18" t="s">
        <v>117</v>
      </c>
    </row>
  </sheetData>
  <sheetProtection/>
  <mergeCells count="5">
    <mergeCell ref="F5:G5"/>
    <mergeCell ref="J5:J6"/>
    <mergeCell ref="A5:A6"/>
    <mergeCell ref="B5:C5"/>
    <mergeCell ref="D5:E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Jelena Zelenovic</dc:creator>
  <cp:keywords/>
  <dc:description/>
  <cp:lastModifiedBy>Daniel Msonda</cp:lastModifiedBy>
  <cp:lastPrinted>2017-12-11T22:51:21Z</cp:lastPrinted>
  <dcterms:created xsi:type="dcterms:W3CDTF">2017-11-15T21:17:43Z</dcterms:created>
  <dcterms:modified xsi:type="dcterms:W3CDTF">2020-03-31T09:44:38Z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