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ereira\Documents\PBF 2018 support to the media\Reports\narrative reports\"/>
    </mc:Choice>
  </mc:AlternateContent>
  <xr:revisionPtr revIDLastSave="0" documentId="13_ncr:1_{CE34BE19-7ABC-4CCF-8644-4D9ED3C7FAE3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2" l="1"/>
  <c r="J9" i="2" s="1"/>
  <c r="K10" i="2"/>
  <c r="J10" i="2" s="1"/>
  <c r="J13" i="2"/>
  <c r="J11" i="2"/>
  <c r="K16" i="2"/>
  <c r="J12" i="2"/>
  <c r="J14" i="2"/>
  <c r="J8" i="2"/>
  <c r="I8" i="2"/>
  <c r="C45" i="1"/>
  <c r="C63" i="1"/>
  <c r="J64" i="1" l="1"/>
  <c r="C18" i="1"/>
  <c r="C67" i="1" s="1"/>
  <c r="C69" i="1" s="1"/>
  <c r="C37" i="1"/>
  <c r="C27" i="1"/>
  <c r="C11" i="1"/>
  <c r="J50" i="1"/>
  <c r="J30" i="1"/>
  <c r="C30" i="1"/>
  <c r="J31" i="1"/>
  <c r="F31" i="1"/>
  <c r="J49" i="1"/>
  <c r="G60" i="1"/>
  <c r="J60" i="1" s="1"/>
  <c r="C60" i="1"/>
  <c r="J66" i="1"/>
  <c r="J44" i="1"/>
  <c r="B13" i="2" l="1"/>
  <c r="B9" i="2"/>
  <c r="B10" i="2"/>
  <c r="B11" i="2"/>
  <c r="B12" i="2"/>
  <c r="B14" i="2"/>
  <c r="B15" i="2"/>
  <c r="B16" i="2"/>
  <c r="B8" i="2"/>
  <c r="C15" i="2"/>
  <c r="C9" i="2"/>
  <c r="C10" i="2"/>
  <c r="C11" i="2"/>
  <c r="C12" i="2"/>
  <c r="C13" i="2"/>
  <c r="C14" i="2"/>
  <c r="C16" i="2"/>
  <c r="C8" i="2"/>
  <c r="J56" i="1"/>
  <c r="J63" i="1" s="1"/>
  <c r="J37" i="1"/>
  <c r="J18" i="1"/>
  <c r="E39" i="1"/>
  <c r="J39" i="1"/>
  <c r="J27" i="1"/>
  <c r="B17" i="2" l="1"/>
  <c r="J45" i="1"/>
  <c r="J67" i="1" s="1"/>
  <c r="J15" i="2" l="1"/>
  <c r="J17" i="2" l="1"/>
  <c r="I9" i="2"/>
  <c r="I11" i="2"/>
  <c r="I12" i="2"/>
  <c r="I14" i="2"/>
  <c r="I10" i="2"/>
  <c r="I13" i="2"/>
  <c r="I15" i="2" l="1"/>
  <c r="K15" i="2" s="1"/>
  <c r="I17" i="2" l="1"/>
  <c r="K17" i="2"/>
</calcChain>
</file>

<file path=xl/sharedStrings.xml><?xml version="1.0" encoding="utf-8"?>
<sst xmlns="http://schemas.openxmlformats.org/spreadsheetml/2006/main" count="150" uniqueCount="134">
  <si>
    <t>Outcome/ Output number</t>
  </si>
  <si>
    <t>Outcome/ output/ activity formulation:</t>
  </si>
  <si>
    <t>Activity 1.1.1:</t>
  </si>
  <si>
    <t>Activity 1.1.2:</t>
  </si>
  <si>
    <t>Activity 1.1.3:</t>
  </si>
  <si>
    <t>Activity 1.2.1:</t>
  </si>
  <si>
    <t>Activity 1.3.1:</t>
  </si>
  <si>
    <t>TOTAL $ FOR OUTCOME 1:</t>
  </si>
  <si>
    <t>Activity 2.1.1:</t>
  </si>
  <si>
    <t>Activity 2.2.1:</t>
  </si>
  <si>
    <t>Activity 2.2.2:</t>
  </si>
  <si>
    <t>Activity 2.3.1:</t>
  </si>
  <si>
    <t>TOTAL $ FOR OUTCOME 2:</t>
  </si>
  <si>
    <t>Activity 3.1.1:</t>
  </si>
  <si>
    <t>Activity 3.2.1:</t>
  </si>
  <si>
    <t>TOTAL $ FOR OUTCOME 3:</t>
  </si>
  <si>
    <t xml:space="preserve"> </t>
  </si>
  <si>
    <t>SUB-TOTAL PROJECT BUDGET:</t>
  </si>
  <si>
    <t>Indirect support costs (7%):</t>
  </si>
  <si>
    <t>TOTAL PROJECT BUDGET:</t>
  </si>
  <si>
    <t>Any remarks (e.g. on types of inputs provided or budget justification, for example if high TA or travel costs)</t>
  </si>
  <si>
    <t>CATEGORIES</t>
  </si>
  <si>
    <t>TOTAL</t>
  </si>
  <si>
    <t>Tranche 1 (70%)</t>
  </si>
  <si>
    <t>Tranche 2 (30%)</t>
  </si>
  <si>
    <t>1. Staff and other personnel</t>
  </si>
  <si>
    <t>2. Supplies, Commodities, Materials</t>
  </si>
  <si>
    <t>3. Equipment, Vehicles, and Furniture (including Depreciation)</t>
  </si>
  <si>
    <t>4. Contractual services</t>
  </si>
  <si>
    <t>5.Travel</t>
  </si>
  <si>
    <t>6. Transfers and Grants to Counterparts</t>
  </si>
  <si>
    <t>7. General Operating and other Direct Costs</t>
  </si>
  <si>
    <t>Sub-Total Project Costs</t>
  </si>
  <si>
    <t>8. Indirect Support Costs (must be 7%)</t>
  </si>
  <si>
    <t>PROJECT TOTAL</t>
  </si>
  <si>
    <t>Note: If this is a budget revision, insert extra columns to show budget changes.</t>
  </si>
  <si>
    <t>Project personnel costs if not included in activities above</t>
  </si>
  <si>
    <t>Project operational costs if not included in activities above</t>
  </si>
  <si>
    <t>Project M&amp;E budget</t>
  </si>
  <si>
    <t>Table 2 - PBF project budget by UN cost category</t>
  </si>
  <si>
    <t>Table 1 - PBF project budget by Outcome, output and activity</t>
  </si>
  <si>
    <t>Level of expenditure/ commitments in USD (to provide at time of project progress reporting):</t>
  </si>
  <si>
    <t>OUTCOME 3: Established and young media professionals produce quality, impartial and conflict-sensitive content</t>
  </si>
  <si>
    <t>OUTCOME 2: Journalists, media professionals, outlets and associations organize more effectively and exercise greater professional and economic autonomy due to improved governance of the media sector.</t>
  </si>
  <si>
    <t>OUTCOME 1: An improved and universally applied legal framework regulating the media sector and the journalistic profession contributes to enhanced professionalism and accountability as well as a decrease of tensions between media professionals and state actors</t>
  </si>
  <si>
    <t>Percent of budget for each output reserved for direct action on gender equality (if any):</t>
  </si>
  <si>
    <t xml:space="preserve">Output 1.1: Technical input to draft regulation is provided.  </t>
  </si>
  <si>
    <t>Output 1.2: A lobbying strategy to advocate for the adoption of this new regulatory framework is implemented.</t>
  </si>
  <si>
    <t>Output 1.3: Key stakeholders are sensitized on the regulatory framework</t>
  </si>
  <si>
    <t>Organize Journalist’s congress,( women journalists network and youth journalists network, as paralel events).</t>
  </si>
  <si>
    <t>Organize  national meeting of community radios</t>
  </si>
  <si>
    <t xml:space="preserve">Output 2.1:Media owners and managers’ come together in a forum to discuss the terms and goals of a new association </t>
  </si>
  <si>
    <t>Output 2.2: Union of journalists and community radios network elect representatives and improves its sustainability</t>
  </si>
  <si>
    <t>Output 2.3: Independent Media Consortium (IMC) established and able to function</t>
  </si>
  <si>
    <t>Output 2.4: Lobby effort for state budget allocation of funding for public service designed and implemented</t>
  </si>
  <si>
    <t>UNV</t>
  </si>
  <si>
    <t>Output 3.1: Journalists and aspirants to the profession are trained on ethics and conflict-sensitive reporting as well as multi-media production skills</t>
  </si>
  <si>
    <t>Output 3.5:Establishment of a National Prize for ethical journalism promoting peace</t>
  </si>
  <si>
    <t>Output 3.4:TV and radio program focused on civic education and peace produced and broadcasted at national level</t>
  </si>
  <si>
    <t>Output 3.3: Educational TV and radio series produced through small grants program</t>
  </si>
  <si>
    <t>Output 3.2: AD Multimedia Centre equipped</t>
  </si>
  <si>
    <t>Buying equipments for the Center</t>
  </si>
  <si>
    <t>Activity 3.5.1:</t>
  </si>
  <si>
    <t>Transfer of funds to the journalist association to attribute journalism prize</t>
  </si>
  <si>
    <t>Activity 3.4.1:</t>
  </si>
  <si>
    <t>Activity 3.3.1:</t>
  </si>
  <si>
    <t xml:space="preserve">Output 2.6:Bafata Women’s Radio supported to ensure women’s participation in public life </t>
  </si>
  <si>
    <t>Activity 2.6.1 :</t>
  </si>
  <si>
    <t>Activity 2.6.2 :</t>
  </si>
  <si>
    <t>Aquisition of equipement and operating expenses for Bafata women radio</t>
  </si>
  <si>
    <t>Output 2.5:Community radios equipped with solar panels</t>
  </si>
  <si>
    <t>Activity 2.5.1 :</t>
  </si>
  <si>
    <t>Activity 2.4.1:</t>
  </si>
  <si>
    <r>
      <t xml:space="preserve">Budget by recipient organization (not including staff, general operating costs and indirect fee) - </t>
    </r>
    <r>
      <rPr>
        <sz val="12"/>
        <color rgb="FFFF0000"/>
        <rFont val="Times New Roman"/>
        <family val="1"/>
      </rPr>
      <t>Please add a new column for each recipient organization</t>
    </r>
  </si>
  <si>
    <t xml:space="preserve">Annex - PBF project budget </t>
  </si>
  <si>
    <t>ONG AD
(GRANT)</t>
  </si>
  <si>
    <t>CMICS - Consortium
(GRANT)</t>
  </si>
  <si>
    <t>RENARC
(GRANT)</t>
  </si>
  <si>
    <t>AEGUI telenovela
(GRANT)</t>
  </si>
  <si>
    <t>Recruit a consultant in advocacy to train the members of journalists associations and develop a strategy which will include meetings, outreach to key audiences, punlic information campaign</t>
  </si>
  <si>
    <t>Amount Recipient  UNDP</t>
  </si>
  <si>
    <t xml:space="preserve">PLANNED </t>
  </si>
  <si>
    <t>REALIZED</t>
  </si>
  <si>
    <t>Radio Women Bafata / Press Association of Sevilha</t>
  </si>
  <si>
    <t>Activity 2.6.3 :</t>
  </si>
  <si>
    <t>Activity 2.6.4 :</t>
  </si>
  <si>
    <t>Investigative Journalism Report on women and drugs</t>
  </si>
  <si>
    <t>Activity 3.3.2:</t>
  </si>
  <si>
    <t>International consultant</t>
  </si>
  <si>
    <t>Telenovela : 28 episods written</t>
  </si>
  <si>
    <t>Activity 3.1.2:</t>
  </si>
  <si>
    <t>A consultant is recruited to assist the media consortium to develop the curriculum</t>
  </si>
  <si>
    <t>A consultant writes 18 manuals for the journalism school</t>
  </si>
  <si>
    <t>Activity 2.3.2:</t>
  </si>
  <si>
    <t>Buying a professional Printer and equipment for the mobile radio</t>
  </si>
  <si>
    <t>Activity 2.3.3:</t>
  </si>
  <si>
    <t>Buying a car for the mobile radio</t>
  </si>
  <si>
    <t>Activity 2.3.4:</t>
  </si>
  <si>
    <t>Consortium Legalized and able to function (Consultant)</t>
  </si>
  <si>
    <t>Organize lobbying and public information campaign</t>
  </si>
  <si>
    <t xml:space="preserve">An e-training on Coronavirus was produced </t>
  </si>
  <si>
    <t>Activity 3.1.3:</t>
  </si>
  <si>
    <t>The UNV had a total duration contract of 26 months</t>
  </si>
  <si>
    <t>Organization of a national meeting of all media owners and managers to discuss the benefits of cooperating</t>
  </si>
  <si>
    <t>Advocacy strategy</t>
  </si>
  <si>
    <t>Acquisition and installation of solar panels for 7 community radio/TV</t>
  </si>
  <si>
    <t>Building the Center / School</t>
  </si>
  <si>
    <t>Launch of a public competition - Investigative journalism</t>
  </si>
  <si>
    <t>Recruit consultant to draft the draft laws</t>
  </si>
  <si>
    <t>This item was paid by the UNIOGBIS.</t>
  </si>
  <si>
    <t xml:space="preserve"> A law forum of journalists in consultation with members  of political parties, government.</t>
  </si>
  <si>
    <t>Recruit consultant to review the Statutes of the National Council of Social Communication</t>
  </si>
  <si>
    <t xml:space="preserve">Fact-checking team created during the elections </t>
  </si>
  <si>
    <t>Activity 1.1.4:</t>
  </si>
  <si>
    <t>20h training in management to 2 media owners</t>
  </si>
  <si>
    <t>3 grants to 3 women entrepreneurs to implement innovative idea in media</t>
  </si>
  <si>
    <t>Consultant to coach the 3 women</t>
  </si>
  <si>
    <t>Activity 2.1.2:</t>
  </si>
  <si>
    <t>Activity 2.1.3:</t>
  </si>
  <si>
    <t>Activity 2.1.4:</t>
  </si>
  <si>
    <t xml:space="preserve">Recruitment of 1 Consultant - journalism trainer </t>
  </si>
  <si>
    <t>Recruitment of 1 Consultant - radio tecnhician trainer</t>
  </si>
  <si>
    <t xml:space="preserve">Five women received a grant to study journalism </t>
  </si>
  <si>
    <t>Activity 3.1.4:</t>
  </si>
  <si>
    <t>Activity 3.2.2:</t>
  </si>
  <si>
    <t>Buying books for the library</t>
  </si>
  <si>
    <t>Activity 3.3.3:</t>
  </si>
  <si>
    <t xml:space="preserve">Fact-checking website </t>
  </si>
  <si>
    <t>Activity 2.1.5:</t>
  </si>
  <si>
    <t>Training in Law, organization</t>
  </si>
  <si>
    <t>Activity 2.3.5:</t>
  </si>
  <si>
    <t>Buying furnitures for the center</t>
  </si>
  <si>
    <t>Activity 2.3.6:</t>
  </si>
  <si>
    <t>Consortium recruits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</si>
</sst>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>
      <alignment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44" fontId="1" fillId="0" borderId="6" xfId="1" applyFont="1" applyBorder="1" applyAlignment="1">
      <alignment vertical="center" wrapText="1"/>
    </xf>
    <xf numFmtId="9" fontId="1" fillId="0" borderId="6" xfId="2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4" fontId="2" fillId="7" borderId="9" xfId="0" applyNumberFormat="1" applyFont="1" applyFill="1" applyBorder="1" applyAlignment="1">
      <alignment vertical="center" wrapText="1"/>
    </xf>
    <xf numFmtId="0" fontId="2" fillId="7" borderId="8" xfId="0" applyFont="1" applyFill="1" applyBorder="1" applyAlignment="1">
      <alignment vertical="center" wrapText="1"/>
    </xf>
    <xf numFmtId="0" fontId="2" fillId="7" borderId="9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4" fontId="1" fillId="7" borderId="6" xfId="1" applyFont="1" applyFill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4" fontId="1" fillId="0" borderId="9" xfId="0" applyNumberFormat="1" applyFont="1" applyBorder="1" applyAlignment="1">
      <alignment vertical="center" wrapText="1"/>
    </xf>
    <xf numFmtId="44" fontId="1" fillId="0" borderId="6" xfId="0" applyNumberFormat="1" applyFont="1" applyBorder="1" applyAlignment="1">
      <alignment vertical="center" wrapText="1"/>
    </xf>
    <xf numFmtId="44" fontId="9" fillId="8" borderId="7" xfId="1" applyFont="1" applyFill="1" applyBorder="1" applyAlignment="1">
      <alignment horizontal="right" vertical="center" wrapText="1"/>
    </xf>
    <xf numFmtId="44" fontId="1" fillId="8" borderId="6" xfId="1" applyFont="1" applyFill="1" applyBorder="1" applyAlignment="1">
      <alignment vertical="center" wrapText="1"/>
    </xf>
    <xf numFmtId="44" fontId="1" fillId="0" borderId="9" xfId="1" applyFont="1" applyBorder="1" applyAlignment="1">
      <alignment vertical="center" wrapText="1"/>
    </xf>
    <xf numFmtId="44" fontId="1" fillId="7" borderId="9" xfId="1" applyFont="1" applyFill="1" applyBorder="1" applyAlignment="1">
      <alignment vertical="center" wrapText="1"/>
    </xf>
    <xf numFmtId="164" fontId="1" fillId="0" borderId="6" xfId="1" applyNumberFormat="1" applyFont="1" applyBorder="1" applyAlignment="1">
      <alignment vertical="center" wrapText="1"/>
    </xf>
    <xf numFmtId="164" fontId="1" fillId="0" borderId="6" xfId="0" applyNumberFormat="1" applyFont="1" applyBorder="1" applyAlignment="1">
      <alignment vertical="center" wrapText="1"/>
    </xf>
    <xf numFmtId="9" fontId="1" fillId="0" borderId="6" xfId="0" applyNumberFormat="1" applyFont="1" applyBorder="1" applyAlignment="1">
      <alignment vertical="center" wrapText="1"/>
    </xf>
    <xf numFmtId="4" fontId="10" fillId="0" borderId="14" xfId="0" applyNumberFormat="1" applyFont="1" applyBorder="1" applyAlignment="1">
      <alignment vertical="center" wrapText="1"/>
    </xf>
    <xf numFmtId="3" fontId="10" fillId="0" borderId="16" xfId="0" applyNumberFormat="1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 wrapText="1"/>
    </xf>
    <xf numFmtId="3" fontId="10" fillId="0" borderId="15" xfId="0" applyNumberFormat="1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3" fontId="10" fillId="0" borderId="3" xfId="0" applyNumberFormat="1" applyFont="1" applyBorder="1" applyAlignment="1">
      <alignment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43" fontId="10" fillId="0" borderId="3" xfId="3" applyFont="1" applyBorder="1" applyAlignment="1">
      <alignment horizontal="right" vertical="center" wrapText="1"/>
    </xf>
    <xf numFmtId="0" fontId="11" fillId="4" borderId="2" xfId="0" applyFont="1" applyFill="1" applyBorder="1" applyAlignment="1">
      <alignment vertical="center" wrapText="1"/>
    </xf>
    <xf numFmtId="43" fontId="11" fillId="4" borderId="2" xfId="3" applyFont="1" applyFill="1" applyBorder="1" applyAlignment="1">
      <alignment vertical="center" wrapText="1"/>
    </xf>
    <xf numFmtId="3" fontId="11" fillId="4" borderId="3" xfId="0" applyNumberFormat="1" applyFont="1" applyFill="1" applyBorder="1" applyAlignment="1">
      <alignment vertical="center" wrapText="1"/>
    </xf>
    <xf numFmtId="3" fontId="11" fillId="4" borderId="3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/>
    </xf>
    <xf numFmtId="9" fontId="1" fillId="0" borderId="9" xfId="0" applyNumberFormat="1" applyFont="1" applyBorder="1" applyAlignment="1">
      <alignment vertical="center" wrapText="1"/>
    </xf>
    <xf numFmtId="44" fontId="2" fillId="7" borderId="9" xfId="1" applyFont="1" applyFill="1" applyBorder="1" applyAlignment="1">
      <alignment vertical="center" wrapText="1"/>
    </xf>
    <xf numFmtId="9" fontId="1" fillId="0" borderId="6" xfId="2" applyNumberFormat="1" applyFont="1" applyBorder="1" applyAlignment="1">
      <alignment vertical="center"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"/>
  <sheetViews>
    <sheetView view="pageBreakPreview" zoomScale="50" zoomScaleNormal="100" zoomScaleSheetLayoutView="50" workbookViewId="0">
      <selection activeCell="F23" activeCellId="9" sqref="G60 F56 F51 D53 H44 E39 F35 F34 F31 F23"/>
    </sheetView>
  </sheetViews>
  <sheetFormatPr defaultRowHeight="15" x14ac:dyDescent="0.25"/>
  <cols>
    <col min="1" max="1" width="17.28515625" customWidth="1"/>
    <col min="2" max="2" width="33.28515625" customWidth="1"/>
    <col min="3" max="3" width="25.5703125" customWidth="1"/>
    <col min="4" max="4" width="16.7109375" customWidth="1"/>
    <col min="5" max="5" width="15.42578125" bestFit="1" customWidth="1"/>
    <col min="6" max="6" width="19.140625" customWidth="1"/>
    <col min="7" max="7" width="16.28515625" customWidth="1"/>
    <col min="8" max="8" width="14.42578125" bestFit="1" customWidth="1"/>
    <col min="9" max="9" width="16.85546875" customWidth="1"/>
    <col min="10" max="10" width="22.5703125" customWidth="1"/>
    <col min="11" max="11" width="20.85546875" customWidth="1"/>
    <col min="12" max="12" width="22.7109375" customWidth="1"/>
    <col min="13" max="15" width="28.7109375" customWidth="1"/>
    <col min="16" max="16" width="34.140625" customWidth="1"/>
  </cols>
  <sheetData>
    <row r="1" spans="1:11" ht="21" x14ac:dyDescent="0.35">
      <c r="A1" s="4" t="s">
        <v>74</v>
      </c>
      <c r="B1" s="3"/>
    </row>
    <row r="2" spans="1:11" ht="15.75" x14ac:dyDescent="0.25">
      <c r="A2" s="1"/>
      <c r="B2" s="1"/>
    </row>
    <row r="3" spans="1:11" ht="15.75" x14ac:dyDescent="0.25">
      <c r="A3" s="1" t="s">
        <v>35</v>
      </c>
      <c r="B3" s="1"/>
    </row>
    <row r="5" spans="1:11" ht="15.75" x14ac:dyDescent="0.25">
      <c r="A5" s="1" t="s">
        <v>40</v>
      </c>
    </row>
    <row r="6" spans="1:11" x14ac:dyDescent="0.25">
      <c r="C6" s="5"/>
      <c r="D6" s="5"/>
      <c r="E6" s="5"/>
      <c r="F6" s="5"/>
      <c r="G6" s="5"/>
      <c r="H6" s="5"/>
      <c r="I6" s="5"/>
      <c r="J6" s="5"/>
      <c r="K6" s="5"/>
    </row>
    <row r="7" spans="1:11" ht="138.75" customHeight="1" x14ac:dyDescent="0.25">
      <c r="A7" s="6" t="s">
        <v>0</v>
      </c>
      <c r="B7" s="6" t="s">
        <v>1</v>
      </c>
      <c r="C7" s="6" t="s">
        <v>73</v>
      </c>
      <c r="D7" s="9" t="s">
        <v>75</v>
      </c>
      <c r="E7" s="9" t="s">
        <v>77</v>
      </c>
      <c r="F7" s="9" t="s">
        <v>76</v>
      </c>
      <c r="G7" s="9" t="s">
        <v>78</v>
      </c>
      <c r="H7" s="9" t="s">
        <v>83</v>
      </c>
      <c r="I7" s="6" t="s">
        <v>45</v>
      </c>
      <c r="J7" s="6" t="s">
        <v>41</v>
      </c>
      <c r="K7" s="6" t="s">
        <v>20</v>
      </c>
    </row>
    <row r="8" spans="1:11" ht="15.75" x14ac:dyDescent="0.25">
      <c r="A8" s="46" t="s">
        <v>44</v>
      </c>
      <c r="B8" s="47"/>
      <c r="C8" s="47"/>
      <c r="D8" s="47"/>
      <c r="E8" s="47"/>
      <c r="F8" s="47"/>
      <c r="G8" s="47"/>
      <c r="H8" s="47"/>
      <c r="I8" s="47"/>
      <c r="J8" s="47"/>
      <c r="K8" s="48"/>
    </row>
    <row r="9" spans="1:11" ht="15.75" x14ac:dyDescent="0.25">
      <c r="A9" s="49" t="s">
        <v>46</v>
      </c>
      <c r="B9" s="49"/>
      <c r="C9" s="49"/>
      <c r="D9" s="49"/>
      <c r="E9" s="49"/>
      <c r="F9" s="49"/>
      <c r="G9" s="49"/>
      <c r="H9" s="49"/>
      <c r="I9" s="49"/>
      <c r="J9" s="49"/>
      <c r="K9" s="49"/>
    </row>
    <row r="10" spans="1:11" ht="44.25" customHeight="1" x14ac:dyDescent="0.25">
      <c r="A10" s="8" t="s">
        <v>2</v>
      </c>
      <c r="B10" s="6" t="s">
        <v>108</v>
      </c>
      <c r="C10" s="10"/>
      <c r="D10" s="9"/>
      <c r="E10" s="9"/>
      <c r="F10" s="9"/>
      <c r="G10" s="9"/>
      <c r="H10" s="9"/>
      <c r="I10" s="11"/>
      <c r="J10" s="24">
        <v>0</v>
      </c>
      <c r="K10" s="6" t="s">
        <v>109</v>
      </c>
    </row>
    <row r="11" spans="1:11" ht="53.25" customHeight="1" x14ac:dyDescent="0.25">
      <c r="A11" s="8" t="s">
        <v>3</v>
      </c>
      <c r="B11" s="7" t="s">
        <v>110</v>
      </c>
      <c r="C11" s="10">
        <f>J11</f>
        <v>4292.17</v>
      </c>
      <c r="D11" s="9"/>
      <c r="E11" s="9"/>
      <c r="F11" s="9"/>
      <c r="G11" s="9"/>
      <c r="H11" s="9"/>
      <c r="I11" s="60">
        <v>0.1</v>
      </c>
      <c r="J11" s="25">
        <v>4292.17</v>
      </c>
      <c r="K11" s="6"/>
    </row>
    <row r="12" spans="1:11" ht="54" customHeight="1" x14ac:dyDescent="0.25">
      <c r="A12" s="8" t="s">
        <v>4</v>
      </c>
      <c r="B12" s="6" t="s">
        <v>111</v>
      </c>
      <c r="C12" s="10">
        <v>5000</v>
      </c>
      <c r="D12" s="9"/>
      <c r="E12" s="9"/>
      <c r="F12" s="9"/>
      <c r="G12" s="9"/>
      <c r="H12" s="9"/>
      <c r="I12" s="11"/>
      <c r="J12" s="25">
        <v>5000</v>
      </c>
      <c r="K12" s="6"/>
    </row>
    <row r="13" spans="1:11" ht="46.5" customHeight="1" x14ac:dyDescent="0.25">
      <c r="A13" s="8" t="s">
        <v>113</v>
      </c>
      <c r="B13" s="9" t="s">
        <v>112</v>
      </c>
      <c r="C13" s="10">
        <v>7000</v>
      </c>
      <c r="D13" s="9"/>
      <c r="E13" s="9"/>
      <c r="F13" s="9"/>
      <c r="G13" s="9"/>
      <c r="H13" s="9"/>
      <c r="I13" s="11"/>
      <c r="J13" s="25">
        <v>6000</v>
      </c>
      <c r="K13" s="9"/>
    </row>
    <row r="14" spans="1:11" ht="20.25" customHeight="1" x14ac:dyDescent="0.25">
      <c r="A14" s="49" t="s">
        <v>47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94.5" x14ac:dyDescent="0.25">
      <c r="A15" s="8" t="s">
        <v>5</v>
      </c>
      <c r="B15" s="6" t="s">
        <v>79</v>
      </c>
      <c r="C15" s="10">
        <v>3200</v>
      </c>
      <c r="D15" s="9"/>
      <c r="E15" s="9"/>
      <c r="F15" s="9"/>
      <c r="G15" s="29"/>
      <c r="H15" s="29"/>
      <c r="I15" s="6">
        <v>0</v>
      </c>
      <c r="J15" s="28">
        <v>3200</v>
      </c>
      <c r="K15" s="6"/>
    </row>
    <row r="16" spans="1:11" ht="22.5" customHeight="1" x14ac:dyDescent="0.25">
      <c r="A16" s="49" t="s">
        <v>48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1:11" ht="31.5" x14ac:dyDescent="0.25">
      <c r="A17" s="8" t="s">
        <v>6</v>
      </c>
      <c r="B17" s="6" t="s">
        <v>99</v>
      </c>
      <c r="C17" s="10"/>
      <c r="D17" s="9"/>
      <c r="E17" s="9"/>
      <c r="F17" s="9"/>
      <c r="G17" s="9"/>
      <c r="H17" s="9"/>
      <c r="I17" s="6">
        <v>0</v>
      </c>
      <c r="J17" s="28"/>
      <c r="K17" s="29"/>
    </row>
    <row r="18" spans="1:11" ht="15.75" customHeight="1" x14ac:dyDescent="0.25">
      <c r="A18" s="50" t="s">
        <v>7</v>
      </c>
      <c r="B18" s="51"/>
      <c r="C18" s="59">
        <f>C17+C15+C12+C11+C10+C13</f>
        <v>19492.169999999998</v>
      </c>
      <c r="D18" s="16"/>
      <c r="E18" s="16"/>
      <c r="F18" s="16"/>
      <c r="G18" s="16"/>
      <c r="H18" s="16"/>
      <c r="I18" s="12"/>
      <c r="J18" s="14">
        <f>J10+J11+J12+J15+J17</f>
        <v>12492.17</v>
      </c>
      <c r="K18" s="13"/>
    </row>
    <row r="19" spans="1:11" ht="15.75" customHeight="1" x14ac:dyDescent="0.25">
      <c r="A19" s="46" t="s">
        <v>43</v>
      </c>
      <c r="B19" s="47"/>
      <c r="C19" s="47"/>
      <c r="D19" s="47"/>
      <c r="E19" s="47"/>
      <c r="F19" s="47"/>
      <c r="G19" s="47"/>
      <c r="H19" s="47"/>
      <c r="I19" s="47"/>
      <c r="J19" s="47"/>
      <c r="K19" s="48"/>
    </row>
    <row r="20" spans="1:11" ht="21" customHeight="1" x14ac:dyDescent="0.25">
      <c r="A20" s="49" t="s">
        <v>51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</row>
    <row r="21" spans="1:11" ht="67.5" customHeight="1" x14ac:dyDescent="0.25">
      <c r="A21" s="6" t="s">
        <v>8</v>
      </c>
      <c r="B21" s="9" t="s">
        <v>103</v>
      </c>
      <c r="C21" s="10">
        <v>3900</v>
      </c>
      <c r="D21" s="10"/>
      <c r="E21" s="10"/>
      <c r="F21" s="10"/>
      <c r="G21" s="10"/>
      <c r="H21" s="10"/>
      <c r="I21" s="6">
        <v>0</v>
      </c>
      <c r="J21" s="10">
        <v>3900</v>
      </c>
      <c r="K21" s="6"/>
    </row>
    <row r="22" spans="1:11" ht="48" customHeight="1" x14ac:dyDescent="0.25">
      <c r="A22" s="9" t="s">
        <v>117</v>
      </c>
      <c r="B22" s="9" t="s">
        <v>114</v>
      </c>
      <c r="C22" s="10">
        <v>4137.93</v>
      </c>
      <c r="D22" s="10"/>
      <c r="E22" s="10"/>
      <c r="F22" s="10"/>
      <c r="G22" s="10"/>
      <c r="H22" s="10"/>
      <c r="I22" s="30">
        <v>0.5</v>
      </c>
      <c r="J22" s="10">
        <v>4137.93</v>
      </c>
      <c r="K22" s="9"/>
    </row>
    <row r="23" spans="1:11" ht="54" customHeight="1" x14ac:dyDescent="0.25">
      <c r="A23" s="9" t="s">
        <v>118</v>
      </c>
      <c r="B23" s="9" t="s">
        <v>115</v>
      </c>
      <c r="C23" s="10">
        <v>12000</v>
      </c>
      <c r="D23" s="10"/>
      <c r="E23" s="10"/>
      <c r="F23" s="10">
        <v>12000</v>
      </c>
      <c r="G23" s="10"/>
      <c r="H23" s="10"/>
      <c r="I23" s="30">
        <v>1</v>
      </c>
      <c r="J23" s="10">
        <v>12000</v>
      </c>
      <c r="K23" s="9"/>
    </row>
    <row r="24" spans="1:11" ht="27" customHeight="1" x14ac:dyDescent="0.25">
      <c r="A24" s="9" t="s">
        <v>119</v>
      </c>
      <c r="B24" s="9" t="s">
        <v>116</v>
      </c>
      <c r="C24" s="10">
        <v>4000</v>
      </c>
      <c r="D24" s="10"/>
      <c r="E24" s="10"/>
      <c r="F24" s="10"/>
      <c r="G24" s="10"/>
      <c r="H24" s="10"/>
      <c r="I24" s="30">
        <v>1</v>
      </c>
      <c r="J24" s="10">
        <v>4000</v>
      </c>
      <c r="K24" s="9"/>
    </row>
    <row r="25" spans="1:11" ht="24" customHeight="1" x14ac:dyDescent="0.25">
      <c r="A25" s="9" t="s">
        <v>128</v>
      </c>
      <c r="B25" s="9" t="s">
        <v>129</v>
      </c>
      <c r="C25" s="10">
        <v>1500</v>
      </c>
      <c r="D25" s="10"/>
      <c r="E25" s="10"/>
      <c r="F25" s="10"/>
      <c r="G25" s="10"/>
      <c r="H25" s="10"/>
      <c r="I25" s="30"/>
      <c r="J25" s="10">
        <v>1500</v>
      </c>
      <c r="K25" s="9"/>
    </row>
    <row r="26" spans="1:11" ht="38.25" customHeight="1" x14ac:dyDescent="0.25">
      <c r="A26" s="49" t="s">
        <v>52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63" x14ac:dyDescent="0.25">
      <c r="A27" s="6" t="s">
        <v>9</v>
      </c>
      <c r="B27" s="9" t="s">
        <v>49</v>
      </c>
      <c r="C27" s="25">
        <f>578+7247.4</f>
        <v>7825.4</v>
      </c>
      <c r="D27" s="10"/>
      <c r="E27" s="10"/>
      <c r="F27" s="10"/>
      <c r="G27" s="10"/>
      <c r="H27" s="10"/>
      <c r="I27" s="30">
        <v>0.3</v>
      </c>
      <c r="J27" s="25">
        <f>578+7247.4</f>
        <v>7825.4</v>
      </c>
      <c r="K27" s="6"/>
    </row>
    <row r="28" spans="1:11" ht="31.5" x14ac:dyDescent="0.25">
      <c r="A28" s="6" t="s">
        <v>10</v>
      </c>
      <c r="B28" s="9" t="s">
        <v>50</v>
      </c>
      <c r="C28" s="25">
        <v>12941.78</v>
      </c>
      <c r="D28" s="10"/>
      <c r="E28" s="10"/>
      <c r="F28" s="10"/>
      <c r="G28" s="10"/>
      <c r="H28" s="10"/>
      <c r="I28" s="30"/>
      <c r="J28" s="25">
        <v>12941.78</v>
      </c>
      <c r="K28" s="6"/>
    </row>
    <row r="29" spans="1:11" ht="30" customHeight="1" x14ac:dyDescent="0.25">
      <c r="A29" s="49" t="s">
        <v>53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</row>
    <row r="30" spans="1:11" ht="30.75" customHeight="1" x14ac:dyDescent="0.25">
      <c r="A30" s="6" t="s">
        <v>11</v>
      </c>
      <c r="B30" s="9" t="s">
        <v>61</v>
      </c>
      <c r="C30" s="10">
        <f>51786+11610</f>
        <v>63396</v>
      </c>
      <c r="D30" s="10"/>
      <c r="E30" s="10"/>
      <c r="F30" s="10"/>
      <c r="G30" s="10"/>
      <c r="H30" s="10"/>
      <c r="I30" s="23"/>
      <c r="J30" s="25">
        <f>C30</f>
        <v>63396</v>
      </c>
      <c r="K30" s="9"/>
    </row>
    <row r="31" spans="1:11" ht="47.25" customHeight="1" x14ac:dyDescent="0.25">
      <c r="A31" s="9" t="s">
        <v>93</v>
      </c>
      <c r="B31" s="9" t="s">
        <v>94</v>
      </c>
      <c r="C31" s="10">
        <v>40870.43</v>
      </c>
      <c r="D31" s="10"/>
      <c r="E31" s="10"/>
      <c r="F31" s="10">
        <f>C31</f>
        <v>40870.43</v>
      </c>
      <c r="G31" s="10"/>
      <c r="H31" s="10"/>
      <c r="I31" s="23"/>
      <c r="J31" s="25">
        <f>F31</f>
        <v>40870.43</v>
      </c>
      <c r="K31" s="9"/>
    </row>
    <row r="32" spans="1:11" ht="15.75" x14ac:dyDescent="0.25">
      <c r="A32" s="9" t="s">
        <v>95</v>
      </c>
      <c r="B32" s="9" t="s">
        <v>96</v>
      </c>
      <c r="C32" s="10">
        <v>32000</v>
      </c>
      <c r="D32" s="10"/>
      <c r="E32" s="10"/>
      <c r="F32" s="10"/>
      <c r="G32" s="10"/>
      <c r="H32" s="10"/>
      <c r="I32" s="23"/>
      <c r="J32" s="25">
        <v>30000</v>
      </c>
      <c r="K32" s="9"/>
    </row>
    <row r="33" spans="1:11" ht="39.75" customHeight="1" x14ac:dyDescent="0.25">
      <c r="A33" s="9" t="s">
        <v>97</v>
      </c>
      <c r="B33" s="9" t="s">
        <v>98</v>
      </c>
      <c r="C33" s="10">
        <v>4000</v>
      </c>
      <c r="D33" s="10"/>
      <c r="E33" s="10"/>
      <c r="F33" s="10"/>
      <c r="G33" s="10"/>
      <c r="H33" s="10"/>
      <c r="I33" s="23"/>
      <c r="J33" s="25">
        <v>4000</v>
      </c>
      <c r="K33" s="9"/>
    </row>
    <row r="34" spans="1:11" ht="39.75" customHeight="1" x14ac:dyDescent="0.25">
      <c r="A34" s="9" t="s">
        <v>130</v>
      </c>
      <c r="B34" s="9" t="s">
        <v>131</v>
      </c>
      <c r="C34" s="10">
        <v>6000</v>
      </c>
      <c r="D34" s="10"/>
      <c r="E34" s="10"/>
      <c r="F34" s="10">
        <v>6000</v>
      </c>
      <c r="G34" s="10"/>
      <c r="H34" s="10"/>
      <c r="I34" s="23"/>
      <c r="J34" s="25">
        <v>6000</v>
      </c>
      <c r="K34" s="9"/>
    </row>
    <row r="35" spans="1:11" ht="39.75" customHeight="1" x14ac:dyDescent="0.25">
      <c r="A35" s="9" t="s">
        <v>132</v>
      </c>
      <c r="B35" s="9" t="s">
        <v>133</v>
      </c>
      <c r="C35" s="10">
        <v>3000</v>
      </c>
      <c r="D35" s="10"/>
      <c r="E35" s="10"/>
      <c r="F35" s="10">
        <v>3000</v>
      </c>
      <c r="G35" s="10"/>
      <c r="H35" s="10"/>
      <c r="I35" s="23"/>
      <c r="J35" s="25">
        <v>3000</v>
      </c>
      <c r="K35" s="9"/>
    </row>
    <row r="36" spans="1:11" ht="28.5" customHeight="1" x14ac:dyDescent="0.25">
      <c r="A36" s="49" t="s">
        <v>54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</row>
    <row r="37" spans="1:11" ht="39" customHeight="1" x14ac:dyDescent="0.25">
      <c r="A37" s="9" t="s">
        <v>72</v>
      </c>
      <c r="B37" s="9" t="s">
        <v>104</v>
      </c>
      <c r="C37" s="10">
        <f>1950000/580</f>
        <v>3362.0689655172414</v>
      </c>
      <c r="D37" s="10"/>
      <c r="E37" s="10"/>
      <c r="F37" s="10"/>
      <c r="G37" s="10"/>
      <c r="H37" s="10"/>
      <c r="I37" s="9"/>
      <c r="J37" s="10">
        <f>1950000/580</f>
        <v>3362.0689655172414</v>
      </c>
      <c r="K37" s="23"/>
    </row>
    <row r="38" spans="1:11" ht="23.25" customHeight="1" x14ac:dyDescent="0.25">
      <c r="A38" s="49" t="s">
        <v>70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</row>
    <row r="39" spans="1:11" ht="31.5" x14ac:dyDescent="0.25">
      <c r="A39" s="9" t="s">
        <v>71</v>
      </c>
      <c r="B39" s="9" t="s">
        <v>105</v>
      </c>
      <c r="C39" s="10">
        <v>95028</v>
      </c>
      <c r="D39" s="10"/>
      <c r="E39" s="10">
        <f>C39</f>
        <v>95028</v>
      </c>
      <c r="F39" s="10"/>
      <c r="G39" s="10"/>
      <c r="H39" s="10"/>
      <c r="I39" s="9"/>
      <c r="J39" s="25">
        <f>C39</f>
        <v>95028</v>
      </c>
      <c r="K39" s="9"/>
    </row>
    <row r="40" spans="1:11" ht="24.75" customHeight="1" x14ac:dyDescent="0.25">
      <c r="A40" s="49" t="s">
        <v>66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</row>
    <row r="41" spans="1:11" ht="40.5" customHeight="1" x14ac:dyDescent="0.25">
      <c r="A41" s="6" t="s">
        <v>67</v>
      </c>
      <c r="B41" s="6" t="s">
        <v>120</v>
      </c>
      <c r="C41" s="25">
        <v>3068</v>
      </c>
      <c r="D41" s="10"/>
      <c r="E41" s="10"/>
      <c r="F41" s="10"/>
      <c r="G41" s="10"/>
      <c r="H41" s="10"/>
      <c r="I41" s="30">
        <v>1</v>
      </c>
      <c r="J41" s="25">
        <v>3068</v>
      </c>
      <c r="K41" s="6"/>
    </row>
    <row r="42" spans="1:11" ht="31.5" x14ac:dyDescent="0.25">
      <c r="A42" s="6" t="s">
        <v>68</v>
      </c>
      <c r="B42" s="6" t="s">
        <v>121</v>
      </c>
      <c r="C42" s="25">
        <v>2507</v>
      </c>
      <c r="D42" s="10"/>
      <c r="E42" s="10"/>
      <c r="F42" s="10"/>
      <c r="G42" s="10"/>
      <c r="H42" s="10"/>
      <c r="I42" s="30">
        <v>1</v>
      </c>
      <c r="J42" s="25">
        <v>2507</v>
      </c>
      <c r="K42" s="6"/>
    </row>
    <row r="43" spans="1:11" ht="47.25" x14ac:dyDescent="0.25">
      <c r="A43" s="9" t="s">
        <v>84</v>
      </c>
      <c r="B43" s="9" t="s">
        <v>69</v>
      </c>
      <c r="C43" s="10">
        <v>20000</v>
      </c>
      <c r="D43" s="10"/>
      <c r="E43" s="10"/>
      <c r="F43" s="10"/>
      <c r="G43" s="10"/>
      <c r="H43" s="10"/>
      <c r="I43" s="30">
        <v>1</v>
      </c>
      <c r="J43" s="25">
        <v>20000</v>
      </c>
      <c r="K43" s="18"/>
    </row>
    <row r="44" spans="1:11" ht="39" customHeight="1" x14ac:dyDescent="0.25">
      <c r="A44" s="9" t="s">
        <v>85</v>
      </c>
      <c r="B44" s="9" t="s">
        <v>86</v>
      </c>
      <c r="C44" s="10">
        <v>7198</v>
      </c>
      <c r="D44" s="26"/>
      <c r="E44" s="26"/>
      <c r="F44" s="26"/>
      <c r="G44" s="26"/>
      <c r="H44" s="10">
        <v>7198</v>
      </c>
      <c r="I44" s="58">
        <v>1</v>
      </c>
      <c r="J44" s="25">
        <f>H44</f>
        <v>7198</v>
      </c>
      <c r="K44" s="18"/>
    </row>
    <row r="45" spans="1:11" ht="15.75" customHeight="1" x14ac:dyDescent="0.25">
      <c r="A45" s="15" t="s">
        <v>12</v>
      </c>
      <c r="B45" s="16"/>
      <c r="C45" s="19">
        <f>C43+C42+C41+C39+C37+C30+C28+C27+C21+C44+C33+C32+C31+C22+C23+C24+C25+C34+C35</f>
        <v>326734.60896551725</v>
      </c>
      <c r="D45" s="27"/>
      <c r="E45" s="27"/>
      <c r="F45" s="27"/>
      <c r="G45" s="27"/>
      <c r="H45" s="27"/>
      <c r="I45" s="27"/>
      <c r="J45" s="19">
        <f>J43+J42+J41+J39+J37+J30+J28+J27+J21</f>
        <v>212028.24896551724</v>
      </c>
      <c r="K45" s="13"/>
    </row>
    <row r="46" spans="1:11" ht="16.5" customHeight="1" x14ac:dyDescent="0.25">
      <c r="A46" s="46" t="s">
        <v>42</v>
      </c>
      <c r="B46" s="47"/>
      <c r="C46" s="47"/>
      <c r="D46" s="47"/>
      <c r="E46" s="47"/>
      <c r="F46" s="47"/>
      <c r="G46" s="47"/>
      <c r="H46" s="47"/>
      <c r="I46" s="47"/>
      <c r="J46" s="47"/>
      <c r="K46" s="48"/>
    </row>
    <row r="47" spans="1:11" ht="36.75" customHeight="1" x14ac:dyDescent="0.25">
      <c r="A47" s="49" t="s">
        <v>56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</row>
    <row r="48" spans="1:11" ht="59.25" customHeight="1" x14ac:dyDescent="0.25">
      <c r="A48" s="6" t="s">
        <v>13</v>
      </c>
      <c r="B48" s="9" t="s">
        <v>91</v>
      </c>
      <c r="C48" s="10">
        <v>7590</v>
      </c>
      <c r="D48" s="10"/>
      <c r="E48" s="10"/>
      <c r="F48" s="10"/>
      <c r="G48" s="10"/>
      <c r="H48" s="10"/>
      <c r="I48" s="23"/>
      <c r="J48" s="25">
        <v>7590</v>
      </c>
      <c r="K48" s="6"/>
    </row>
    <row r="49" spans="1:11" ht="40.5" customHeight="1" x14ac:dyDescent="0.25">
      <c r="A49" s="9" t="s">
        <v>90</v>
      </c>
      <c r="B49" s="9" t="s">
        <v>92</v>
      </c>
      <c r="C49" s="10">
        <v>23215</v>
      </c>
      <c r="D49" s="10"/>
      <c r="E49" s="10"/>
      <c r="F49" s="10"/>
      <c r="G49" s="10"/>
      <c r="H49" s="10"/>
      <c r="I49" s="23"/>
      <c r="J49" s="25">
        <f>C49</f>
        <v>23215</v>
      </c>
      <c r="K49" s="9"/>
    </row>
    <row r="50" spans="1:11" ht="42" customHeight="1" x14ac:dyDescent="0.25">
      <c r="A50" s="9" t="s">
        <v>101</v>
      </c>
      <c r="B50" s="9" t="s">
        <v>100</v>
      </c>
      <c r="C50" s="10">
        <v>662.25</v>
      </c>
      <c r="D50" s="10"/>
      <c r="E50" s="10"/>
      <c r="F50" s="10"/>
      <c r="G50" s="10"/>
      <c r="H50" s="10"/>
      <c r="I50" s="23"/>
      <c r="J50" s="25">
        <f>C50</f>
        <v>662.25</v>
      </c>
      <c r="K50" s="9"/>
    </row>
    <row r="51" spans="1:11" ht="42" customHeight="1" x14ac:dyDescent="0.25">
      <c r="A51" s="9" t="s">
        <v>123</v>
      </c>
      <c r="B51" s="9" t="s">
        <v>122</v>
      </c>
      <c r="C51" s="10">
        <v>3000</v>
      </c>
      <c r="D51" s="10"/>
      <c r="E51" s="10"/>
      <c r="F51" s="10">
        <v>3000</v>
      </c>
      <c r="G51" s="10"/>
      <c r="H51" s="10"/>
      <c r="I51" s="23"/>
      <c r="J51" s="25">
        <v>3000</v>
      </c>
      <c r="K51" s="9"/>
    </row>
    <row r="52" spans="1:11" ht="24.75" customHeight="1" x14ac:dyDescent="0.25">
      <c r="A52" s="49" t="s">
        <v>60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</row>
    <row r="53" spans="1:11" ht="15.75" x14ac:dyDescent="0.25">
      <c r="A53" s="9" t="s">
        <v>14</v>
      </c>
      <c r="B53" s="9" t="s">
        <v>106</v>
      </c>
      <c r="C53" s="10">
        <v>75000</v>
      </c>
      <c r="D53" s="10">
        <v>75000</v>
      </c>
      <c r="E53" s="10"/>
      <c r="F53" s="10"/>
      <c r="G53" s="10"/>
      <c r="H53" s="10"/>
      <c r="I53" s="9"/>
      <c r="J53" s="25">
        <v>60000</v>
      </c>
      <c r="K53" s="9"/>
    </row>
    <row r="54" spans="1:11" ht="15.75" x14ac:dyDescent="0.25">
      <c r="A54" s="6" t="s">
        <v>124</v>
      </c>
      <c r="B54" s="9" t="s">
        <v>125</v>
      </c>
      <c r="C54" s="10">
        <v>1500</v>
      </c>
      <c r="D54" s="10"/>
      <c r="E54" s="10"/>
      <c r="F54" s="10"/>
      <c r="G54" s="10"/>
      <c r="H54" s="10"/>
      <c r="I54" s="6"/>
      <c r="J54" s="25">
        <v>1500</v>
      </c>
      <c r="K54" s="6"/>
    </row>
    <row r="55" spans="1:11" ht="24.75" customHeight="1" x14ac:dyDescent="0.25">
      <c r="A55" s="49" t="s">
        <v>59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</row>
    <row r="56" spans="1:11" ht="43.5" customHeight="1" x14ac:dyDescent="0.25">
      <c r="A56" s="9" t="s">
        <v>65</v>
      </c>
      <c r="B56" s="9" t="s">
        <v>107</v>
      </c>
      <c r="C56" s="10">
        <v>50000</v>
      </c>
      <c r="D56" s="10"/>
      <c r="E56" s="10"/>
      <c r="F56" s="10">
        <v>50000</v>
      </c>
      <c r="G56" s="10"/>
      <c r="H56" s="10"/>
      <c r="I56" s="30">
        <v>0.5</v>
      </c>
      <c r="J56" s="25">
        <f>F56</f>
        <v>50000</v>
      </c>
      <c r="K56" s="9"/>
    </row>
    <row r="57" spans="1:11" ht="33" customHeight="1" x14ac:dyDescent="0.25">
      <c r="A57" s="9" t="s">
        <v>87</v>
      </c>
      <c r="B57" s="9" t="s">
        <v>88</v>
      </c>
      <c r="C57" s="10">
        <v>8000</v>
      </c>
      <c r="D57" s="10"/>
      <c r="E57" s="10"/>
      <c r="F57" s="10"/>
      <c r="G57" s="10"/>
      <c r="H57" s="10"/>
      <c r="I57" s="30">
        <v>0.5</v>
      </c>
      <c r="J57" s="25">
        <v>80000</v>
      </c>
      <c r="K57" s="9"/>
    </row>
    <row r="58" spans="1:11" ht="15.75" x14ac:dyDescent="0.25">
      <c r="A58" s="9" t="s">
        <v>126</v>
      </c>
      <c r="B58" s="9" t="s">
        <v>127</v>
      </c>
      <c r="C58" s="10">
        <v>3890</v>
      </c>
      <c r="D58" s="10"/>
      <c r="E58" s="10"/>
      <c r="F58" s="10"/>
      <c r="G58" s="10"/>
      <c r="H58" s="10"/>
      <c r="I58" s="30"/>
      <c r="J58" s="25">
        <v>3890</v>
      </c>
      <c r="K58" s="9"/>
    </row>
    <row r="59" spans="1:11" ht="30" customHeight="1" x14ac:dyDescent="0.25">
      <c r="A59" s="49" t="s">
        <v>58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34.5" customHeight="1" x14ac:dyDescent="0.25">
      <c r="A60" s="9" t="s">
        <v>64</v>
      </c>
      <c r="B60" s="9" t="s">
        <v>89</v>
      </c>
      <c r="C60" s="10">
        <f>15672+49763</f>
        <v>65435</v>
      </c>
      <c r="D60" s="10"/>
      <c r="E60" s="10"/>
      <c r="F60" s="10"/>
      <c r="G60" s="10">
        <f>C60</f>
        <v>65435</v>
      </c>
      <c r="H60" s="10"/>
      <c r="I60" s="30">
        <v>0.2</v>
      </c>
      <c r="J60" s="10">
        <f>G60</f>
        <v>65435</v>
      </c>
      <c r="K60" s="9"/>
    </row>
    <row r="61" spans="1:11" ht="24.75" customHeight="1" x14ac:dyDescent="0.25">
      <c r="A61" s="49" t="s">
        <v>57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ht="47.25" x14ac:dyDescent="0.25">
      <c r="A62" s="9" t="s">
        <v>62</v>
      </c>
      <c r="B62" s="9" t="s">
        <v>63</v>
      </c>
      <c r="C62" s="10"/>
      <c r="D62" s="10"/>
      <c r="E62" s="10"/>
      <c r="F62" s="10"/>
      <c r="G62" s="10"/>
      <c r="H62" s="10"/>
      <c r="I62" s="6"/>
      <c r="J62" s="10">
        <v>0</v>
      </c>
      <c r="K62" s="9"/>
    </row>
    <row r="63" spans="1:11" ht="15.75" customHeight="1" x14ac:dyDescent="0.25">
      <c r="A63" s="50" t="s">
        <v>15</v>
      </c>
      <c r="B63" s="51"/>
      <c r="C63" s="14">
        <f>C62+C60+C56+C54+C48+C57+C50+C49+C53+C51+C58</f>
        <v>238292.25</v>
      </c>
      <c r="D63" s="14"/>
      <c r="E63" s="14"/>
      <c r="F63" s="14"/>
      <c r="G63" s="14"/>
      <c r="H63" s="14"/>
      <c r="I63" s="12"/>
      <c r="J63" s="14">
        <f>J62+J60+J54+J56+J48</f>
        <v>124525</v>
      </c>
      <c r="K63" s="13"/>
    </row>
    <row r="64" spans="1:11" ht="64.5" customHeight="1" x14ac:dyDescent="0.25">
      <c r="A64" s="6" t="s">
        <v>36</v>
      </c>
      <c r="B64" s="9" t="s">
        <v>55</v>
      </c>
      <c r="C64" s="10">
        <v>100000</v>
      </c>
      <c r="D64" s="10"/>
      <c r="E64" s="10"/>
      <c r="F64" s="10"/>
      <c r="G64" s="10"/>
      <c r="H64" s="10"/>
      <c r="I64" s="8"/>
      <c r="J64" s="25">
        <f>C64</f>
        <v>100000</v>
      </c>
      <c r="K64" s="9" t="s">
        <v>102</v>
      </c>
    </row>
    <row r="65" spans="1:11" ht="60" customHeight="1" x14ac:dyDescent="0.25">
      <c r="A65" s="6" t="s">
        <v>37</v>
      </c>
      <c r="B65" s="9"/>
      <c r="C65" s="10"/>
      <c r="D65" s="10"/>
      <c r="E65" s="10"/>
      <c r="F65" s="10"/>
      <c r="G65" s="10"/>
      <c r="H65" s="10"/>
      <c r="I65" s="8"/>
      <c r="J65" s="10"/>
      <c r="K65" s="8"/>
    </row>
    <row r="66" spans="1:11" ht="31.5" x14ac:dyDescent="0.25">
      <c r="A66" s="6" t="s">
        <v>38</v>
      </c>
      <c r="B66" s="6" t="s">
        <v>16</v>
      </c>
      <c r="C66" s="10">
        <v>40106</v>
      </c>
      <c r="D66" s="10"/>
      <c r="E66" s="10"/>
      <c r="F66" s="10"/>
      <c r="G66" s="10"/>
      <c r="H66" s="10"/>
      <c r="I66" s="10"/>
      <c r="J66" s="10">
        <f>C66</f>
        <v>40106</v>
      </c>
      <c r="K66" s="10"/>
    </row>
    <row r="67" spans="1:11" ht="15.75" customHeight="1" x14ac:dyDescent="0.25">
      <c r="A67" s="50" t="s">
        <v>17</v>
      </c>
      <c r="B67" s="51"/>
      <c r="C67" s="14">
        <f>C66+C64+C63+C45+C18</f>
        <v>724625.0289655173</v>
      </c>
      <c r="D67" s="14"/>
      <c r="E67" s="14"/>
      <c r="F67" s="14"/>
      <c r="G67" s="14"/>
      <c r="H67" s="14"/>
      <c r="I67" s="12"/>
      <c r="J67" s="14">
        <f>J64+J63+J65+J66+J45+J18</f>
        <v>489151.41896551725</v>
      </c>
      <c r="K67" s="13"/>
    </row>
    <row r="68" spans="1:11" ht="15.75" customHeight="1" x14ac:dyDescent="0.25">
      <c r="A68" s="20" t="s">
        <v>18</v>
      </c>
      <c r="B68" s="21"/>
      <c r="C68" s="22">
        <v>52459</v>
      </c>
      <c r="D68" s="22"/>
      <c r="E68" s="22"/>
      <c r="F68" s="22"/>
      <c r="G68" s="22"/>
      <c r="H68" s="22"/>
      <c r="I68" s="17"/>
      <c r="J68" s="17"/>
      <c r="K68" s="18"/>
    </row>
    <row r="69" spans="1:11" ht="15.75" customHeight="1" x14ac:dyDescent="0.25">
      <c r="A69" s="50" t="s">
        <v>19</v>
      </c>
      <c r="B69" s="51"/>
      <c r="C69" s="14">
        <f>C67+C68</f>
        <v>777084.0289655173</v>
      </c>
      <c r="D69" s="14"/>
      <c r="E69" s="14"/>
      <c r="F69" s="14"/>
      <c r="G69" s="14"/>
      <c r="H69" s="14"/>
      <c r="I69" s="12"/>
      <c r="J69" s="12"/>
      <c r="K69" s="13"/>
    </row>
    <row r="75" spans="1:11" ht="25.5" customHeight="1" x14ac:dyDescent="0.25"/>
  </sheetData>
  <mergeCells count="21">
    <mergeCell ref="A63:B63"/>
    <mergeCell ref="A40:K40"/>
    <mergeCell ref="A38:K38"/>
    <mergeCell ref="A67:B67"/>
    <mergeCell ref="A69:B69"/>
    <mergeCell ref="A47:K47"/>
    <mergeCell ref="A52:K52"/>
    <mergeCell ref="A61:K61"/>
    <mergeCell ref="A55:K55"/>
    <mergeCell ref="A59:K59"/>
    <mergeCell ref="A8:K8"/>
    <mergeCell ref="A19:K19"/>
    <mergeCell ref="A9:K9"/>
    <mergeCell ref="A46:K46"/>
    <mergeCell ref="A14:K14"/>
    <mergeCell ref="A16:K16"/>
    <mergeCell ref="A18:B18"/>
    <mergeCell ref="A20:K20"/>
    <mergeCell ref="A26:K26"/>
    <mergeCell ref="A29:K29"/>
    <mergeCell ref="A36:K36"/>
  </mergeCells>
  <pageMargins left="0.7" right="0.7" top="0.75" bottom="0.75" header="0.3" footer="0.3"/>
  <pageSetup scale="74" orientation="landscape" r:id="rId1"/>
  <rowBreaks count="2" manualBreakCount="2">
    <brk id="45" max="16383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"/>
  <sheetViews>
    <sheetView tabSelected="1" topLeftCell="A7" zoomScale="60" zoomScaleNormal="60" workbookViewId="0">
      <selection activeCell="O7" sqref="O1:O1048576"/>
    </sheetView>
  </sheetViews>
  <sheetFormatPr defaultRowHeight="15" x14ac:dyDescent="0.25"/>
  <cols>
    <col min="1" max="1" width="30.42578125" customWidth="1"/>
    <col min="2" max="2" width="19.140625" customWidth="1"/>
    <col min="3" max="3" width="14.5703125" customWidth="1"/>
    <col min="4" max="4" width="18.140625" customWidth="1"/>
    <col min="8" max="11" width="24.28515625" customWidth="1"/>
  </cols>
  <sheetData>
    <row r="1" spans="1:11" ht="15.75" x14ac:dyDescent="0.25">
      <c r="A1" s="1" t="s">
        <v>39</v>
      </c>
      <c r="B1" s="1"/>
      <c r="C1" s="1"/>
    </row>
    <row r="2" spans="1:11" x14ac:dyDescent="0.25">
      <c r="A2" s="2"/>
      <c r="B2" s="2"/>
      <c r="C2" s="2"/>
    </row>
    <row r="3" spans="1:11" x14ac:dyDescent="0.25">
      <c r="A3" s="2" t="s">
        <v>35</v>
      </c>
      <c r="B3" s="2"/>
      <c r="C3" s="2"/>
    </row>
    <row r="5" spans="1:11" ht="64.150000000000006" customHeight="1" thickBot="1" x14ac:dyDescent="0.3">
      <c r="A5" s="57" t="s">
        <v>81</v>
      </c>
      <c r="B5" s="57"/>
      <c r="C5" s="57"/>
      <c r="D5" s="57"/>
      <c r="H5" s="57" t="s">
        <v>82</v>
      </c>
      <c r="I5" s="57"/>
      <c r="J5" s="57"/>
      <c r="K5" s="57"/>
    </row>
    <row r="6" spans="1:11" ht="40.5" customHeight="1" thickBot="1" x14ac:dyDescent="0.3">
      <c r="A6" s="52" t="s">
        <v>21</v>
      </c>
      <c r="B6" s="55" t="s">
        <v>80</v>
      </c>
      <c r="C6" s="56"/>
      <c r="D6" s="52" t="s">
        <v>34</v>
      </c>
      <c r="H6" s="52" t="s">
        <v>21</v>
      </c>
      <c r="I6" s="55" t="s">
        <v>80</v>
      </c>
      <c r="J6" s="56"/>
      <c r="K6" s="52" t="s">
        <v>34</v>
      </c>
    </row>
    <row r="7" spans="1:11" ht="47.25" customHeight="1" thickBot="1" x14ac:dyDescent="0.3">
      <c r="A7" s="54"/>
      <c r="B7" s="37" t="s">
        <v>23</v>
      </c>
      <c r="C7" s="38" t="s">
        <v>24</v>
      </c>
      <c r="D7" s="53"/>
      <c r="H7" s="54"/>
      <c r="I7" s="37" t="s">
        <v>23</v>
      </c>
      <c r="J7" s="38" t="s">
        <v>24</v>
      </c>
      <c r="K7" s="53"/>
    </row>
    <row r="8" spans="1:11" ht="48.75" customHeight="1" thickBot="1" x14ac:dyDescent="0.3">
      <c r="A8" s="39" t="s">
        <v>25</v>
      </c>
      <c r="B8" s="40">
        <f>D8*(70/100)</f>
        <v>70625.239999999991</v>
      </c>
      <c r="C8" s="40">
        <f>D8*(30/100)</f>
        <v>30267.96</v>
      </c>
      <c r="D8" s="31">
        <v>100893.2</v>
      </c>
      <c r="H8" s="39" t="s">
        <v>25</v>
      </c>
      <c r="I8" s="40">
        <f>K8*0.7</f>
        <v>70000</v>
      </c>
      <c r="J8" s="40">
        <f>K8*0.3</f>
        <v>30000</v>
      </c>
      <c r="K8" s="31">
        <v>100000</v>
      </c>
    </row>
    <row r="9" spans="1:11" ht="48.75" customHeight="1" thickBot="1" x14ac:dyDescent="0.3">
      <c r="A9" s="39" t="s">
        <v>26</v>
      </c>
      <c r="B9" s="40">
        <f t="shared" ref="B9:B16" si="0">D9*(70/100)</f>
        <v>33775</v>
      </c>
      <c r="C9" s="40">
        <f t="shared" ref="C9:C16" si="1">D9*(30/100)</f>
        <v>14475</v>
      </c>
      <c r="D9" s="32">
        <v>48250</v>
      </c>
      <c r="H9" s="39" t="s">
        <v>26</v>
      </c>
      <c r="I9" s="40">
        <f t="shared" ref="I9:I14" si="2">K9*0.7</f>
        <v>31918.095999999998</v>
      </c>
      <c r="J9" s="40">
        <f t="shared" ref="J9:J14" si="3">K9*0.3</f>
        <v>13679.183999999999</v>
      </c>
      <c r="K9" s="31">
        <f>Sheet1!C11+Sheet1!C13+Sheet1!C21+Sheet1!C22+Sheet1!C25+Sheet1!C27+Sheet1!C28+Sheet1!C33</f>
        <v>45597.279999999999</v>
      </c>
    </row>
    <row r="10" spans="1:11" ht="67.150000000000006" customHeight="1" thickBot="1" x14ac:dyDescent="0.3">
      <c r="A10" s="39" t="s">
        <v>27</v>
      </c>
      <c r="B10" s="40">
        <f t="shared" si="0"/>
        <v>70000</v>
      </c>
      <c r="C10" s="40">
        <f t="shared" si="1"/>
        <v>30000</v>
      </c>
      <c r="D10" s="33">
        <v>100000</v>
      </c>
      <c r="H10" s="39" t="s">
        <v>27</v>
      </c>
      <c r="I10" s="40">
        <f t="shared" si="2"/>
        <v>81827.199999999997</v>
      </c>
      <c r="J10" s="40">
        <f t="shared" si="3"/>
        <v>35068.799999999996</v>
      </c>
      <c r="K10" s="31">
        <f>Sheet1!C54+Sheet1!C43+Sheet1!C32+Sheet1!C30</f>
        <v>116896</v>
      </c>
    </row>
    <row r="11" spans="1:11" ht="48.75" customHeight="1" thickBot="1" x14ac:dyDescent="0.3">
      <c r="A11" s="39" t="s">
        <v>28</v>
      </c>
      <c r="B11" s="40">
        <f t="shared" si="0"/>
        <v>109095.7</v>
      </c>
      <c r="C11" s="40">
        <f t="shared" si="1"/>
        <v>46755.299999999996</v>
      </c>
      <c r="D11" s="34">
        <v>155851</v>
      </c>
      <c r="H11" s="39" t="s">
        <v>28</v>
      </c>
      <c r="I11" s="40">
        <f t="shared" si="2"/>
        <v>71820.195999999996</v>
      </c>
      <c r="J11" s="40">
        <f t="shared" si="3"/>
        <v>30780.083999999999</v>
      </c>
      <c r="K11" s="31">
        <v>102600.28</v>
      </c>
    </row>
    <row r="12" spans="1:11" ht="48.75" customHeight="1" thickBot="1" x14ac:dyDescent="0.3">
      <c r="A12" s="39" t="s">
        <v>29</v>
      </c>
      <c r="B12" s="40">
        <f t="shared" si="0"/>
        <v>70</v>
      </c>
      <c r="C12" s="40">
        <f t="shared" si="1"/>
        <v>30</v>
      </c>
      <c r="D12" s="35">
        <v>100</v>
      </c>
      <c r="H12" s="39" t="s">
        <v>29</v>
      </c>
      <c r="I12" s="40">
        <f t="shared" si="2"/>
        <v>1400</v>
      </c>
      <c r="J12" s="40">
        <f t="shared" si="3"/>
        <v>600</v>
      </c>
      <c r="K12" s="31">
        <v>2000</v>
      </c>
    </row>
    <row r="13" spans="1:11" ht="48.75" customHeight="1" thickBot="1" x14ac:dyDescent="0.3">
      <c r="A13" s="39" t="s">
        <v>30</v>
      </c>
      <c r="B13" s="40">
        <f>D13*(70/100)</f>
        <v>234026.8</v>
      </c>
      <c r="C13" s="40">
        <f t="shared" si="1"/>
        <v>100297.2</v>
      </c>
      <c r="D13" s="36">
        <v>334324</v>
      </c>
      <c r="H13" s="39" t="s">
        <v>30</v>
      </c>
      <c r="I13" s="40">
        <f t="shared" si="2"/>
        <v>250272.02899999995</v>
      </c>
      <c r="J13" s="40">
        <f t="shared" si="3"/>
        <v>107259.44099999999</v>
      </c>
      <c r="K13" s="31">
        <v>357531.47</v>
      </c>
    </row>
    <row r="14" spans="1:11" ht="48.75" customHeight="1" thickBot="1" x14ac:dyDescent="0.3">
      <c r="A14" s="39" t="s">
        <v>31</v>
      </c>
      <c r="B14" s="40">
        <f t="shared" si="0"/>
        <v>7000</v>
      </c>
      <c r="C14" s="40">
        <f t="shared" si="1"/>
        <v>3000</v>
      </c>
      <c r="D14" s="36">
        <v>10000</v>
      </c>
      <c r="H14" s="39" t="s">
        <v>31</v>
      </c>
      <c r="I14" s="40">
        <f t="shared" si="2"/>
        <v>0</v>
      </c>
      <c r="J14" s="40">
        <f t="shared" si="3"/>
        <v>0</v>
      </c>
      <c r="K14" s="31">
        <v>0</v>
      </c>
    </row>
    <row r="15" spans="1:11" ht="48.75" customHeight="1" thickBot="1" x14ac:dyDescent="0.3">
      <c r="A15" s="41" t="s">
        <v>32</v>
      </c>
      <c r="B15" s="42">
        <f t="shared" si="0"/>
        <v>524592.6</v>
      </c>
      <c r="C15" s="41">
        <f>D15*(30/100)</f>
        <v>224825.4</v>
      </c>
      <c r="D15" s="43">
        <v>749418</v>
      </c>
      <c r="H15" s="41" t="s">
        <v>32</v>
      </c>
      <c r="I15" s="42">
        <f>SUM(I8:I14)</f>
        <v>507237.52099999995</v>
      </c>
      <c r="J15" s="42">
        <f>SUM(J8:J14)</f>
        <v>217387.50899999999</v>
      </c>
      <c r="K15" s="43">
        <f>I15+J15</f>
        <v>724625.02999999991</v>
      </c>
    </row>
    <row r="16" spans="1:11" ht="48.75" customHeight="1" thickBot="1" x14ac:dyDescent="0.3">
      <c r="A16" s="39" t="s">
        <v>33</v>
      </c>
      <c r="B16" s="40">
        <f t="shared" si="0"/>
        <v>36721.299999999996</v>
      </c>
      <c r="C16" s="40">
        <f t="shared" si="1"/>
        <v>15737.699999999999</v>
      </c>
      <c r="D16" s="36">
        <v>52459</v>
      </c>
      <c r="H16" s="39" t="s">
        <v>33</v>
      </c>
      <c r="I16" s="40"/>
      <c r="J16" s="40"/>
      <c r="K16" s="36">
        <f>Sheet1!C68</f>
        <v>52459</v>
      </c>
    </row>
    <row r="17" spans="1:11" ht="48.75" customHeight="1" thickBot="1" x14ac:dyDescent="0.3">
      <c r="A17" s="41" t="s">
        <v>22</v>
      </c>
      <c r="B17" s="44">
        <f>B8+B9+B10+B11+B12+B13+B14+B16</f>
        <v>561314.04</v>
      </c>
      <c r="C17" s="44">
        <v>240563</v>
      </c>
      <c r="D17" s="43">
        <v>801877</v>
      </c>
      <c r="H17" s="41" t="s">
        <v>22</v>
      </c>
      <c r="I17" s="44">
        <f>I16+I15</f>
        <v>507237.52099999995</v>
      </c>
      <c r="J17" s="44">
        <f>J16+J15</f>
        <v>217387.50899999999</v>
      </c>
      <c r="K17" s="43">
        <f>K16+K15</f>
        <v>777084.02999999991</v>
      </c>
    </row>
    <row r="20" spans="1:11" x14ac:dyDescent="0.25">
      <c r="D20" s="45"/>
    </row>
    <row r="21" spans="1:11" x14ac:dyDescent="0.25">
      <c r="D21" s="45"/>
    </row>
  </sheetData>
  <mergeCells count="8">
    <mergeCell ref="D6:D7"/>
    <mergeCell ref="A6:A7"/>
    <mergeCell ref="B6:C6"/>
    <mergeCell ref="A5:D5"/>
    <mergeCell ref="H5:K5"/>
    <mergeCell ref="H6:H7"/>
    <mergeCell ref="I6:J6"/>
    <mergeCell ref="K6:K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Zelenovic</dc:creator>
  <cp:lastModifiedBy>Sophie Pereira</cp:lastModifiedBy>
  <cp:lastPrinted>2017-12-11T22:51:21Z</cp:lastPrinted>
  <dcterms:created xsi:type="dcterms:W3CDTF">2017-11-15T21:17:43Z</dcterms:created>
  <dcterms:modified xsi:type="dcterms:W3CDTF">2020-06-15T19:57:15Z</dcterms:modified>
</cp:coreProperties>
</file>