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polonio\Documents\Funds prop- Dono Report\PBF J4C -UNICEF-UNDP 2017\Mid &amp; Annula Reports\"/>
    </mc:Choice>
  </mc:AlternateContent>
  <xr:revisionPtr revIDLastSave="0" documentId="13_ncr:1_{8EF5BBBD-F8A1-4B67-B13D-A32A9CDF07F3}" xr6:coauthVersionLast="44" xr6:coauthVersionMax="44" xr10:uidLastSave="{00000000-0000-0000-0000-000000000000}"/>
  <bookViews>
    <workbookView xWindow="2292" yWindow="0" windowWidth="20748" windowHeight="12360" activeTab="1" xr2:uid="{00000000-000D-0000-FFFF-FFFF00000000}"/>
  </bookViews>
  <sheets>
    <sheet name="Project Budget" sheetId="1" r:id="rId1"/>
    <sheet name="Exp. by UN Cost Category" sheetId="2" r:id="rId2"/>
  </sheets>
  <definedNames>
    <definedName name="_xlnm.Print_Area" localSheetId="0">'Project Budget'!$A$1:$H$30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1" l="1"/>
  <c r="D9" i="1"/>
  <c r="H12" i="2" l="1"/>
  <c r="G7" i="2"/>
  <c r="H7" i="2" s="1"/>
  <c r="G8" i="2"/>
  <c r="H8" i="2" s="1"/>
  <c r="G9" i="2"/>
  <c r="H9" i="2" s="1"/>
  <c r="G10" i="2"/>
  <c r="H10" i="2" s="1"/>
  <c r="G11" i="2"/>
  <c r="H11" i="2" s="1"/>
  <c r="G12" i="2"/>
  <c r="G6" i="2"/>
  <c r="H6" i="2" s="1"/>
  <c r="D7" i="2"/>
  <c r="D8" i="2"/>
  <c r="D9" i="2"/>
  <c r="D10" i="2"/>
  <c r="D11" i="2"/>
  <c r="D12" i="2"/>
  <c r="D6" i="2"/>
  <c r="F26" i="1" l="1"/>
  <c r="D24" i="1"/>
  <c r="D28" i="1" s="1"/>
  <c r="D30" i="1" s="1"/>
  <c r="F13" i="2" l="1"/>
  <c r="E13" i="2"/>
  <c r="F15" i="2" l="1"/>
  <c r="G13" i="2"/>
  <c r="H13" i="2" s="1"/>
  <c r="E15" i="2"/>
  <c r="H14" i="2"/>
  <c r="G15" i="2" l="1"/>
  <c r="H15" i="2" s="1"/>
  <c r="F9" i="1" l="1"/>
  <c r="G16" i="1" l="1"/>
  <c r="G9" i="1"/>
  <c r="G24" i="1" l="1"/>
  <c r="G28" i="1" s="1"/>
  <c r="G30" i="1" l="1"/>
  <c r="C13" i="2"/>
  <c r="B13" i="2"/>
  <c r="B14" i="2" l="1"/>
  <c r="D13" i="2"/>
  <c r="C14" i="2"/>
  <c r="B15" i="2" l="1"/>
  <c r="D14" i="2"/>
  <c r="C15" i="2"/>
  <c r="D15" i="2" l="1"/>
  <c r="F21" i="1"/>
  <c r="C21" i="1"/>
  <c r="F16" i="1"/>
  <c r="C16" i="1"/>
  <c r="C9" i="1"/>
  <c r="F24" i="1" l="1"/>
  <c r="F28" i="1" s="1"/>
  <c r="C24" i="1"/>
  <c r="C28" i="1" s="1"/>
  <c r="C29" i="1" s="1"/>
  <c r="E16" i="1"/>
  <c r="E9" i="1"/>
  <c r="F30" i="1"/>
  <c r="E24" i="1" l="1"/>
  <c r="E28" i="1" s="1"/>
  <c r="C30" i="1"/>
</calcChain>
</file>

<file path=xl/sharedStrings.xml><?xml version="1.0" encoding="utf-8"?>
<sst xmlns="http://schemas.openxmlformats.org/spreadsheetml/2006/main" count="74" uniqueCount="69">
  <si>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</si>
  <si>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</si>
  <si>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</si>
  <si>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</si>
  <si>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</si>
  <si>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</si>
  <si>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</si>
  <si>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</si>
  <si>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</si>
  <si>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</si>
  <si>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</si>
  <si>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</si>
  <si>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</si>
  <si>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</si>
  <si>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TOTAL $ FOR OUTCOME 1:</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</si>
  <si>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</si>
  <si>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</si>
  <si>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</si>
  <si>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</si>
  <si>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</si>
  <si>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</si>
  <si>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</si>
  <si>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</si>
  <si>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</si>
  <si>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</si>
  <si>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</si>
  <si>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</si>
  <si>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</si>
  <si>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</si>
  <si>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</si>
  <si>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</si>
  <si>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</si>
  <si>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</si>
  <si>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</si>
  <si>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</si>
  <si>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</si>
  <si>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</si>
  <si>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OUTCOME 1: The population benefits from enhanced access to justice through strengthened alternative dispute resolution systems within informal and formal justice systems, and a strengthened interface between both systems, in line with international standards of administration of justice and human rights.</t>
  </si>
  <si>
    <t>ADR and Restorative Justice Practices in the Formal Justice system legitimized with the particular attention to Women and Child Rights</t>
  </si>
  <si>
    <t xml:space="preserve">Build Awareness/Advocacy of Key Stakeholders of RJ, ADR and Women’s/ Children’s Rights </t>
  </si>
  <si>
    <t>Activity 1.1.1.2:</t>
  </si>
  <si>
    <t>International Workshop to provide input to ADR/RJ law</t>
  </si>
  <si>
    <t xml:space="preserve"> Develop ADR/RJ draft Law for the Formal Justice Sector with TA </t>
  </si>
  <si>
    <t>Develop Child Protection Law with RJ lens with Technical Assistance and Collaborative Process</t>
  </si>
  <si>
    <t>Activity 1.1.4:</t>
  </si>
  <si>
    <t>Enhance public awareness through development of media products and coverage of project events</t>
  </si>
  <si>
    <t>Activity 1.1.5:</t>
  </si>
  <si>
    <t xml:space="preserve">Strengthen the capacity of key actors in the formal justice sector in the implementation ADR  mechanisms for conflict resolution and restorative justice, including child and women protection.           </t>
  </si>
  <si>
    <t>Key Stakeholders in traditional justice sector have increased capacity to engage in ADR and restorative justice in compliance with Women and Children’s Rights</t>
  </si>
  <si>
    <t>Map of Dispute Resolution decisions around child issues</t>
  </si>
  <si>
    <t>Awareness / advocacy of key stakeholders in traditional justice in RJ, ADR and women's and children's rights.</t>
  </si>
  <si>
    <t xml:space="preserve">Strengthen awarness  and engagement of traditional structures, NGOs and CBOs on ADR and RJ mechanisms, including on the rights of women and children.   </t>
  </si>
  <si>
    <t>Activity 1.2.4:</t>
  </si>
  <si>
    <t>Monitoring of access and quality of traditional justice through CSOs and CBOs that implement programs that promote community dialogue to change behavior against social practices and norms detrimental to the health and well-being of children and women (60 communities of 5 regions)</t>
  </si>
  <si>
    <t xml:space="preserve">The collaboration/ complementarity between formal and traditional justice system is effective </t>
  </si>
  <si>
    <t>Creation of functional mechanism of cooperation between formal and informal justice actors</t>
  </si>
  <si>
    <t xml:space="preserve">Develop legal framework on traditional justice boundaries </t>
  </si>
  <si>
    <t>n/a</t>
  </si>
  <si>
    <t>Amount Recipient  UNDP</t>
  </si>
  <si>
    <t>Amount Recipient  UNICEF</t>
  </si>
  <si>
    <t>Expenditure Level UNICEF</t>
  </si>
  <si>
    <t>Budget Balance</t>
  </si>
  <si>
    <r>
      <t xml:space="preserve">Budget by recipient organization in USD
</t>
    </r>
    <r>
      <rPr>
        <b/>
        <sz val="12"/>
        <color theme="1"/>
        <rFont val="Times New Roman"/>
        <family val="1"/>
      </rPr>
      <t xml:space="preserve">  (</t>
    </r>
    <r>
      <rPr>
        <b/>
        <sz val="12"/>
        <rFont val="Times New Roman"/>
        <family val="1"/>
      </rPr>
      <t>UNDP</t>
    </r>
    <r>
      <rPr>
        <b/>
        <sz val="12"/>
        <color theme="1"/>
        <rFont val="Times New Roman"/>
        <family val="1"/>
      </rPr>
      <t>)</t>
    </r>
  </si>
  <si>
    <r>
      <t xml:space="preserve">Budget by recipient organization in USD </t>
    </r>
    <r>
      <rPr>
        <b/>
        <sz val="12"/>
        <color theme="1"/>
        <rFont val="Times New Roman"/>
        <family val="1"/>
      </rPr>
      <t>(</t>
    </r>
    <r>
      <rPr>
        <b/>
        <sz val="12"/>
        <rFont val="Times New Roman"/>
        <family val="1"/>
      </rPr>
      <t>UNICEF</t>
    </r>
    <r>
      <rPr>
        <b/>
        <sz val="12"/>
        <color theme="1"/>
        <rFont val="Times New Roman"/>
        <family val="1"/>
      </rPr>
      <t>)</t>
    </r>
  </si>
  <si>
    <r>
      <rPr>
        <sz val="12"/>
        <color theme="1"/>
        <rFont val="Times New Roman"/>
        <family val="1"/>
      </rPr>
      <t>Level of expenditure/ commitments in USD</t>
    </r>
    <r>
      <rPr>
        <b/>
        <sz val="12"/>
        <color theme="1"/>
        <rFont val="Times New Roman"/>
        <family val="1"/>
      </rPr>
      <t xml:space="preserve"> (UNDP)</t>
    </r>
  </si>
  <si>
    <r>
      <t xml:space="preserve">Level of expenditure/ commitments in USD </t>
    </r>
    <r>
      <rPr>
        <b/>
        <sz val="12"/>
        <color theme="1"/>
        <rFont val="Times New Roman"/>
        <family val="1"/>
      </rPr>
      <t>(UNICEF)</t>
    </r>
  </si>
  <si>
    <t>`</t>
  </si>
  <si>
    <t>Expenditure Level
 UNDP</t>
  </si>
  <si>
    <t xml:space="preserve">Total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</si>
</sst>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sz val="10"/>
      <name val="Times New Roman"/>
      <family val="1"/>
    </font>
    <font>
      <sz val="10"/>
      <color theme="1"/>
      <name val="Calibri"/>
      <family val="2"/>
      <scheme val="minor"/>
    </font>
    <font>
      <b/>
      <sz val="10"/>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b/>
      <sz val="12"/>
      <name val="Times New Roman"/>
      <family val="1"/>
    </font>
    <font>
      <i/>
      <sz val="10"/>
      <color theme="1"/>
      <name val="Calibri"/>
      <family val="2"/>
      <scheme val="minor"/>
    </font>
  </fonts>
  <fills count="5">
    <fill>
      <patternFill patternType="none"/>
    </fill>
    <fill>
      <patternFill patternType="gray125"/>
    </fill>
    <fill>
      <patternFill patternType="solid">
        <fgColor rgb="FFB3B3B3"/>
        <bgColor indexed="64"/>
      </patternFill>
    </fill>
    <fill>
      <patternFill patternType="solid">
        <fgColor rgb="FFD9D9D9"/>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74">
    <xf numFmtId="0" fontId="0" fillId="0" borderId="0" xfId="0"/>
    <xf numFmtId="0" fontId="3" fillId="0" borderId="0" xfId="0" applyFont="1"/>
    <xf numFmtId="0" fontId="5" fillId="0" borderId="8" xfId="0" applyFont="1" applyBorder="1" applyAlignment="1">
      <alignment vertical="center" wrapText="1"/>
    </xf>
    <xf numFmtId="0" fontId="4" fillId="3" borderId="8" xfId="0" applyFont="1" applyFill="1" applyBorder="1" applyAlignment="1">
      <alignment vertical="center" wrapText="1"/>
    </xf>
    <xf numFmtId="0" fontId="6" fillId="0" borderId="0" xfId="0" applyFont="1"/>
    <xf numFmtId="0" fontId="7" fillId="0" borderId="0" xfId="0" applyFont="1"/>
    <xf numFmtId="0" fontId="8" fillId="0" borderId="0" xfId="0" applyFont="1"/>
    <xf numFmtId="0" fontId="1" fillId="4" borderId="2" xfId="0" applyFont="1" applyFill="1" applyBorder="1" applyAlignment="1">
      <alignment horizontal="center" vertical="center" wrapText="1"/>
    </xf>
    <xf numFmtId="3" fontId="13" fillId="0" borderId="9" xfId="0" applyNumberFormat="1" applyFont="1" applyBorder="1" applyAlignment="1">
      <alignment horizontal="right" vertical="center" wrapText="1"/>
    </xf>
    <xf numFmtId="3" fontId="14" fillId="3" borderId="9" xfId="0" applyNumberFormat="1" applyFont="1" applyFill="1" applyBorder="1" applyAlignment="1">
      <alignment horizontal="right" vertical="center" wrapText="1"/>
    </xf>
    <xf numFmtId="3" fontId="13" fillId="0" borderId="3" xfId="0" applyNumberFormat="1" applyFont="1" applyBorder="1" applyAlignment="1">
      <alignment vertical="center" wrapText="1"/>
    </xf>
    <xf numFmtId="3" fontId="5" fillId="0" borderId="9" xfId="0" applyNumberFormat="1" applyFont="1" applyBorder="1" applyAlignment="1">
      <alignment horizontal="right" vertical="center" wrapText="1"/>
    </xf>
    <xf numFmtId="0" fontId="0" fillId="4" borderId="0" xfId="0" applyFill="1"/>
    <xf numFmtId="0" fontId="2" fillId="4" borderId="3" xfId="0" applyFont="1" applyFill="1" applyBorder="1" applyAlignment="1">
      <alignment vertical="center" wrapText="1"/>
    </xf>
    <xf numFmtId="0" fontId="10" fillId="4" borderId="4" xfId="0" applyFont="1" applyFill="1" applyBorder="1" applyAlignment="1">
      <alignment vertical="center" wrapText="1"/>
    </xf>
    <xf numFmtId="0" fontId="3" fillId="4" borderId="0" xfId="0" applyFont="1" applyFill="1"/>
    <xf numFmtId="0" fontId="1" fillId="4" borderId="1" xfId="0" applyFont="1" applyFill="1" applyBorder="1" applyAlignment="1">
      <alignment horizontal="center" vertical="center" wrapText="1"/>
    </xf>
    <xf numFmtId="0" fontId="0" fillId="0" borderId="0" xfId="0" applyFill="1"/>
    <xf numFmtId="0" fontId="1" fillId="0" borderId="2" xfId="0" applyFont="1" applyFill="1" applyBorder="1" applyAlignment="1">
      <alignment horizontal="center" vertical="center" wrapText="1"/>
    </xf>
    <xf numFmtId="44" fontId="3" fillId="0" borderId="11" xfId="1" applyFont="1" applyBorder="1" applyAlignment="1" applyProtection="1">
      <alignment horizontal="center" vertical="center" wrapText="1"/>
      <protection locked="0"/>
    </xf>
    <xf numFmtId="0" fontId="2" fillId="4" borderId="4" xfId="0" applyFont="1" applyFill="1" applyBorder="1" applyAlignment="1">
      <alignment vertical="center" wrapText="1"/>
    </xf>
    <xf numFmtId="0" fontId="6" fillId="4" borderId="0" xfId="0" applyFont="1" applyFill="1"/>
    <xf numFmtId="8" fontId="0" fillId="0" borderId="0" xfId="0" applyNumberFormat="1"/>
    <xf numFmtId="8" fontId="15" fillId="0" borderId="1" xfId="0" applyNumberFormat="1" applyFont="1" applyBorder="1" applyAlignment="1">
      <alignment vertical="center" wrapText="1"/>
    </xf>
    <xf numFmtId="8" fontId="15" fillId="0" borderId="0" xfId="0" applyNumberFormat="1" applyFont="1"/>
    <xf numFmtId="4" fontId="0" fillId="0" borderId="0" xfId="0" applyNumberFormat="1"/>
    <xf numFmtId="9" fontId="0" fillId="0" borderId="0" xfId="2" applyFont="1"/>
    <xf numFmtId="44" fontId="3" fillId="0" borderId="11" xfId="1" applyFont="1" applyFill="1" applyBorder="1" applyAlignment="1" applyProtection="1">
      <alignment horizontal="center" vertical="center" wrapText="1"/>
      <protection locked="0"/>
    </xf>
    <xf numFmtId="3" fontId="0" fillId="0" borderId="0" xfId="0" applyNumberFormat="1"/>
    <xf numFmtId="44" fontId="0" fillId="4" borderId="0" xfId="0" applyNumberFormat="1" applyFill="1"/>
    <xf numFmtId="44" fontId="6" fillId="4" borderId="0" xfId="0" applyNumberFormat="1" applyFont="1" applyFill="1"/>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3" xfId="0" applyFont="1" applyFill="1" applyBorder="1" applyAlignment="1">
      <alignment vertical="center" wrapText="1"/>
    </xf>
    <xf numFmtId="0" fontId="11" fillId="0" borderId="4" xfId="0" applyFont="1" applyFill="1" applyBorder="1" applyAlignment="1">
      <alignment vertical="center" wrapText="1"/>
    </xf>
    <xf numFmtId="44" fontId="15" fillId="0" borderId="11" xfId="1" applyFont="1" applyFill="1" applyBorder="1" applyAlignment="1" applyProtection="1">
      <alignment horizontal="center" vertical="center" wrapText="1"/>
      <protection locked="0"/>
    </xf>
    <xf numFmtId="0" fontId="1" fillId="0" borderId="4" xfId="0" applyFont="1" applyFill="1" applyBorder="1" applyAlignment="1">
      <alignment vertical="center" wrapText="1"/>
    </xf>
    <xf numFmtId="0" fontId="12" fillId="0" borderId="4" xfId="0" applyFont="1" applyFill="1" applyBorder="1" applyAlignment="1">
      <alignment vertical="center" wrapText="1"/>
    </xf>
    <xf numFmtId="0" fontId="2" fillId="0" borderId="3" xfId="0" applyFont="1" applyFill="1" applyBorder="1" applyAlignment="1">
      <alignment vertical="center" wrapText="1"/>
    </xf>
    <xf numFmtId="0" fontId="10" fillId="0" borderId="4" xfId="0" applyFont="1" applyFill="1" applyBorder="1" applyAlignment="1">
      <alignment vertical="center" wrapText="1"/>
    </xf>
    <xf numFmtId="0" fontId="2" fillId="0" borderId="4" xfId="0" applyFont="1" applyFill="1" applyBorder="1" applyAlignment="1">
      <alignment vertical="center" wrapText="1"/>
    </xf>
    <xf numFmtId="0" fontId="12" fillId="0" borderId="4" xfId="0" applyFont="1" applyFill="1" applyBorder="1" applyAlignment="1">
      <alignment vertical="top" wrapText="1"/>
    </xf>
    <xf numFmtId="0" fontId="10"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1" fillId="0" borderId="2" xfId="0" applyFont="1" applyFill="1" applyBorder="1" applyAlignment="1">
      <alignment vertical="center" wrapText="1"/>
    </xf>
    <xf numFmtId="0" fontId="2" fillId="0" borderId="2" xfId="0" applyFont="1" applyFill="1" applyBorder="1" applyAlignment="1">
      <alignment horizontal="center" vertical="center" wrapText="1"/>
    </xf>
    <xf numFmtId="44" fontId="17" fillId="0" borderId="0" xfId="0" applyNumberFormat="1" applyFont="1" applyFill="1"/>
    <xf numFmtId="44" fontId="16" fillId="0" borderId="0" xfId="0" applyNumberFormat="1" applyFont="1" applyFill="1"/>
    <xf numFmtId="44" fontId="0" fillId="0" borderId="0" xfId="0" applyNumberFormat="1" applyFill="1"/>
    <xf numFmtId="0" fontId="6" fillId="0" borderId="0" xfId="0" applyFont="1" applyFill="1"/>
    <xf numFmtId="44" fontId="2" fillId="0" borderId="6" xfId="0" applyNumberFormat="1" applyFont="1" applyFill="1" applyBorder="1" applyAlignment="1">
      <alignment vertical="center" wrapText="1"/>
    </xf>
    <xf numFmtId="3" fontId="19" fillId="0" borderId="9" xfId="0" applyNumberFormat="1" applyFont="1" applyBorder="1" applyAlignment="1">
      <alignment horizontal="right" vertical="center" wrapText="1"/>
    </xf>
    <xf numFmtId="3" fontId="19" fillId="0" borderId="3" xfId="0" applyNumberFormat="1" applyFont="1" applyBorder="1" applyAlignment="1">
      <alignment vertical="center" wrapText="1"/>
    </xf>
    <xf numFmtId="49" fontId="15" fillId="0" borderId="11" xfId="1" applyNumberFormat="1" applyFont="1" applyBorder="1" applyAlignment="1" applyProtection="1">
      <alignment horizontal="left" wrapText="1"/>
      <protection locked="0"/>
    </xf>
    <xf numFmtId="4" fontId="2" fillId="0" borderId="2" xfId="0" applyNumberFormat="1" applyFont="1" applyFill="1" applyBorder="1" applyAlignment="1">
      <alignment vertical="center" wrapText="1"/>
    </xf>
    <xf numFmtId="44" fontId="3" fillId="4" borderId="11" xfId="1" applyFont="1" applyFill="1" applyBorder="1" applyAlignment="1" applyProtection="1">
      <alignment horizontal="center" vertical="center" wrapText="1"/>
      <protection locked="0"/>
    </xf>
    <xf numFmtId="44" fontId="15" fillId="4" borderId="11" xfId="1" applyFont="1" applyFill="1" applyBorder="1" applyAlignment="1" applyProtection="1">
      <alignment horizontal="center" vertical="center" wrapText="1"/>
      <protection locked="0"/>
    </xf>
    <xf numFmtId="44" fontId="2" fillId="4" borderId="6" xfId="0" applyNumberFormat="1" applyFont="1" applyFill="1" applyBorder="1" applyAlignment="1">
      <alignment vertical="center" wrapText="1"/>
    </xf>
    <xf numFmtId="44" fontId="15" fillId="4" borderId="0" xfId="1" applyFont="1" applyFill="1" applyBorder="1" applyAlignment="1" applyProtection="1">
      <alignment horizontal="center" vertical="center" wrapText="1"/>
      <protection locked="0"/>
    </xf>
    <xf numFmtId="0" fontId="2" fillId="4" borderId="5" xfId="0" applyFont="1" applyFill="1" applyBorder="1" applyAlignment="1">
      <alignment vertical="center" wrapText="1"/>
    </xf>
    <xf numFmtId="0" fontId="2" fillId="4" borderId="6" xfId="0" applyFont="1" applyFill="1" applyBorder="1" applyAlignment="1">
      <alignment vertical="center" wrapText="1"/>
    </xf>
    <xf numFmtId="0" fontId="2" fillId="4" borderId="2" xfId="0" applyFont="1" applyFill="1" applyBorder="1" applyAlignment="1">
      <alignmen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3" fontId="13" fillId="4" borderId="9" xfId="0" applyNumberFormat="1" applyFont="1" applyFill="1" applyBorder="1" applyAlignment="1">
      <alignment horizontal="right" vertical="center" wrapText="1"/>
    </xf>
    <xf numFmtId="3" fontId="14" fillId="4" borderId="9" xfId="0" applyNumberFormat="1" applyFont="1" applyFill="1" applyBorder="1" applyAlignment="1">
      <alignment horizontal="right" vertical="center" wrapText="1"/>
    </xf>
    <xf numFmtId="3" fontId="13" fillId="4" borderId="3" xfId="0" applyNumberFormat="1" applyFont="1" applyFill="1" applyBorder="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A23" zoomScaleNormal="100" zoomScaleSheetLayoutView="100" workbookViewId="0">
      <selection activeCell="F35" sqref="F35"/>
    </sheetView>
  </sheetViews>
  <sheetFormatPr defaultRowHeight="14.4" x14ac:dyDescent="0.3"/>
  <cols>
    <col min="1" max="1" width="24" customWidth="1"/>
    <col min="2" max="2" width="24.77734375" customWidth="1"/>
    <col min="3" max="3" width="15.21875" customWidth="1"/>
    <col min="4" max="4" width="22.5546875" style="12" customWidth="1"/>
    <col min="5" max="5" width="22.5546875" style="17" hidden="1" customWidth="1"/>
    <col min="6" max="6" width="20.77734375" style="17" customWidth="1"/>
    <col min="7" max="7" width="28.77734375" style="12" customWidth="1"/>
    <col min="8" max="9" width="28.77734375" customWidth="1"/>
    <col min="10" max="10" width="34.21875" customWidth="1"/>
  </cols>
  <sheetData>
    <row r="1" spans="1:10" ht="21" x14ac:dyDescent="0.4">
      <c r="A1" s="6" t="s">
        <v>0</v>
      </c>
      <c r="B1" s="5"/>
    </row>
    <row r="2" spans="1:10" ht="15.6" x14ac:dyDescent="0.3">
      <c r="A2" s="15"/>
      <c r="B2" s="15"/>
      <c r="C2" s="12"/>
      <c r="H2" s="12"/>
    </row>
    <row r="3" spans="1:10" ht="15.6" x14ac:dyDescent="0.3">
      <c r="A3" s="15" t="s">
        <v>31</v>
      </c>
      <c r="B3" s="15"/>
      <c r="C3" s="12"/>
      <c r="H3" s="12"/>
    </row>
    <row r="4" spans="1:10" x14ac:dyDescent="0.3">
      <c r="A4" s="12"/>
      <c r="B4" s="12"/>
      <c r="C4" s="12"/>
      <c r="H4" s="12"/>
    </row>
    <row r="5" spans="1:10" ht="15.6" x14ac:dyDescent="0.3">
      <c r="A5" s="15" t="s">
        <v>36</v>
      </c>
      <c r="B5" s="12"/>
      <c r="C5" s="12"/>
      <c r="H5" s="12"/>
    </row>
    <row r="6" spans="1:10" ht="15" thickBot="1" x14ac:dyDescent="0.35">
      <c r="A6" s="12"/>
      <c r="B6" s="12"/>
      <c r="C6" s="12"/>
      <c r="H6" s="12"/>
    </row>
    <row r="7" spans="1:10" ht="138.75" customHeight="1" thickBot="1" x14ac:dyDescent="0.35">
      <c r="A7" s="16" t="s">
        <v>1</v>
      </c>
      <c r="B7" s="7" t="s">
        <v>2</v>
      </c>
      <c r="C7" s="7" t="s">
        <v>62</v>
      </c>
      <c r="D7" s="7" t="s">
        <v>63</v>
      </c>
      <c r="E7" s="18" t="s">
        <v>18</v>
      </c>
      <c r="F7" s="47" t="s">
        <v>64</v>
      </c>
      <c r="G7" s="7" t="s">
        <v>65</v>
      </c>
      <c r="H7" s="7" t="s">
        <v>19</v>
      </c>
    </row>
    <row r="8" spans="1:10" ht="33" customHeight="1" thickBot="1" x14ac:dyDescent="0.35">
      <c r="A8" s="61" t="s">
        <v>37</v>
      </c>
      <c r="B8" s="62"/>
      <c r="C8" s="62"/>
      <c r="D8" s="62"/>
      <c r="E8" s="62"/>
      <c r="F8" s="62"/>
      <c r="G8" s="62"/>
      <c r="H8" s="63"/>
    </row>
    <row r="9" spans="1:10" s="21" customFormat="1" ht="75.45" customHeight="1" thickBot="1" x14ac:dyDescent="0.35">
      <c r="A9" s="13" t="s">
        <v>3</v>
      </c>
      <c r="B9" s="14" t="s">
        <v>38</v>
      </c>
      <c r="C9" s="19">
        <f>SUM(C10:C15)</f>
        <v>327200</v>
      </c>
      <c r="D9" s="57">
        <f>D10+D11+D13+D14+D15</f>
        <v>155500</v>
      </c>
      <c r="E9" s="27">
        <f>(C10+C15)/C9</f>
        <v>0.40189486552567238</v>
      </c>
      <c r="F9" s="27">
        <f>SUM(F10:F15)</f>
        <v>229848.95999999996</v>
      </c>
      <c r="G9" s="57">
        <f>SUM(G10:G15)</f>
        <v>152899.41</v>
      </c>
      <c r="H9" s="20"/>
      <c r="I9" s="30"/>
      <c r="J9" s="30"/>
    </row>
    <row r="10" spans="1:10" s="17" customFormat="1" ht="53.4" thickBot="1" x14ac:dyDescent="0.35">
      <c r="A10" s="33" t="s">
        <v>4</v>
      </c>
      <c r="B10" s="34" t="s">
        <v>39</v>
      </c>
      <c r="C10" s="35">
        <v>87000</v>
      </c>
      <c r="D10" s="58">
        <v>10000</v>
      </c>
      <c r="E10" s="35"/>
      <c r="F10" s="35">
        <v>30458.33</v>
      </c>
      <c r="G10" s="58">
        <v>10338.41</v>
      </c>
      <c r="H10" s="55"/>
      <c r="I10" s="48"/>
      <c r="J10" s="49"/>
    </row>
    <row r="11" spans="1:10" s="17" customFormat="1" ht="36.6" customHeight="1" thickBot="1" x14ac:dyDescent="0.35">
      <c r="A11" s="33" t="s">
        <v>40</v>
      </c>
      <c r="B11" s="34" t="s">
        <v>41</v>
      </c>
      <c r="C11" s="35">
        <v>130000</v>
      </c>
      <c r="D11" s="58">
        <v>14620</v>
      </c>
      <c r="E11" s="35"/>
      <c r="F11" s="35">
        <v>55554.63</v>
      </c>
      <c r="G11" s="58">
        <v>9620</v>
      </c>
      <c r="H11" s="55"/>
      <c r="I11" s="48"/>
      <c r="J11" s="50"/>
    </row>
    <row r="12" spans="1:10" s="17" customFormat="1" ht="40.200000000000003" thickBot="1" x14ac:dyDescent="0.35">
      <c r="A12" s="33" t="s">
        <v>5</v>
      </c>
      <c r="B12" s="34" t="s">
        <v>42</v>
      </c>
      <c r="C12" s="35">
        <v>55700</v>
      </c>
      <c r="D12" s="58">
        <v>0</v>
      </c>
      <c r="E12" s="35"/>
      <c r="F12" s="35">
        <v>26831.51</v>
      </c>
      <c r="G12" s="58">
        <v>0</v>
      </c>
      <c r="H12" s="55"/>
      <c r="I12" s="48"/>
      <c r="J12" s="50"/>
    </row>
    <row r="13" spans="1:10" s="17" customFormat="1" ht="53.4" thickBot="1" x14ac:dyDescent="0.35">
      <c r="A13" s="33" t="s">
        <v>6</v>
      </c>
      <c r="B13" s="34" t="s">
        <v>43</v>
      </c>
      <c r="C13" s="35">
        <v>0</v>
      </c>
      <c r="D13" s="58">
        <v>72350</v>
      </c>
      <c r="E13" s="35"/>
      <c r="F13" s="35"/>
      <c r="G13" s="58">
        <v>71557.69</v>
      </c>
      <c r="H13" s="55"/>
      <c r="I13" s="48"/>
      <c r="J13" s="50"/>
    </row>
    <row r="14" spans="1:10" s="17" customFormat="1" ht="53.4" thickBot="1" x14ac:dyDescent="0.35">
      <c r="A14" s="33" t="s">
        <v>44</v>
      </c>
      <c r="B14" s="34" t="s">
        <v>45</v>
      </c>
      <c r="C14" s="35">
        <v>10000</v>
      </c>
      <c r="D14" s="58">
        <v>28118</v>
      </c>
      <c r="E14" s="35"/>
      <c r="F14" s="35">
        <v>6424.31</v>
      </c>
      <c r="G14" s="58">
        <v>19700</v>
      </c>
      <c r="H14" s="36"/>
      <c r="I14" s="48"/>
      <c r="J14" s="50"/>
    </row>
    <row r="15" spans="1:10" s="17" customFormat="1" ht="93" thickBot="1" x14ac:dyDescent="0.35">
      <c r="A15" s="33" t="s">
        <v>46</v>
      </c>
      <c r="B15" s="37" t="s">
        <v>47</v>
      </c>
      <c r="C15" s="35">
        <v>44500</v>
      </c>
      <c r="D15" s="58">
        <v>30412</v>
      </c>
      <c r="E15" s="35"/>
      <c r="F15" s="35">
        <v>110580.18</v>
      </c>
      <c r="G15" s="58">
        <v>41683.31</v>
      </c>
      <c r="H15" s="36"/>
      <c r="I15" s="48"/>
      <c r="J15" s="50"/>
    </row>
    <row r="16" spans="1:10" s="51" customFormat="1" ht="95.4" customHeight="1" thickBot="1" x14ac:dyDescent="0.35">
      <c r="A16" s="38" t="s">
        <v>7</v>
      </c>
      <c r="B16" s="39" t="s">
        <v>48</v>
      </c>
      <c r="C16" s="27">
        <f>SUM(C17:C20)</f>
        <v>119200</v>
      </c>
      <c r="D16" s="57">
        <f>D17+D18+D19+D20</f>
        <v>205600</v>
      </c>
      <c r="E16" s="27">
        <f>(C18+C19+C20)/C16</f>
        <v>0.75251677852348997</v>
      </c>
      <c r="F16" s="27">
        <f>SUM(F17:F20)</f>
        <v>61904.32</v>
      </c>
      <c r="G16" s="57">
        <f>SUM(G17:G20)</f>
        <v>150361.49</v>
      </c>
      <c r="H16" s="40"/>
      <c r="I16" s="50"/>
      <c r="J16" s="50"/>
    </row>
    <row r="17" spans="1:10" s="17" customFormat="1" ht="36" customHeight="1" thickBot="1" x14ac:dyDescent="0.35">
      <c r="A17" s="33" t="s">
        <v>8</v>
      </c>
      <c r="B17" s="34" t="s">
        <v>49</v>
      </c>
      <c r="C17" s="35">
        <v>29500</v>
      </c>
      <c r="D17" s="58">
        <v>40600</v>
      </c>
      <c r="E17" s="35"/>
      <c r="F17" s="35"/>
      <c r="G17" s="58">
        <v>22002.48</v>
      </c>
      <c r="H17" s="36"/>
      <c r="I17" s="50"/>
      <c r="J17" s="50"/>
    </row>
    <row r="18" spans="1:10" s="17" customFormat="1" ht="62.4" customHeight="1" thickBot="1" x14ac:dyDescent="0.35">
      <c r="A18" s="33" t="s">
        <v>9</v>
      </c>
      <c r="B18" s="37" t="s">
        <v>50</v>
      </c>
      <c r="C18" s="35">
        <v>30000</v>
      </c>
      <c r="D18" s="58">
        <v>40000</v>
      </c>
      <c r="E18" s="35"/>
      <c r="F18" s="35">
        <v>3655.8</v>
      </c>
      <c r="G18" s="58">
        <v>34057.730000000003</v>
      </c>
      <c r="H18" s="36"/>
      <c r="I18" s="50"/>
      <c r="J18" s="50"/>
    </row>
    <row r="19" spans="1:10" s="17" customFormat="1" ht="88.2" customHeight="1" thickBot="1" x14ac:dyDescent="0.35">
      <c r="A19" s="33" t="s">
        <v>10</v>
      </c>
      <c r="B19" s="41" t="s">
        <v>51</v>
      </c>
      <c r="C19" s="35">
        <v>31700</v>
      </c>
      <c r="D19" s="58">
        <v>52000</v>
      </c>
      <c r="E19" s="35"/>
      <c r="F19" s="35">
        <v>10685.35</v>
      </c>
      <c r="G19" s="58">
        <v>43030.7</v>
      </c>
      <c r="H19" s="36"/>
      <c r="I19" s="50"/>
      <c r="J19" s="50"/>
    </row>
    <row r="20" spans="1:10" s="17" customFormat="1" ht="145.80000000000001" thickBot="1" x14ac:dyDescent="0.35">
      <c r="A20" s="33" t="s">
        <v>52</v>
      </c>
      <c r="B20" s="37" t="s">
        <v>53</v>
      </c>
      <c r="C20" s="35">
        <v>28000</v>
      </c>
      <c r="D20" s="58">
        <v>73000</v>
      </c>
      <c r="E20" s="35"/>
      <c r="F20" s="35">
        <v>47563.17</v>
      </c>
      <c r="G20" s="58">
        <v>51270.58</v>
      </c>
      <c r="H20" s="36"/>
      <c r="I20" s="50"/>
      <c r="J20" s="50"/>
    </row>
    <row r="21" spans="1:10" s="4" customFormat="1" ht="58.95" customHeight="1" thickBot="1" x14ac:dyDescent="0.35">
      <c r="A21" s="38" t="s">
        <v>11</v>
      </c>
      <c r="B21" s="42" t="s">
        <v>54</v>
      </c>
      <c r="C21" s="27">
        <f>SUM(C22:C23)</f>
        <v>109100</v>
      </c>
      <c r="D21" s="57">
        <v>18900</v>
      </c>
      <c r="E21" s="27">
        <v>0</v>
      </c>
      <c r="F21" s="27">
        <f>F22+F23</f>
        <v>97286.34</v>
      </c>
      <c r="G21" s="57">
        <v>8958.01</v>
      </c>
      <c r="H21" s="40"/>
      <c r="I21" s="29"/>
      <c r="J21" s="29"/>
    </row>
    <row r="22" spans="1:10" ht="53.4" thickBot="1" x14ac:dyDescent="0.35">
      <c r="A22" s="33" t="s">
        <v>12</v>
      </c>
      <c r="B22" s="34" t="s">
        <v>55</v>
      </c>
      <c r="C22" s="35">
        <v>61900</v>
      </c>
      <c r="D22" s="58">
        <v>18900</v>
      </c>
      <c r="E22" s="35"/>
      <c r="F22" s="35">
        <v>84372.34</v>
      </c>
      <c r="G22" s="58">
        <v>8958</v>
      </c>
      <c r="H22" s="36"/>
      <c r="I22" s="29"/>
      <c r="J22" s="29"/>
    </row>
    <row r="23" spans="1:10" ht="27" thickBot="1" x14ac:dyDescent="0.35">
      <c r="A23" s="33" t="s">
        <v>13</v>
      </c>
      <c r="B23" s="34" t="s">
        <v>56</v>
      </c>
      <c r="C23" s="35">
        <v>47200</v>
      </c>
      <c r="D23" s="58">
        <v>0</v>
      </c>
      <c r="E23" s="35"/>
      <c r="F23" s="35">
        <v>12914</v>
      </c>
      <c r="G23" s="58">
        <v>0</v>
      </c>
      <c r="H23" s="36"/>
      <c r="I23" s="29"/>
      <c r="J23" s="29"/>
    </row>
    <row r="24" spans="1:10" ht="16.5" customHeight="1" thickBot="1" x14ac:dyDescent="0.35">
      <c r="A24" s="64" t="s">
        <v>14</v>
      </c>
      <c r="B24" s="65"/>
      <c r="C24" s="52">
        <f>SUM(C21,C16,C9)</f>
        <v>555500</v>
      </c>
      <c r="D24" s="59">
        <f>SUM(D21,D16,D9)</f>
        <v>380000</v>
      </c>
      <c r="E24" s="52">
        <f>SUM(E21,E16,E9)</f>
        <v>1.1544116440491623</v>
      </c>
      <c r="F24" s="52">
        <f>SUM(F21,F16,F9)</f>
        <v>389039.62</v>
      </c>
      <c r="G24" s="59">
        <f>SUM(G21,G16,G9)</f>
        <v>312218.91000000003</v>
      </c>
      <c r="H24" s="45"/>
      <c r="I24" s="29"/>
      <c r="J24" s="29"/>
    </row>
    <row r="25" spans="1:10" ht="32.25" customHeight="1" thickBot="1" x14ac:dyDescent="0.35">
      <c r="A25" s="67" t="s">
        <v>32</v>
      </c>
      <c r="B25" s="69"/>
      <c r="C25" s="35">
        <v>120000</v>
      </c>
      <c r="D25" s="58">
        <v>100000</v>
      </c>
      <c r="E25" s="35" t="s">
        <v>57</v>
      </c>
      <c r="F25" s="35">
        <v>163292.66</v>
      </c>
      <c r="G25" s="60">
        <v>82296.600000000006</v>
      </c>
      <c r="H25" s="44"/>
      <c r="I25" s="29"/>
      <c r="J25" s="29"/>
    </row>
    <row r="26" spans="1:10" ht="28.5" customHeight="1" thickBot="1" x14ac:dyDescent="0.35">
      <c r="A26" s="67" t="s">
        <v>33</v>
      </c>
      <c r="B26" s="69"/>
      <c r="C26" s="35">
        <v>75000</v>
      </c>
      <c r="D26" s="58">
        <v>34860</v>
      </c>
      <c r="E26" s="35" t="s">
        <v>57</v>
      </c>
      <c r="F26" s="35">
        <f>27649.53+144.29+44.23</f>
        <v>27838.05</v>
      </c>
      <c r="G26" s="58">
        <v>15303.26</v>
      </c>
      <c r="H26" s="43"/>
      <c r="I26" s="29"/>
      <c r="J26" s="29"/>
    </row>
    <row r="27" spans="1:10" ht="16.2" thickBot="1" x14ac:dyDescent="0.35">
      <c r="A27" s="67" t="s">
        <v>34</v>
      </c>
      <c r="B27" s="69"/>
      <c r="C27" s="35">
        <v>32000</v>
      </c>
      <c r="D27" s="58">
        <v>18000</v>
      </c>
      <c r="E27" s="35" t="s">
        <v>57</v>
      </c>
      <c r="F27" s="35">
        <v>3094.38</v>
      </c>
      <c r="G27" s="58">
        <v>2397.21</v>
      </c>
      <c r="H27" s="36"/>
      <c r="I27" s="29"/>
      <c r="J27" s="29"/>
    </row>
    <row r="28" spans="1:10" s="4" customFormat="1" ht="16.2" thickBot="1" x14ac:dyDescent="0.35">
      <c r="A28" s="64" t="s">
        <v>15</v>
      </c>
      <c r="B28" s="70"/>
      <c r="C28" s="27">
        <f t="shared" ref="C28:E28" si="0">SUM(C24,C25:C27)</f>
        <v>782500</v>
      </c>
      <c r="D28" s="57">
        <f t="shared" si="0"/>
        <v>532860</v>
      </c>
      <c r="E28" s="27">
        <f t="shared" si="0"/>
        <v>1.1544116440491623</v>
      </c>
      <c r="F28" s="27">
        <f>SUM(F24,F25:F27)</f>
        <v>583264.71000000008</v>
      </c>
      <c r="G28" s="57">
        <f>SUM(G24:G27)</f>
        <v>412215.98000000004</v>
      </c>
      <c r="H28" s="56"/>
      <c r="I28" s="29"/>
      <c r="J28" s="29"/>
    </row>
    <row r="29" spans="1:10" ht="16.2" thickBot="1" x14ac:dyDescent="0.35">
      <c r="A29" s="67" t="s">
        <v>16</v>
      </c>
      <c r="B29" s="68"/>
      <c r="C29" s="35">
        <f>C28*7%</f>
        <v>54775.000000000007</v>
      </c>
      <c r="D29" s="58">
        <v>37300</v>
      </c>
      <c r="E29" s="35" t="s">
        <v>57</v>
      </c>
      <c r="F29" s="35">
        <v>40281.370000000003</v>
      </c>
      <c r="G29" s="58">
        <v>26984.400000000001</v>
      </c>
      <c r="H29" s="46"/>
      <c r="I29" s="29"/>
      <c r="J29" s="29"/>
    </row>
    <row r="30" spans="1:10" s="4" customFormat="1" ht="16.2" thickBot="1" x14ac:dyDescent="0.35">
      <c r="A30" s="64" t="s">
        <v>17</v>
      </c>
      <c r="B30" s="66"/>
      <c r="C30" s="27">
        <f>SUM(C29,C28)</f>
        <v>837275</v>
      </c>
      <c r="D30" s="57">
        <f>SUM(D28:D29)</f>
        <v>570160</v>
      </c>
      <c r="E30" s="27" t="s">
        <v>57</v>
      </c>
      <c r="F30" s="27">
        <f>SUM(F28:F29)</f>
        <v>623546.08000000007</v>
      </c>
      <c r="G30" s="57">
        <f>G28+G29</f>
        <v>439200.38000000006</v>
      </c>
      <c r="H30" s="45"/>
      <c r="I30" s="29"/>
      <c r="J30" s="29"/>
    </row>
    <row r="31" spans="1:10" x14ac:dyDescent="0.3">
      <c r="J31" s="29"/>
    </row>
    <row r="34" spans="6:6" x14ac:dyDescent="0.3">
      <c r="F34" s="50"/>
    </row>
    <row r="37" spans="6:6" x14ac:dyDescent="0.3">
      <c r="F37" s="50"/>
    </row>
  </sheetData>
  <mergeCells count="8">
    <mergeCell ref="A8:H8"/>
    <mergeCell ref="A24:B24"/>
    <mergeCell ref="A30:B30"/>
    <mergeCell ref="A29:B29"/>
    <mergeCell ref="A25:B25"/>
    <mergeCell ref="A26:B26"/>
    <mergeCell ref="A27:B27"/>
    <mergeCell ref="A28:B28"/>
  </mergeCells>
  <pageMargins left="0.7" right="0.7" top="0.75" bottom="0.75" header="0.3" footer="0.3"/>
  <pageSetup scale="64" orientation="landscape" r:id="rId1"/>
  <rowBreaks count="1" manualBreakCount="1">
    <brk id="15" max="7" man="1"/>
  </rowBreaks>
  <ignoredErrors>
    <ignoredError sqref="F21 F30:G30 F16 F9:G9 C9 C21 C30" unlockedFormula="1"/>
    <ignoredError sqref="G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tabSelected="1" workbookViewId="0">
      <selection activeCell="F5" sqref="F5"/>
    </sheetView>
  </sheetViews>
  <sheetFormatPr defaultRowHeight="14.4" x14ac:dyDescent="0.3"/>
  <cols>
    <col min="1" max="1" width="15.5546875" customWidth="1"/>
    <col min="3" max="3" width="8.88671875" style="12"/>
    <col min="5" max="5" width="11.21875" customWidth="1"/>
    <col min="6" max="6" width="10.5546875" style="12" customWidth="1"/>
    <col min="7" max="7" width="11.5546875" customWidth="1"/>
    <col min="12" max="12" width="13.21875" bestFit="1" customWidth="1"/>
    <col min="13" max="13" width="10.77734375" bestFit="1" customWidth="1"/>
    <col min="15" max="15" width="13.21875" bestFit="1" customWidth="1"/>
  </cols>
  <sheetData>
    <row r="1" spans="1:12" ht="15.6" x14ac:dyDescent="0.3">
      <c r="A1" s="1" t="s">
        <v>35</v>
      </c>
      <c r="B1" s="1"/>
      <c r="C1" s="15"/>
    </row>
    <row r="2" spans="1:12" x14ac:dyDescent="0.3">
      <c r="A2" s="4"/>
      <c r="B2" s="4"/>
      <c r="C2" s="21"/>
    </row>
    <row r="3" spans="1:12" x14ac:dyDescent="0.3">
      <c r="A3" s="4" t="s">
        <v>31</v>
      </c>
      <c r="B3" s="4"/>
      <c r="C3" s="21"/>
    </row>
    <row r="4" spans="1:12" ht="15" thickBot="1" x14ac:dyDescent="0.35"/>
    <row r="5" spans="1:12" ht="42" thickBot="1" x14ac:dyDescent="0.35">
      <c r="A5" s="32" t="s">
        <v>20</v>
      </c>
      <c r="B5" s="31" t="s">
        <v>58</v>
      </c>
      <c r="C5" s="31" t="s">
        <v>59</v>
      </c>
      <c r="D5" s="31" t="s">
        <v>30</v>
      </c>
      <c r="E5" s="31" t="s">
        <v>67</v>
      </c>
      <c r="F5" s="31" t="s">
        <v>60</v>
      </c>
      <c r="G5" s="31" t="s">
        <v>68</v>
      </c>
      <c r="H5" s="31" t="s">
        <v>61</v>
      </c>
    </row>
    <row r="6" spans="1:12" ht="15" thickBot="1" x14ac:dyDescent="0.35">
      <c r="A6" s="2" t="s">
        <v>66</v>
      </c>
      <c r="B6" s="8">
        <v>120000</v>
      </c>
      <c r="C6" s="71">
        <v>100000</v>
      </c>
      <c r="D6" s="8">
        <f>SUM(B6:C6)</f>
        <v>220000</v>
      </c>
      <c r="E6" s="53">
        <v>80</v>
      </c>
      <c r="F6" s="71">
        <v>82296.600000000006</v>
      </c>
      <c r="G6" s="8">
        <f>F6+E6</f>
        <v>82376.600000000006</v>
      </c>
      <c r="H6" s="8">
        <f>G6</f>
        <v>82376.600000000006</v>
      </c>
      <c r="L6" s="28"/>
    </row>
    <row r="7" spans="1:12" ht="42" thickBot="1" x14ac:dyDescent="0.35">
      <c r="A7" s="2" t="s">
        <v>22</v>
      </c>
      <c r="B7" s="8">
        <v>100000</v>
      </c>
      <c r="C7" s="71">
        <v>15000</v>
      </c>
      <c r="D7" s="8">
        <f t="shared" ref="D7:D12" si="0">SUM(B7:C7)</f>
        <v>115000</v>
      </c>
      <c r="E7" s="53">
        <v>7926.03</v>
      </c>
      <c r="F7" s="71">
        <v>25024.98</v>
      </c>
      <c r="G7" s="8">
        <f t="shared" ref="G7:G12" si="1">F7+E7</f>
        <v>32951.01</v>
      </c>
      <c r="H7" s="8">
        <f t="shared" ref="H7:H12" si="2">G7</f>
        <v>32951.01</v>
      </c>
      <c r="L7" s="28"/>
    </row>
    <row r="8" spans="1:12" ht="69.599999999999994" thickBot="1" x14ac:dyDescent="0.35">
      <c r="A8" s="2" t="s">
        <v>23</v>
      </c>
      <c r="B8" s="8">
        <v>89000</v>
      </c>
      <c r="C8" s="71">
        <v>25000</v>
      </c>
      <c r="D8" s="8">
        <f t="shared" si="0"/>
        <v>114000</v>
      </c>
      <c r="E8" s="53">
        <v>12692.41</v>
      </c>
      <c r="F8" s="71">
        <v>44129.74</v>
      </c>
      <c r="G8" s="8">
        <f t="shared" si="1"/>
        <v>56822.149999999994</v>
      </c>
      <c r="H8" s="8">
        <f t="shared" si="2"/>
        <v>56822.149999999994</v>
      </c>
    </row>
    <row r="9" spans="1:12" ht="28.2" thickBot="1" x14ac:dyDescent="0.35">
      <c r="A9" s="2" t="s">
        <v>24</v>
      </c>
      <c r="B9" s="8">
        <v>253000</v>
      </c>
      <c r="C9" s="71">
        <v>61000</v>
      </c>
      <c r="D9" s="8">
        <f t="shared" si="0"/>
        <v>314000</v>
      </c>
      <c r="E9" s="53">
        <v>299385.05</v>
      </c>
      <c r="F9" s="71">
        <v>21650</v>
      </c>
      <c r="G9" s="8">
        <f t="shared" si="1"/>
        <v>321035.05</v>
      </c>
      <c r="H9" s="8">
        <f t="shared" si="2"/>
        <v>321035.05</v>
      </c>
    </row>
    <row r="10" spans="1:12" ht="15" thickBot="1" x14ac:dyDescent="0.35">
      <c r="A10" s="2" t="s">
        <v>25</v>
      </c>
      <c r="B10" s="8">
        <v>65000</v>
      </c>
      <c r="C10" s="71">
        <v>22000</v>
      </c>
      <c r="D10" s="8">
        <f t="shared" si="0"/>
        <v>87000</v>
      </c>
      <c r="E10" s="53">
        <v>47070.57</v>
      </c>
      <c r="F10" s="71">
        <v>2397.21</v>
      </c>
      <c r="G10" s="8">
        <f t="shared" si="1"/>
        <v>49467.78</v>
      </c>
      <c r="H10" s="8">
        <f t="shared" si="2"/>
        <v>49467.78</v>
      </c>
    </row>
    <row r="11" spans="1:12" ht="42" thickBot="1" x14ac:dyDescent="0.35">
      <c r="A11" s="2" t="s">
        <v>26</v>
      </c>
      <c r="B11" s="8">
        <v>100000</v>
      </c>
      <c r="C11" s="71">
        <v>275000</v>
      </c>
      <c r="D11" s="8">
        <f t="shared" si="0"/>
        <v>375000</v>
      </c>
      <c r="E11" s="53">
        <v>102439.69</v>
      </c>
      <c r="F11" s="71">
        <v>221414.17</v>
      </c>
      <c r="G11" s="8">
        <f t="shared" si="1"/>
        <v>323853.86</v>
      </c>
      <c r="H11" s="8">
        <f t="shared" si="2"/>
        <v>323853.86</v>
      </c>
    </row>
    <row r="12" spans="1:12" ht="42" thickBot="1" x14ac:dyDescent="0.35">
      <c r="A12" s="2" t="s">
        <v>27</v>
      </c>
      <c r="B12" s="8">
        <v>55000</v>
      </c>
      <c r="C12" s="71">
        <v>34860</v>
      </c>
      <c r="D12" s="8">
        <f t="shared" si="0"/>
        <v>89860</v>
      </c>
      <c r="E12" s="53">
        <v>113670.96</v>
      </c>
      <c r="F12" s="71">
        <v>15303.26</v>
      </c>
      <c r="G12" s="8">
        <f t="shared" si="1"/>
        <v>128974.22</v>
      </c>
      <c r="H12" s="8">
        <f t="shared" si="2"/>
        <v>128974.22</v>
      </c>
      <c r="L12" s="28"/>
    </row>
    <row r="13" spans="1:12" ht="28.2" thickBot="1" x14ac:dyDescent="0.35">
      <c r="A13" s="3" t="s">
        <v>28</v>
      </c>
      <c r="B13" s="9">
        <f>SUM(B6:B12)</f>
        <v>782000</v>
      </c>
      <c r="C13" s="72">
        <f t="shared" ref="C13" si="3">SUM(C6:C12)</f>
        <v>532860</v>
      </c>
      <c r="D13" s="9">
        <f>SUM(B13:C13)</f>
        <v>1314860</v>
      </c>
      <c r="E13" s="9">
        <f>SUM(E6:E12)</f>
        <v>583264.71</v>
      </c>
      <c r="F13" s="72">
        <f t="shared" ref="F13" si="4">SUM(F6:F12)</f>
        <v>412215.96</v>
      </c>
      <c r="G13" s="9">
        <f>F13+E13</f>
        <v>995480.66999999993</v>
      </c>
      <c r="H13" s="9">
        <f>D13-(G13)</f>
        <v>319379.33000000007</v>
      </c>
      <c r="L13" s="28"/>
    </row>
    <row r="14" spans="1:12" ht="42" thickBot="1" x14ac:dyDescent="0.35">
      <c r="A14" s="2" t="s">
        <v>29</v>
      </c>
      <c r="B14" s="10">
        <f>B13*7%</f>
        <v>54740.000000000007</v>
      </c>
      <c r="C14" s="73">
        <f t="shared" ref="C14" si="5">C13*7%</f>
        <v>37300.200000000004</v>
      </c>
      <c r="D14" s="11">
        <f>SUM(B14:C14)</f>
        <v>92040.200000000012</v>
      </c>
      <c r="E14" s="54">
        <v>40281.370000000003</v>
      </c>
      <c r="F14" s="73">
        <v>26984.400000000001</v>
      </c>
      <c r="G14" s="11">
        <v>26984</v>
      </c>
      <c r="H14" s="11">
        <f>D14-(G14)</f>
        <v>65056.200000000012</v>
      </c>
    </row>
    <row r="15" spans="1:12" ht="15" thickBot="1" x14ac:dyDescent="0.35">
      <c r="A15" s="3" t="s">
        <v>21</v>
      </c>
      <c r="B15" s="9">
        <f>SUM(B13:B14)</f>
        <v>836740</v>
      </c>
      <c r="C15" s="72">
        <f>SUM(C13:C14)</f>
        <v>570160.19999999995</v>
      </c>
      <c r="D15" s="9">
        <f>SUM(D13:D14)</f>
        <v>1406900.2</v>
      </c>
      <c r="E15" s="9">
        <f>SUM(E13:E14)</f>
        <v>623546.07999999996</v>
      </c>
      <c r="F15" s="72">
        <f>SUM(F13:F14)</f>
        <v>439200.36000000004</v>
      </c>
      <c r="G15" s="9">
        <f>F15+E15</f>
        <v>1062746.44</v>
      </c>
      <c r="H15" s="9">
        <f>D15-(G15)</f>
        <v>344153.76</v>
      </c>
    </row>
    <row r="17" spans="12:15" ht="15" thickBot="1" x14ac:dyDescent="0.35"/>
    <row r="18" spans="12:15" ht="16.2" thickBot="1" x14ac:dyDescent="0.35">
      <c r="L18" s="23"/>
    </row>
    <row r="19" spans="12:15" ht="15.6" x14ac:dyDescent="0.3">
      <c r="L19" s="22"/>
      <c r="M19" s="22"/>
      <c r="O19" s="24"/>
    </row>
    <row r="20" spans="12:15" x14ac:dyDescent="0.3">
      <c r="L20" s="22"/>
    </row>
    <row r="21" spans="12:15" x14ac:dyDescent="0.3">
      <c r="O21" s="22"/>
    </row>
    <row r="22" spans="12:15" x14ac:dyDescent="0.3">
      <c r="O22" s="25"/>
    </row>
    <row r="23" spans="12:15" x14ac:dyDescent="0.3">
      <c r="O23" s="22"/>
    </row>
    <row r="25" spans="12:15" x14ac:dyDescent="0.3">
      <c r="O25"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vt:lpstr>
      <vt:lpstr>Exp. by UN Cost Category</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2019-10-17T17:39:53Z</cp:lastPrinted>
  <dcterms:created xsi:type="dcterms:W3CDTF">2017-11-15T21:17:43Z</dcterms:created>
  <dcterms:modified xsi:type="dcterms:W3CDTF">2020-06-22T14:34:38Z</dcterms:modified>
</cp:coreProperties>
</file>