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John Paul Abosi\Desktop\"/>
    </mc:Choice>
  </mc:AlternateContent>
  <xr:revisionPtr revIDLastSave="0" documentId="13_ncr:1_{936E5133-9ED9-4C99-AE03-3F1FDA60960A}" xr6:coauthVersionLast="44" xr6:coauthVersionMax="44" xr10:uidLastSave="{00000000-0000-0000-0000-000000000000}"/>
  <bookViews>
    <workbookView xWindow="-108" yWindow="-108" windowWidth="23256" windowHeight="12576" activeTab="1"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2" l="1"/>
  <c r="H9" i="2"/>
  <c r="H10" i="2"/>
  <c r="H11" i="2"/>
  <c r="H12" i="2"/>
  <c r="H13" i="2"/>
  <c r="G8" i="2"/>
  <c r="G9" i="2"/>
  <c r="G10" i="2"/>
  <c r="G11" i="2"/>
  <c r="G12" i="2"/>
  <c r="G13" i="2"/>
  <c r="F8" i="2"/>
  <c r="F9" i="2"/>
  <c r="F10" i="2"/>
  <c r="F11" i="2"/>
  <c r="F12" i="2"/>
  <c r="F13" i="2"/>
  <c r="H7" i="2"/>
  <c r="G7" i="2"/>
  <c r="F7" i="2"/>
  <c r="I14" i="2"/>
  <c r="H36" i="1"/>
  <c r="H45" i="1"/>
  <c r="E16" i="2"/>
  <c r="D16" i="2"/>
  <c r="C16" i="2"/>
  <c r="E15" i="2"/>
  <c r="D15" i="2"/>
  <c r="C15" i="2"/>
  <c r="B16" i="2"/>
  <c r="B15" i="2"/>
  <c r="E14" i="2"/>
  <c r="D14" i="2"/>
  <c r="C14" i="2"/>
  <c r="B14" i="2"/>
  <c r="D11" i="2"/>
  <c r="C11" i="2"/>
  <c r="B11" i="2"/>
  <c r="D10" i="2"/>
  <c r="C10" i="2"/>
  <c r="B10" i="2"/>
  <c r="D8" i="2"/>
  <c r="C8" i="2"/>
  <c r="B8" i="2"/>
  <c r="D7" i="2"/>
  <c r="C7" i="2"/>
  <c r="B7" i="2"/>
  <c r="G49" i="1"/>
  <c r="G22" i="1"/>
  <c r="G16" i="1"/>
  <c r="I12" i="1"/>
  <c r="G10" i="1"/>
  <c r="C49" i="1"/>
  <c r="C51" i="1"/>
  <c r="C50" i="1"/>
  <c r="G14" i="2" l="1"/>
  <c r="F14" i="2"/>
  <c r="F16" i="2" s="1"/>
  <c r="H14" i="2"/>
  <c r="H15" i="2"/>
  <c r="H16" i="2" s="1"/>
  <c r="F15" i="2"/>
  <c r="I15" i="2"/>
  <c r="I16" i="2" s="1"/>
  <c r="J16" i="2" s="1"/>
  <c r="G34" i="1"/>
  <c r="I19" i="1"/>
  <c r="G16" i="2" l="1"/>
  <c r="G15" i="2"/>
  <c r="G50" i="1"/>
  <c r="H51" i="1"/>
  <c r="H49" i="1"/>
  <c r="D50" i="1"/>
  <c r="D51" i="1"/>
  <c r="D49" i="1"/>
  <c r="I43" i="1"/>
  <c r="I44" i="1"/>
  <c r="H43" i="1"/>
  <c r="I42" i="1"/>
  <c r="I41" i="1"/>
  <c r="H41" i="1"/>
  <c r="I37" i="1"/>
  <c r="I38" i="1"/>
  <c r="I39" i="1"/>
  <c r="I40" i="1"/>
  <c r="I36" i="1" s="1"/>
  <c r="I45" i="1" s="1"/>
  <c r="D45" i="1"/>
  <c r="D43" i="1"/>
  <c r="D41" i="1"/>
  <c r="D36" i="1"/>
  <c r="H50" i="1" l="1"/>
  <c r="J15" i="2"/>
  <c r="J10" i="2"/>
  <c r="J8" i="2"/>
  <c r="J9" i="2"/>
  <c r="J11" i="2"/>
  <c r="J12" i="2"/>
  <c r="J13" i="2"/>
  <c r="J7" i="2"/>
  <c r="E6" i="2"/>
  <c r="C9" i="2"/>
  <c r="C12" i="2"/>
  <c r="C13" i="2"/>
  <c r="B9" i="2"/>
  <c r="B12" i="2"/>
  <c r="B13" i="2"/>
  <c r="C22" i="1"/>
  <c r="C16" i="1"/>
  <c r="C10" i="1"/>
  <c r="I25" i="1"/>
  <c r="I26" i="1"/>
  <c r="I27" i="1"/>
  <c r="I28" i="1"/>
  <c r="I29" i="1"/>
  <c r="I30" i="1"/>
  <c r="I31" i="1"/>
  <c r="I32" i="1"/>
  <c r="I33" i="1"/>
  <c r="I24" i="1"/>
  <c r="I21" i="1"/>
  <c r="I20" i="1"/>
  <c r="I18" i="1"/>
  <c r="I15" i="1"/>
  <c r="I14" i="1"/>
  <c r="J14" i="2" l="1"/>
  <c r="I22" i="1"/>
  <c r="C34" i="1"/>
  <c r="I11" i="1"/>
  <c r="I23" i="1" l="1"/>
  <c r="I17" i="1"/>
  <c r="I16" i="1" s="1"/>
  <c r="I10" i="1"/>
  <c r="I13" i="1"/>
  <c r="G51" i="1"/>
  <c r="I34" i="1" l="1"/>
</calcChain>
</file>

<file path=xl/sharedStrings.xml><?xml version="1.0" encoding="utf-8"?>
<sst xmlns="http://schemas.openxmlformats.org/spreadsheetml/2006/main" count="115" uniqueCount="111">
  <si>
    <t>CATEGORIES</t>
  </si>
  <si>
    <t>TOTAL</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</si>
  <si>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</si>
  <si>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</si>
  <si>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</si>
  <si>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</si>
  <si>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</si>
  <si>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</si>
  <si>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</si>
  <si>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Couts operationnels si pas inclus dans les activites si-dessus</t>
  </si>
  <si>
    <t>Couts indirects (7%):</t>
  </si>
  <si>
    <t>BUDGET TOTAL DU PROJET:</t>
  </si>
  <si>
    <t>Tableau 2 - Budget de projet PBF par categorie de cout de l'ONU</t>
  </si>
  <si>
    <t>Note: S'il s'agit d'une revision budgetaire, veuillez inclure des colonnes additionnelles pour montrer les changements</t>
  </si>
  <si>
    <t xml:space="preserve"> TOTAL PROJET</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</si>
  <si>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</si>
  <si>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</si>
  <si>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</si>
  <si>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</si>
  <si>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</si>
  <si>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</si>
  <si>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</si>
  <si>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</si>
  <si>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</si>
  <si>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</si>
  <si>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</si>
  <si>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Budget par agence recipiendiaire en USD - Veuillez ajouter une nouvelle colonne par agence recipiendiaire</t>
  </si>
  <si>
    <t>Niveau de depense/ engagement actuel en USD (a remplir au moment des rapports de projet)</t>
  </si>
  <si>
    <t>PNUD</t>
  </si>
  <si>
    <t xml:space="preserve">Produit 1.1: 
  </t>
  </si>
  <si>
    <t>Activite 1.1.1:</t>
  </si>
  <si>
    <t xml:space="preserve">Activite 1.1.2: </t>
  </si>
  <si>
    <t xml:space="preserve">Activite 1.1.3: </t>
  </si>
  <si>
    <t xml:space="preserve">Produit 1.2: </t>
  </si>
  <si>
    <t xml:space="preserve">Activite 1.2.1: </t>
  </si>
  <si>
    <t xml:space="preserve">Activite 1.2.2: </t>
  </si>
  <si>
    <t xml:space="preserve">Produit 2.1: </t>
  </si>
  <si>
    <t xml:space="preserve">Activite 2.1.1: </t>
  </si>
  <si>
    <t xml:space="preserve">Produit 2.2: </t>
  </si>
  <si>
    <t>Activite 2.2.1:</t>
  </si>
  <si>
    <t xml:space="preserve">Activite 1.1.4: </t>
  </si>
  <si>
    <t xml:space="preserve">Budget S&amp;E du projet </t>
  </si>
  <si>
    <t>Femmes</t>
  </si>
  <si>
    <t>Jeunes</t>
  </si>
  <si>
    <t>OHCHR</t>
  </si>
  <si>
    <t>Le cadre de vie des ex-combattants et des personnes relaxées est amélioré.</t>
  </si>
  <si>
    <t>Les ex-combattants, les  personnes relaxées, victimes de Boko Haram et les populations hôtes sont sensibilisées sur les méfaits de la radicalisation, et éduqués sur la citoyenneté.</t>
  </si>
  <si>
    <t xml:space="preserve">L’accès aux opportunités économique mixte des ex-combattants, les relaxées et populations hôtes est amélioré </t>
  </si>
  <si>
    <t xml:space="preserve">Produit 1.3: </t>
  </si>
  <si>
    <t>Resultat 2: Le respect des droits humains des ex-combattants et relaxés est assuré en vue d’une coexistence pacifique</t>
  </si>
  <si>
    <t>Un procès équitable répondant aux normes internationales à l’ endroit de 1200 ex-combattants est assuré</t>
  </si>
  <si>
    <t xml:space="preserve">Le mécanisme de réparation des victimes des crimes commis par Boko Haram est examiné et intégré dans le processus législatif d’amnistie. </t>
  </si>
  <si>
    <t>Les garanties de non-récurrence et de réconciliation pour faciliter la réintégration dans les communautés sont identifiées et  mises en œuvre.</t>
  </si>
  <si>
    <t>Produit 2.3:</t>
  </si>
  <si>
    <t>Construction des ateliers de formation pour 180 ex combattants</t>
  </si>
  <si>
    <t>Equipements des ateliers de formation pour 180 ex combattants</t>
  </si>
  <si>
    <t>Électrification du centre avec un système d’énergie solaire</t>
  </si>
  <si>
    <t xml:space="preserve">Élaboration et validation des modules de formations </t>
  </si>
  <si>
    <t>Formation de 1200 ex-combattants, les relaxées, victimes et populations hôtes en éducation à la citoyenneté et au vivre ensemble</t>
  </si>
  <si>
    <t xml:space="preserve">Faire le monitoring des droits de l’homme et assurer le suivi des procès des présumés auteurs de violations de droit de l’homme </t>
  </si>
  <si>
    <t xml:space="preserve">Assurer la sensibilisation et la formation des communautés des acteurs judiciaire et les FDS sur les aspects de droit de l’homme </t>
  </si>
  <si>
    <t xml:space="preserve">Activite 2.3.1:
</t>
  </si>
  <si>
    <t xml:space="preserve">Activite 1.3.1: </t>
  </si>
  <si>
    <t xml:space="preserve">Activite 1.3.2: </t>
  </si>
  <si>
    <t>Installation des ateliers de production</t>
  </si>
  <si>
    <t>Mise en place des AGRs</t>
  </si>
  <si>
    <t xml:space="preserve">Installation d’une plateforme multi fonctionnel composée de moulin à grain, de production d’énergie solaire au profit des femmes du camp et de la communauté d’accueil </t>
  </si>
  <si>
    <t xml:space="preserve">Apporter une expertise technique au gouvernement en élaboration et adoption d’un avant-projet de loi d’amnistie aux-combattants en intégrant la dimension d’indemnisation des victimes. </t>
  </si>
  <si>
    <t xml:space="preserve">Activite 1.3.3: </t>
  </si>
  <si>
    <t xml:space="preserve">Activite 1.3.4: </t>
  </si>
  <si>
    <t>Identification des filières porteuse</t>
  </si>
  <si>
    <t xml:space="preserve">Activite 1.3.5: </t>
  </si>
  <si>
    <t>Formation professionnelle de 500 personnes sur les métiers at autres activités génératrices de revenus</t>
  </si>
  <si>
    <t>Tranche 1 (30%)</t>
  </si>
  <si>
    <t>Tranche 2 (35%)</t>
  </si>
  <si>
    <t>Tranche 3 (35%)</t>
  </si>
  <si>
    <t>Total 1</t>
  </si>
  <si>
    <t>Total 2</t>
  </si>
  <si>
    <t>Appui à la cérémonie officielle de lancement de la réinsertion des associés de Boko Haram dans les communautés hôtes qui vont toucher environs 7500 personnes directement</t>
  </si>
  <si>
    <t xml:space="preserve">Activite 1.1.5: </t>
  </si>
  <si>
    <t>Mettre en place 4 cadres locaux de médiation, de dialogue et de réconciliation communautaire qui seront composés de 84 personnes.</t>
  </si>
  <si>
    <t>Sensibiliser 8500 membres des communautés cibles à la réconciliation, au dialogue, les méfaits de l’extrémisme violent, à la dé radicalisation et à citoyenneté pour la réintégration des ex-combattants</t>
  </si>
  <si>
    <t>Former 1500 jeunes (12 à 35 ans) dont 55% de filles des communautés hôtes sur la prévention de la radicalisation et la citoyenneté et soutenir les initiatives communautaires y relatives</t>
  </si>
  <si>
    <t>Réhabiliter et équiper le Centre aux Métiers (CFM) de Maine Soroa</t>
  </si>
  <si>
    <t xml:space="preserve">Former 300 jeunes aux métiers d’employabilité locale </t>
  </si>
  <si>
    <t xml:space="preserve">Fournir des kits de réinsertion (à la fin de formation professionnelle) pour 300 jeunes de population hôte afin de faciliter leur réintégration économique
</t>
  </si>
  <si>
    <t>Soutenir 5 activités de moyens de subsistance et revitalisation économique qui vont toucher 125 personnes directement et plus de 4500 personnes indirectement des communautés d'accueil en vue de promouvoir l’entrepreneuriat des jeunes et des femmes des communautés</t>
  </si>
  <si>
    <t>Renforcer les capacités des acteurs locaux (5 plateformes des femmes et 50 jeunes) dans la maitrise d'ouvrage des investissements socio -économiques de résilience et relèvement et d'adaptation dans les communes de Goudoumaria et du Maine Soroa.</t>
  </si>
  <si>
    <t>Organiser six missions de monitoring de la situation des droits de l'homme dans la région de Diffa</t>
  </si>
  <si>
    <t>Apporter un appui technique en assistance juridique et judiciaire en vue du respect du droit à un procès équitable aux personnes inculpées</t>
  </si>
  <si>
    <t xml:space="preserve">Vulgariser les textes nationaux et internationaux sur le respect des droits de l’homme notamment en langues locales dans les communautés cibles.
</t>
  </si>
  <si>
    <t xml:space="preserve">Activite 1.3.6: </t>
  </si>
  <si>
    <t xml:space="preserve">Activite 1.3.7: </t>
  </si>
  <si>
    <t xml:space="preserve">Activite 1.3.8: </t>
  </si>
  <si>
    <t xml:space="preserve">Activite 1.3.9: </t>
  </si>
  <si>
    <t xml:space="preserve">Activite 1.3.10: </t>
  </si>
  <si>
    <t xml:space="preserve">Activite 1.3.11: </t>
  </si>
  <si>
    <t>Faciliter l’acquisition des kits pour 300 jeunes (12 à 35 ans) dont 55% de filles des communautés hôtes formés en tenant compte des filières porteuses et des opportunités du marché local</t>
  </si>
  <si>
    <t xml:space="preserve">Activite 2.1.2: </t>
  </si>
  <si>
    <t xml:space="preserve">Activite 2.1.3: </t>
  </si>
  <si>
    <t xml:space="preserve">Activite 2.1.4: </t>
  </si>
  <si>
    <t xml:space="preserve">Activite 1.2.3: </t>
  </si>
  <si>
    <t xml:space="preserve">Activite 1.2.4: </t>
  </si>
  <si>
    <t xml:space="preserve">Activite 1.2.5: </t>
  </si>
  <si>
    <t>Appui alimentaire et prise en charge médicale des 235 personnes dont 137 adultes hommes, 20 adultes femmes, 78 enfants filles et garçons pendant 3 mois</t>
  </si>
  <si>
    <t xml:space="preserve">
Resultat 1: Les ex-combatants de Boko Haram, les victimes et les relaxés sont mieux intégrés, vivent dans la paix et en harmonie dans les communautés de façon autonome
</t>
  </si>
  <si>
    <t>Cout de personnel du projet si pas inclus dans les activites si-dessus  (VNU national + chauffeur 100%)</t>
  </si>
  <si>
    <t>1. Cout de personnel du projet si pas inclus dans les activites si-dessus  (VNU National + Chauffeur)</t>
  </si>
  <si>
    <t>Tranche 1 (30%)
$840 000</t>
  </si>
  <si>
    <t>Tranche 2 (35
$980 000</t>
  </si>
  <si>
    <t>Tranche 3 (35%)
$980 000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</si>
</sst>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0"/>
  </numFmts>
  <fonts count="12"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s>
  <fills count="7">
    <fill>
      <patternFill patternType="none"/>
    </fill>
    <fill>
      <patternFill patternType="gray125"/>
    </fill>
    <fill>
      <patternFill patternType="solid">
        <fgColor theme="9"/>
        <bgColor indexed="64"/>
      </patternFill>
    </fill>
    <fill>
      <patternFill patternType="solid">
        <fgColor theme="0" tint="-0.249977111117893"/>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249977111117893"/>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rgb="FF000000"/>
      </left>
      <right/>
      <top style="medium">
        <color rgb="FF000000"/>
      </top>
      <bottom/>
      <diagonal/>
    </border>
    <border>
      <left style="medium">
        <color rgb="FF000000"/>
      </left>
      <right/>
      <top/>
      <bottom style="medium">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medium">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style="medium">
        <color rgb="FF000000"/>
      </left>
      <right/>
      <top style="thick">
        <color rgb="FF000000"/>
      </top>
      <bottom style="medium">
        <color rgb="FF000000"/>
      </bottom>
      <diagonal/>
    </border>
  </borders>
  <cellStyleXfs count="2">
    <xf numFmtId="0" fontId="0" fillId="0" borderId="0"/>
    <xf numFmtId="9" fontId="11" fillId="0" borderId="0" applyFont="0" applyFill="0" applyBorder="0" applyAlignment="0" applyProtection="0"/>
  </cellStyleXfs>
  <cellXfs count="76">
    <xf numFmtId="0" fontId="0" fillId="0" borderId="0" xfId="0"/>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6" fillId="0" borderId="0" xfId="0" applyFont="1"/>
    <xf numFmtId="0" fontId="7" fillId="0" borderId="0" xfId="0" applyFont="1"/>
    <xf numFmtId="0" fontId="8" fillId="0" borderId="0" xfId="0" applyFont="1"/>
    <xf numFmtId="0" fontId="9" fillId="0" borderId="9" xfId="0" applyFont="1" applyBorder="1" applyAlignment="1">
      <alignment vertical="center" wrapText="1"/>
    </xf>
    <xf numFmtId="0" fontId="9" fillId="0" borderId="7" xfId="0" applyFont="1" applyBorder="1" applyAlignment="1">
      <alignment vertical="center" wrapText="1"/>
    </xf>
    <xf numFmtId="0" fontId="2" fillId="0" borderId="1" xfId="0" applyFont="1" applyBorder="1" applyAlignment="1">
      <alignment vertical="center" wrapText="1"/>
    </xf>
    <xf numFmtId="164" fontId="0" fillId="0" borderId="0" xfId="0" applyNumberFormat="1"/>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164" fontId="2" fillId="3" borderId="4" xfId="0" applyNumberFormat="1" applyFont="1" applyFill="1" applyBorder="1" applyAlignment="1">
      <alignment horizontal="center" vertical="center" wrapText="1"/>
    </xf>
    <xf numFmtId="9" fontId="2" fillId="3" borderId="4"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2" borderId="4" xfId="0" applyFont="1" applyFill="1" applyBorder="1" applyAlignment="1">
      <alignment horizontal="center" vertical="center" wrapText="1"/>
    </xf>
    <xf numFmtId="164" fontId="5" fillId="0" borderId="8"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9" fontId="2" fillId="3" borderId="4" xfId="1" applyNumberFormat="1" applyFont="1" applyFill="1" applyBorder="1" applyAlignment="1">
      <alignment horizontal="center" vertical="center" wrapText="1"/>
    </xf>
    <xf numFmtId="9" fontId="2" fillId="4" borderId="4" xfId="0" applyNumberFormat="1" applyFont="1" applyFill="1" applyBorder="1" applyAlignment="1">
      <alignment horizontal="center" vertical="center" wrapText="1"/>
    </xf>
    <xf numFmtId="0" fontId="2" fillId="0" borderId="4" xfId="0" applyFont="1" applyBorder="1" applyAlignment="1">
      <alignment vertical="center" wrapText="1"/>
    </xf>
    <xf numFmtId="164" fontId="2" fillId="2" borderId="4" xfId="0" applyNumberFormat="1"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9" fontId="1" fillId="4" borderId="4" xfId="0" applyNumberFormat="1" applyFont="1" applyFill="1" applyBorder="1" applyAlignment="1">
      <alignment horizontal="center" vertical="center" wrapText="1"/>
    </xf>
    <xf numFmtId="1" fontId="0" fillId="0" borderId="0" xfId="0" applyNumberFormat="1"/>
    <xf numFmtId="164" fontId="1" fillId="2" borderId="4" xfId="0" applyNumberFormat="1" applyFont="1" applyFill="1" applyBorder="1" applyAlignment="1">
      <alignment horizontal="center" vertical="center" wrapText="1"/>
    </xf>
    <xf numFmtId="164" fontId="2" fillId="4" borderId="4" xfId="0" applyNumberFormat="1" applyFont="1" applyFill="1" applyBorder="1" applyAlignment="1">
      <alignment horizontal="center" vertical="center" wrapText="1"/>
    </xf>
    <xf numFmtId="9" fontId="2" fillId="4" borderId="4" xfId="1" applyNumberFormat="1" applyFont="1" applyFill="1" applyBorder="1" applyAlignment="1">
      <alignment horizontal="center" vertical="center" wrapText="1"/>
    </xf>
    <xf numFmtId="164" fontId="1" fillId="4" borderId="4" xfId="0" applyNumberFormat="1" applyFont="1" applyFill="1" applyBorder="1" applyAlignment="1">
      <alignment horizontal="center" vertical="center" wrapText="1"/>
    </xf>
    <xf numFmtId="0" fontId="9" fillId="4" borderId="7" xfId="0" applyFont="1" applyFill="1" applyBorder="1" applyAlignment="1">
      <alignment vertical="center" wrapText="1"/>
    </xf>
    <xf numFmtId="164" fontId="5" fillId="4" borderId="8" xfId="0" applyNumberFormat="1" applyFont="1" applyFill="1" applyBorder="1" applyAlignment="1">
      <alignment horizontal="center" vertical="center" wrapText="1"/>
    </xf>
    <xf numFmtId="0" fontId="10" fillId="3" borderId="7" xfId="0" applyFont="1" applyFill="1" applyBorder="1" applyAlignment="1">
      <alignment vertical="center" wrapText="1"/>
    </xf>
    <xf numFmtId="164" fontId="4" fillId="3" borderId="8" xfId="0" applyNumberFormat="1" applyFont="1" applyFill="1" applyBorder="1" applyAlignment="1">
      <alignment horizontal="center" vertical="center" wrapText="1"/>
    </xf>
    <xf numFmtId="164" fontId="4" fillId="3" borderId="16" xfId="0" applyNumberFormat="1" applyFont="1" applyFill="1" applyBorder="1" applyAlignment="1">
      <alignment horizontal="center" vertical="center" wrapText="1"/>
    </xf>
    <xf numFmtId="164" fontId="4" fillId="3" borderId="17" xfId="0" applyNumberFormat="1"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164" fontId="4" fillId="3" borderId="19" xfId="0" applyNumberFormat="1" applyFont="1" applyFill="1" applyBorder="1" applyAlignment="1">
      <alignment horizontal="center" vertical="center" wrapText="1"/>
    </xf>
    <xf numFmtId="164" fontId="4" fillId="3" borderId="20"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9" fontId="1" fillId="0" borderId="1" xfId="0" applyNumberFormat="1" applyFont="1" applyBorder="1" applyAlignment="1">
      <alignment horizontal="center" vertical="center" wrapText="1"/>
    </xf>
    <xf numFmtId="9" fontId="2" fillId="0" borderId="4" xfId="0" applyNumberFormat="1" applyFont="1" applyFill="1" applyBorder="1" applyAlignment="1">
      <alignment horizontal="center" vertical="center" wrapText="1"/>
    </xf>
    <xf numFmtId="9" fontId="1" fillId="0" borderId="4" xfId="0" applyNumberFormat="1" applyFont="1" applyFill="1" applyBorder="1" applyAlignment="1">
      <alignment horizontal="center" vertical="center" wrapText="1"/>
    </xf>
    <xf numFmtId="9" fontId="2" fillId="6" borderId="1" xfId="0" applyNumberFormat="1" applyFont="1" applyFill="1" applyBorder="1" applyAlignment="1">
      <alignment horizontal="center" vertical="center" wrapText="1"/>
    </xf>
    <xf numFmtId="9" fontId="0" fillId="0" borderId="0" xfId="0" applyNumberFormat="1"/>
    <xf numFmtId="9" fontId="2" fillId="0" borderId="1" xfId="0" applyNumberFormat="1" applyFont="1" applyBorder="1" applyAlignment="1">
      <alignment horizontal="center" vertical="center" wrapText="1"/>
    </xf>
    <xf numFmtId="0" fontId="1" fillId="3" borderId="2"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5" borderId="5" xfId="0" applyFont="1" applyFill="1" applyBorder="1" applyAlignment="1">
      <alignment wrapText="1"/>
    </xf>
    <xf numFmtId="0" fontId="2" fillId="5" borderId="6" xfId="0" applyFont="1" applyFill="1" applyBorder="1" applyAlignment="1">
      <alignment wrapText="1"/>
    </xf>
    <xf numFmtId="0" fontId="2" fillId="5" borderId="2" xfId="0" applyFont="1" applyFill="1" applyBorder="1" applyAlignment="1">
      <alignment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3" borderId="2" xfId="0" applyFont="1" applyFill="1" applyBorder="1" applyAlignment="1">
      <alignment vertical="center" wrapText="1"/>
    </xf>
    <xf numFmtId="0" fontId="1" fillId="3" borderId="5"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164" fontId="4" fillId="3" borderId="21" xfId="0" applyNumberFormat="1" applyFont="1" applyFill="1" applyBorder="1" applyAlignment="1">
      <alignment horizontal="center" vertical="center" wrapText="1"/>
    </xf>
    <xf numFmtId="164" fontId="4" fillId="3" borderId="15" xfId="0" applyNumberFormat="1" applyFont="1" applyFill="1" applyBorder="1" applyAlignment="1">
      <alignment horizontal="center" vertical="center" wrapText="1"/>
    </xf>
    <xf numFmtId="164" fontId="4" fillId="3" borderId="16" xfId="0" applyNumberFormat="1"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164" fontId="5" fillId="0" borderId="8" xfId="0" applyNumberFormat="1" applyFont="1" applyFill="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7"/>
  <sheetViews>
    <sheetView view="pageBreakPreview" zoomScale="70" zoomScaleNormal="100" zoomScaleSheetLayoutView="70" workbookViewId="0">
      <selection activeCell="F50" sqref="F50"/>
    </sheetView>
  </sheetViews>
  <sheetFormatPr baseColWidth="10" defaultColWidth="9.109375" defaultRowHeight="14.4" x14ac:dyDescent="0.3"/>
  <cols>
    <col min="1" max="1" width="17" customWidth="1"/>
    <col min="2" max="2" width="57.109375" customWidth="1"/>
    <col min="3" max="3" width="16.77734375" customWidth="1"/>
    <col min="4" max="4" width="15.44140625" customWidth="1"/>
    <col min="5" max="5" width="16.6640625" customWidth="1"/>
    <col min="6" max="6" width="16.21875" customWidth="1"/>
    <col min="7" max="7" width="16.33203125" customWidth="1"/>
    <col min="8" max="8" width="17.77734375" customWidth="1"/>
    <col min="9" max="9" width="22.109375" customWidth="1"/>
    <col min="10" max="10" width="28.6640625" customWidth="1"/>
    <col min="11" max="11" width="34.109375" customWidth="1"/>
  </cols>
  <sheetData>
    <row r="1" spans="1:9" ht="21" x14ac:dyDescent="0.4">
      <c r="A1" s="6" t="s">
        <v>2</v>
      </c>
      <c r="B1" s="5"/>
      <c r="C1" s="5"/>
    </row>
    <row r="2" spans="1:9" ht="15.6" x14ac:dyDescent="0.3">
      <c r="A2" s="3"/>
      <c r="B2" s="3"/>
      <c r="C2" s="3"/>
    </row>
    <row r="3" spans="1:9" ht="15.6" x14ac:dyDescent="0.3">
      <c r="A3" s="3" t="s">
        <v>3</v>
      </c>
      <c r="B3" s="3"/>
      <c r="C3" s="3"/>
    </row>
    <row r="5" spans="1:9" ht="15.6" x14ac:dyDescent="0.3">
      <c r="A5" s="3" t="s">
        <v>4</v>
      </c>
    </row>
    <row r="6" spans="1:9" ht="15" thickBot="1" x14ac:dyDescent="0.35"/>
    <row r="7" spans="1:9" ht="91.5" customHeight="1" thickBot="1" x14ac:dyDescent="0.35">
      <c r="A7" s="65" t="s">
        <v>5</v>
      </c>
      <c r="B7" s="65" t="s">
        <v>6</v>
      </c>
      <c r="C7" s="63" t="s">
        <v>26</v>
      </c>
      <c r="D7" s="64"/>
      <c r="E7" s="63" t="s">
        <v>7</v>
      </c>
      <c r="F7" s="64"/>
      <c r="G7" s="63" t="s">
        <v>27</v>
      </c>
      <c r="H7" s="64"/>
      <c r="I7" s="65" t="s">
        <v>8</v>
      </c>
    </row>
    <row r="8" spans="1:9" ht="28.5" customHeight="1" thickBot="1" x14ac:dyDescent="0.35">
      <c r="A8" s="66"/>
      <c r="B8" s="66"/>
      <c r="C8" s="51" t="s">
        <v>28</v>
      </c>
      <c r="D8" s="51" t="s">
        <v>44</v>
      </c>
      <c r="E8" s="51" t="s">
        <v>42</v>
      </c>
      <c r="F8" s="51" t="s">
        <v>43</v>
      </c>
      <c r="G8" s="51" t="s">
        <v>28</v>
      </c>
      <c r="H8" s="51" t="s">
        <v>44</v>
      </c>
      <c r="I8" s="66"/>
    </row>
    <row r="9" spans="1:9" ht="44.4" customHeight="1" thickBot="1" x14ac:dyDescent="0.35">
      <c r="A9" s="57" t="s">
        <v>105</v>
      </c>
      <c r="B9" s="58"/>
      <c r="C9" s="58"/>
      <c r="D9" s="58"/>
      <c r="E9" s="58"/>
      <c r="F9" s="58"/>
      <c r="G9" s="58"/>
      <c r="H9" s="58"/>
      <c r="I9" s="59"/>
    </row>
    <row r="10" spans="1:9" ht="58.5" customHeight="1" thickBot="1" x14ac:dyDescent="0.35">
      <c r="A10" s="11" t="s">
        <v>29</v>
      </c>
      <c r="B10" s="12" t="s">
        <v>45</v>
      </c>
      <c r="C10" s="13">
        <f>C14+C13+C12+C11+C15</f>
        <v>673952.58</v>
      </c>
      <c r="D10" s="13">
        <v>0</v>
      </c>
      <c r="E10" s="21">
        <v>0.3</v>
      </c>
      <c r="F10" s="21">
        <v>0.4</v>
      </c>
      <c r="G10" s="13">
        <f>G14+G13+G12+G11+G15</f>
        <v>673952.58</v>
      </c>
      <c r="H10" s="13">
        <v>0</v>
      </c>
      <c r="I10" s="14">
        <f>(I11+I12+I13+I14+I15)/5</f>
        <v>1</v>
      </c>
    </row>
    <row r="11" spans="1:9" ht="65.25" customHeight="1" thickBot="1" x14ac:dyDescent="0.35">
      <c r="A11" s="2" t="s">
        <v>30</v>
      </c>
      <c r="B11" s="1" t="s">
        <v>54</v>
      </c>
      <c r="C11" s="19">
        <v>200000</v>
      </c>
      <c r="D11" s="31">
        <v>0</v>
      </c>
      <c r="E11" s="32">
        <v>0.3</v>
      </c>
      <c r="F11" s="32">
        <v>0.4</v>
      </c>
      <c r="G11" s="33">
        <v>200000</v>
      </c>
      <c r="H11" s="31">
        <v>0</v>
      </c>
      <c r="I11" s="28">
        <f>G11/C11</f>
        <v>1</v>
      </c>
    </row>
    <row r="12" spans="1:9" ht="48" customHeight="1" thickBot="1" x14ac:dyDescent="0.35">
      <c r="A12" s="2" t="s">
        <v>31</v>
      </c>
      <c r="B12" s="1" t="s">
        <v>55</v>
      </c>
      <c r="C12" s="19">
        <v>120000</v>
      </c>
      <c r="D12" s="31">
        <v>0</v>
      </c>
      <c r="E12" s="32">
        <v>0.3</v>
      </c>
      <c r="F12" s="32">
        <v>0.4</v>
      </c>
      <c r="G12" s="33">
        <v>120000</v>
      </c>
      <c r="H12" s="31">
        <v>0</v>
      </c>
      <c r="I12" s="28">
        <f>G12/C12</f>
        <v>1</v>
      </c>
    </row>
    <row r="13" spans="1:9" ht="58.5" customHeight="1" thickBot="1" x14ac:dyDescent="0.35">
      <c r="A13" s="2" t="s">
        <v>32</v>
      </c>
      <c r="B13" s="1" t="s">
        <v>56</v>
      </c>
      <c r="C13" s="19">
        <v>133952.57999999999</v>
      </c>
      <c r="D13" s="31">
        <v>0</v>
      </c>
      <c r="E13" s="32">
        <v>0.3</v>
      </c>
      <c r="F13" s="32">
        <v>0.4</v>
      </c>
      <c r="G13" s="33">
        <v>133952.57999999999</v>
      </c>
      <c r="H13" s="31">
        <v>0</v>
      </c>
      <c r="I13" s="28">
        <f>G13/C13</f>
        <v>1</v>
      </c>
    </row>
    <row r="14" spans="1:9" ht="58.5" customHeight="1" thickBot="1" x14ac:dyDescent="0.35">
      <c r="A14" s="2" t="s">
        <v>40</v>
      </c>
      <c r="B14" s="1" t="s">
        <v>104</v>
      </c>
      <c r="C14" s="19">
        <v>120000</v>
      </c>
      <c r="D14" s="31">
        <v>0</v>
      </c>
      <c r="E14" s="32">
        <v>0.3</v>
      </c>
      <c r="F14" s="32">
        <v>0.4</v>
      </c>
      <c r="G14" s="33">
        <v>120000</v>
      </c>
      <c r="H14" s="31">
        <v>0</v>
      </c>
      <c r="I14" s="28">
        <f>G14/C14</f>
        <v>1</v>
      </c>
    </row>
    <row r="15" spans="1:9" ht="58.5" customHeight="1" thickBot="1" x14ac:dyDescent="0.35">
      <c r="A15" s="2" t="s">
        <v>79</v>
      </c>
      <c r="B15" s="1" t="s">
        <v>78</v>
      </c>
      <c r="C15" s="19">
        <v>100000</v>
      </c>
      <c r="D15" s="31">
        <v>0</v>
      </c>
      <c r="E15" s="32">
        <v>0.3</v>
      </c>
      <c r="F15" s="32">
        <v>0.4</v>
      </c>
      <c r="G15" s="33">
        <v>100000</v>
      </c>
      <c r="H15" s="31">
        <v>0</v>
      </c>
      <c r="I15" s="28">
        <f>G15/C15</f>
        <v>1</v>
      </c>
    </row>
    <row r="16" spans="1:9" ht="77.400000000000006" customHeight="1" thickBot="1" x14ac:dyDescent="0.35">
      <c r="A16" s="11" t="s">
        <v>33</v>
      </c>
      <c r="B16" s="12" t="s">
        <v>46</v>
      </c>
      <c r="C16" s="13">
        <f>C18+C17+C19+C20+C21</f>
        <v>600000</v>
      </c>
      <c r="D16" s="13">
        <v>0</v>
      </c>
      <c r="E16" s="14">
        <v>0.3</v>
      </c>
      <c r="F16" s="14">
        <v>0.4</v>
      </c>
      <c r="G16" s="13">
        <f>G18+G17+G19+G20+G21</f>
        <v>320000</v>
      </c>
      <c r="H16" s="13">
        <v>0</v>
      </c>
      <c r="I16" s="14">
        <f>(I17+I18+I19+I20+I21)/5</f>
        <v>0.52916666666666667</v>
      </c>
    </row>
    <row r="17" spans="1:9" ht="34.200000000000003" customHeight="1" thickBot="1" x14ac:dyDescent="0.35">
      <c r="A17" s="2" t="s">
        <v>34</v>
      </c>
      <c r="B17" s="1" t="s">
        <v>57</v>
      </c>
      <c r="C17" s="33">
        <v>100000</v>
      </c>
      <c r="D17" s="33">
        <v>0</v>
      </c>
      <c r="E17" s="22">
        <v>0.3</v>
      </c>
      <c r="F17" s="22">
        <v>0.4</v>
      </c>
      <c r="G17" s="33">
        <v>100000</v>
      </c>
      <c r="H17" s="31">
        <v>0</v>
      </c>
      <c r="I17" s="28">
        <f>G17/C17</f>
        <v>1</v>
      </c>
    </row>
    <row r="18" spans="1:9" ht="52.8" customHeight="1" thickBot="1" x14ac:dyDescent="0.35">
      <c r="A18" s="2" t="s">
        <v>35</v>
      </c>
      <c r="B18" s="1" t="s">
        <v>58</v>
      </c>
      <c r="C18" s="33">
        <v>80000</v>
      </c>
      <c r="D18" s="33">
        <v>0</v>
      </c>
      <c r="E18" s="22">
        <v>0.3</v>
      </c>
      <c r="F18" s="22">
        <v>0.4</v>
      </c>
      <c r="G18" s="33">
        <v>45000</v>
      </c>
      <c r="H18" s="31">
        <v>0</v>
      </c>
      <c r="I18" s="28">
        <f>G18/C18</f>
        <v>0.5625</v>
      </c>
    </row>
    <row r="19" spans="1:9" ht="66" customHeight="1" thickBot="1" x14ac:dyDescent="0.35">
      <c r="A19" s="2" t="s">
        <v>101</v>
      </c>
      <c r="B19" s="1" t="s">
        <v>80</v>
      </c>
      <c r="C19" s="33">
        <v>100000</v>
      </c>
      <c r="D19" s="33">
        <v>0</v>
      </c>
      <c r="E19" s="22">
        <v>0.3</v>
      </c>
      <c r="F19" s="22">
        <v>0.4</v>
      </c>
      <c r="G19" s="33">
        <v>15000</v>
      </c>
      <c r="H19" s="31">
        <v>0</v>
      </c>
      <c r="I19" s="28">
        <f>G19/C19</f>
        <v>0.15</v>
      </c>
    </row>
    <row r="20" spans="1:9" ht="66" customHeight="1" thickBot="1" x14ac:dyDescent="0.35">
      <c r="A20" s="2" t="s">
        <v>102</v>
      </c>
      <c r="B20" s="1" t="s">
        <v>81</v>
      </c>
      <c r="C20" s="33">
        <v>120000</v>
      </c>
      <c r="D20" s="33">
        <v>0</v>
      </c>
      <c r="E20" s="22">
        <v>0.3</v>
      </c>
      <c r="F20" s="22">
        <v>0.4</v>
      </c>
      <c r="G20" s="33">
        <v>40000</v>
      </c>
      <c r="H20" s="31">
        <v>0</v>
      </c>
      <c r="I20" s="28">
        <f>G20/C20</f>
        <v>0.33333333333333331</v>
      </c>
    </row>
    <row r="21" spans="1:9" ht="66" customHeight="1" thickBot="1" x14ac:dyDescent="0.35">
      <c r="A21" s="2" t="s">
        <v>103</v>
      </c>
      <c r="B21" s="1" t="s">
        <v>82</v>
      </c>
      <c r="C21" s="33">
        <v>200000</v>
      </c>
      <c r="D21" s="33">
        <v>0</v>
      </c>
      <c r="E21" s="22">
        <v>0.3</v>
      </c>
      <c r="F21" s="22">
        <v>0.4</v>
      </c>
      <c r="G21" s="33">
        <v>120000</v>
      </c>
      <c r="H21" s="31">
        <v>0</v>
      </c>
      <c r="I21" s="28">
        <f>G21/C21</f>
        <v>0.6</v>
      </c>
    </row>
    <row r="22" spans="1:9" ht="53.25" customHeight="1" thickBot="1" x14ac:dyDescent="0.35">
      <c r="A22" s="11" t="s">
        <v>48</v>
      </c>
      <c r="B22" s="12" t="s">
        <v>47</v>
      </c>
      <c r="C22" s="13">
        <f>+C23+C24+C25+C26+C27+C28+C29+C30+C31+C32+C33</f>
        <v>1100000</v>
      </c>
      <c r="D22" s="13">
        <v>0</v>
      </c>
      <c r="E22" s="14">
        <v>0.3</v>
      </c>
      <c r="F22" s="14">
        <v>0.4</v>
      </c>
      <c r="G22" s="13">
        <f>G27+G26+G25+G24+G23+G28+G29+G30+G31+G32+G33</f>
        <v>600000</v>
      </c>
      <c r="H22" s="13">
        <v>0</v>
      </c>
      <c r="I22" s="14">
        <f>(I23+I24+I25+I26+I27+I28+I29+I30+I31+I32+I33)/11</f>
        <v>0.54983930211202936</v>
      </c>
    </row>
    <row r="23" spans="1:9" ht="37.5" customHeight="1" thickBot="1" x14ac:dyDescent="0.35">
      <c r="A23" s="2" t="s">
        <v>62</v>
      </c>
      <c r="B23" s="1" t="s">
        <v>70</v>
      </c>
      <c r="C23" s="33">
        <v>50000</v>
      </c>
      <c r="D23" s="33">
        <v>0</v>
      </c>
      <c r="E23" s="22">
        <v>0.3</v>
      </c>
      <c r="F23" s="22">
        <v>0.4</v>
      </c>
      <c r="G23" s="33">
        <v>50000</v>
      </c>
      <c r="H23" s="31">
        <v>0</v>
      </c>
      <c r="I23" s="28">
        <f>G23/C23</f>
        <v>1</v>
      </c>
    </row>
    <row r="24" spans="1:9" ht="42.75" customHeight="1" thickBot="1" x14ac:dyDescent="0.35">
      <c r="A24" s="2" t="s">
        <v>63</v>
      </c>
      <c r="B24" s="1" t="s">
        <v>72</v>
      </c>
      <c r="C24" s="33">
        <v>75000</v>
      </c>
      <c r="D24" s="33">
        <v>0</v>
      </c>
      <c r="E24" s="22">
        <v>0.3</v>
      </c>
      <c r="F24" s="22">
        <v>0.4</v>
      </c>
      <c r="G24" s="33">
        <v>25000</v>
      </c>
      <c r="H24" s="31">
        <v>0</v>
      </c>
      <c r="I24" s="28">
        <f>G24/C24</f>
        <v>0.33333333333333331</v>
      </c>
    </row>
    <row r="25" spans="1:9" ht="42.75" customHeight="1" thickBot="1" x14ac:dyDescent="0.35">
      <c r="A25" s="2" t="s">
        <v>68</v>
      </c>
      <c r="B25" s="1" t="s">
        <v>64</v>
      </c>
      <c r="C25" s="33">
        <v>45000</v>
      </c>
      <c r="D25" s="33">
        <v>0</v>
      </c>
      <c r="E25" s="22">
        <v>0.3</v>
      </c>
      <c r="F25" s="22">
        <v>0.4</v>
      </c>
      <c r="G25" s="33">
        <v>20000</v>
      </c>
      <c r="H25" s="31">
        <v>0</v>
      </c>
      <c r="I25" s="28">
        <f t="shared" ref="I25:I33" si="0">G25/C25</f>
        <v>0.44444444444444442</v>
      </c>
    </row>
    <row r="26" spans="1:9" ht="64.5" customHeight="1" thickBot="1" x14ac:dyDescent="0.35">
      <c r="A26" s="2" t="s">
        <v>69</v>
      </c>
      <c r="B26" s="1" t="s">
        <v>66</v>
      </c>
      <c r="C26" s="33">
        <v>110000</v>
      </c>
      <c r="D26" s="33">
        <v>0</v>
      </c>
      <c r="E26" s="22">
        <v>0.3</v>
      </c>
      <c r="F26" s="22">
        <v>0.4</v>
      </c>
      <c r="G26" s="33">
        <v>80000</v>
      </c>
      <c r="H26" s="31">
        <v>0</v>
      </c>
      <c r="I26" s="28">
        <f t="shared" si="0"/>
        <v>0.72727272727272729</v>
      </c>
    </row>
    <row r="27" spans="1:9" ht="42.75" customHeight="1" thickBot="1" x14ac:dyDescent="0.35">
      <c r="A27" s="2" t="s">
        <v>71</v>
      </c>
      <c r="B27" s="2" t="s">
        <v>65</v>
      </c>
      <c r="C27" s="33">
        <v>100000</v>
      </c>
      <c r="D27" s="33">
        <v>0</v>
      </c>
      <c r="E27" s="22">
        <v>0.3</v>
      </c>
      <c r="F27" s="22">
        <v>0.4</v>
      </c>
      <c r="G27" s="33">
        <v>50000</v>
      </c>
      <c r="H27" s="31">
        <v>0</v>
      </c>
      <c r="I27" s="28">
        <f t="shared" si="0"/>
        <v>0.5</v>
      </c>
    </row>
    <row r="28" spans="1:9" ht="42.75" customHeight="1" thickBot="1" x14ac:dyDescent="0.35">
      <c r="A28" s="2" t="s">
        <v>91</v>
      </c>
      <c r="B28" s="2" t="s">
        <v>83</v>
      </c>
      <c r="C28" s="33">
        <v>150000</v>
      </c>
      <c r="D28" s="33">
        <v>0</v>
      </c>
      <c r="E28" s="22">
        <v>0.3</v>
      </c>
      <c r="F28" s="22">
        <v>0.4</v>
      </c>
      <c r="G28" s="33">
        <v>150000</v>
      </c>
      <c r="H28" s="31">
        <v>0</v>
      </c>
      <c r="I28" s="28">
        <f t="shared" si="0"/>
        <v>1</v>
      </c>
    </row>
    <row r="29" spans="1:9" ht="42.75" customHeight="1" thickBot="1" x14ac:dyDescent="0.35">
      <c r="A29" s="2" t="s">
        <v>92</v>
      </c>
      <c r="B29" s="2" t="s">
        <v>84</v>
      </c>
      <c r="C29" s="33">
        <v>150000</v>
      </c>
      <c r="D29" s="33">
        <v>0</v>
      </c>
      <c r="E29" s="22">
        <v>0.3</v>
      </c>
      <c r="F29" s="22">
        <v>0.4</v>
      </c>
      <c r="G29" s="33">
        <v>40000</v>
      </c>
      <c r="H29" s="31">
        <v>0</v>
      </c>
      <c r="I29" s="28">
        <f t="shared" si="0"/>
        <v>0.26666666666666666</v>
      </c>
    </row>
    <row r="30" spans="1:9" ht="66" customHeight="1" thickBot="1" x14ac:dyDescent="0.35">
      <c r="A30" s="2" t="s">
        <v>93</v>
      </c>
      <c r="B30" s="2" t="s">
        <v>97</v>
      </c>
      <c r="C30" s="33">
        <v>110000</v>
      </c>
      <c r="D30" s="33">
        <v>0</v>
      </c>
      <c r="E30" s="22">
        <v>0.3</v>
      </c>
      <c r="F30" s="22">
        <v>0.4</v>
      </c>
      <c r="G30" s="33">
        <v>70000</v>
      </c>
      <c r="H30" s="31">
        <v>0</v>
      </c>
      <c r="I30" s="28">
        <f t="shared" si="0"/>
        <v>0.63636363636363635</v>
      </c>
    </row>
    <row r="31" spans="1:9" ht="57.6" customHeight="1" thickBot="1" x14ac:dyDescent="0.35">
      <c r="A31" s="2" t="s">
        <v>94</v>
      </c>
      <c r="B31" s="2" t="s">
        <v>85</v>
      </c>
      <c r="C31" s="33">
        <v>80000</v>
      </c>
      <c r="D31" s="33">
        <v>0</v>
      </c>
      <c r="E31" s="22">
        <v>0.3</v>
      </c>
      <c r="F31" s="22">
        <v>0.4</v>
      </c>
      <c r="G31" s="33">
        <v>40000</v>
      </c>
      <c r="H31" s="31">
        <v>0</v>
      </c>
      <c r="I31" s="28">
        <f t="shared" si="0"/>
        <v>0.5</v>
      </c>
    </row>
    <row r="32" spans="1:9" ht="91.2" customHeight="1" thickBot="1" x14ac:dyDescent="0.35">
      <c r="A32" s="2" t="s">
        <v>95</v>
      </c>
      <c r="B32" s="2" t="s">
        <v>86</v>
      </c>
      <c r="C32" s="33">
        <v>120000</v>
      </c>
      <c r="D32" s="33">
        <v>0</v>
      </c>
      <c r="E32" s="22">
        <v>0.3</v>
      </c>
      <c r="F32" s="22">
        <v>0.4</v>
      </c>
      <c r="G32" s="33">
        <v>55000</v>
      </c>
      <c r="H32" s="31">
        <v>0</v>
      </c>
      <c r="I32" s="28">
        <f t="shared" si="0"/>
        <v>0.45833333333333331</v>
      </c>
    </row>
    <row r="33" spans="1:12" ht="91.2" customHeight="1" thickBot="1" x14ac:dyDescent="0.35">
      <c r="A33" s="2" t="s">
        <v>96</v>
      </c>
      <c r="B33" s="2" t="s">
        <v>87</v>
      </c>
      <c r="C33" s="33">
        <v>110000</v>
      </c>
      <c r="D33" s="33">
        <v>0</v>
      </c>
      <c r="E33" s="22">
        <v>0.3</v>
      </c>
      <c r="F33" s="22">
        <v>0.4</v>
      </c>
      <c r="G33" s="33">
        <v>20000</v>
      </c>
      <c r="H33" s="31">
        <v>0</v>
      </c>
      <c r="I33" s="28">
        <f t="shared" si="0"/>
        <v>0.18181818181818182</v>
      </c>
    </row>
    <row r="34" spans="1:12" ht="48.75" customHeight="1" thickBot="1" x14ac:dyDescent="0.35">
      <c r="A34" s="55" t="s">
        <v>23</v>
      </c>
      <c r="B34" s="56"/>
      <c r="C34" s="24">
        <f>C10+C16+C22</f>
        <v>2373952.58</v>
      </c>
      <c r="D34" s="24">
        <v>0</v>
      </c>
      <c r="E34" s="25">
        <v>0.3</v>
      </c>
      <c r="F34" s="25">
        <v>0.4</v>
      </c>
      <c r="G34" s="24">
        <f>G10+G16+G22</f>
        <v>1593952.58</v>
      </c>
      <c r="H34" s="30">
        <v>0</v>
      </c>
      <c r="I34" s="25">
        <f>G34/C34</f>
        <v>0.67143404355616909</v>
      </c>
    </row>
    <row r="35" spans="1:12" ht="42.75" customHeight="1" thickBot="1" x14ac:dyDescent="0.35">
      <c r="A35" s="60" t="s">
        <v>49</v>
      </c>
      <c r="B35" s="61"/>
      <c r="C35" s="61"/>
      <c r="D35" s="61"/>
      <c r="E35" s="61"/>
      <c r="F35" s="61"/>
      <c r="G35" s="61"/>
      <c r="H35" s="61"/>
      <c r="I35" s="62"/>
    </row>
    <row r="36" spans="1:12" ht="53.25" customHeight="1" thickBot="1" x14ac:dyDescent="0.35">
      <c r="A36" s="11" t="s">
        <v>36</v>
      </c>
      <c r="B36" s="12" t="s">
        <v>50</v>
      </c>
      <c r="C36" s="13">
        <v>0</v>
      </c>
      <c r="D36" s="13">
        <f>D37+D38+D39+D40</f>
        <v>70000</v>
      </c>
      <c r="E36" s="14">
        <v>0.3</v>
      </c>
      <c r="F36" s="14">
        <v>0.4</v>
      </c>
      <c r="G36" s="13">
        <v>0</v>
      </c>
      <c r="H36" s="13">
        <f>H37+H38+H39+H40</f>
        <v>50000</v>
      </c>
      <c r="I36" s="14">
        <f>(I37+I38+I39+I40)/4</f>
        <v>0.6875</v>
      </c>
    </row>
    <row r="37" spans="1:12" ht="54" customHeight="1" thickBot="1" x14ac:dyDescent="0.35">
      <c r="A37" s="2" t="s">
        <v>37</v>
      </c>
      <c r="B37" s="1" t="s">
        <v>59</v>
      </c>
      <c r="C37" s="33">
        <v>0</v>
      </c>
      <c r="D37" s="33">
        <v>20000</v>
      </c>
      <c r="E37" s="47">
        <v>0.3</v>
      </c>
      <c r="F37" s="47">
        <v>0.4</v>
      </c>
      <c r="G37" s="33">
        <v>0</v>
      </c>
      <c r="H37" s="33">
        <v>20000</v>
      </c>
      <c r="I37" s="28">
        <f>(H37/D37)</f>
        <v>1</v>
      </c>
    </row>
    <row r="38" spans="1:12" ht="54" customHeight="1" thickBot="1" x14ac:dyDescent="0.35">
      <c r="A38" s="2" t="s">
        <v>98</v>
      </c>
      <c r="B38" s="1" t="s">
        <v>88</v>
      </c>
      <c r="C38" s="33">
        <v>0</v>
      </c>
      <c r="D38" s="33">
        <v>15000</v>
      </c>
      <c r="E38" s="47">
        <v>0.3</v>
      </c>
      <c r="F38" s="47">
        <v>0.4</v>
      </c>
      <c r="G38" s="33">
        <v>0</v>
      </c>
      <c r="H38" s="33">
        <v>15000</v>
      </c>
      <c r="I38" s="28">
        <f>(H38/D38)</f>
        <v>1</v>
      </c>
    </row>
    <row r="39" spans="1:12" ht="54" customHeight="1" thickBot="1" x14ac:dyDescent="0.35">
      <c r="A39" s="2" t="s">
        <v>99</v>
      </c>
      <c r="B39" s="1" t="s">
        <v>89</v>
      </c>
      <c r="C39" s="33">
        <v>0</v>
      </c>
      <c r="D39" s="33">
        <v>20000</v>
      </c>
      <c r="E39" s="47">
        <v>0.3</v>
      </c>
      <c r="F39" s="47">
        <v>0.4</v>
      </c>
      <c r="G39" s="33">
        <v>0</v>
      </c>
      <c r="H39" s="33">
        <v>15000</v>
      </c>
      <c r="I39" s="28">
        <f>(H39/D39)</f>
        <v>0.75</v>
      </c>
    </row>
    <row r="40" spans="1:12" ht="54" customHeight="1" thickBot="1" x14ac:dyDescent="0.35">
      <c r="A40" s="2" t="s">
        <v>100</v>
      </c>
      <c r="B40" s="1" t="s">
        <v>90</v>
      </c>
      <c r="C40" s="33">
        <v>0</v>
      </c>
      <c r="D40" s="33">
        <v>15000</v>
      </c>
      <c r="E40" s="47">
        <v>0.3</v>
      </c>
      <c r="F40" s="47">
        <v>0.4</v>
      </c>
      <c r="G40" s="33">
        <v>0</v>
      </c>
      <c r="H40" s="33">
        <v>0</v>
      </c>
      <c r="I40" s="28">
        <f>(H40/D40)</f>
        <v>0</v>
      </c>
    </row>
    <row r="41" spans="1:12" ht="91.5" customHeight="1" thickBot="1" x14ac:dyDescent="0.35">
      <c r="A41" s="11" t="s">
        <v>38</v>
      </c>
      <c r="B41" s="12" t="s">
        <v>51</v>
      </c>
      <c r="C41" s="13">
        <v>0</v>
      </c>
      <c r="D41" s="13">
        <f>D42</f>
        <v>25000</v>
      </c>
      <c r="E41" s="14">
        <v>0.3</v>
      </c>
      <c r="F41" s="14">
        <v>0.4</v>
      </c>
      <c r="G41" s="13">
        <v>0</v>
      </c>
      <c r="H41" s="13">
        <f>H42</f>
        <v>25000</v>
      </c>
      <c r="I41" s="14">
        <f>H41/D41</f>
        <v>1</v>
      </c>
    </row>
    <row r="42" spans="1:12" ht="72" customHeight="1" thickBot="1" x14ac:dyDescent="0.35">
      <c r="A42" s="2" t="s">
        <v>39</v>
      </c>
      <c r="B42" s="1" t="s">
        <v>67</v>
      </c>
      <c r="C42" s="33">
        <v>0</v>
      </c>
      <c r="D42" s="33">
        <v>25000</v>
      </c>
      <c r="E42" s="46">
        <v>0.3</v>
      </c>
      <c r="F42" s="46">
        <v>0.4</v>
      </c>
      <c r="G42" s="31">
        <v>0</v>
      </c>
      <c r="H42" s="33">
        <v>25000</v>
      </c>
      <c r="I42" s="28">
        <f>H42/D42</f>
        <v>1</v>
      </c>
    </row>
    <row r="43" spans="1:12" ht="66" customHeight="1" thickBot="1" x14ac:dyDescent="0.35">
      <c r="A43" s="11" t="s">
        <v>53</v>
      </c>
      <c r="B43" s="12" t="s">
        <v>52</v>
      </c>
      <c r="C43" s="13">
        <v>0</v>
      </c>
      <c r="D43" s="13">
        <f>D44</f>
        <v>30000</v>
      </c>
      <c r="E43" s="14">
        <v>0.3</v>
      </c>
      <c r="F43" s="14">
        <v>0.4</v>
      </c>
      <c r="G43" s="13">
        <v>0</v>
      </c>
      <c r="H43" s="13">
        <f>H44</f>
        <v>15000</v>
      </c>
      <c r="I43" s="14">
        <f>H43/D43</f>
        <v>0.5</v>
      </c>
    </row>
    <row r="44" spans="1:12" ht="55.5" customHeight="1" thickBot="1" x14ac:dyDescent="0.35">
      <c r="A44" s="2" t="s">
        <v>61</v>
      </c>
      <c r="B44" s="1" t="s">
        <v>60</v>
      </c>
      <c r="C44" s="33">
        <v>0</v>
      </c>
      <c r="D44" s="33">
        <v>30000</v>
      </c>
      <c r="E44" s="47">
        <v>0.3</v>
      </c>
      <c r="F44" s="47">
        <v>0.4</v>
      </c>
      <c r="G44" s="33">
        <v>0</v>
      </c>
      <c r="H44" s="33">
        <v>15000</v>
      </c>
      <c r="I44" s="28">
        <f>H44/D44</f>
        <v>0.5</v>
      </c>
    </row>
    <row r="45" spans="1:12" ht="37.5" customHeight="1" thickBot="1" x14ac:dyDescent="0.35">
      <c r="A45" s="55" t="s">
        <v>24</v>
      </c>
      <c r="B45" s="56"/>
      <c r="C45" s="24">
        <v>0</v>
      </c>
      <c r="D45" s="24">
        <f>D36+D41+D43</f>
        <v>125000</v>
      </c>
      <c r="E45" s="25">
        <v>0.3</v>
      </c>
      <c r="F45" s="25">
        <v>0.4</v>
      </c>
      <c r="G45" s="24">
        <v>0</v>
      </c>
      <c r="H45" s="24">
        <f>H36+H41+H43</f>
        <v>90000</v>
      </c>
      <c r="I45" s="25">
        <f>(I36+I41+I43)/3</f>
        <v>0.72916666666666663</v>
      </c>
    </row>
    <row r="46" spans="1:12" ht="58.5" customHeight="1" thickBot="1" x14ac:dyDescent="0.35">
      <c r="A46" s="52"/>
      <c r="B46" s="9" t="s">
        <v>106</v>
      </c>
      <c r="C46" s="27">
        <v>80000</v>
      </c>
      <c r="D46" s="27">
        <v>28800</v>
      </c>
      <c r="E46" s="28"/>
      <c r="F46" s="15"/>
      <c r="G46" s="27">
        <v>25982</v>
      </c>
      <c r="H46" s="27">
        <v>28800</v>
      </c>
      <c r="I46" s="45">
        <v>0.92</v>
      </c>
      <c r="J46" s="49"/>
      <c r="K46" s="49"/>
      <c r="L46" s="49"/>
    </row>
    <row r="47" spans="1:12" ht="51" customHeight="1" thickBot="1" x14ac:dyDescent="0.35">
      <c r="A47" s="53"/>
      <c r="B47" s="9" t="s">
        <v>9</v>
      </c>
      <c r="C47" s="27">
        <v>76870</v>
      </c>
      <c r="D47" s="27">
        <v>5000</v>
      </c>
      <c r="E47" s="28"/>
      <c r="F47" s="15"/>
      <c r="G47" s="27">
        <v>41000</v>
      </c>
      <c r="H47" s="27">
        <v>5000</v>
      </c>
      <c r="I47" s="45">
        <v>0.96</v>
      </c>
      <c r="J47" s="49"/>
      <c r="K47" s="49"/>
      <c r="L47" s="49"/>
    </row>
    <row r="48" spans="1:12" ht="66.75" customHeight="1" thickBot="1" x14ac:dyDescent="0.35">
      <c r="A48" s="53"/>
      <c r="B48" s="23" t="s">
        <v>41</v>
      </c>
      <c r="C48" s="19">
        <v>86000</v>
      </c>
      <c r="D48" s="19">
        <v>28116</v>
      </c>
      <c r="E48" s="28"/>
      <c r="F48" s="20"/>
      <c r="G48" s="19">
        <v>40000</v>
      </c>
      <c r="H48" s="27">
        <v>40000</v>
      </c>
      <c r="I48" s="45">
        <v>1.21</v>
      </c>
      <c r="J48" s="49"/>
      <c r="K48" s="49"/>
      <c r="L48" s="49"/>
    </row>
    <row r="49" spans="1:12" ht="60.75" customHeight="1" thickBot="1" x14ac:dyDescent="0.35">
      <c r="A49" s="53"/>
      <c r="B49" s="9" t="s">
        <v>25</v>
      </c>
      <c r="C49" s="26">
        <f>C34+C45+C46+C47+C48</f>
        <v>2616822.58</v>
      </c>
      <c r="D49" s="26">
        <f>D45+D46+D47+D48</f>
        <v>186916</v>
      </c>
      <c r="E49" s="22"/>
      <c r="F49" s="16"/>
      <c r="G49" s="26">
        <f>G34+G45+G46+G47+G48</f>
        <v>1700934.58</v>
      </c>
      <c r="H49" s="26">
        <f>H45+H46+H47+H48</f>
        <v>163800</v>
      </c>
      <c r="I49" s="50">
        <v>0.7</v>
      </c>
      <c r="J49" s="49"/>
      <c r="K49" s="49"/>
      <c r="L49" s="49"/>
    </row>
    <row r="50" spans="1:12" ht="42" customHeight="1" thickBot="1" x14ac:dyDescent="0.35">
      <c r="A50" s="54"/>
      <c r="B50" s="9" t="s">
        <v>10</v>
      </c>
      <c r="C50" s="27">
        <f>C49*7/100</f>
        <v>183177.58060000002</v>
      </c>
      <c r="D50" s="27">
        <f>D49*7%</f>
        <v>13084.12</v>
      </c>
      <c r="E50" s="28"/>
      <c r="F50" s="15"/>
      <c r="G50" s="27">
        <f>G49*7%</f>
        <v>119065.42060000001</v>
      </c>
      <c r="H50" s="27">
        <f>H49*7%</f>
        <v>11466.000000000002</v>
      </c>
      <c r="I50" s="45">
        <v>0.94</v>
      </c>
      <c r="J50" s="49"/>
      <c r="K50" s="49"/>
      <c r="L50" s="49"/>
    </row>
    <row r="51" spans="1:12" ht="45" customHeight="1" thickBot="1" x14ac:dyDescent="0.35">
      <c r="A51" s="55" t="s">
        <v>11</v>
      </c>
      <c r="B51" s="56"/>
      <c r="C51" s="24">
        <f>C49+C50</f>
        <v>2800000.1606000001</v>
      </c>
      <c r="D51" s="24">
        <f>D49+D50</f>
        <v>200000.12</v>
      </c>
      <c r="E51" s="25"/>
      <c r="F51" s="17"/>
      <c r="G51" s="24">
        <f>SUM(G49:G50)</f>
        <v>1820000.0006000001</v>
      </c>
      <c r="H51" s="44">
        <f>H49+H50</f>
        <v>175266</v>
      </c>
      <c r="I51" s="48">
        <v>0.76300000000000001</v>
      </c>
      <c r="J51" s="49"/>
      <c r="K51" s="49"/>
      <c r="L51" s="49"/>
    </row>
    <row r="53" spans="1:12" x14ac:dyDescent="0.3">
      <c r="C53" s="10"/>
    </row>
    <row r="55" spans="1:12" x14ac:dyDescent="0.3">
      <c r="E55" s="10"/>
    </row>
    <row r="57" spans="1:12" ht="25.5" customHeight="1" x14ac:dyDescent="0.3"/>
  </sheetData>
  <mergeCells count="12">
    <mergeCell ref="E7:F7"/>
    <mergeCell ref="G7:H7"/>
    <mergeCell ref="I7:I8"/>
    <mergeCell ref="A7:A8"/>
    <mergeCell ref="B7:B8"/>
    <mergeCell ref="C7:D7"/>
    <mergeCell ref="A46:A50"/>
    <mergeCell ref="A45:B45"/>
    <mergeCell ref="A51:B51"/>
    <mergeCell ref="A34:B34"/>
    <mergeCell ref="A9:I9"/>
    <mergeCell ref="A35:I35"/>
  </mergeCells>
  <pageMargins left="0.7" right="0.7" top="0.75" bottom="0.75" header="0.3" footer="0.3"/>
  <pageSetup scale="74" orientation="landscape" r:id="rId1"/>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9"/>
  <sheetViews>
    <sheetView tabSelected="1" view="pageBreakPreview" zoomScaleNormal="100" zoomScaleSheetLayoutView="100" workbookViewId="0">
      <selection activeCell="B21" sqref="B21"/>
    </sheetView>
  </sheetViews>
  <sheetFormatPr baseColWidth="10" defaultColWidth="9.109375" defaultRowHeight="14.4" x14ac:dyDescent="0.3"/>
  <cols>
    <col min="1" max="1" width="36.44140625" customWidth="1"/>
    <col min="2" max="2" width="18.6640625" customWidth="1"/>
    <col min="3" max="5" width="18.88671875" customWidth="1"/>
    <col min="6" max="6" width="15.88671875" customWidth="1"/>
    <col min="7" max="9" width="16.6640625" customWidth="1"/>
    <col min="10" max="10" width="12.88671875" customWidth="1"/>
    <col min="11" max="11" width="10.88671875" bestFit="1" customWidth="1"/>
  </cols>
  <sheetData>
    <row r="1" spans="1:13" ht="15.6" x14ac:dyDescent="0.3">
      <c r="A1" s="3" t="s">
        <v>12</v>
      </c>
      <c r="B1" s="3"/>
      <c r="C1" s="3"/>
      <c r="D1" s="3"/>
      <c r="E1" s="3"/>
      <c r="F1" s="3"/>
    </row>
    <row r="2" spans="1:13" x14ac:dyDescent="0.3">
      <c r="A2" s="4"/>
      <c r="B2" s="4"/>
      <c r="C2" s="4"/>
      <c r="D2" s="4"/>
      <c r="E2" s="4"/>
      <c r="F2" s="4"/>
    </row>
    <row r="3" spans="1:13" x14ac:dyDescent="0.3">
      <c r="A3" s="4" t="s">
        <v>13</v>
      </c>
      <c r="B3" s="4"/>
      <c r="C3" s="4"/>
      <c r="D3" s="4"/>
      <c r="E3" s="4"/>
      <c r="F3" s="4"/>
    </row>
    <row r="4" spans="1:13" ht="15" thickBot="1" x14ac:dyDescent="0.35">
      <c r="K4" s="29"/>
    </row>
    <row r="5" spans="1:13" ht="26.25" customHeight="1" thickTop="1" thickBot="1" x14ac:dyDescent="0.35">
      <c r="A5" s="67" t="s">
        <v>0</v>
      </c>
      <c r="B5" s="72" t="s">
        <v>28</v>
      </c>
      <c r="C5" s="73"/>
      <c r="D5" s="74"/>
      <c r="E5" s="38" t="s">
        <v>76</v>
      </c>
      <c r="F5" s="69" t="s">
        <v>44</v>
      </c>
      <c r="G5" s="70"/>
      <c r="H5" s="71"/>
      <c r="I5" s="38" t="s">
        <v>77</v>
      </c>
      <c r="J5" s="39" t="s">
        <v>14</v>
      </c>
      <c r="K5" s="29"/>
    </row>
    <row r="6" spans="1:13" ht="28.5" customHeight="1" thickBot="1" x14ac:dyDescent="0.35">
      <c r="A6" s="68"/>
      <c r="B6" s="40" t="s">
        <v>108</v>
      </c>
      <c r="C6" s="41" t="s">
        <v>109</v>
      </c>
      <c r="D6" s="41" t="s">
        <v>110</v>
      </c>
      <c r="E6" s="42">
        <f>840000+980000</f>
        <v>1820000</v>
      </c>
      <c r="F6" s="42" t="s">
        <v>73</v>
      </c>
      <c r="G6" s="42" t="s">
        <v>74</v>
      </c>
      <c r="H6" s="42" t="s">
        <v>75</v>
      </c>
      <c r="I6" s="42"/>
      <c r="J6" s="43"/>
      <c r="K6" s="29"/>
    </row>
    <row r="7" spans="1:13" ht="61.5" customHeight="1" thickBot="1" x14ac:dyDescent="0.35">
      <c r="A7" s="7" t="s">
        <v>107</v>
      </c>
      <c r="B7" s="18">
        <f>E7*30%</f>
        <v>24000</v>
      </c>
      <c r="C7" s="18">
        <f>E7*35%</f>
        <v>28000</v>
      </c>
      <c r="D7" s="18">
        <f>E7*35%</f>
        <v>28000</v>
      </c>
      <c r="E7" s="27">
        <v>80000</v>
      </c>
      <c r="F7" s="18">
        <f>I7*30%</f>
        <v>8640</v>
      </c>
      <c r="G7" s="18">
        <f>I7*35%</f>
        <v>10080</v>
      </c>
      <c r="H7" s="18">
        <f>I7*35%</f>
        <v>10080</v>
      </c>
      <c r="I7" s="27">
        <v>28800</v>
      </c>
      <c r="J7" s="75">
        <f>E7+I7</f>
        <v>108800</v>
      </c>
      <c r="K7" s="29"/>
    </row>
    <row r="8" spans="1:13" ht="33" customHeight="1" thickBot="1" x14ac:dyDescent="0.35">
      <c r="A8" s="8" t="s">
        <v>15</v>
      </c>
      <c r="B8" s="18">
        <f>E8*30%</f>
        <v>23061</v>
      </c>
      <c r="C8" s="18">
        <f>E8*35%</f>
        <v>26904.5</v>
      </c>
      <c r="D8" s="18">
        <f>E8*35%</f>
        <v>26904.5</v>
      </c>
      <c r="E8" s="27">
        <v>76870</v>
      </c>
      <c r="F8" s="18">
        <f t="shared" ref="F8:F13" si="0">I8*30%</f>
        <v>1500</v>
      </c>
      <c r="G8" s="18">
        <f t="shared" ref="G8:G13" si="1">I8*35%</f>
        <v>1750</v>
      </c>
      <c r="H8" s="18">
        <f t="shared" ref="H8:H13" si="2">I8*35%</f>
        <v>1750</v>
      </c>
      <c r="I8" s="27">
        <v>5000</v>
      </c>
      <c r="J8" s="75">
        <f t="shared" ref="J8:J16" si="3">E8+I8</f>
        <v>81870</v>
      </c>
      <c r="K8" s="29"/>
    </row>
    <row r="9" spans="1:13" ht="42.75" customHeight="1" thickBot="1" x14ac:dyDescent="0.35">
      <c r="A9" s="8" t="s">
        <v>16</v>
      </c>
      <c r="B9" s="18">
        <f t="shared" ref="B8:B15" si="4">E9*46.15384615%</f>
        <v>0</v>
      </c>
      <c r="C9" s="18">
        <f t="shared" ref="C8:C15" si="5">E9*53.84615385%</f>
        <v>0</v>
      </c>
      <c r="D9" s="18">
        <v>0</v>
      </c>
      <c r="E9" s="18">
        <v>0</v>
      </c>
      <c r="F9" s="18">
        <f t="shared" si="0"/>
        <v>0</v>
      </c>
      <c r="G9" s="18">
        <f t="shared" si="1"/>
        <v>0</v>
      </c>
      <c r="H9" s="18">
        <f t="shared" si="2"/>
        <v>0</v>
      </c>
      <c r="I9" s="18">
        <v>0</v>
      </c>
      <c r="J9" s="75">
        <f t="shared" si="3"/>
        <v>0</v>
      </c>
      <c r="K9" s="29"/>
    </row>
    <row r="10" spans="1:13" ht="31.5" customHeight="1" thickBot="1" x14ac:dyDescent="0.35">
      <c r="A10" s="8" t="s">
        <v>17</v>
      </c>
      <c r="B10" s="18">
        <f>E10*30%</f>
        <v>712185.9</v>
      </c>
      <c r="C10" s="18">
        <f>E10*35%</f>
        <v>830883.54999999993</v>
      </c>
      <c r="D10" s="18">
        <f>E10*35%</f>
        <v>830883.54999999993</v>
      </c>
      <c r="E10" s="18">
        <v>2373953</v>
      </c>
      <c r="F10" s="18">
        <f t="shared" si="0"/>
        <v>37500</v>
      </c>
      <c r="G10" s="18">
        <f t="shared" si="1"/>
        <v>43750</v>
      </c>
      <c r="H10" s="18">
        <f t="shared" si="2"/>
        <v>43750</v>
      </c>
      <c r="I10" s="18">
        <v>125000</v>
      </c>
      <c r="J10" s="75">
        <f>E10+I10</f>
        <v>2498953</v>
      </c>
      <c r="K10" s="29"/>
      <c r="M10" s="10"/>
    </row>
    <row r="11" spans="1:13" ht="30.75" customHeight="1" thickBot="1" x14ac:dyDescent="0.35">
      <c r="A11" s="8" t="s">
        <v>18</v>
      </c>
      <c r="B11" s="18">
        <f>E11*30%</f>
        <v>25800</v>
      </c>
      <c r="C11" s="18">
        <f>E11*35%</f>
        <v>30099.999999999996</v>
      </c>
      <c r="D11" s="18">
        <f>E11*35%</f>
        <v>30099.999999999996</v>
      </c>
      <c r="E11" s="19">
        <v>86000</v>
      </c>
      <c r="F11" s="18">
        <f t="shared" si="0"/>
        <v>8434.7999999999993</v>
      </c>
      <c r="G11" s="18">
        <f t="shared" si="1"/>
        <v>9840.5999999999985</v>
      </c>
      <c r="H11" s="18">
        <f t="shared" si="2"/>
        <v>9840.5999999999985</v>
      </c>
      <c r="I11" s="19">
        <v>28116</v>
      </c>
      <c r="J11" s="75">
        <f t="shared" si="3"/>
        <v>114116</v>
      </c>
      <c r="K11" s="29"/>
    </row>
    <row r="12" spans="1:13" ht="37.5" customHeight="1" thickBot="1" x14ac:dyDescent="0.35">
      <c r="A12" s="8" t="s">
        <v>19</v>
      </c>
      <c r="B12" s="18">
        <f t="shared" si="4"/>
        <v>0</v>
      </c>
      <c r="C12" s="18">
        <f t="shared" si="5"/>
        <v>0</v>
      </c>
      <c r="D12" s="18">
        <v>0</v>
      </c>
      <c r="E12" s="18">
        <v>0</v>
      </c>
      <c r="F12" s="18">
        <f t="shared" si="0"/>
        <v>0</v>
      </c>
      <c r="G12" s="18">
        <f t="shared" si="1"/>
        <v>0</v>
      </c>
      <c r="H12" s="18">
        <f t="shared" si="2"/>
        <v>0</v>
      </c>
      <c r="I12" s="18">
        <v>0</v>
      </c>
      <c r="J12" s="75">
        <f t="shared" si="3"/>
        <v>0</v>
      </c>
      <c r="K12" s="29"/>
      <c r="L12" s="10"/>
      <c r="M12" s="10"/>
    </row>
    <row r="13" spans="1:13" ht="34.5" customHeight="1" thickBot="1" x14ac:dyDescent="0.35">
      <c r="A13" s="8" t="s">
        <v>20</v>
      </c>
      <c r="B13" s="18">
        <f t="shared" si="4"/>
        <v>0</v>
      </c>
      <c r="C13" s="18">
        <f t="shared" si="5"/>
        <v>0</v>
      </c>
      <c r="D13" s="18">
        <v>0</v>
      </c>
      <c r="E13" s="18">
        <v>0</v>
      </c>
      <c r="F13" s="18">
        <f t="shared" si="0"/>
        <v>0</v>
      </c>
      <c r="G13" s="18">
        <f t="shared" si="1"/>
        <v>0</v>
      </c>
      <c r="H13" s="18">
        <f t="shared" si="2"/>
        <v>0</v>
      </c>
      <c r="I13" s="18">
        <v>0</v>
      </c>
      <c r="J13" s="75">
        <f t="shared" si="3"/>
        <v>0</v>
      </c>
      <c r="K13" s="29"/>
    </row>
    <row r="14" spans="1:13" ht="19.5" customHeight="1" thickBot="1" x14ac:dyDescent="0.35">
      <c r="A14" s="36" t="s">
        <v>21</v>
      </c>
      <c r="B14" s="37">
        <f>SUM(B7:B13)</f>
        <v>785046.9</v>
      </c>
      <c r="C14" s="37">
        <f>SUM(C7:C13)</f>
        <v>915888.04999999993</v>
      </c>
      <c r="D14" s="37">
        <f>SUM(D7:D13)</f>
        <v>915888.04999999993</v>
      </c>
      <c r="E14" s="37">
        <f>SUM(E7:E13)</f>
        <v>2616823</v>
      </c>
      <c r="F14" s="37">
        <f>SUM(F7:F13)</f>
        <v>56074.8</v>
      </c>
      <c r="G14" s="37">
        <f>SUM(G7:G13)</f>
        <v>65420.6</v>
      </c>
      <c r="H14" s="37">
        <f>SUM(H7:H13)</f>
        <v>65420.6</v>
      </c>
      <c r="I14" s="37">
        <f>SUM(I7:I13)</f>
        <v>186916</v>
      </c>
      <c r="J14" s="37">
        <f t="shared" si="3"/>
        <v>2803739</v>
      </c>
      <c r="K14" s="29"/>
    </row>
    <row r="15" spans="1:13" ht="22.5" customHeight="1" thickBot="1" x14ac:dyDescent="0.35">
      <c r="A15" s="34" t="s">
        <v>22</v>
      </c>
      <c r="B15" s="35">
        <f>B14*7%</f>
        <v>54953.28300000001</v>
      </c>
      <c r="C15" s="35">
        <f>C14*7%</f>
        <v>64112.163500000002</v>
      </c>
      <c r="D15" s="35">
        <f>D14*7%</f>
        <v>64112.163500000002</v>
      </c>
      <c r="E15" s="27">
        <f>E14*7%</f>
        <v>183177.61000000002</v>
      </c>
      <c r="F15" s="35">
        <f>F14*7%</f>
        <v>3925.2360000000008</v>
      </c>
      <c r="G15" s="35">
        <f>G14*7%</f>
        <v>4579.442</v>
      </c>
      <c r="H15" s="35">
        <f>H14*7%</f>
        <v>4579.442</v>
      </c>
      <c r="I15" s="35">
        <f>I14*7%</f>
        <v>13084.12</v>
      </c>
      <c r="J15" s="75">
        <f t="shared" si="3"/>
        <v>196261.73</v>
      </c>
      <c r="K15" s="29"/>
    </row>
    <row r="16" spans="1:13" ht="25.5" customHeight="1" thickBot="1" x14ac:dyDescent="0.35">
      <c r="A16" s="36" t="s">
        <v>1</v>
      </c>
      <c r="B16" s="37">
        <f>SUM(B14:B15)</f>
        <v>840000.18300000008</v>
      </c>
      <c r="C16" s="37">
        <f>SUM(C14:C15)</f>
        <v>980000.21349999995</v>
      </c>
      <c r="D16" s="37">
        <f>SUM(D14:D15)</f>
        <v>980000.21349999995</v>
      </c>
      <c r="E16" s="37">
        <f>SUM(E14:E15)</f>
        <v>2800000.61</v>
      </c>
      <c r="F16" s="37">
        <f>SUM(F14:F15)</f>
        <v>60000.036000000007</v>
      </c>
      <c r="G16" s="37">
        <f>SUM(G14:G15)</f>
        <v>70000.042000000001</v>
      </c>
      <c r="H16" s="37">
        <f>SUM(H14:H15)</f>
        <v>70000.042000000001</v>
      </c>
      <c r="I16" s="37">
        <f>SUM(I14:I15)</f>
        <v>200000.12</v>
      </c>
      <c r="J16" s="37">
        <f>E16+I16</f>
        <v>3000000.73</v>
      </c>
      <c r="K16" s="29"/>
    </row>
    <row r="17" spans="2:5" x14ac:dyDescent="0.3">
      <c r="C17" s="10"/>
      <c r="D17" s="10"/>
    </row>
    <row r="19" spans="2:5" x14ac:dyDescent="0.3">
      <c r="B19" s="10"/>
      <c r="C19" s="10"/>
      <c r="D19" s="10"/>
      <c r="E19" s="10"/>
    </row>
  </sheetData>
  <mergeCells count="3">
    <mergeCell ref="A5:A6"/>
    <mergeCell ref="F5:H5"/>
    <mergeCell ref="B5:D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John Paul Abosi</cp:lastModifiedBy>
  <cp:lastPrinted>2018-09-11T04:37:06Z</cp:lastPrinted>
  <dcterms:created xsi:type="dcterms:W3CDTF">2017-11-15T21:17:43Z</dcterms:created>
  <dcterms:modified xsi:type="dcterms:W3CDTF">2020-06-15T14:16:04Z</dcterms:modified>
</cp:coreProperties>
</file>