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onjaUNFPA20181\bureau2019\onja\2020\PBF\AME\rapport_final_technique\29092020\"/>
    </mc:Choice>
  </mc:AlternateContent>
  <bookViews>
    <workbookView xWindow="0" yWindow="0" windowWidth="19200" windowHeight="7720"/>
  </bookViews>
  <sheets>
    <sheet name="categories_budget" sheetId="2" r:id="rId1"/>
    <sheet name="produits" sheetId="3" r:id="rId2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K9" i="2"/>
  <c r="K10" i="2"/>
  <c r="K11" i="2"/>
  <c r="K12" i="2"/>
  <c r="K13" i="2"/>
  <c r="K14" i="2"/>
  <c r="K15" i="2"/>
  <c r="K8" i="2"/>
  <c r="H16" i="2"/>
  <c r="D7" i="3" l="1"/>
  <c r="C14" i="2"/>
  <c r="C16" i="2" l="1"/>
  <c r="D18" i="3" l="1"/>
  <c r="D20" i="3" s="1"/>
  <c r="H20" i="3" l="1"/>
  <c r="J9" i="2"/>
  <c r="J10" i="2"/>
  <c r="J11" i="2"/>
  <c r="J12" i="2"/>
  <c r="J13" i="2"/>
  <c r="J14" i="2"/>
  <c r="J15" i="2"/>
  <c r="J8" i="2"/>
  <c r="G16" i="2"/>
  <c r="J16" i="2" l="1"/>
  <c r="H17" i="3"/>
  <c r="H16" i="3"/>
  <c r="H14" i="3" l="1"/>
  <c r="H18" i="3" s="1"/>
  <c r="F14" i="3" l="1"/>
  <c r="E15" i="2"/>
  <c r="E14" i="2"/>
  <c r="E13" i="2"/>
  <c r="E11" i="2"/>
  <c r="E10" i="2"/>
  <c r="E16" i="2" l="1"/>
  <c r="F16" i="3"/>
  <c r="F18" i="3" s="1"/>
  <c r="E18" i="3" l="1"/>
  <c r="E19" i="3" s="1"/>
  <c r="E20" i="3" s="1"/>
  <c r="F20" i="3" l="1"/>
  <c r="G18" i="3"/>
  <c r="C18" i="3"/>
  <c r="C19" i="3" s="1"/>
  <c r="C20" i="3" s="1"/>
  <c r="G19" i="3" l="1"/>
  <c r="G20" i="3" s="1"/>
  <c r="D16" i="2" l="1"/>
  <c r="F16" i="2"/>
  <c r="B16" i="2"/>
</calcChain>
</file>

<file path=xl/sharedStrings.xml><?xml version="1.0" encoding="utf-8"?>
<sst xmlns="http://schemas.openxmlformats.org/spreadsheetml/2006/main" count="63" uniqueCount="43">
  <si>
    <t>Staff and Other Personnel Costs</t>
  </si>
  <si>
    <t>Supplies, Commodities, Materials</t>
  </si>
  <si>
    <t>Equipment, Vehicles and Furniture including Depreciation</t>
  </si>
  <si>
    <t>Contractual Services</t>
  </si>
  <si>
    <t>Travel</t>
  </si>
  <si>
    <t>Transfers and Grants to Counterparts</t>
  </si>
  <si>
    <t>General Operating and Other Direct Costs</t>
  </si>
  <si>
    <t>Indirect Support Costs</t>
  </si>
  <si>
    <t>UNFPA</t>
  </si>
  <si>
    <t>Fonds reçus</t>
  </si>
  <si>
    <t>Etat des dépenses UNFPA et PNUD</t>
  </si>
  <si>
    <t>Catégorie</t>
  </si>
  <si>
    <t>Produit 1.1:</t>
  </si>
  <si>
    <t>Produit 1.2:</t>
  </si>
  <si>
    <t>Produit 1.3:</t>
  </si>
  <si>
    <t>Cout de personnel du projet si pas inclus dans les activites si-dessus</t>
  </si>
  <si>
    <t>Couts operationnels si pas inclus dans les activites si-dessus</t>
  </si>
  <si>
    <t>Budget</t>
  </si>
  <si>
    <t>Coût indirect (7%)</t>
  </si>
  <si>
    <t>UNCDF</t>
  </si>
  <si>
    <t>UNESCO</t>
  </si>
  <si>
    <t>FAO</t>
  </si>
  <si>
    <t>Resultat 1: La cohésion sociale et l’adhésion à la paix de la population sont renforcées à travers la promotion de mécanismes endogènes de dialogue communautaire</t>
  </si>
  <si>
    <t>Les plateformes communautaires, inclusives de concertation et de sensibilisation sur les enjeux socio-économique et culturel de la paix sont fonctionnelles</t>
  </si>
  <si>
    <t>Des messagers de la paix sont opérationnels au niveau de la communauté, des établissements scolaires et des médias</t>
  </si>
  <si>
    <t>L’alphabétisation des jeunes et groupes d’autodéfense des zones d’intervention sur la thématique de la paix</t>
  </si>
  <si>
    <t>Produit 2.1:</t>
  </si>
  <si>
    <t>Produit 2.2:</t>
  </si>
  <si>
    <t>Les bénéficiaires acquièrent des compétences techniques et professionnelles permettant une diversification des revenus</t>
  </si>
  <si>
    <t>Produit 2.3:</t>
  </si>
  <si>
    <t>Produit 2.4:</t>
  </si>
  <si>
    <t>Les capacités des populations cibles sont renforcées en matière de dialogue communautaire, d’éducation non formelle et d’offre de services financiers, de développement des métiers ruraux consolidant la paix sociale.</t>
  </si>
  <si>
    <t>Budget S&amp;E du projet</t>
  </si>
  <si>
    <t xml:space="preserve"> </t>
  </si>
  <si>
    <t>SOUS TOTAL DU BUDGET DE PROJET</t>
  </si>
  <si>
    <t>BUDGET TOTAL DU PROJET</t>
  </si>
  <si>
    <r>
      <rPr>
        <b/>
        <sz val="9"/>
        <color theme="1"/>
        <rFont val="Andale WT"/>
      </rPr>
      <t xml:space="preserve">Projet: </t>
    </r>
    <r>
      <rPr>
        <sz val="9"/>
        <color theme="1"/>
        <rFont val="Andale WT"/>
      </rPr>
      <t>Appui aux mécanismes endogènes pour le dialogue communautaire et à l’amélioration des conditions économiques des populations vulnérables (AME)</t>
    </r>
  </si>
  <si>
    <t>Resultat 2: Les communautés, les femmes et les jeunes marginalisés sont intégrés dans la dynamique socio-économique et renforcent leur participation dans la prévention des conflits et la consolidation de la paix</t>
  </si>
  <si>
    <t>Dépenses</t>
  </si>
  <si>
    <t>Total fonds reçus</t>
  </si>
  <si>
    <t>ENSEMBLE</t>
  </si>
  <si>
    <t>Etat des dépenses (en USD)</t>
  </si>
  <si>
    <r>
      <rPr>
        <b/>
        <sz val="9"/>
        <color theme="1"/>
        <rFont val="Andale WT"/>
      </rPr>
      <t>NB:</t>
    </r>
    <r>
      <rPr>
        <sz val="9"/>
        <color theme="1"/>
        <rFont val="Andale WT"/>
      </rPr>
      <t xml:space="preserve"> Les contributions des autres agences pour les dépenses conjontes du projet (suivant l'accord signé de contribution inter-agences) ne sont pas incluses dans ce rapport financier.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</si>
</sst>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A_r_-;\-* #,##0\ _A_r_-;_-* &quot;-&quot;\ _A_r_-;_-@_-"/>
    <numFmt numFmtId="43" formatCode="_-* #,##0.00\ _A_r_-;\-* #,##0.00\ _A_r_-;_-* &quot;-&quot;??\ _A_r_-;_-@_-"/>
    <numFmt numFmtId="164" formatCode="_-* #,##0\ _€_-;\-* #,##0\ _€_-;_-* &quot;-&quot;??\ _€_-;_-@_-"/>
    <numFmt numFmtId="165" formatCode="_-* #,##0.00000000\ _A_r_-;\-* #,##0.00000000\ _A_r_-;_-* &quot;-&quot;\ _A_r_-;_-@_-"/>
  </numFmts>
  <fonts count="8">
    <font>
      <sz val="10"/>
      <color theme="1"/>
      <name val="Tahoma"/>
      <family val="2"/>
    </font>
    <font>
      <sz val="9"/>
      <name val="Andale WT"/>
    </font>
    <font>
      <sz val="9"/>
      <color theme="1"/>
      <name val="Andale WT"/>
    </font>
    <font>
      <b/>
      <sz val="9"/>
      <color theme="1"/>
      <name val="Andale WT"/>
    </font>
    <font>
      <sz val="10"/>
      <color theme="1"/>
      <name val="Tahoma"/>
      <family val="2"/>
    </font>
    <font>
      <sz val="9"/>
      <color rgb="FFFF0000"/>
      <name val="Andale WT"/>
    </font>
    <font>
      <sz val="12"/>
      <color theme="1"/>
      <name val="Times New Roman"/>
      <family val="1"/>
    </font>
    <font>
      <b/>
      <sz val="9"/>
      <name val="Andale W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41" fontId="2" fillId="0" borderId="1" xfId="2" applyFont="1" applyBorder="1" applyAlignment="1">
      <alignment vertical="top"/>
    </xf>
    <xf numFmtId="41" fontId="3" fillId="0" borderId="1" xfId="2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0" xfId="0" applyFont="1"/>
    <xf numFmtId="164" fontId="2" fillId="0" borderId="0" xfId="0" applyNumberFormat="1" applyFont="1"/>
    <xf numFmtId="164" fontId="7" fillId="0" borderId="1" xfId="1" applyNumberFormat="1" applyFont="1" applyBorder="1" applyAlignment="1">
      <alignment vertical="center" wrapText="1"/>
    </xf>
    <xf numFmtId="0" fontId="1" fillId="0" borderId="0" xfId="0" applyFont="1"/>
    <xf numFmtId="41" fontId="1" fillId="0" borderId="1" xfId="2" applyFont="1" applyBorder="1" applyAlignment="1">
      <alignment vertical="top"/>
    </xf>
    <xf numFmtId="41" fontId="7" fillId="0" borderId="1" xfId="2" applyFont="1" applyBorder="1" applyAlignment="1">
      <alignment vertical="top"/>
    </xf>
    <xf numFmtId="164" fontId="1" fillId="0" borderId="0" xfId="0" applyNumberFormat="1" applyFont="1"/>
    <xf numFmtId="41" fontId="2" fillId="0" borderId="1" xfId="2" applyFont="1" applyFill="1" applyBorder="1" applyAlignment="1">
      <alignment vertical="top"/>
    </xf>
    <xf numFmtId="41" fontId="2" fillId="0" borderId="0" xfId="2" applyFont="1" applyBorder="1"/>
    <xf numFmtId="41" fontId="2" fillId="0" borderId="0" xfId="0" applyNumberFormat="1" applyFont="1" applyBorder="1"/>
    <xf numFmtId="164" fontId="1" fillId="0" borderId="1" xfId="1" applyNumberFormat="1" applyFont="1" applyFill="1" applyBorder="1" applyAlignment="1">
      <alignment vertical="center" wrapText="1"/>
    </xf>
    <xf numFmtId="41" fontId="2" fillId="0" borderId="0" xfId="0" applyNumberFormat="1" applyFont="1"/>
    <xf numFmtId="165" fontId="2" fillId="0" borderId="0" xfId="0" applyNumberFormat="1" applyFont="1" applyBorder="1"/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1" fontId="2" fillId="0" borderId="1" xfId="2" applyFont="1" applyBorder="1"/>
    <xf numFmtId="41" fontId="2" fillId="0" borderId="1" xfId="2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</cellXfs>
  <cellStyles count="3">
    <cellStyle name="Milliers" xfId="1" builtinId="3"/>
    <cellStyle name="Millier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tabSelected="1" zoomScale="90" zoomScaleNormal="90" workbookViewId="0">
      <selection activeCell="D22" sqref="D22"/>
    </sheetView>
  </sheetViews>
  <sheetFormatPr baseColWidth="10" defaultColWidth="10.81640625" defaultRowHeight="11.5"/>
  <cols>
    <col min="1" max="1" width="51.453125" style="1" customWidth="1"/>
    <col min="2" max="2" width="10.54296875" style="2" bestFit="1" customWidth="1"/>
    <col min="3" max="3" width="12.81640625" style="2" customWidth="1"/>
    <col min="4" max="4" width="12.54296875" style="2" customWidth="1"/>
    <col min="5" max="5" width="12" style="2" customWidth="1"/>
    <col min="6" max="6" width="10.81640625" style="2" customWidth="1"/>
    <col min="7" max="7" width="13.453125" style="2" customWidth="1"/>
    <col min="8" max="8" width="12.81640625" style="2" customWidth="1"/>
    <col min="9" max="9" width="13" style="2" customWidth="1"/>
    <col min="10" max="10" width="12.453125" style="2" customWidth="1"/>
    <col min="11" max="11" width="12" style="2" customWidth="1"/>
    <col min="12" max="16384" width="10.81640625" style="2"/>
  </cols>
  <sheetData>
    <row r="3" spans="1:11">
      <c r="A3" s="10" t="s">
        <v>41</v>
      </c>
    </row>
    <row r="4" spans="1:11">
      <c r="A4" s="1" t="s">
        <v>36</v>
      </c>
    </row>
    <row r="5" spans="1:11">
      <c r="A5" s="4"/>
      <c r="B5" s="5"/>
      <c r="C5" s="5"/>
      <c r="D5" s="5"/>
    </row>
    <row r="6" spans="1:11" ht="11.5" customHeight="1">
      <c r="A6" s="4"/>
      <c r="B6" s="37" t="s">
        <v>8</v>
      </c>
      <c r="C6" s="38"/>
      <c r="D6" s="37" t="s">
        <v>19</v>
      </c>
      <c r="E6" s="38"/>
      <c r="F6" s="37" t="s">
        <v>20</v>
      </c>
      <c r="G6" s="38"/>
      <c r="H6" s="37" t="s">
        <v>21</v>
      </c>
      <c r="I6" s="38"/>
      <c r="J6" s="37" t="s">
        <v>40</v>
      </c>
      <c r="K6" s="38"/>
    </row>
    <row r="7" spans="1:11" s="3" customFormat="1">
      <c r="A7" s="7" t="s">
        <v>11</v>
      </c>
      <c r="B7" s="8" t="s">
        <v>17</v>
      </c>
      <c r="C7" s="8" t="s">
        <v>38</v>
      </c>
      <c r="D7" s="8" t="s">
        <v>17</v>
      </c>
      <c r="E7" s="8" t="s">
        <v>38</v>
      </c>
      <c r="F7" s="8" t="s">
        <v>17</v>
      </c>
      <c r="G7" s="8" t="s">
        <v>38</v>
      </c>
      <c r="H7" s="8" t="s">
        <v>17</v>
      </c>
      <c r="I7" s="8" t="s">
        <v>38</v>
      </c>
      <c r="J7" s="8" t="s">
        <v>9</v>
      </c>
      <c r="K7" s="8" t="s">
        <v>38</v>
      </c>
    </row>
    <row r="8" spans="1:11">
      <c r="A8" s="6" t="s">
        <v>0</v>
      </c>
      <c r="B8" s="13">
        <v>69500</v>
      </c>
      <c r="C8" s="28"/>
      <c r="D8" s="13">
        <v>85400</v>
      </c>
      <c r="E8" s="28">
        <v>0</v>
      </c>
      <c r="F8" s="13">
        <v>83970</v>
      </c>
      <c r="G8" s="13">
        <v>83740</v>
      </c>
      <c r="H8" s="13">
        <v>202400</v>
      </c>
      <c r="I8" s="31">
        <v>351837</v>
      </c>
      <c r="J8" s="13">
        <f>B8+D8+F8+H8</f>
        <v>441270</v>
      </c>
      <c r="K8" s="28">
        <f>+C8+E8+G8+I8</f>
        <v>435577</v>
      </c>
    </row>
    <row r="9" spans="1:11">
      <c r="A9" s="6" t="s">
        <v>1</v>
      </c>
      <c r="B9" s="13">
        <v>2400</v>
      </c>
      <c r="C9" s="28">
        <v>11793.08</v>
      </c>
      <c r="D9" s="13">
        <v>4500</v>
      </c>
      <c r="E9" s="28">
        <v>418.58</v>
      </c>
      <c r="F9" s="13">
        <v>9364</v>
      </c>
      <c r="G9" s="13">
        <v>9330.06</v>
      </c>
      <c r="H9" s="13">
        <v>635130</v>
      </c>
      <c r="I9" s="31">
        <v>368236</v>
      </c>
      <c r="J9" s="13">
        <f t="shared" ref="J9:J15" si="0">B9+D9+F9+H9</f>
        <v>651394</v>
      </c>
      <c r="K9" s="28">
        <f t="shared" ref="K9:K15" si="1">+C9+E9+G9+I9</f>
        <v>389777.72</v>
      </c>
    </row>
    <row r="10" spans="1:11">
      <c r="A10" s="6" t="s">
        <v>2</v>
      </c>
      <c r="B10" s="13">
        <v>13600</v>
      </c>
      <c r="C10" s="28">
        <v>37961.089999999997</v>
      </c>
      <c r="D10" s="13">
        <v>13000</v>
      </c>
      <c r="E10" s="28">
        <f>11674.46+1326</f>
        <v>13000.46</v>
      </c>
      <c r="F10" s="13">
        <v>165310</v>
      </c>
      <c r="G10" s="13">
        <v>165224.35999999999</v>
      </c>
      <c r="H10" s="13">
        <v>48000</v>
      </c>
      <c r="I10" s="31">
        <v>38176</v>
      </c>
      <c r="J10" s="13">
        <f t="shared" si="0"/>
        <v>239910</v>
      </c>
      <c r="K10" s="28">
        <f t="shared" si="1"/>
        <v>254361.90999999997</v>
      </c>
    </row>
    <row r="11" spans="1:11">
      <c r="A11" s="6" t="s">
        <v>3</v>
      </c>
      <c r="B11" s="13">
        <v>0</v>
      </c>
      <c r="C11" s="28">
        <v>147170.37</v>
      </c>
      <c r="D11" s="13">
        <v>53000</v>
      </c>
      <c r="E11" s="28">
        <f>105235+68022+7000+9000</f>
        <v>189257</v>
      </c>
      <c r="F11" s="13">
        <v>80892</v>
      </c>
      <c r="G11" s="13">
        <v>78790.45</v>
      </c>
      <c r="H11" s="13">
        <v>71500</v>
      </c>
      <c r="I11" s="31">
        <v>25650.48</v>
      </c>
      <c r="J11" s="13">
        <f t="shared" si="0"/>
        <v>205392</v>
      </c>
      <c r="K11" s="28">
        <f t="shared" si="1"/>
        <v>440868.3</v>
      </c>
    </row>
    <row r="12" spans="1:11">
      <c r="A12" s="6" t="s">
        <v>4</v>
      </c>
      <c r="B12" s="13">
        <v>18000</v>
      </c>
      <c r="C12" s="28">
        <v>45904.959999999999</v>
      </c>
      <c r="D12" s="13">
        <v>9948</v>
      </c>
      <c r="E12" s="28">
        <v>18269</v>
      </c>
      <c r="F12" s="13">
        <v>33676</v>
      </c>
      <c r="G12" s="13">
        <v>29695.21</v>
      </c>
      <c r="H12" s="13">
        <v>52605</v>
      </c>
      <c r="I12" s="31">
        <v>106026</v>
      </c>
      <c r="J12" s="13">
        <f t="shared" si="0"/>
        <v>114229</v>
      </c>
      <c r="K12" s="28">
        <f t="shared" si="1"/>
        <v>199895.16999999998</v>
      </c>
    </row>
    <row r="13" spans="1:11">
      <c r="A13" s="6" t="s">
        <v>5</v>
      </c>
      <c r="B13" s="13">
        <v>292200</v>
      </c>
      <c r="C13" s="28"/>
      <c r="D13" s="28">
        <v>322979</v>
      </c>
      <c r="E13" s="28">
        <f>117897+99524+17500+7721</f>
        <v>242642</v>
      </c>
      <c r="F13" s="13">
        <v>370195</v>
      </c>
      <c r="G13" s="13">
        <v>331328.46000000002</v>
      </c>
      <c r="H13" s="13">
        <v>56000</v>
      </c>
      <c r="I13" s="31">
        <v>146674.57</v>
      </c>
      <c r="J13" s="13">
        <f t="shared" si="0"/>
        <v>1041374</v>
      </c>
      <c r="K13" s="28">
        <f t="shared" si="1"/>
        <v>720645.03</v>
      </c>
    </row>
    <row r="14" spans="1:11">
      <c r="A14" s="6" t="s">
        <v>6</v>
      </c>
      <c r="B14" s="13">
        <v>6300</v>
      </c>
      <c r="C14" s="28">
        <f>165861.51-15875.25</f>
        <v>149986.26</v>
      </c>
      <c r="D14" s="28">
        <v>30000</v>
      </c>
      <c r="E14" s="28">
        <f>10928+2273+8349+1635</f>
        <v>23185</v>
      </c>
      <c r="F14" s="13">
        <v>20129</v>
      </c>
      <c r="G14" s="13">
        <v>15978.75</v>
      </c>
      <c r="H14" s="13">
        <v>53740</v>
      </c>
      <c r="I14" s="31">
        <v>84533</v>
      </c>
      <c r="J14" s="13">
        <f t="shared" si="0"/>
        <v>110169</v>
      </c>
      <c r="K14" s="28">
        <f t="shared" si="1"/>
        <v>273683.01</v>
      </c>
    </row>
    <row r="15" spans="1:11">
      <c r="A15" s="6" t="s">
        <v>7</v>
      </c>
      <c r="B15" s="13">
        <v>28140.000000000004</v>
      </c>
      <c r="C15" s="28">
        <v>28608.36</v>
      </c>
      <c r="D15" s="28">
        <v>36317.890000000007</v>
      </c>
      <c r="E15" s="28">
        <f>18510+4204+6480</f>
        <v>29194</v>
      </c>
      <c r="F15" s="13">
        <v>53447.520000000004</v>
      </c>
      <c r="G15" s="13">
        <v>48047</v>
      </c>
      <c r="H15" s="13">
        <v>78356.250000000015</v>
      </c>
      <c r="I15" s="31">
        <v>76342</v>
      </c>
      <c r="J15" s="13">
        <f t="shared" si="0"/>
        <v>196261.66000000003</v>
      </c>
      <c r="K15" s="28">
        <f t="shared" si="1"/>
        <v>182191.35999999999</v>
      </c>
    </row>
    <row r="16" spans="1:11">
      <c r="A16" s="9" t="s">
        <v>39</v>
      </c>
      <c r="B16" s="14">
        <f>SUM(B8:B15)</f>
        <v>430140</v>
      </c>
      <c r="C16" s="14">
        <f>SUM(C8:C15)</f>
        <v>421424.12</v>
      </c>
      <c r="D16" s="29">
        <f t="shared" ref="D16:F16" si="2">SUM(D8:D15)</f>
        <v>555144.89</v>
      </c>
      <c r="E16" s="29">
        <f>SUM(E8:E15)</f>
        <v>515966.04000000004</v>
      </c>
      <c r="F16" s="14">
        <f t="shared" si="2"/>
        <v>816983.52</v>
      </c>
      <c r="G16" s="14">
        <f>SUM(G8:G15)</f>
        <v>762134.29</v>
      </c>
      <c r="H16" s="14">
        <f>SUM(H8:H15)</f>
        <v>1197731.25</v>
      </c>
      <c r="I16" s="14">
        <v>1197475.05</v>
      </c>
      <c r="J16" s="14">
        <f>SUM(J8:J15)</f>
        <v>2999999.66</v>
      </c>
      <c r="K16" s="14">
        <f>SUM(K8:K15)</f>
        <v>2896999.4999999995</v>
      </c>
    </row>
    <row r="17" spans="1:11" s="5" customFormat="1">
      <c r="A17" s="4"/>
      <c r="B17" s="32"/>
    </row>
    <row r="18" spans="1:11" s="5" customFormat="1">
      <c r="A18" s="4" t="s">
        <v>42</v>
      </c>
      <c r="I18" s="33"/>
    </row>
    <row r="19" spans="1:11" s="5" customFormat="1">
      <c r="A19" s="4"/>
    </row>
    <row r="20" spans="1:11" s="5" customFormat="1">
      <c r="A20" s="4"/>
      <c r="C20" s="33"/>
      <c r="D20" s="36"/>
      <c r="E20" s="33"/>
      <c r="F20" s="33"/>
      <c r="G20" s="33"/>
      <c r="H20" s="33"/>
      <c r="I20" s="33"/>
      <c r="J20" s="33"/>
      <c r="K20" s="33"/>
    </row>
    <row r="21" spans="1:11" s="5" customFormat="1">
      <c r="A21" s="4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5" customFormat="1">
      <c r="A22" s="4"/>
    </row>
    <row r="24" spans="1:11">
      <c r="B24" s="35"/>
    </row>
    <row r="25" spans="1:11">
      <c r="C25" s="35"/>
    </row>
    <row r="26" spans="1:11">
      <c r="C26" s="35"/>
    </row>
    <row r="28" spans="1:11">
      <c r="C28" s="35"/>
    </row>
  </sheetData>
  <mergeCells count="5">
    <mergeCell ref="F6:G6"/>
    <mergeCell ref="H6:I6"/>
    <mergeCell ref="B6:C6"/>
    <mergeCell ref="D6:E6"/>
    <mergeCell ref="J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" zoomScale="90" zoomScaleNormal="90" workbookViewId="0">
      <pane ySplit="4" topLeftCell="A10" activePane="bottomLeft" state="frozen"/>
      <selection activeCell="A2" sqref="A2"/>
      <selection pane="bottomLeft" activeCell="E23" sqref="E23"/>
    </sheetView>
  </sheetViews>
  <sheetFormatPr baseColWidth="10" defaultColWidth="10.81640625" defaultRowHeight="11.5"/>
  <cols>
    <col min="1" max="1" width="19.54296875" style="2" customWidth="1"/>
    <col min="2" max="2" width="39" style="2" customWidth="1"/>
    <col min="3" max="3" width="13.1796875" style="2" bestFit="1" customWidth="1"/>
    <col min="4" max="4" width="13.1796875" style="2" customWidth="1"/>
    <col min="5" max="6" width="12.1796875" style="2" customWidth="1"/>
    <col min="7" max="7" width="13.453125" style="2" customWidth="1"/>
    <col min="8" max="8" width="14" style="2" customWidth="1"/>
    <col min="9" max="9" width="13.453125" style="2" customWidth="1"/>
    <col min="10" max="10" width="11.453125" style="2" bestFit="1" customWidth="1"/>
    <col min="11" max="16384" width="10.81640625" style="2"/>
  </cols>
  <sheetData>
    <row r="1" spans="1:12">
      <c r="A1" s="10" t="s">
        <v>10</v>
      </c>
    </row>
    <row r="2" spans="1:12">
      <c r="A2" s="1" t="s">
        <v>36</v>
      </c>
    </row>
    <row r="4" spans="1:12" customFormat="1" ht="15.5">
      <c r="A4" s="15"/>
      <c r="B4" s="15"/>
      <c r="C4" s="43" t="s">
        <v>8</v>
      </c>
      <c r="D4" s="43"/>
      <c r="E4" s="43" t="s">
        <v>19</v>
      </c>
      <c r="F4" s="43"/>
      <c r="G4" s="43" t="s">
        <v>20</v>
      </c>
      <c r="H4" s="43"/>
      <c r="I4" s="43" t="s">
        <v>21</v>
      </c>
      <c r="J4" s="43"/>
    </row>
    <row r="5" spans="1:12" customFormat="1" ht="15.5">
      <c r="A5" s="15"/>
      <c r="B5" s="15"/>
      <c r="C5" s="23" t="s">
        <v>17</v>
      </c>
      <c r="D5" s="23" t="s">
        <v>38</v>
      </c>
      <c r="E5" s="23" t="s">
        <v>17</v>
      </c>
      <c r="F5" s="23" t="s">
        <v>38</v>
      </c>
      <c r="G5" s="23" t="s">
        <v>17</v>
      </c>
      <c r="H5" s="23" t="s">
        <v>38</v>
      </c>
      <c r="I5" s="23" t="s">
        <v>17</v>
      </c>
      <c r="J5" s="11" t="s">
        <v>38</v>
      </c>
    </row>
    <row r="6" spans="1:12">
      <c r="A6" s="42" t="s">
        <v>22</v>
      </c>
      <c r="B6" s="42"/>
      <c r="C6" s="42"/>
      <c r="D6" s="42"/>
      <c r="E6" s="42"/>
      <c r="F6" s="42"/>
      <c r="G6" s="42"/>
      <c r="H6" s="42"/>
      <c r="I6" s="42"/>
      <c r="J6" s="12"/>
    </row>
    <row r="7" spans="1:12" ht="65.25" customHeight="1">
      <c r="A7" s="16" t="s">
        <v>12</v>
      </c>
      <c r="B7" s="16" t="s">
        <v>23</v>
      </c>
      <c r="C7" s="19">
        <v>188200</v>
      </c>
      <c r="D7" s="22">
        <f>188196-15875.25+5526+2481-616</f>
        <v>179711.75</v>
      </c>
      <c r="E7" s="19"/>
      <c r="F7" s="19"/>
      <c r="G7" s="19"/>
      <c r="H7" s="21"/>
      <c r="I7" s="17"/>
      <c r="J7" s="12"/>
    </row>
    <row r="8" spans="1:12" ht="63" customHeight="1">
      <c r="A8" s="17" t="s">
        <v>13</v>
      </c>
      <c r="B8" s="17" t="s">
        <v>24</v>
      </c>
      <c r="C8" s="19">
        <v>104000</v>
      </c>
      <c r="D8" s="22">
        <v>103915</v>
      </c>
      <c r="E8" s="19"/>
      <c r="F8" s="19"/>
      <c r="G8" s="19">
        <v>131005</v>
      </c>
      <c r="H8" s="22">
        <v>131005</v>
      </c>
      <c r="I8" s="17"/>
      <c r="J8" s="12"/>
    </row>
    <row r="9" spans="1:12" ht="51" customHeight="1">
      <c r="A9" s="17" t="s">
        <v>14</v>
      </c>
      <c r="B9" s="17" t="s">
        <v>25</v>
      </c>
      <c r="C9" s="19"/>
      <c r="D9" s="22"/>
      <c r="E9" s="19"/>
      <c r="F9" s="19"/>
      <c r="G9" s="19">
        <v>247319</v>
      </c>
      <c r="H9" s="22">
        <v>246552</v>
      </c>
      <c r="I9" s="17"/>
      <c r="J9" s="12"/>
    </row>
    <row r="10" spans="1:12">
      <c r="A10" s="39" t="s">
        <v>37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2">
      <c r="A11" s="17" t="s">
        <v>26</v>
      </c>
      <c r="B11" s="17"/>
      <c r="C11" s="19"/>
      <c r="D11" s="19"/>
      <c r="E11" s="19"/>
      <c r="F11" s="19"/>
      <c r="G11" s="19"/>
      <c r="H11" s="19"/>
      <c r="I11" s="17">
        <v>212934</v>
      </c>
      <c r="J11" s="44">
        <v>183586</v>
      </c>
    </row>
    <row r="12" spans="1:12" ht="48.75" customHeight="1">
      <c r="A12" s="17" t="s">
        <v>27</v>
      </c>
      <c r="B12" s="17" t="s">
        <v>28</v>
      </c>
      <c r="C12" s="19"/>
      <c r="D12" s="19"/>
      <c r="E12" s="19">
        <v>55000</v>
      </c>
      <c r="F12" s="22">
        <v>55000</v>
      </c>
      <c r="G12" s="19">
        <v>182220</v>
      </c>
      <c r="H12" s="22">
        <v>180068</v>
      </c>
      <c r="I12" s="17">
        <v>154038</v>
      </c>
      <c r="J12" s="45">
        <v>132941</v>
      </c>
    </row>
    <row r="13" spans="1:12">
      <c r="A13" s="17" t="s">
        <v>29</v>
      </c>
      <c r="B13" s="17"/>
      <c r="C13" s="19"/>
      <c r="D13" s="19"/>
      <c r="E13" s="19"/>
      <c r="F13" s="22"/>
      <c r="G13" s="19"/>
      <c r="H13" s="22"/>
      <c r="I13" s="17">
        <v>496264</v>
      </c>
      <c r="J13" s="45">
        <v>368236</v>
      </c>
    </row>
    <row r="14" spans="1:12" ht="69">
      <c r="A14" s="17" t="s">
        <v>30</v>
      </c>
      <c r="B14" s="17" t="s">
        <v>31</v>
      </c>
      <c r="C14" s="19"/>
      <c r="D14" s="19"/>
      <c r="E14" s="19">
        <v>320979</v>
      </c>
      <c r="F14" s="22">
        <f>351678+17500+7721</f>
        <v>376899</v>
      </c>
      <c r="G14" s="19">
        <v>56436</v>
      </c>
      <c r="H14" s="22">
        <f>36600</f>
        <v>36600</v>
      </c>
      <c r="I14" s="17"/>
      <c r="J14" s="45"/>
    </row>
    <row r="15" spans="1:12" ht="34.5">
      <c r="A15" s="18" t="s">
        <v>15</v>
      </c>
      <c r="B15" s="16"/>
      <c r="C15" s="19">
        <v>75800</v>
      </c>
      <c r="D15" s="22">
        <v>75749</v>
      </c>
      <c r="E15" s="19">
        <v>85400</v>
      </c>
      <c r="F15" s="22"/>
      <c r="G15" s="20">
        <v>107100</v>
      </c>
      <c r="H15" s="34">
        <v>83740</v>
      </c>
      <c r="I15" s="22">
        <v>202400</v>
      </c>
      <c r="J15" s="45">
        <v>351837</v>
      </c>
      <c r="L15" s="25"/>
    </row>
    <row r="16" spans="1:12" ht="34.5">
      <c r="A16" s="18" t="s">
        <v>16</v>
      </c>
      <c r="B16" s="16"/>
      <c r="C16" s="17"/>
      <c r="D16" s="26"/>
      <c r="E16" s="19">
        <v>57448</v>
      </c>
      <c r="F16" s="22">
        <f>41290+1635+3599+8349</f>
        <v>54873</v>
      </c>
      <c r="G16" s="20">
        <v>5101</v>
      </c>
      <c r="H16" s="34">
        <f>4615</f>
        <v>4615</v>
      </c>
      <c r="I16" s="17"/>
      <c r="J16" s="45"/>
    </row>
    <row r="17" spans="1:11">
      <c r="A17" s="18" t="s">
        <v>32</v>
      </c>
      <c r="B17" s="18" t="s">
        <v>33</v>
      </c>
      <c r="C17" s="19">
        <v>34000</v>
      </c>
      <c r="D17" s="22">
        <v>33995</v>
      </c>
      <c r="E17" s="19"/>
      <c r="F17" s="21"/>
      <c r="G17" s="20">
        <v>34355</v>
      </c>
      <c r="H17" s="34">
        <f>29695+1812</f>
        <v>31507</v>
      </c>
      <c r="I17" s="19">
        <v>53739</v>
      </c>
      <c r="J17" s="45">
        <v>84533</v>
      </c>
    </row>
    <row r="18" spans="1:11" ht="23">
      <c r="A18" s="16" t="s">
        <v>34</v>
      </c>
      <c r="B18" s="18"/>
      <c r="C18" s="17">
        <f>+C17+C15+C8+C7</f>
        <v>402000</v>
      </c>
      <c r="D18" s="26">
        <f>+D17+D15+D8+D7</f>
        <v>393370.75</v>
      </c>
      <c r="E18" s="26">
        <f>+E16+E15+E14+E12</f>
        <v>518827</v>
      </c>
      <c r="F18" s="26">
        <f>+F16+F14+F12</f>
        <v>486772</v>
      </c>
      <c r="G18" s="17">
        <f>+G17+G15+G16+G9+G12+G14+G8+G7</f>
        <v>763536</v>
      </c>
      <c r="H18" s="26">
        <f>+H17+H15+H16+H9+H12+H14+H8+H7</f>
        <v>714087</v>
      </c>
      <c r="I18" s="26">
        <v>1119375</v>
      </c>
      <c r="J18" s="46">
        <v>1121133</v>
      </c>
      <c r="K18" s="25"/>
    </row>
    <row r="19" spans="1:11">
      <c r="A19" s="18" t="s">
        <v>18</v>
      </c>
      <c r="B19" s="18"/>
      <c r="C19" s="19">
        <f>C18*7%</f>
        <v>28140.000000000004</v>
      </c>
      <c r="D19" s="22">
        <v>28053</v>
      </c>
      <c r="E19" s="22">
        <f>+E18*7%</f>
        <v>36317.890000000007</v>
      </c>
      <c r="F19" s="22">
        <v>29194</v>
      </c>
      <c r="G19" s="19">
        <f>G18*7%</f>
        <v>53447.520000000004</v>
      </c>
      <c r="H19" s="22">
        <v>48047</v>
      </c>
      <c r="I19" s="22">
        <v>78356.250000000015</v>
      </c>
      <c r="J19" s="45">
        <v>76342</v>
      </c>
    </row>
    <row r="20" spans="1:11" ht="23">
      <c r="A20" s="16" t="s">
        <v>35</v>
      </c>
      <c r="B20" s="18"/>
      <c r="C20" s="17">
        <f>C18+C19</f>
        <v>430140</v>
      </c>
      <c r="D20" s="26">
        <f>D19+D18</f>
        <v>421423.75</v>
      </c>
      <c r="E20" s="26">
        <f>+E18+E19</f>
        <v>555144.89</v>
      </c>
      <c r="F20" s="26">
        <f>+F18+F19</f>
        <v>515966</v>
      </c>
      <c r="G20" s="17">
        <f>G18+G19</f>
        <v>816983.52</v>
      </c>
      <c r="H20" s="26">
        <f>H18+H19</f>
        <v>762134</v>
      </c>
      <c r="I20" s="26">
        <v>1197731.25</v>
      </c>
      <c r="J20" s="46">
        <v>1197475</v>
      </c>
    </row>
    <row r="21" spans="1:11">
      <c r="D21" s="27"/>
      <c r="E21" s="27"/>
      <c r="F21" s="27"/>
    </row>
    <row r="22" spans="1:11">
      <c r="C22" s="25"/>
      <c r="D22" s="25"/>
      <c r="E22" s="27"/>
      <c r="F22" s="30"/>
      <c r="H22" s="25"/>
      <c r="I22" s="25"/>
      <c r="K22" s="25"/>
    </row>
    <row r="23" spans="1:11">
      <c r="D23" s="25"/>
      <c r="E23" s="24"/>
      <c r="H23" s="25"/>
      <c r="I23" s="25"/>
    </row>
    <row r="24" spans="1:11">
      <c r="D24" s="25"/>
      <c r="E24" s="25"/>
      <c r="F24" s="25"/>
      <c r="H24" s="25"/>
      <c r="I24" s="35"/>
    </row>
  </sheetData>
  <mergeCells count="6">
    <mergeCell ref="A10:J10"/>
    <mergeCell ref="A6:I6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categories_budget</vt:lpstr>
      <vt:lpstr>produits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Onja</dc:creator>
  <cp:lastModifiedBy>Onja</cp:lastModifiedBy>
  <dcterms:created xsi:type="dcterms:W3CDTF">2020-04-16T09:31:27Z</dcterms:created>
  <dcterms:modified xsi:type="dcterms:W3CDTF">2020-09-30T08:49:10Z</dcterms:modified>
</cp:coreProperties>
</file>