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PAQUIN\Desktop\UNICEF\Final\"/>
    </mc:Choice>
  </mc:AlternateContent>
  <xr:revisionPtr revIDLastSave="0" documentId="13_ncr:1_{B2AF4195-96AB-409E-8D4D-F35DE08037E0}" xr6:coauthVersionLast="44" xr6:coauthVersionMax="44" xr10:uidLastSave="{00000000-0000-0000-0000-000000000000}"/>
  <bookViews>
    <workbookView xWindow="-120" yWindow="-120" windowWidth="29040" windowHeight="15990" xr2:uid="{00000000-000D-0000-FFFF-FFFF00000000}"/>
  </bookViews>
  <sheets>
    <sheet name="Sheet1" sheetId="1" r:id="rId1"/>
    <sheet name="Sheet3" sheetId="3" r:id="rId2"/>
    <sheet name="Sheet2" sheetId="2" r:id="rId3"/>
  </sheets>
  <definedNames>
    <definedName name="_xlnm.Print_Area" localSheetId="0">Sheet1!$A$1:$R$46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1" l="1"/>
  <c r="Q24" i="1"/>
  <c r="Q25" i="1"/>
  <c r="Q23" i="1"/>
  <c r="Q22" i="1"/>
  <c r="Q20" i="1"/>
  <c r="Q19" i="1"/>
  <c r="Q18" i="1"/>
  <c r="Q17" i="1"/>
  <c r="Q16" i="1"/>
  <c r="Q15" i="1"/>
  <c r="Q13" i="1"/>
  <c r="P13" i="1"/>
  <c r="P32" i="1"/>
  <c r="N36" i="1"/>
  <c r="O36" i="1"/>
  <c r="L31" i="1"/>
  <c r="L36" i="1"/>
  <c r="M31" i="1"/>
  <c r="M36" i="1"/>
  <c r="J31" i="1"/>
  <c r="J36" i="1"/>
  <c r="K31" i="1"/>
  <c r="K36" i="1"/>
  <c r="I31" i="1"/>
  <c r="I36" i="1"/>
  <c r="H36" i="1"/>
  <c r="P29" i="1"/>
  <c r="P30" i="1"/>
  <c r="P27" i="1"/>
  <c r="P28" i="1"/>
  <c r="P25" i="1"/>
  <c r="P26" i="1"/>
  <c r="P24" i="1"/>
  <c r="P21" i="1"/>
  <c r="P22" i="1"/>
  <c r="P23" i="1"/>
  <c r="P18" i="1"/>
  <c r="P19" i="1"/>
  <c r="P20" i="1"/>
  <c r="P17" i="1"/>
  <c r="P16" i="1"/>
  <c r="P14" i="1"/>
  <c r="P15" i="1"/>
  <c r="P12" i="1"/>
  <c r="P11" i="1"/>
  <c r="P10" i="1"/>
  <c r="M24" i="1"/>
  <c r="M20" i="1"/>
  <c r="M19" i="1"/>
  <c r="O31" i="1"/>
  <c r="N31" i="1"/>
  <c r="D31" i="1"/>
  <c r="D36" i="1"/>
  <c r="C31" i="1"/>
  <c r="C36" i="1"/>
  <c r="I30" i="1"/>
  <c r="I29" i="1"/>
  <c r="I22" i="1"/>
  <c r="I28" i="1"/>
  <c r="Q11" i="1"/>
  <c r="Q10" i="1"/>
  <c r="I15" i="1"/>
  <c r="H18" i="1"/>
  <c r="H12" i="1"/>
  <c r="H31" i="1"/>
  <c r="I23" i="1"/>
  <c r="I12" i="1"/>
  <c r="E31" i="1"/>
  <c r="F31" i="1"/>
  <c r="Q12" i="1"/>
  <c r="P31" i="1"/>
  <c r="Q31" i="1"/>
  <c r="F36" i="1"/>
  <c r="P36" i="1"/>
  <c r="P38" i="1"/>
</calcChain>
</file>

<file path=xl/sharedStrings.xml><?xml version="1.0" encoding="utf-8"?>
<sst xmlns="http://schemas.openxmlformats.org/spreadsheetml/2006/main" count="120" uniqueCount="99">
  <si>
    <t xml:space="preserve"> </t>
  </si>
  <si>
    <t>TOTAL</t>
  </si>
  <si>
    <t>Annexe D - Budget du projet PBF</t>
  </si>
  <si>
    <t>Budget S&amp;E du projet</t>
  </si>
  <si>
    <t>BUDGET TOTAL DU PROJET:</t>
  </si>
  <si>
    <t>UNICEF</t>
  </si>
  <si>
    <t>UNDP</t>
  </si>
  <si>
    <t>UNESCO</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</si>
  <si>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</si>
  <si>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</si>
  <si>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</si>
  <si>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</si>
  <si>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</si>
  <si>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</si>
  <si>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</si>
  <si>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</si>
  <si>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 xml:space="preserve">8. Indirect Support Costs**** </t>
  </si>
  <si>
    <t>Taux d'absorbtion (sur budget total)</t>
  </si>
  <si>
    <t>Taux d'utilisation           CUMUL</t>
  </si>
  <si>
    <t>PNUD</t>
  </si>
  <si>
    <t xml:space="preserve">Sous-total des dépenses </t>
  </si>
  <si>
    <t xml:space="preserve">Total des dépenses </t>
  </si>
  <si>
    <t>Note: S'il s'agit de révision de projet, veuillez inclure des colonnes additionnelles pour montrer le changement.</t>
  </si>
  <si>
    <t>Tableau 1 - Budget du projet PBF par résultat, produit et activité.</t>
  </si>
  <si>
    <t>Nombre de résultat / produit</t>
  </si>
  <si>
    <t>Formulation du résultat / produit / activité</t>
  </si>
  <si>
    <t>Budget par agence récipiendiaire en $US - Veuillez ajouter une nouvelle colonne par agence recipiendiaire
UNICEF</t>
  </si>
  <si>
    <t>Budget par agence récipiendiaire en $US - Veuillez ajouter une nouvelle colonne par agence recipiendiaire
UNESCO</t>
  </si>
  <si>
    <t>Budget par agence récipiendiaire en $US - Veuillez ajouter une nouvelle colonne par agence recipiendiaire
PNUD</t>
  </si>
  <si>
    <t>Budget par agence récipiendiaire en $US - Veuillez ajouter une nouvelle colonne par agence récipiendiaire
FNUAP</t>
  </si>
  <si>
    <t xml:space="preserve">Pourcentage du budget pour chaque produit ou activité réservé pour action directe sur le genre (cas échéant) </t>
  </si>
  <si>
    <t>Niveau de dépense / engagement actuel en $US (à remplir au moment des rapports de projet)          SEMESTRE 1 2020</t>
  </si>
  <si>
    <t>Niveau de dépense / engagement actuel en $US (à remplir au moment des rapports de projet)                             CUMUL (2017-2020)</t>
  </si>
  <si>
    <t>Niveau de dépense / engagement actuel en $US (à remplir au moment des rapports de projet)                          SEMESTRE 1 2020</t>
  </si>
  <si>
    <t>Niveau de dépense / engagement actuel en $US (à remplir au moment des rapports de projet)                          CUMUL (2017-2020)</t>
  </si>
  <si>
    <t>Niveau de dépense / engagement actuel en $US (à remplir au moment des rapports de projet)                         CUMUL (2017-2020)</t>
  </si>
  <si>
    <t>Niveau de dépense / engagement actuel en $US (à remplir au moment des rapports de projet)                                SEMESTRE 1 2020</t>
  </si>
  <si>
    <t>Niveau de dépense / engagement actuel en $US (à remplir au moment des rapports de projet)                            CUMUL (2017-2020</t>
  </si>
  <si>
    <t>Niveau de dépense / engagement actuel en $US (à remplir au moment des rapports de projet)                           CUMUL 2017-2020         3 AGENCES</t>
  </si>
  <si>
    <t>Notes quelconques, le cas échéant (par ex. types d'entrants ou justification du budget)</t>
  </si>
  <si>
    <t xml:space="preserve">Résultat 1 : </t>
  </si>
  <si>
    <t>Produit 1.1 :</t>
  </si>
  <si>
    <t>Activite 1.1.1 :</t>
  </si>
  <si>
    <t>Activite 1.1.2 :</t>
  </si>
  <si>
    <t>Activite 1.1.3 :</t>
  </si>
  <si>
    <t>Activite 1.1.4 :</t>
  </si>
  <si>
    <t>Produit 1.2 :</t>
  </si>
  <si>
    <t>Activite 1.2.1 :</t>
  </si>
  <si>
    <t>Activite 1.2.2 :</t>
  </si>
  <si>
    <t>Activite 1.2.3 :</t>
  </si>
  <si>
    <t>Activite 1.2.4 :</t>
  </si>
  <si>
    <t>Activite 1.2.5 :</t>
  </si>
  <si>
    <t>Activite 1.2.6 :</t>
  </si>
  <si>
    <t>Produit 1.3 :</t>
  </si>
  <si>
    <t>Activite 1.3.1 :</t>
  </si>
  <si>
    <t>Activite 1.3.2 :</t>
  </si>
  <si>
    <t>Activite 1.3.3 :</t>
  </si>
  <si>
    <t>Activite 1.3.4 :</t>
  </si>
  <si>
    <t>TOTAL $ pour Résultat 1:</t>
  </si>
  <si>
    <t>Coût de personnel du projet si non inclus dans les activités ci-dessus</t>
  </si>
  <si>
    <t>Coûts opérationnels si non inclus dans les activités ci-dessus</t>
  </si>
  <si>
    <t>TOTAL DU BUDGET DE PROJET :</t>
  </si>
  <si>
    <t>Coûts indirects (7% UNICEF)</t>
  </si>
  <si>
    <t>Coûts indirects FNUAP</t>
  </si>
  <si>
    <t>Coûts indirects UNESCO</t>
  </si>
  <si>
    <t>Coûts indirects PNUD</t>
  </si>
  <si>
    <t>FNUAP</t>
  </si>
  <si>
    <t>Former les jeunes et les femmes à la culture de la paix et à la cohésion sociale et promouvoir les pratiques culturelles et traditionnelles favorisant la paix et la cohésion sociale.</t>
  </si>
  <si>
    <t>Renforcer les capacités de 150 jeunes pour favoriser leur engagement civique en vue d’améliorer la confiance entre les jeunes et les autorités locales.</t>
  </si>
  <si>
    <t>Les jeunes disposent de capacités de prévention et de gestion de conflits dans leur communauté.</t>
  </si>
  <si>
    <t>Les plateformes de dialogue social sont renforcées pour faciliter l’engagement civique des jeunes et des femmes.</t>
  </si>
  <si>
    <t>Promouvoir et renforcer les capacités des Espaces amis des femmes.</t>
  </si>
  <si>
    <t>Appuyer le Conseil national et les Jeunes parlementaires au niveau local pour l’organisation de groupes de discussion entre jeunes et de dialogues communautaires.</t>
  </si>
  <si>
    <t>Appuyer les campagnes d’information et de mobilisation des jeunes et des communautés à travers des séances d’information de proximité, des émissions radiophoniques et la plateforme U-Report.</t>
  </si>
  <si>
    <t>Organiser la campagne synchronisée de communication dans la langue des communicateurs traditionnels et en français avec les acteurs de culture dans le domaine de la prévention des conflits et de la promotion de la paix et de la cohésion sociale.</t>
  </si>
  <si>
    <t>Appuyer la formation civique et l’insertion socio-professionnelle de 400 jeunes vulnérables.</t>
  </si>
  <si>
    <t>Développer des AGRs pour la réinsertion socio-économique des jeunes vulnérables (jeunes ayant abandonnés les combats).</t>
  </si>
  <si>
    <t>Accompagner le processus de réinsertion des jeunes.</t>
  </si>
  <si>
    <t>Appui à l’immersion des jeunes dans les administrations locales et forces de sécurité.</t>
  </si>
  <si>
    <t>Organiser des ateliers en vue d’élaborer des stratégies ciblées pour appuyer les initiatives innovantes des jeunes renforçant le processus participatif.</t>
  </si>
  <si>
    <t>Réaliser des dialogues intercommunautaires et mettre en œuvre 10 projets à impact rapide.</t>
  </si>
  <si>
    <t xml:space="preserve">Renforcement du système d’état civil à travers l’utilisation des jeunes comme relais communautaires pour la promotion des droits à une identité juridique.  </t>
  </si>
  <si>
    <t>Réaliser un film documentaire et une étude rapide (Interpeace) avec les jeunes leaders en partenariat avec l’INSAAC/Interpeace sur la jeunesse, le leadership et la prévention des conflits.</t>
  </si>
  <si>
    <t>Activité 1.1.3 :</t>
  </si>
  <si>
    <t>Activité 1.1.4 :</t>
  </si>
  <si>
    <t>Activité 1.2.1 :</t>
  </si>
  <si>
    <t>Activité 1.2.6 :</t>
  </si>
  <si>
    <t>Activité 1.3.1 :</t>
  </si>
  <si>
    <t>Activité 1.3.2 :</t>
  </si>
  <si>
    <t>Activité 1.3.4 :</t>
  </si>
  <si>
    <t>Renforcer les capacités techniques et opérationnelles des services d’aide à la jeunesse.</t>
  </si>
  <si>
    <t>Appui à l’immersion des jeunes dans les administrations locales et les forces de sécurité.</t>
  </si>
  <si>
    <t>CATÉGORIES</t>
  </si>
  <si>
    <t>Tableau 2 - Budget de projet PBF par catégorie de coût de l'ONU</t>
  </si>
  <si>
    <t>Note : S'il s'agit d'une révision budgétaire, veuillez inclure des colonnes additionnelles pour montrer les changements</t>
  </si>
  <si>
    <t>PBF PROJECT BUDGET - initial  2.500.000 $US + additionnel 1.250.000 $US</t>
  </si>
  <si>
    <t>1ère tranche (70 %)*</t>
  </si>
  <si>
    <t xml:space="preserve"> 2ème tranche** </t>
  </si>
  <si>
    <t xml:space="preserve">3ème tranche***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</si>
</sst>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font>
    <font>
      <sz val="11"/>
      <color theme="1"/>
      <name val="Calibri"/>
      <family val="2"/>
    </font>
    <font>
      <sz val="14"/>
      <color theme="1"/>
      <name val="Calibri"/>
      <family val="2"/>
      <scheme val="minor"/>
    </font>
    <font>
      <b/>
      <sz val="10"/>
      <color theme="1"/>
      <name val="Univers"/>
      <family val="2"/>
    </font>
    <font>
      <sz val="10"/>
      <color theme="1"/>
      <name val="Univers"/>
      <family val="2"/>
    </font>
  </fonts>
  <fills count="9">
    <fill>
      <patternFill patternType="none"/>
    </fill>
    <fill>
      <patternFill patternType="gray125"/>
    </fill>
    <fill>
      <patternFill patternType="solid">
        <fgColor rgb="FFB3B3B3"/>
        <bgColor indexed="64"/>
      </patternFill>
    </fill>
    <fill>
      <patternFill patternType="solid">
        <fgColor rgb="FFD9D9D9"/>
        <bgColor indexed="64"/>
      </patternFill>
    </fill>
    <fill>
      <patternFill patternType="solid">
        <fgColor rgb="FFD0CECE"/>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indexed="64"/>
      </right>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bottom style="double">
        <color indexed="64"/>
      </bottom>
      <diagonal/>
    </border>
    <border>
      <left/>
      <right style="medium">
        <color rgb="FF000000"/>
      </right>
      <top/>
      <bottom style="double">
        <color indexed="64"/>
      </bottom>
      <diagonal/>
    </border>
    <border>
      <left/>
      <right style="medium">
        <color rgb="FF000000"/>
      </right>
      <top/>
      <bottom style="medium">
        <color indexed="64"/>
      </bottom>
      <diagonal/>
    </border>
    <border>
      <left/>
      <right style="medium">
        <color indexed="64"/>
      </right>
      <top/>
      <bottom style="double">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top/>
      <bottom style="medium">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3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43" fontId="1" fillId="0" borderId="6" xfId="0" applyNumberFormat="1"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0" fillId="0" borderId="0" xfId="0" applyFill="1"/>
    <xf numFmtId="0" fontId="7" fillId="2" borderId="8" xfId="0" applyFont="1" applyFill="1" applyBorder="1" applyAlignment="1">
      <alignment horizontal="center" vertical="center" wrapText="1"/>
    </xf>
    <xf numFmtId="3" fontId="8" fillId="0" borderId="8" xfId="0" applyNumberFormat="1" applyFont="1" applyBorder="1" applyAlignment="1">
      <alignment vertical="center" wrapText="1"/>
    </xf>
    <xf numFmtId="3" fontId="8" fillId="0" borderId="8"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0" borderId="7" xfId="0" applyFont="1" applyBorder="1" applyAlignment="1">
      <alignment vertical="center" wrapText="1"/>
    </xf>
    <xf numFmtId="3" fontId="8" fillId="0" borderId="12"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0" fontId="7" fillId="3" borderId="7" xfId="0" applyFont="1" applyFill="1" applyBorder="1" applyAlignment="1">
      <alignment vertical="center" wrapText="1"/>
    </xf>
    <xf numFmtId="3" fontId="8" fillId="3" borderId="8" xfId="0" applyNumberFormat="1" applyFont="1" applyFill="1" applyBorder="1" applyAlignment="1">
      <alignment horizontal="center" vertical="center" wrapText="1"/>
    </xf>
    <xf numFmtId="3" fontId="8" fillId="4" borderId="8"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3" fontId="8" fillId="3" borderId="15" xfId="0" applyNumberFormat="1"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3" fontId="8" fillId="3" borderId="17" xfId="0" applyNumberFormat="1" applyFont="1" applyFill="1" applyBorder="1" applyAlignment="1">
      <alignment horizontal="center" vertical="center" wrapText="1"/>
    </xf>
    <xf numFmtId="0" fontId="9" fillId="0" borderId="0" xfId="0" applyFont="1"/>
    <xf numFmtId="0" fontId="9" fillId="0" borderId="0" xfId="0" applyFont="1" applyFill="1"/>
    <xf numFmtId="9" fontId="9" fillId="0" borderId="0" xfId="2" applyFont="1"/>
    <xf numFmtId="0" fontId="1" fillId="0" borderId="6" xfId="0" applyFont="1" applyFill="1" applyBorder="1" applyAlignment="1">
      <alignment vertical="center" wrapText="1"/>
    </xf>
    <xf numFmtId="0" fontId="0" fillId="5" borderId="0" xfId="0" applyFill="1"/>
    <xf numFmtId="0" fontId="1" fillId="5" borderId="6" xfId="0" applyFont="1" applyFill="1" applyBorder="1" applyAlignment="1">
      <alignment vertical="center" wrapText="1"/>
    </xf>
    <xf numFmtId="43" fontId="9" fillId="5" borderId="0" xfId="0" applyNumberFormat="1" applyFont="1" applyFill="1"/>
    <xf numFmtId="0" fontId="0" fillId="6" borderId="0" xfId="0" applyFill="1"/>
    <xf numFmtId="0" fontId="1" fillId="6" borderId="6" xfId="0" applyFont="1" applyFill="1" applyBorder="1" applyAlignment="1">
      <alignment vertical="center" wrapText="1"/>
    </xf>
    <xf numFmtId="43" fontId="9" fillId="6" borderId="0" xfId="0" applyNumberFormat="1" applyFont="1" applyFill="1"/>
    <xf numFmtId="0" fontId="0" fillId="7" borderId="0" xfId="0" applyFill="1"/>
    <xf numFmtId="0" fontId="1" fillId="7" borderId="6" xfId="0" applyFont="1" applyFill="1" applyBorder="1" applyAlignment="1">
      <alignment vertical="center" wrapText="1"/>
    </xf>
    <xf numFmtId="43" fontId="9" fillId="7" borderId="0" xfId="0" applyNumberFormat="1" applyFont="1" applyFill="1"/>
    <xf numFmtId="43" fontId="0" fillId="0" borderId="0" xfId="0" applyNumberFormat="1"/>
    <xf numFmtId="43" fontId="9" fillId="0" borderId="0" xfId="0" applyNumberFormat="1" applyFont="1" applyFill="1"/>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1" fillId="0" borderId="3"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3" xfId="0" applyFont="1" applyBorder="1" applyAlignment="1">
      <alignment vertical="center" wrapText="1"/>
    </xf>
    <xf numFmtId="0" fontId="11" fillId="0" borderId="1" xfId="0" applyFont="1" applyBorder="1" applyAlignment="1">
      <alignmen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left" vertical="center" wrapText="1"/>
    </xf>
    <xf numFmtId="43" fontId="11" fillId="0" borderId="4" xfId="1" applyFont="1" applyFill="1" applyBorder="1" applyAlignment="1">
      <alignment vertical="center" wrapText="1"/>
    </xf>
    <xf numFmtId="0" fontId="11" fillId="0" borderId="4" xfId="0" applyFont="1" applyBorder="1" applyAlignment="1">
      <alignment vertical="center" wrapText="1"/>
    </xf>
    <xf numFmtId="43" fontId="11" fillId="0" borderId="3" xfId="1" applyFont="1" applyFill="1" applyBorder="1" applyAlignment="1">
      <alignment horizontal="center" vertical="center" wrapText="1"/>
    </xf>
    <xf numFmtId="0" fontId="10"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5" borderId="6"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43" fontId="11" fillId="0" borderId="6" xfId="1" applyFont="1" applyBorder="1" applyAlignment="1">
      <alignment horizontal="left" vertical="center" wrapText="1"/>
    </xf>
    <xf numFmtId="43" fontId="11" fillId="8" borderId="6" xfId="1" applyFont="1" applyFill="1" applyBorder="1" applyAlignment="1">
      <alignment horizontal="left" vertical="center" wrapText="1"/>
    </xf>
    <xf numFmtId="0" fontId="10"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5" borderId="0" xfId="0" applyFont="1" applyFill="1" applyAlignment="1">
      <alignment horizontal="left"/>
    </xf>
    <xf numFmtId="0" fontId="11" fillId="6" borderId="0" xfId="0" applyFont="1" applyFill="1" applyAlignment="1">
      <alignment horizontal="left"/>
    </xf>
    <xf numFmtId="0" fontId="11" fillId="7" borderId="0" xfId="0" applyFont="1" applyFill="1" applyAlignment="1">
      <alignment horizontal="left"/>
    </xf>
    <xf numFmtId="0" fontId="11" fillId="5" borderId="20" xfId="0" applyFont="1" applyFill="1" applyBorder="1" applyAlignment="1">
      <alignment horizontal="left"/>
    </xf>
    <xf numFmtId="0" fontId="11" fillId="6" borderId="20" xfId="0" applyFont="1" applyFill="1" applyBorder="1" applyAlignment="1">
      <alignment horizontal="left"/>
    </xf>
    <xf numFmtId="0" fontId="11" fillId="0" borderId="20" xfId="0" applyFont="1" applyFill="1" applyBorder="1" applyAlignment="1">
      <alignment horizontal="left"/>
    </xf>
    <xf numFmtId="0" fontId="11" fillId="7" borderId="20" xfId="0" applyFont="1" applyFill="1" applyBorder="1" applyAlignment="1">
      <alignment horizontal="left"/>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0" fillId="0" borderId="3" xfId="0" applyFont="1" applyBorder="1" applyAlignment="1">
      <alignment horizontal="left" vertical="center" wrapText="1"/>
    </xf>
    <xf numFmtId="43" fontId="11" fillId="0" borderId="4" xfId="1" applyFont="1" applyBorder="1" applyAlignment="1">
      <alignment horizontal="left" vertical="center" wrapText="1"/>
    </xf>
    <xf numFmtId="43" fontId="11" fillId="0" borderId="4" xfId="1" applyFont="1" applyFill="1" applyBorder="1" applyAlignment="1">
      <alignment horizontal="left" vertical="center" wrapText="1"/>
    </xf>
    <xf numFmtId="9" fontId="11" fillId="0" borderId="4" xfId="2" applyFont="1" applyBorder="1" applyAlignment="1">
      <alignment horizontal="left" vertical="center" wrapText="1"/>
    </xf>
    <xf numFmtId="43" fontId="11" fillId="5" borderId="4" xfId="1" applyFont="1" applyFill="1" applyBorder="1" applyAlignment="1">
      <alignment horizontal="left" vertical="center" wrapText="1"/>
    </xf>
    <xf numFmtId="43" fontId="11" fillId="6" borderId="4" xfId="1" applyFont="1" applyFill="1" applyBorder="1" applyAlignment="1">
      <alignment horizontal="left" vertical="center" wrapText="1"/>
    </xf>
    <xf numFmtId="43" fontId="11" fillId="7" borderId="4" xfId="1"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43" fontId="11" fillId="0" borderId="1" xfId="1" applyFont="1" applyFill="1" applyBorder="1" applyAlignment="1">
      <alignment horizontal="left" vertical="center" wrapText="1"/>
    </xf>
    <xf numFmtId="43" fontId="11" fillId="0" borderId="2" xfId="1" applyFont="1" applyBorder="1" applyAlignment="1">
      <alignment horizontal="left" vertical="center" wrapText="1"/>
    </xf>
    <xf numFmtId="43" fontId="11" fillId="0" borderId="2" xfId="1" applyFont="1" applyFill="1" applyBorder="1" applyAlignment="1">
      <alignment horizontal="left" vertical="center" wrapText="1"/>
    </xf>
    <xf numFmtId="43" fontId="11" fillId="0" borderId="3" xfId="1"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0" borderId="9" xfId="0" applyFont="1" applyBorder="1" applyAlignment="1">
      <alignment horizontal="left" vertical="center" wrapText="1"/>
    </xf>
    <xf numFmtId="43" fontId="11" fillId="0" borderId="4" xfId="0" applyNumberFormat="1" applyFont="1" applyFill="1" applyBorder="1" applyAlignment="1">
      <alignment horizontal="left" vertical="center" wrapText="1"/>
    </xf>
    <xf numFmtId="43" fontId="11" fillId="0" borderId="0" xfId="1" applyFont="1" applyFill="1" applyAlignment="1">
      <alignment horizontal="left"/>
    </xf>
    <xf numFmtId="0" fontId="10" fillId="0" borderId="6" xfId="0" applyFont="1" applyBorder="1" applyAlignment="1">
      <alignment horizontal="left" vertical="center" wrapText="1"/>
    </xf>
    <xf numFmtId="43" fontId="10" fillId="0" borderId="6" xfId="1" applyFont="1" applyFill="1" applyBorder="1" applyAlignment="1">
      <alignment horizontal="left" vertical="center" wrapText="1"/>
    </xf>
    <xf numFmtId="43" fontId="10" fillId="0" borderId="6" xfId="1" applyFont="1" applyBorder="1" applyAlignment="1">
      <alignment horizontal="left" vertical="center" wrapText="1"/>
    </xf>
    <xf numFmtId="0" fontId="10" fillId="0" borderId="20" xfId="0" applyFont="1" applyBorder="1" applyAlignment="1">
      <alignment horizontal="left" vertical="center" wrapText="1"/>
    </xf>
    <xf numFmtId="0" fontId="10" fillId="5" borderId="6"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43" fontId="10" fillId="0" borderId="1" xfId="1" applyFont="1" applyFill="1" applyBorder="1" applyAlignment="1">
      <alignment horizontal="left" vertical="center" wrapText="1"/>
    </xf>
    <xf numFmtId="43" fontId="10" fillId="0" borderId="1" xfId="1" applyFont="1" applyBorder="1" applyAlignment="1">
      <alignment horizontal="left" vertical="center" wrapText="1"/>
    </xf>
    <xf numFmtId="0" fontId="10" fillId="5"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43" fontId="10" fillId="6" borderId="1" xfId="1" applyFont="1" applyFill="1" applyBorder="1" applyAlignment="1">
      <alignment horizontal="left" vertical="center" wrapText="1"/>
    </xf>
    <xf numFmtId="43" fontId="10" fillId="0" borderId="4" xfId="1" applyFont="1" applyFill="1" applyBorder="1" applyAlignment="1">
      <alignment horizontal="left" vertical="center" wrapText="1"/>
    </xf>
    <xf numFmtId="43" fontId="10" fillId="0" borderId="6" xfId="0" applyNumberFormat="1" applyFont="1" applyFill="1" applyBorder="1" applyAlignment="1">
      <alignment horizontal="left" vertical="center" wrapText="1"/>
    </xf>
    <xf numFmtId="43" fontId="10" fillId="0" borderId="6" xfId="0" applyNumberFormat="1" applyFont="1" applyBorder="1" applyAlignment="1">
      <alignment horizontal="left" vertical="center" wrapText="1"/>
    </xf>
    <xf numFmtId="43" fontId="10" fillId="5" borderId="6" xfId="0" applyNumberFormat="1" applyFont="1" applyFill="1" applyBorder="1" applyAlignment="1">
      <alignment horizontal="left" vertical="center" wrapText="1"/>
    </xf>
    <xf numFmtId="43" fontId="10" fillId="7" borderId="6" xfId="0" applyNumberFormat="1" applyFont="1" applyFill="1" applyBorder="1" applyAlignment="1">
      <alignment horizontal="left" vertical="center" wrapText="1"/>
    </xf>
    <xf numFmtId="0" fontId="10" fillId="0" borderId="5"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view="pageBreakPreview" topLeftCell="A22" zoomScale="85" zoomScaleNormal="100" zoomScaleSheetLayoutView="85" workbookViewId="0">
      <selection activeCell="G25" sqref="G25"/>
    </sheetView>
  </sheetViews>
  <sheetFormatPr defaultRowHeight="15" x14ac:dyDescent="0.25"/>
  <cols>
    <col min="1" max="1" width="24" customWidth="1"/>
    <col min="2" max="2" width="24.85546875" customWidth="1"/>
    <col min="3" max="3" width="18.85546875" style="8" bestFit="1" customWidth="1"/>
    <col min="4" max="4" width="18.85546875" bestFit="1" customWidth="1"/>
    <col min="5" max="5" width="18.85546875" style="8" bestFit="1" customWidth="1"/>
    <col min="6" max="6" width="18.85546875" bestFit="1" customWidth="1"/>
    <col min="7" max="7" width="20" bestFit="1" customWidth="1"/>
    <col min="8" max="8" width="19.85546875" style="31" bestFit="1" customWidth="1"/>
    <col min="9" max="9" width="20.140625" style="31" bestFit="1" customWidth="1"/>
    <col min="10" max="10" width="17.28515625" style="34" bestFit="1" customWidth="1"/>
    <col min="11" max="11" width="22" style="34" bestFit="1" customWidth="1"/>
    <col min="12" max="13" width="22.5703125" style="8" customWidth="1"/>
    <col min="14" max="14" width="18.42578125" style="37" bestFit="1" customWidth="1"/>
    <col min="15" max="15" width="22.5703125" style="37" bestFit="1" customWidth="1"/>
    <col min="16" max="17" width="22.5703125" customWidth="1"/>
    <col min="18" max="18" width="20.85546875" customWidth="1"/>
    <col min="19" max="21" width="28.85546875" customWidth="1"/>
    <col min="22" max="22" width="34.140625" customWidth="1"/>
  </cols>
  <sheetData>
    <row r="1" spans="1:18" ht="21" x14ac:dyDescent="0.35">
      <c r="A1" s="4" t="s">
        <v>2</v>
      </c>
      <c r="B1" s="3"/>
    </row>
    <row r="2" spans="1:18" ht="15.75" x14ac:dyDescent="0.25">
      <c r="A2" s="1"/>
      <c r="B2" s="1"/>
    </row>
    <row r="3" spans="1:18" ht="15.75" x14ac:dyDescent="0.25">
      <c r="A3" s="1" t="s">
        <v>22</v>
      </c>
      <c r="B3" s="1"/>
    </row>
    <row r="5" spans="1:18" x14ac:dyDescent="0.25">
      <c r="A5" s="72" t="s">
        <v>23</v>
      </c>
      <c r="B5" s="73"/>
      <c r="C5" s="74"/>
      <c r="D5" s="73"/>
      <c r="E5" s="74"/>
      <c r="F5" s="73"/>
      <c r="G5" s="73"/>
      <c r="H5" s="75" t="s">
        <v>5</v>
      </c>
      <c r="I5" s="75"/>
      <c r="J5" s="76"/>
      <c r="K5" s="76"/>
      <c r="L5" s="74"/>
      <c r="M5" s="74"/>
      <c r="N5" s="77"/>
      <c r="O5" s="77"/>
      <c r="P5" s="73"/>
      <c r="Q5" s="73"/>
      <c r="R5" s="73"/>
    </row>
    <row r="6" spans="1:18" ht="15.75" thickBot="1" x14ac:dyDescent="0.3">
      <c r="A6" s="73"/>
      <c r="B6" s="73"/>
      <c r="C6" s="74"/>
      <c r="D6" s="73"/>
      <c r="E6" s="74"/>
      <c r="F6" s="73"/>
      <c r="G6" s="73"/>
      <c r="H6" s="78"/>
      <c r="I6" s="78"/>
      <c r="J6" s="79" t="s">
        <v>7</v>
      </c>
      <c r="K6" s="79"/>
      <c r="L6" s="80" t="s">
        <v>19</v>
      </c>
      <c r="M6" s="80"/>
      <c r="N6" s="81" t="s">
        <v>66</v>
      </c>
      <c r="O6" s="81"/>
      <c r="P6" s="73"/>
      <c r="Q6" s="73"/>
      <c r="R6" s="73"/>
    </row>
    <row r="7" spans="1:18" ht="138.75" customHeight="1" thickBot="1" x14ac:dyDescent="0.3">
      <c r="A7" s="82" t="s">
        <v>24</v>
      </c>
      <c r="B7" s="83" t="s">
        <v>25</v>
      </c>
      <c r="C7" s="84" t="s">
        <v>26</v>
      </c>
      <c r="D7" s="83" t="s">
        <v>27</v>
      </c>
      <c r="E7" s="84" t="s">
        <v>28</v>
      </c>
      <c r="F7" s="83" t="s">
        <v>29</v>
      </c>
      <c r="G7" s="83" t="s">
        <v>30</v>
      </c>
      <c r="H7" s="85" t="s">
        <v>31</v>
      </c>
      <c r="I7" s="85" t="s">
        <v>32</v>
      </c>
      <c r="J7" s="86" t="s">
        <v>33</v>
      </c>
      <c r="K7" s="86" t="s">
        <v>34</v>
      </c>
      <c r="L7" s="84" t="s">
        <v>33</v>
      </c>
      <c r="M7" s="84" t="s">
        <v>35</v>
      </c>
      <c r="N7" s="87" t="s">
        <v>36</v>
      </c>
      <c r="O7" s="87" t="s">
        <v>37</v>
      </c>
      <c r="P7" s="83" t="s">
        <v>38</v>
      </c>
      <c r="Q7" s="83" t="s">
        <v>18</v>
      </c>
      <c r="R7" s="83" t="s">
        <v>39</v>
      </c>
    </row>
    <row r="8" spans="1:18" ht="15.75" thickBot="1" x14ac:dyDescent="0.3">
      <c r="A8" s="50" t="s">
        <v>40</v>
      </c>
      <c r="B8" s="61"/>
      <c r="C8" s="61"/>
      <c r="D8" s="61"/>
      <c r="E8" s="61"/>
      <c r="F8" s="61"/>
      <c r="G8" s="61"/>
      <c r="H8" s="61"/>
      <c r="I8" s="61"/>
      <c r="J8" s="61"/>
      <c r="K8" s="61"/>
      <c r="L8" s="61"/>
      <c r="M8" s="61"/>
      <c r="N8" s="61"/>
      <c r="O8" s="61"/>
      <c r="P8" s="61"/>
      <c r="Q8" s="61"/>
      <c r="R8" s="51"/>
    </row>
    <row r="9" spans="1:18" ht="51.75" customHeight="1" thickBot="1" x14ac:dyDescent="0.3">
      <c r="A9" s="88" t="s">
        <v>41</v>
      </c>
      <c r="B9" s="56" t="s">
        <v>70</v>
      </c>
      <c r="C9" s="57"/>
      <c r="D9" s="89"/>
      <c r="E9" s="90"/>
      <c r="F9" s="89"/>
      <c r="G9" s="91">
        <v>1</v>
      </c>
      <c r="H9" s="92"/>
      <c r="I9" s="92"/>
      <c r="J9" s="93"/>
      <c r="K9" s="93"/>
      <c r="L9" s="90"/>
      <c r="M9" s="90"/>
      <c r="N9" s="94"/>
      <c r="O9" s="94"/>
      <c r="P9" s="89"/>
      <c r="Q9" s="89"/>
      <c r="R9" s="95"/>
    </row>
    <row r="10" spans="1:18" ht="39" thickBot="1" x14ac:dyDescent="0.3">
      <c r="A10" s="96" t="s">
        <v>42</v>
      </c>
      <c r="B10" s="96" t="s">
        <v>71</v>
      </c>
      <c r="C10" s="97"/>
      <c r="D10" s="98"/>
      <c r="E10" s="99"/>
      <c r="F10" s="98">
        <v>265000</v>
      </c>
      <c r="G10" s="91">
        <v>0.5</v>
      </c>
      <c r="H10" s="92"/>
      <c r="I10" s="92"/>
      <c r="J10" s="93"/>
      <c r="K10" s="93"/>
      <c r="L10" s="90"/>
      <c r="M10" s="90"/>
      <c r="N10" s="94">
        <v>100700</v>
      </c>
      <c r="O10" s="94">
        <v>100700</v>
      </c>
      <c r="P10" s="89">
        <f>O10+K10+I10+M10</f>
        <v>100700</v>
      </c>
      <c r="Q10" s="89">
        <f>P10/(E10+F10+D10+C10)*100</f>
        <v>38</v>
      </c>
      <c r="R10" s="95"/>
    </row>
    <row r="11" spans="1:18" ht="102.75" thickBot="1" x14ac:dyDescent="0.3">
      <c r="A11" s="96" t="s">
        <v>43</v>
      </c>
      <c r="B11" s="82" t="s">
        <v>72</v>
      </c>
      <c r="C11" s="100"/>
      <c r="D11" s="89"/>
      <c r="E11" s="90"/>
      <c r="F11" s="89">
        <v>70000</v>
      </c>
      <c r="G11" s="91">
        <v>0.3</v>
      </c>
      <c r="H11" s="92"/>
      <c r="I11" s="92"/>
      <c r="J11" s="93"/>
      <c r="K11" s="93"/>
      <c r="L11" s="90"/>
      <c r="M11" s="90"/>
      <c r="N11" s="94">
        <v>37993</v>
      </c>
      <c r="O11" s="94">
        <v>37993</v>
      </c>
      <c r="P11" s="89">
        <f>O11+K11+I11+M11</f>
        <v>37993</v>
      </c>
      <c r="Q11" s="89">
        <f>P11/(E11+F11+D11+C11)*100</f>
        <v>54.27571428571428</v>
      </c>
      <c r="R11" s="95"/>
    </row>
    <row r="12" spans="1:18" ht="115.5" thickBot="1" x14ac:dyDescent="0.3">
      <c r="A12" s="96" t="s">
        <v>44</v>
      </c>
      <c r="B12" s="96" t="s">
        <v>73</v>
      </c>
      <c r="C12" s="100">
        <v>120000</v>
      </c>
      <c r="D12" s="89">
        <v>29134.49</v>
      </c>
      <c r="E12" s="90"/>
      <c r="F12" s="89"/>
      <c r="G12" s="91">
        <v>0.3</v>
      </c>
      <c r="H12" s="92">
        <f>18426.31+2842.31+1008.83+858+1017.69</f>
        <v>24153.140000000003</v>
      </c>
      <c r="I12" s="92">
        <f>35023+90104+29684.99</f>
        <v>154811.99</v>
      </c>
      <c r="J12" s="93">
        <v>10000</v>
      </c>
      <c r="K12" s="93">
        <v>19134.490000000002</v>
      </c>
      <c r="L12" s="90"/>
      <c r="M12" s="90"/>
      <c r="N12" s="94"/>
      <c r="O12" s="94"/>
      <c r="P12" s="89">
        <f>O12+K12+I12+M12</f>
        <v>173946.47999999998</v>
      </c>
      <c r="Q12" s="89">
        <f>P12/(E12+F12+D12+C12)*100</f>
        <v>116.63732514189039</v>
      </c>
      <c r="R12" s="95"/>
    </row>
    <row r="13" spans="1:18" ht="64.5" thickBot="1" x14ac:dyDescent="0.3">
      <c r="A13" s="96" t="s">
        <v>45</v>
      </c>
      <c r="B13" s="96" t="s">
        <v>90</v>
      </c>
      <c r="C13" s="100">
        <v>135000</v>
      </c>
      <c r="D13" s="89">
        <v>0</v>
      </c>
      <c r="E13" s="90">
        <v>0</v>
      </c>
      <c r="F13" s="89">
        <v>0</v>
      </c>
      <c r="G13" s="91"/>
      <c r="H13" s="92">
        <v>5713.01</v>
      </c>
      <c r="I13" s="92">
        <v>5713.01</v>
      </c>
      <c r="J13" s="93">
        <v>0</v>
      </c>
      <c r="K13" s="93">
        <v>0</v>
      </c>
      <c r="L13" s="90">
        <v>0</v>
      </c>
      <c r="M13" s="90">
        <v>0</v>
      </c>
      <c r="N13" s="94"/>
      <c r="O13" s="94"/>
      <c r="P13" s="89">
        <f t="shared" ref="P13:P15" si="0">O13+K13+I13+M13</f>
        <v>5713.01</v>
      </c>
      <c r="Q13" s="89">
        <f>P13/(E13+F13+D13+C13)*100</f>
        <v>4.2318592592592594</v>
      </c>
      <c r="R13" s="95"/>
    </row>
    <row r="14" spans="1:18" ht="44.25" customHeight="1" thickBot="1" x14ac:dyDescent="0.3">
      <c r="A14" s="88" t="s">
        <v>46</v>
      </c>
      <c r="B14" s="50" t="s">
        <v>69</v>
      </c>
      <c r="C14" s="51"/>
      <c r="D14" s="50"/>
      <c r="E14" s="51"/>
      <c r="F14" s="89"/>
      <c r="G14" s="91">
        <v>0.5</v>
      </c>
      <c r="H14" s="101"/>
      <c r="I14" s="101"/>
      <c r="J14" s="102"/>
      <c r="K14" s="102"/>
      <c r="L14" s="103"/>
      <c r="M14" s="103"/>
      <c r="N14" s="104"/>
      <c r="O14" s="104"/>
      <c r="P14" s="89">
        <f t="shared" si="0"/>
        <v>0</v>
      </c>
      <c r="Q14" s="89"/>
      <c r="R14" s="95"/>
    </row>
    <row r="15" spans="1:18" ht="77.25" thickBot="1" x14ac:dyDescent="0.3">
      <c r="A15" s="96" t="s">
        <v>47</v>
      </c>
      <c r="B15" s="82" t="s">
        <v>68</v>
      </c>
      <c r="C15" s="90">
        <v>160000</v>
      </c>
      <c r="D15" s="89"/>
      <c r="E15" s="90"/>
      <c r="F15" s="89"/>
      <c r="G15" s="91">
        <v>0.5</v>
      </c>
      <c r="H15" s="92"/>
      <c r="I15" s="92">
        <f>1889.16+25998+8833.44+31580</f>
        <v>68300.600000000006</v>
      </c>
      <c r="J15" s="93"/>
      <c r="K15" s="93"/>
      <c r="L15" s="90"/>
      <c r="M15" s="90"/>
      <c r="N15" s="94"/>
      <c r="O15" s="94"/>
      <c r="P15" s="89">
        <f t="shared" si="0"/>
        <v>68300.600000000006</v>
      </c>
      <c r="Q15" s="89">
        <f t="shared" ref="Q15:Q20" si="1">P15/(E15+F15+D15+C15)*100</f>
        <v>42.687875000000005</v>
      </c>
      <c r="R15" s="95"/>
    </row>
    <row r="16" spans="1:18" ht="102.75" thickBot="1" x14ac:dyDescent="0.3">
      <c r="A16" s="96" t="s">
        <v>48</v>
      </c>
      <c r="B16" s="96" t="s">
        <v>67</v>
      </c>
      <c r="C16" s="90"/>
      <c r="D16" s="89">
        <v>241638.03</v>
      </c>
      <c r="E16" s="90"/>
      <c r="F16" s="89"/>
      <c r="G16" s="91">
        <v>0.3</v>
      </c>
      <c r="H16" s="92"/>
      <c r="I16" s="92"/>
      <c r="J16" s="93">
        <v>0</v>
      </c>
      <c r="K16" s="93">
        <v>147839.12</v>
      </c>
      <c r="L16" s="90"/>
      <c r="M16" s="90"/>
      <c r="N16" s="94"/>
      <c r="O16" s="94"/>
      <c r="P16" s="89">
        <f>O16+K16+I16+M16</f>
        <v>147839.12</v>
      </c>
      <c r="Q16" s="89">
        <f t="shared" si="1"/>
        <v>61.182058138778892</v>
      </c>
      <c r="R16" s="95"/>
    </row>
    <row r="17" spans="1:18" ht="153.75" thickBot="1" x14ac:dyDescent="0.3">
      <c r="A17" s="96" t="s">
        <v>49</v>
      </c>
      <c r="B17" s="96" t="s">
        <v>74</v>
      </c>
      <c r="C17" s="90"/>
      <c r="D17" s="89">
        <v>357905.48</v>
      </c>
      <c r="E17" s="90"/>
      <c r="F17" s="89"/>
      <c r="G17" s="91">
        <v>0.4</v>
      </c>
      <c r="H17" s="92"/>
      <c r="I17" s="92"/>
      <c r="J17" s="93">
        <v>10000</v>
      </c>
      <c r="K17" s="93">
        <v>291173.98</v>
      </c>
      <c r="L17" s="90"/>
      <c r="M17" s="90"/>
      <c r="N17" s="94"/>
      <c r="O17" s="94"/>
      <c r="P17" s="89">
        <f>O17+K17+I17+M17</f>
        <v>291173.98</v>
      </c>
      <c r="Q17" s="89">
        <f t="shared" si="1"/>
        <v>81.354993502753857</v>
      </c>
      <c r="R17" s="95"/>
    </row>
    <row r="18" spans="1:18" ht="51.75" thickBot="1" x14ac:dyDescent="0.3">
      <c r="A18" s="96" t="s">
        <v>50</v>
      </c>
      <c r="B18" s="96" t="s">
        <v>75</v>
      </c>
      <c r="C18" s="97">
        <v>475000</v>
      </c>
      <c r="D18" s="98"/>
      <c r="E18" s="99"/>
      <c r="F18" s="89"/>
      <c r="G18" s="91"/>
      <c r="H18" s="92">
        <f>86085.29+8833.44</f>
        <v>94918.73</v>
      </c>
      <c r="I18" s="92">
        <v>380349.3</v>
      </c>
      <c r="J18" s="93"/>
      <c r="K18" s="93"/>
      <c r="L18" s="90"/>
      <c r="M18" s="90"/>
      <c r="N18" s="94"/>
      <c r="O18" s="94"/>
      <c r="P18" s="89">
        <f>O18+K18+I18+M18</f>
        <v>380349.3</v>
      </c>
      <c r="Q18" s="89">
        <f t="shared" si="1"/>
        <v>80.07353684210527</v>
      </c>
      <c r="R18" s="95"/>
    </row>
    <row r="19" spans="1:18" ht="64.5" thickBot="1" x14ac:dyDescent="0.3">
      <c r="A19" s="96" t="s">
        <v>51</v>
      </c>
      <c r="B19" s="96" t="s">
        <v>76</v>
      </c>
      <c r="C19" s="100"/>
      <c r="D19" s="89"/>
      <c r="E19" s="90">
        <v>330000</v>
      </c>
      <c r="F19" s="89"/>
      <c r="G19" s="91">
        <v>0.3</v>
      </c>
      <c r="H19" s="92"/>
      <c r="I19" s="92"/>
      <c r="J19" s="93"/>
      <c r="K19" s="93"/>
      <c r="L19" s="90"/>
      <c r="M19" s="90">
        <f>E19</f>
        <v>330000</v>
      </c>
      <c r="N19" s="94"/>
      <c r="O19" s="94"/>
      <c r="P19" s="89">
        <f>O19+K19+I19+M19</f>
        <v>330000</v>
      </c>
      <c r="Q19" s="89">
        <f t="shared" si="1"/>
        <v>100</v>
      </c>
      <c r="R19" s="95"/>
    </row>
    <row r="20" spans="1:18" ht="39" thickBot="1" x14ac:dyDescent="0.3">
      <c r="A20" s="96" t="s">
        <v>52</v>
      </c>
      <c r="B20" s="96" t="s">
        <v>77</v>
      </c>
      <c r="C20" s="100">
        <v>145000</v>
      </c>
      <c r="D20" s="89"/>
      <c r="E20" s="90">
        <v>95000</v>
      </c>
      <c r="F20" s="89"/>
      <c r="G20" s="91"/>
      <c r="H20" s="92"/>
      <c r="I20" s="92"/>
      <c r="J20" s="93"/>
      <c r="K20" s="93"/>
      <c r="L20" s="90"/>
      <c r="M20" s="90">
        <f>E20</f>
        <v>95000</v>
      </c>
      <c r="N20" s="94"/>
      <c r="O20" s="94"/>
      <c r="P20" s="89">
        <f t="shared" ref="P20:P30" si="2">O20+K20+I20+M20</f>
        <v>95000</v>
      </c>
      <c r="Q20" s="89">
        <f t="shared" si="1"/>
        <v>39.583333333333329</v>
      </c>
      <c r="R20" s="95"/>
    </row>
    <row r="21" spans="1:18" ht="15.75" thickBot="1" x14ac:dyDescent="0.3">
      <c r="A21" s="88" t="s">
        <v>53</v>
      </c>
      <c r="B21" s="95"/>
      <c r="C21" s="90"/>
      <c r="D21" s="89"/>
      <c r="E21" s="90"/>
      <c r="F21" s="89"/>
      <c r="G21" s="91">
        <v>0.5</v>
      </c>
      <c r="H21" s="101"/>
      <c r="I21" s="101"/>
      <c r="J21" s="102"/>
      <c r="K21" s="102"/>
      <c r="L21" s="103"/>
      <c r="M21" s="103"/>
      <c r="N21" s="104"/>
      <c r="O21" s="104"/>
      <c r="P21" s="89">
        <f t="shared" si="2"/>
        <v>0</v>
      </c>
      <c r="Q21" s="89"/>
      <c r="R21" s="95"/>
    </row>
    <row r="22" spans="1:18" ht="51.75" thickBot="1" x14ac:dyDescent="0.3">
      <c r="A22" s="96" t="s">
        <v>54</v>
      </c>
      <c r="B22" s="82" t="s">
        <v>78</v>
      </c>
      <c r="C22" s="90">
        <v>100000</v>
      </c>
      <c r="D22" s="89"/>
      <c r="E22" s="90"/>
      <c r="F22" s="89"/>
      <c r="G22" s="91">
        <v>0.5</v>
      </c>
      <c r="H22" s="101"/>
      <c r="I22" s="101">
        <f>28184.44+572.62</f>
        <v>28757.059999999998</v>
      </c>
      <c r="J22" s="102"/>
      <c r="K22" s="102"/>
      <c r="L22" s="103"/>
      <c r="M22" s="103"/>
      <c r="N22" s="104"/>
      <c r="O22" s="104"/>
      <c r="P22" s="89">
        <f t="shared" si="2"/>
        <v>28757.059999999998</v>
      </c>
      <c r="Q22" s="89">
        <f>P22/(E22+F22+D22+C22)*100</f>
        <v>28.757059999999996</v>
      </c>
      <c r="R22" s="95"/>
    </row>
    <row r="23" spans="1:18" ht="90" thickBot="1" x14ac:dyDescent="0.3">
      <c r="A23" s="96" t="s">
        <v>55</v>
      </c>
      <c r="B23" s="96" t="s">
        <v>79</v>
      </c>
      <c r="C23" s="90">
        <v>120000</v>
      </c>
      <c r="D23" s="89"/>
      <c r="E23" s="90"/>
      <c r="F23" s="89"/>
      <c r="G23" s="91"/>
      <c r="H23" s="101">
        <v>9722</v>
      </c>
      <c r="I23" s="101">
        <f>4825.3+84359</f>
        <v>89184.3</v>
      </c>
      <c r="J23" s="102"/>
      <c r="K23" s="102"/>
      <c r="L23" s="103"/>
      <c r="M23" s="103"/>
      <c r="N23" s="104"/>
      <c r="O23" s="104"/>
      <c r="P23" s="89">
        <f t="shared" si="2"/>
        <v>89184.3</v>
      </c>
      <c r="Q23" s="89">
        <f>P23/(E23+F23+D23+C23)*100</f>
        <v>74.320250000000001</v>
      </c>
      <c r="R23" s="95"/>
    </row>
    <row r="24" spans="1:18" ht="51.75" thickBot="1" x14ac:dyDescent="0.3">
      <c r="A24" s="96" t="s">
        <v>56</v>
      </c>
      <c r="B24" s="105" t="s">
        <v>80</v>
      </c>
      <c r="C24" s="90"/>
      <c r="D24" s="89"/>
      <c r="E24" s="90">
        <v>280000</v>
      </c>
      <c r="F24" s="89"/>
      <c r="G24" s="91"/>
      <c r="H24" s="101"/>
      <c r="I24" s="101"/>
      <c r="J24" s="102"/>
      <c r="K24" s="102"/>
      <c r="L24" s="103"/>
      <c r="M24" s="106">
        <f>E24</f>
        <v>280000</v>
      </c>
      <c r="N24" s="104"/>
      <c r="O24" s="104"/>
      <c r="P24" s="89">
        <f t="shared" si="2"/>
        <v>280000</v>
      </c>
      <c r="Q24" s="89">
        <f t="shared" ref="Q24:Q26" si="3">P24/(E24+F24+D24+C24)*100</f>
        <v>100</v>
      </c>
      <c r="R24" s="95"/>
    </row>
    <row r="25" spans="1:18" ht="89.25" customHeight="1" thickBot="1" x14ac:dyDescent="0.3">
      <c r="A25" s="96" t="s">
        <v>57</v>
      </c>
      <c r="B25" s="96" t="s">
        <v>81</v>
      </c>
      <c r="C25" s="90">
        <v>460000</v>
      </c>
      <c r="D25" s="89"/>
      <c r="E25" s="90"/>
      <c r="F25" s="89"/>
      <c r="G25" s="91"/>
      <c r="H25" s="101">
        <v>3655.98</v>
      </c>
      <c r="I25" s="101">
        <v>350700.1</v>
      </c>
      <c r="J25" s="102"/>
      <c r="K25" s="102"/>
      <c r="L25" s="103"/>
      <c r="M25" s="103"/>
      <c r="N25" s="104"/>
      <c r="O25" s="104"/>
      <c r="P25" s="89">
        <f t="shared" si="2"/>
        <v>350700.1</v>
      </c>
      <c r="Q25" s="89">
        <f t="shared" si="3"/>
        <v>76.239152173913041</v>
      </c>
      <c r="R25" s="95"/>
    </row>
    <row r="26" spans="1:18" ht="115.5" thickBot="1" x14ac:dyDescent="0.3">
      <c r="A26" s="96" t="s">
        <v>56</v>
      </c>
      <c r="B26" s="96" t="s">
        <v>82</v>
      </c>
      <c r="C26" s="107"/>
      <c r="D26" s="89"/>
      <c r="E26" s="90"/>
      <c r="F26" s="89">
        <v>80000</v>
      </c>
      <c r="G26" s="108"/>
      <c r="H26" s="101"/>
      <c r="I26" s="101"/>
      <c r="J26" s="102"/>
      <c r="K26" s="102"/>
      <c r="L26" s="103"/>
      <c r="M26" s="103"/>
      <c r="N26" s="104"/>
      <c r="O26" s="104"/>
      <c r="P26" s="89">
        <f t="shared" si="2"/>
        <v>0</v>
      </c>
      <c r="Q26" s="89">
        <f t="shared" si="3"/>
        <v>0</v>
      </c>
      <c r="R26" s="95"/>
    </row>
    <row r="27" spans="1:18" ht="15.6" customHeight="1" thickBot="1" x14ac:dyDescent="0.3">
      <c r="A27" s="50" t="s">
        <v>58</v>
      </c>
      <c r="B27" s="61"/>
      <c r="C27" s="109"/>
      <c r="D27" s="110"/>
      <c r="E27" s="109"/>
      <c r="F27" s="110"/>
      <c r="G27" s="111"/>
      <c r="H27" s="112"/>
      <c r="I27" s="112"/>
      <c r="J27" s="113"/>
      <c r="K27" s="113"/>
      <c r="L27" s="114"/>
      <c r="M27" s="114"/>
      <c r="N27" s="115"/>
      <c r="O27" s="115"/>
      <c r="P27" s="89">
        <f t="shared" si="2"/>
        <v>0</v>
      </c>
      <c r="Q27" s="89"/>
      <c r="R27" s="116"/>
    </row>
    <row r="28" spans="1:18" ht="70.5" customHeight="1" thickBot="1" x14ac:dyDescent="0.3">
      <c r="A28" s="82" t="s">
        <v>59</v>
      </c>
      <c r="B28" s="117"/>
      <c r="C28" s="118"/>
      <c r="D28" s="119"/>
      <c r="E28" s="118"/>
      <c r="F28" s="119"/>
      <c r="G28" s="111"/>
      <c r="H28" s="120"/>
      <c r="I28" s="120">
        <f>70039.63</f>
        <v>70039.63</v>
      </c>
      <c r="J28" s="121"/>
      <c r="K28" s="121"/>
      <c r="L28" s="122"/>
      <c r="M28" s="122"/>
      <c r="N28" s="123">
        <v>15061</v>
      </c>
      <c r="O28" s="123">
        <v>15061</v>
      </c>
      <c r="P28" s="89">
        <f t="shared" si="2"/>
        <v>85100.63</v>
      </c>
      <c r="Q28" s="89"/>
      <c r="R28" s="117"/>
    </row>
    <row r="29" spans="1:18" ht="50.25" customHeight="1" thickBot="1" x14ac:dyDescent="0.3">
      <c r="A29" s="82" t="s">
        <v>60</v>
      </c>
      <c r="B29" s="117"/>
      <c r="C29" s="118"/>
      <c r="D29" s="119"/>
      <c r="E29" s="118"/>
      <c r="F29" s="119"/>
      <c r="G29" s="95"/>
      <c r="H29" s="120">
        <v>1615.62</v>
      </c>
      <c r="I29" s="120">
        <f>1615.62+1266.92</f>
        <v>2882.54</v>
      </c>
      <c r="J29" s="121"/>
      <c r="K29" s="121"/>
      <c r="L29" s="122"/>
      <c r="M29" s="122"/>
      <c r="N29" s="123">
        <v>16337.98</v>
      </c>
      <c r="O29" s="123">
        <v>16337.98</v>
      </c>
      <c r="P29" s="89">
        <f t="shared" si="2"/>
        <v>19220.52</v>
      </c>
      <c r="Q29" s="89"/>
      <c r="R29" s="117"/>
    </row>
    <row r="30" spans="1:18" ht="36" customHeight="1" thickBot="1" x14ac:dyDescent="0.3">
      <c r="A30" s="96" t="s">
        <v>3</v>
      </c>
      <c r="B30" s="95" t="s">
        <v>0</v>
      </c>
      <c r="C30" s="90">
        <v>135000</v>
      </c>
      <c r="D30" s="89">
        <v>71322</v>
      </c>
      <c r="E30" s="90">
        <v>45000</v>
      </c>
      <c r="F30" s="89">
        <v>35000</v>
      </c>
      <c r="G30" s="108"/>
      <c r="H30" s="101">
        <v>22004.11</v>
      </c>
      <c r="I30" s="101">
        <f>22004.11+9319.21</f>
        <v>31323.32</v>
      </c>
      <c r="J30" s="124">
        <v>17010.89</v>
      </c>
      <c r="K30" s="124">
        <v>31851.41</v>
      </c>
      <c r="L30" s="125"/>
      <c r="M30" s="125">
        <v>45000</v>
      </c>
      <c r="N30" s="104"/>
      <c r="O30" s="104"/>
      <c r="P30" s="89">
        <f t="shared" si="2"/>
        <v>108174.73</v>
      </c>
      <c r="Q30" s="89"/>
      <c r="R30" s="95"/>
    </row>
    <row r="31" spans="1:18" ht="26.25" thickBot="1" x14ac:dyDescent="0.3">
      <c r="A31" s="50" t="s">
        <v>61</v>
      </c>
      <c r="B31" s="61"/>
      <c r="C31" s="126">
        <f>SUM(C10:C30)</f>
        <v>1850000</v>
      </c>
      <c r="D31" s="127">
        <f t="shared" ref="D31:F31" si="4">SUM(D10:D30)</f>
        <v>700000</v>
      </c>
      <c r="E31" s="126">
        <f t="shared" si="4"/>
        <v>750000</v>
      </c>
      <c r="F31" s="127">
        <f t="shared" si="4"/>
        <v>450000</v>
      </c>
      <c r="G31" s="127" t="s">
        <v>20</v>
      </c>
      <c r="H31" s="128">
        <f>SUM(H9:H30)</f>
        <v>161782.59000000003</v>
      </c>
      <c r="I31" s="128">
        <f>SUM(I9:I30)</f>
        <v>1182061.8499999999</v>
      </c>
      <c r="J31" s="128">
        <f>SUM(J9:J30)</f>
        <v>37010.89</v>
      </c>
      <c r="K31" s="128">
        <f t="shared" ref="K31:M31" si="5">SUM(K9:K30)</f>
        <v>489998.99999999994</v>
      </c>
      <c r="L31" s="128">
        <f t="shared" si="5"/>
        <v>0</v>
      </c>
      <c r="M31" s="128">
        <f t="shared" si="5"/>
        <v>750000</v>
      </c>
      <c r="N31" s="129">
        <f>SUM(N10+N11+N26+N28+N29)</f>
        <v>170091.98</v>
      </c>
      <c r="O31" s="129">
        <f>SUM(O10+O11+O26+O28+O29)</f>
        <v>170091.98</v>
      </c>
      <c r="P31" s="128">
        <f t="shared" ref="P31" si="6">SUM(P9:P30)</f>
        <v>2592152.83</v>
      </c>
      <c r="Q31" s="89">
        <f>P31/(E31+F31+D31+C31)*100</f>
        <v>69.124075466666667</v>
      </c>
      <c r="R31" s="116"/>
    </row>
    <row r="32" spans="1:18" ht="16.5" customHeight="1" thickBot="1" x14ac:dyDescent="0.3">
      <c r="A32" s="62" t="s">
        <v>62</v>
      </c>
      <c r="B32" s="63"/>
      <c r="C32" s="63"/>
      <c r="D32" s="63"/>
      <c r="E32" s="63"/>
      <c r="F32" s="63"/>
      <c r="G32" s="63"/>
      <c r="H32" s="64">
        <v>11324.86</v>
      </c>
      <c r="I32" s="64">
        <v>82331.94</v>
      </c>
      <c r="J32" s="65"/>
      <c r="K32" s="65"/>
      <c r="L32" s="66"/>
      <c r="M32" s="66"/>
      <c r="N32" s="67"/>
      <c r="O32" s="67"/>
      <c r="P32" s="70">
        <f>O32+M32+K32+I32</f>
        <v>82331.94</v>
      </c>
      <c r="Q32" s="89"/>
      <c r="R32" s="83"/>
    </row>
    <row r="33" spans="1:18" ht="16.5" customHeight="1" thickBot="1" x14ac:dyDescent="0.3">
      <c r="A33" s="68" t="s">
        <v>64</v>
      </c>
      <c r="B33" s="69"/>
      <c r="C33" s="69"/>
      <c r="D33" s="70">
        <v>45794</v>
      </c>
      <c r="E33" s="69"/>
      <c r="F33" s="69"/>
      <c r="G33" s="69"/>
      <c r="H33" s="64"/>
      <c r="I33" s="64"/>
      <c r="J33" s="65"/>
      <c r="K33" s="65"/>
      <c r="L33" s="66"/>
      <c r="M33" s="66"/>
      <c r="N33" s="67"/>
      <c r="O33" s="67"/>
      <c r="P33" s="70"/>
      <c r="Q33" s="89"/>
      <c r="R33" s="83"/>
    </row>
    <row r="34" spans="1:18" ht="16.5" customHeight="1" thickBot="1" x14ac:dyDescent="0.3">
      <c r="A34" s="68" t="s">
        <v>63</v>
      </c>
      <c r="B34" s="69"/>
      <c r="C34" s="69"/>
      <c r="D34" s="70"/>
      <c r="E34" s="69"/>
      <c r="F34" s="71">
        <v>30439</v>
      </c>
      <c r="G34" s="69"/>
      <c r="H34" s="64"/>
      <c r="I34" s="64"/>
      <c r="J34" s="65"/>
      <c r="K34" s="65"/>
      <c r="L34" s="66"/>
      <c r="M34" s="66"/>
      <c r="N34" s="67"/>
      <c r="O34" s="67"/>
      <c r="P34" s="70"/>
      <c r="Q34" s="89"/>
      <c r="R34" s="83"/>
    </row>
    <row r="35" spans="1:18" ht="16.5" customHeight="1" thickBot="1" x14ac:dyDescent="0.3">
      <c r="A35" s="68" t="s">
        <v>65</v>
      </c>
      <c r="B35" s="69"/>
      <c r="C35" s="69"/>
      <c r="D35" s="70"/>
      <c r="E35" s="69"/>
      <c r="F35" s="71"/>
      <c r="G35" s="69">
        <v>45000</v>
      </c>
      <c r="H35" s="64"/>
      <c r="I35" s="64"/>
      <c r="J35" s="65"/>
      <c r="K35" s="65"/>
      <c r="L35" s="66"/>
      <c r="M35" s="66"/>
      <c r="N35" s="67"/>
      <c r="O35" s="67"/>
      <c r="P35" s="70"/>
      <c r="Q35" s="89"/>
      <c r="R35" s="83"/>
    </row>
    <row r="36" spans="1:18" ht="26.25" thickBot="1" x14ac:dyDescent="0.3">
      <c r="A36" s="130" t="s">
        <v>4</v>
      </c>
      <c r="B36" s="108"/>
      <c r="C36" s="127">
        <f>C31</f>
        <v>1850000</v>
      </c>
      <c r="D36" s="127">
        <f>D31</f>
        <v>700000</v>
      </c>
      <c r="E36" s="126"/>
      <c r="F36" s="127">
        <f>C31+D31+E31+F31</f>
        <v>3750000</v>
      </c>
      <c r="G36" s="108" t="s">
        <v>21</v>
      </c>
      <c r="H36" s="128">
        <f>H31+H32</f>
        <v>173107.45</v>
      </c>
      <c r="I36" s="128">
        <f>I31+I32</f>
        <v>1264393.7899999998</v>
      </c>
      <c r="J36" s="128">
        <f>J31+J32</f>
        <v>37010.89</v>
      </c>
      <c r="K36" s="128">
        <f>K31+K32</f>
        <v>489998.99999999994</v>
      </c>
      <c r="L36" s="128">
        <f t="shared" ref="L36:O36" si="7">L31+L32</f>
        <v>0</v>
      </c>
      <c r="M36" s="128">
        <f t="shared" si="7"/>
        <v>750000</v>
      </c>
      <c r="N36" s="128">
        <f t="shared" si="7"/>
        <v>170091.98</v>
      </c>
      <c r="O36" s="128">
        <f t="shared" si="7"/>
        <v>170091.98</v>
      </c>
      <c r="P36" s="127">
        <f>P31+P32</f>
        <v>2674484.77</v>
      </c>
      <c r="Q36" s="89"/>
      <c r="R36" s="116"/>
    </row>
    <row r="37" spans="1:18" ht="16.5" customHeight="1" thickBot="1" x14ac:dyDescent="0.3">
      <c r="A37" s="42"/>
      <c r="B37" s="43"/>
      <c r="C37" s="43"/>
      <c r="D37" s="6"/>
      <c r="E37" s="30"/>
      <c r="F37" s="6"/>
      <c r="G37" s="6"/>
      <c r="H37" s="32"/>
      <c r="I37" s="32"/>
      <c r="J37" s="35"/>
      <c r="K37" s="35"/>
      <c r="L37" s="30"/>
      <c r="M37" s="30"/>
      <c r="N37" s="38"/>
      <c r="O37" s="38"/>
      <c r="P37" s="5"/>
      <c r="Q37" s="5"/>
      <c r="R37" s="7"/>
    </row>
    <row r="38" spans="1:18" s="27" customFormat="1" ht="18.75" x14ac:dyDescent="0.3">
      <c r="A38" s="27" t="s">
        <v>17</v>
      </c>
      <c r="C38" s="28"/>
      <c r="E38" s="28"/>
      <c r="H38" s="33"/>
      <c r="I38" s="33"/>
      <c r="J38" s="36"/>
      <c r="K38" s="36"/>
      <c r="L38" s="41"/>
      <c r="M38" s="41"/>
      <c r="N38" s="39"/>
      <c r="O38" s="39"/>
      <c r="P38" s="29">
        <f>P36/F36</f>
        <v>0.71319593866666664</v>
      </c>
      <c r="Q38" s="29"/>
    </row>
    <row r="41" spans="1:18" x14ac:dyDescent="0.25">
      <c r="D41" s="40"/>
    </row>
    <row r="43" spans="1:18" ht="25.5" customHeight="1" x14ac:dyDescent="0.25"/>
  </sheetData>
  <mergeCells count="12">
    <mergeCell ref="H5:I6"/>
    <mergeCell ref="J6:K6"/>
    <mergeCell ref="N6:O6"/>
    <mergeCell ref="B9:C9"/>
    <mergeCell ref="A37:C37"/>
    <mergeCell ref="A8:R8"/>
    <mergeCell ref="A27:B27"/>
    <mergeCell ref="A31:B31"/>
    <mergeCell ref="A32:G32"/>
    <mergeCell ref="L6:M6"/>
    <mergeCell ref="B14:C14"/>
    <mergeCell ref="D14:E14"/>
  </mergeCells>
  <pageMargins left="0.7" right="0.7" top="0.75" bottom="0.75" header="0.3" footer="0.3"/>
  <pageSetup scale="32"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3E5F7-D961-4BE2-9924-0B4B1BD7EBC8}">
  <dimension ref="A1:C8"/>
  <sheetViews>
    <sheetView workbookViewId="0">
      <selection activeCell="B8" sqref="B8"/>
    </sheetView>
  </sheetViews>
  <sheetFormatPr defaultRowHeight="15" x14ac:dyDescent="0.25"/>
  <cols>
    <col min="2" max="2" width="39.5703125" customWidth="1"/>
    <col min="3" max="3" width="14.85546875" customWidth="1"/>
  </cols>
  <sheetData>
    <row r="1" spans="1:3" ht="77.25" thickBot="1" x14ac:dyDescent="0.3">
      <c r="A1" s="54" t="s">
        <v>83</v>
      </c>
      <c r="B1" s="52" t="s">
        <v>73</v>
      </c>
      <c r="C1" s="60">
        <v>120000</v>
      </c>
    </row>
    <row r="2" spans="1:3" ht="39" thickBot="1" x14ac:dyDescent="0.3">
      <c r="A2" s="54" t="s">
        <v>84</v>
      </c>
      <c r="B2" s="52" t="s">
        <v>90</v>
      </c>
      <c r="C2" s="60">
        <v>135000</v>
      </c>
    </row>
    <row r="3" spans="1:3" ht="51.75" thickBot="1" x14ac:dyDescent="0.3">
      <c r="A3" s="54" t="s">
        <v>85</v>
      </c>
      <c r="B3" s="53" t="s">
        <v>68</v>
      </c>
      <c r="C3" s="58">
        <v>160000</v>
      </c>
    </row>
    <row r="4" spans="1:3" ht="26.25" thickBot="1" x14ac:dyDescent="0.3">
      <c r="A4" s="54" t="s">
        <v>86</v>
      </c>
      <c r="B4" s="54" t="s">
        <v>77</v>
      </c>
      <c r="C4" s="60">
        <v>145000</v>
      </c>
    </row>
    <row r="5" spans="1:3" ht="39" thickBot="1" x14ac:dyDescent="0.3">
      <c r="A5" s="54" t="s">
        <v>87</v>
      </c>
      <c r="B5" s="55" t="s">
        <v>91</v>
      </c>
      <c r="C5" s="58">
        <v>100000</v>
      </c>
    </row>
    <row r="6" spans="1:3" ht="51.75" thickBot="1" x14ac:dyDescent="0.3">
      <c r="A6" s="54" t="s">
        <v>88</v>
      </c>
      <c r="B6" s="52" t="s">
        <v>79</v>
      </c>
      <c r="C6" s="58">
        <v>120000</v>
      </c>
    </row>
    <row r="7" spans="1:3" ht="51.75" thickBot="1" x14ac:dyDescent="0.3">
      <c r="A7" s="54" t="s">
        <v>89</v>
      </c>
      <c r="B7" s="52" t="s">
        <v>81</v>
      </c>
      <c r="C7" s="58">
        <v>460000</v>
      </c>
    </row>
    <row r="8" spans="1:3" ht="39" thickBot="1" x14ac:dyDescent="0.3">
      <c r="A8" s="54" t="s">
        <v>3</v>
      </c>
      <c r="B8" s="59" t="s">
        <v>0</v>
      </c>
      <c r="C8" s="58">
        <v>135000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workbookViewId="0">
      <selection activeCell="A7" sqref="A7"/>
    </sheetView>
  </sheetViews>
  <sheetFormatPr defaultRowHeight="15" x14ac:dyDescent="0.25"/>
  <cols>
    <col min="1" max="1" width="15.5703125" customWidth="1"/>
  </cols>
  <sheetData>
    <row r="1" spans="1:12" ht="15.75" x14ac:dyDescent="0.25">
      <c r="A1" s="1" t="s">
        <v>93</v>
      </c>
      <c r="B1" s="1"/>
      <c r="C1" s="1"/>
      <c r="D1" s="1"/>
    </row>
    <row r="2" spans="1:12" x14ac:dyDescent="0.25">
      <c r="A2" s="2"/>
      <c r="B2" s="2"/>
      <c r="C2" s="2"/>
      <c r="D2" s="2"/>
    </row>
    <row r="3" spans="1:12" ht="15.75" thickBot="1" x14ac:dyDescent="0.3">
      <c r="A3" s="2" t="s">
        <v>94</v>
      </c>
      <c r="B3" s="2"/>
      <c r="C3" s="2"/>
      <c r="D3" s="2"/>
    </row>
    <row r="4" spans="1:12" ht="15.75" thickBot="1" x14ac:dyDescent="0.3">
      <c r="A4" s="44" t="s">
        <v>95</v>
      </c>
      <c r="B4" s="45"/>
      <c r="C4" s="45"/>
      <c r="D4" s="45"/>
      <c r="E4" s="45"/>
      <c r="F4" s="45"/>
      <c r="G4" s="45"/>
      <c r="H4" s="45"/>
      <c r="I4" s="45"/>
      <c r="J4" s="45"/>
      <c r="K4" s="45"/>
      <c r="L4" s="46"/>
    </row>
    <row r="5" spans="1:12" ht="26.25" customHeight="1" thickBot="1" x14ac:dyDescent="0.3">
      <c r="A5" s="14" t="s">
        <v>92</v>
      </c>
      <c r="B5" s="47" t="s">
        <v>96</v>
      </c>
      <c r="C5" s="48"/>
      <c r="D5" s="49"/>
      <c r="E5" s="47" t="s">
        <v>97</v>
      </c>
      <c r="F5" s="48"/>
      <c r="G5" s="48"/>
      <c r="H5" s="49"/>
      <c r="I5" s="47" t="s">
        <v>98</v>
      </c>
      <c r="J5" s="48"/>
      <c r="K5" s="49"/>
      <c r="L5" s="15" t="s">
        <v>1</v>
      </c>
    </row>
    <row r="6" spans="1:12" ht="15.75" thickBot="1" x14ac:dyDescent="0.3">
      <c r="A6" s="14"/>
      <c r="B6" s="9" t="s">
        <v>5</v>
      </c>
      <c r="C6" s="9" t="s">
        <v>6</v>
      </c>
      <c r="D6" s="9" t="s">
        <v>7</v>
      </c>
      <c r="E6" s="9" t="s">
        <v>5</v>
      </c>
      <c r="F6" s="9" t="s">
        <v>7</v>
      </c>
      <c r="G6" s="9" t="s">
        <v>66</v>
      </c>
      <c r="H6" s="9" t="s">
        <v>6</v>
      </c>
      <c r="I6" s="9" t="s">
        <v>5</v>
      </c>
      <c r="J6" s="9" t="s">
        <v>7</v>
      </c>
      <c r="K6" s="9" t="s">
        <v>66</v>
      </c>
      <c r="L6" s="15" t="s">
        <v>1</v>
      </c>
    </row>
    <row r="7" spans="1:12" ht="39" customHeight="1" thickBot="1" x14ac:dyDescent="0.3">
      <c r="A7" s="16" t="s">
        <v>8</v>
      </c>
      <c r="B7" s="10">
        <v>93695</v>
      </c>
      <c r="C7" s="10">
        <v>38500</v>
      </c>
      <c r="D7" s="10">
        <v>35000</v>
      </c>
      <c r="E7" s="11">
        <v>93695</v>
      </c>
      <c r="F7" s="11">
        <v>39994</v>
      </c>
      <c r="G7" s="11">
        <v>24500</v>
      </c>
      <c r="H7" s="11">
        <v>16500</v>
      </c>
      <c r="I7" s="11">
        <v>80310</v>
      </c>
      <c r="J7" s="11">
        <v>32140</v>
      </c>
      <c r="K7" s="11">
        <v>10500</v>
      </c>
      <c r="L7" s="17">
        <v>464834</v>
      </c>
    </row>
    <row r="8" spans="1:12" ht="64.5" customHeight="1" thickBot="1" x14ac:dyDescent="0.3">
      <c r="A8" s="16" t="s">
        <v>9</v>
      </c>
      <c r="B8" s="10">
        <v>21000</v>
      </c>
      <c r="C8" s="10">
        <v>7000</v>
      </c>
      <c r="D8" s="10">
        <v>70000</v>
      </c>
      <c r="E8" s="11">
        <v>14000</v>
      </c>
      <c r="F8" s="11">
        <v>8234</v>
      </c>
      <c r="G8" s="11">
        <v>21878</v>
      </c>
      <c r="H8" s="11">
        <v>3000</v>
      </c>
      <c r="I8" s="11">
        <v>15000</v>
      </c>
      <c r="J8" s="11">
        <v>33529</v>
      </c>
      <c r="K8" s="11">
        <v>9376</v>
      </c>
      <c r="L8" s="17">
        <v>203017</v>
      </c>
    </row>
    <row r="9" spans="1:12" ht="115.5" customHeight="1" thickBot="1" x14ac:dyDescent="0.3">
      <c r="A9" s="16" t="s">
        <v>10</v>
      </c>
      <c r="B9" s="10">
        <v>74554</v>
      </c>
      <c r="C9" s="10">
        <v>3500</v>
      </c>
      <c r="D9" s="10">
        <v>35000</v>
      </c>
      <c r="E9" s="12">
        <v>14000</v>
      </c>
      <c r="F9" s="12">
        <v>1050</v>
      </c>
      <c r="G9" s="11">
        <v>70000</v>
      </c>
      <c r="H9" s="13"/>
      <c r="I9" s="11">
        <v>37952</v>
      </c>
      <c r="J9" s="11">
        <v>15450</v>
      </c>
      <c r="K9" s="12">
        <v>30000</v>
      </c>
      <c r="L9" s="17">
        <v>281506</v>
      </c>
    </row>
    <row r="10" spans="1:12" ht="51.75" customHeight="1" thickBot="1" x14ac:dyDescent="0.3">
      <c r="A10" s="16" t="s">
        <v>11</v>
      </c>
      <c r="B10" s="10">
        <v>202965</v>
      </c>
      <c r="C10" s="10">
        <v>245000</v>
      </c>
      <c r="D10" s="10">
        <v>97170</v>
      </c>
      <c r="E10" s="18">
        <v>63000</v>
      </c>
      <c r="F10" s="18">
        <v>41136</v>
      </c>
      <c r="G10" s="11">
        <v>70000</v>
      </c>
      <c r="H10" s="18">
        <v>105000</v>
      </c>
      <c r="I10" s="11">
        <v>113985</v>
      </c>
      <c r="J10" s="11">
        <v>59274</v>
      </c>
      <c r="K10" s="18">
        <v>30000</v>
      </c>
      <c r="L10" s="17">
        <v>1027530</v>
      </c>
    </row>
    <row r="11" spans="1:12" ht="15.75" thickBot="1" x14ac:dyDescent="0.3">
      <c r="A11" s="16" t="s">
        <v>12</v>
      </c>
      <c r="B11" s="10">
        <v>11200</v>
      </c>
      <c r="C11" s="10">
        <v>3500</v>
      </c>
      <c r="D11" s="10">
        <v>16432</v>
      </c>
      <c r="E11" s="11">
        <v>8923</v>
      </c>
      <c r="F11" s="11">
        <v>7045</v>
      </c>
      <c r="G11" s="11">
        <v>16859</v>
      </c>
      <c r="H11" s="11">
        <v>1499</v>
      </c>
      <c r="I11" s="11">
        <v>8625</v>
      </c>
      <c r="J11" s="11">
        <v>10064</v>
      </c>
      <c r="K11" s="11">
        <v>7194</v>
      </c>
      <c r="L11" s="17">
        <v>91341</v>
      </c>
    </row>
    <row r="12" spans="1:12" ht="77.25" customHeight="1" thickBot="1" x14ac:dyDescent="0.3">
      <c r="A12" s="16" t="s">
        <v>13</v>
      </c>
      <c r="B12" s="10">
        <v>392700</v>
      </c>
      <c r="C12" s="10">
        <v>175655</v>
      </c>
      <c r="D12" s="10">
        <v>7000</v>
      </c>
      <c r="E12" s="11">
        <v>140000</v>
      </c>
      <c r="F12" s="11">
        <v>7280</v>
      </c>
      <c r="G12" s="11">
        <v>70156</v>
      </c>
      <c r="H12" s="11">
        <v>75280</v>
      </c>
      <c r="I12" s="11">
        <v>228300</v>
      </c>
      <c r="J12" s="11">
        <v>6120</v>
      </c>
      <c r="K12" s="11">
        <v>30098</v>
      </c>
      <c r="L12" s="17">
        <v>1132589</v>
      </c>
    </row>
    <row r="13" spans="1:12" ht="64.5" customHeight="1" thickBot="1" x14ac:dyDescent="0.3">
      <c r="A13" s="16" t="s">
        <v>14</v>
      </c>
      <c r="B13" s="10">
        <v>21643</v>
      </c>
      <c r="C13" s="10">
        <v>17500</v>
      </c>
      <c r="D13" s="10">
        <v>66500</v>
      </c>
      <c r="E13" s="11">
        <v>58905</v>
      </c>
      <c r="F13" s="11">
        <v>26102</v>
      </c>
      <c r="G13" s="11">
        <v>21000</v>
      </c>
      <c r="H13" s="11">
        <v>9000</v>
      </c>
      <c r="I13" s="11">
        <v>34520</v>
      </c>
      <c r="J13" s="11">
        <v>39686</v>
      </c>
      <c r="K13" s="11">
        <v>9000</v>
      </c>
      <c r="L13" s="17">
        <v>303856</v>
      </c>
    </row>
    <row r="14" spans="1:12" ht="39" customHeight="1" thickBot="1" x14ac:dyDescent="0.3">
      <c r="A14" s="19" t="s">
        <v>15</v>
      </c>
      <c r="B14" s="20">
        <v>817757</v>
      </c>
      <c r="C14" s="20">
        <v>490655</v>
      </c>
      <c r="D14" s="20">
        <v>327102</v>
      </c>
      <c r="E14" s="21">
        <v>392523</v>
      </c>
      <c r="F14" s="21">
        <v>130841</v>
      </c>
      <c r="G14" s="21">
        <v>294393</v>
      </c>
      <c r="H14" s="21">
        <v>210279</v>
      </c>
      <c r="I14" s="21">
        <v>518692</v>
      </c>
      <c r="J14" s="21">
        <v>196263</v>
      </c>
      <c r="K14" s="21">
        <v>126168</v>
      </c>
      <c r="L14" s="22">
        <v>3504673</v>
      </c>
    </row>
    <row r="15" spans="1:12" ht="45.75" thickBot="1" x14ac:dyDescent="0.3">
      <c r="A15" s="16" t="s">
        <v>16</v>
      </c>
      <c r="B15" s="11">
        <v>57243</v>
      </c>
      <c r="C15" s="11">
        <v>34346</v>
      </c>
      <c r="D15" s="11">
        <v>22897</v>
      </c>
      <c r="E15" s="11">
        <v>27477</v>
      </c>
      <c r="F15" s="11">
        <v>9159</v>
      </c>
      <c r="G15" s="11">
        <v>20607</v>
      </c>
      <c r="H15" s="11">
        <v>14720</v>
      </c>
      <c r="I15" s="11">
        <v>36308</v>
      </c>
      <c r="J15" s="11">
        <v>13738</v>
      </c>
      <c r="K15" s="11">
        <v>8832</v>
      </c>
      <c r="L15" s="17">
        <v>245327</v>
      </c>
    </row>
    <row r="16" spans="1:12" ht="15.75" thickBot="1" x14ac:dyDescent="0.3">
      <c r="A16" s="23" t="s">
        <v>1</v>
      </c>
      <c r="B16" s="24">
        <v>875000</v>
      </c>
      <c r="C16" s="24">
        <v>525001</v>
      </c>
      <c r="D16" s="24">
        <v>349999</v>
      </c>
      <c r="E16" s="25">
        <v>420000</v>
      </c>
      <c r="F16" s="25">
        <v>140000</v>
      </c>
      <c r="G16" s="25">
        <v>315000</v>
      </c>
      <c r="H16" s="25">
        <v>224999</v>
      </c>
      <c r="I16" s="25">
        <v>555000</v>
      </c>
      <c r="J16" s="25">
        <v>210001</v>
      </c>
      <c r="K16" s="25">
        <v>135000</v>
      </c>
      <c r="L16" s="26">
        <v>3750000</v>
      </c>
    </row>
    <row r="17" ht="15.75" thickTop="1" x14ac:dyDescent="0.25"/>
  </sheetData>
  <mergeCells count="4">
    <mergeCell ref="A4:L4"/>
    <mergeCell ref="I5:K5"/>
    <mergeCell ref="B5:D5"/>
    <mergeCell ref="E5:H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Maxime PAQUIN</cp:lastModifiedBy>
  <cp:lastPrinted>2019-11-05T08:33:36Z</cp:lastPrinted>
  <dcterms:created xsi:type="dcterms:W3CDTF">2017-11-15T21:17:43Z</dcterms:created>
  <dcterms:modified xsi:type="dcterms:W3CDTF">2020-06-15T11:56:57Z</dcterms:modified>
</cp:coreProperties>
</file>