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atia.rodrigues\Desktop\"/>
    </mc:Choice>
  </mc:AlternateContent>
  <xr:revisionPtr revIDLastSave="0" documentId="13_ncr:1_{720F91F9-E76D-4C35-817A-23D8E140729F}" xr6:coauthVersionLast="36" xr6:coauthVersionMax="36" xr10:uidLastSave="{00000000-0000-0000-0000-000000000000}"/>
  <bookViews>
    <workbookView xWindow="0" yWindow="0" windowWidth="25200" windowHeight="11760" activeTab="1"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5" i="2" l="1"/>
  <c r="H16" i="2" s="1"/>
  <c r="H14" i="2"/>
  <c r="H13" i="2"/>
  <c r="H12" i="2"/>
  <c r="H11" i="2"/>
  <c r="H10" i="2"/>
  <c r="H9" i="2"/>
  <c r="H8" i="2"/>
  <c r="H7" i="2"/>
  <c r="G16" i="2"/>
  <c r="G15" i="2"/>
  <c r="G14" i="2"/>
  <c r="G13" i="2"/>
  <c r="G12" i="2"/>
  <c r="G11" i="2"/>
  <c r="G10" i="2"/>
  <c r="G9" i="2"/>
  <c r="G8" i="2"/>
  <c r="G7" i="2"/>
  <c r="F16" i="2"/>
  <c r="F15" i="2"/>
  <c r="F14" i="2"/>
  <c r="F13" i="2"/>
  <c r="F12" i="2"/>
  <c r="F11" i="2"/>
  <c r="F10" i="2"/>
  <c r="F9" i="2"/>
  <c r="F8" i="2"/>
  <c r="F7" i="2"/>
  <c r="E14" i="2"/>
  <c r="E15" i="2" s="1"/>
  <c r="E16" i="2" s="1"/>
  <c r="D14" i="2"/>
  <c r="C14" i="2"/>
  <c r="B14" i="2"/>
  <c r="B15" i="2" s="1"/>
  <c r="B16" i="2" s="1"/>
  <c r="D15" i="2" l="1"/>
  <c r="C15" i="2"/>
  <c r="C16" i="2" s="1"/>
  <c r="D16" i="2" l="1"/>
  <c r="F25" i="1" l="1"/>
  <c r="F26" i="1"/>
  <c r="G29" i="1" l="1"/>
  <c r="D28" i="1"/>
  <c r="G27" i="1"/>
  <c r="G26" i="1"/>
  <c r="G25" i="1"/>
  <c r="F21" i="1"/>
  <c r="C21" i="1"/>
  <c r="G20" i="1"/>
  <c r="G19" i="1"/>
  <c r="G18" i="1"/>
  <c r="F18" i="1"/>
  <c r="F16" i="1" s="1"/>
  <c r="G17" i="1"/>
  <c r="C16" i="1"/>
  <c r="E16" i="1" s="1"/>
  <c r="G15" i="1"/>
  <c r="F15" i="1"/>
  <c r="G14" i="1"/>
  <c r="F14" i="1"/>
  <c r="G13" i="1"/>
  <c r="G11" i="1"/>
  <c r="C9" i="1"/>
  <c r="E9" i="1" s="1"/>
  <c r="G9" i="1" l="1"/>
  <c r="F9" i="1"/>
  <c r="G16" i="1"/>
  <c r="G28" i="1" s="1"/>
  <c r="G30" i="1" s="1"/>
  <c r="C28" i="1"/>
  <c r="C29" i="1" s="1"/>
  <c r="C30" i="1" s="1"/>
  <c r="F28" i="1"/>
  <c r="F30" i="1" s="1"/>
</calcChain>
</file>

<file path=xl/sharedStrings.xml><?xml version="1.0" encoding="utf-8"?>
<sst xmlns="http://schemas.openxmlformats.org/spreadsheetml/2006/main" count="80" uniqueCount="72">
  <si>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</si>
  <si>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</si>
  <si>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</si>
  <si>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</si>
  <si>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</si>
  <si>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</si>
  <si>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</si>
  <si>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</si>
  <si>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</si>
  <si>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</si>
  <si>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</si>
  <si>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</si>
  <si>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</si>
  <si>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</si>
  <si>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TOTAL $ FOR OUTCOME 1:</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</si>
  <si>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</si>
  <si>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</si>
  <si>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</si>
  <si>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</si>
  <si>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</si>
  <si>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</si>
  <si>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</si>
  <si>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</si>
  <si>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</si>
  <si>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</si>
  <si>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</si>
  <si>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</si>
  <si>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</si>
  <si>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</si>
  <si>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</si>
  <si>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</si>
  <si>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</si>
  <si>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</si>
  <si>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</si>
  <si>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</si>
  <si>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</si>
  <si>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</si>
  <si>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</si>
  <si>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</si>
  <si>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</si>
  <si>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</si>
  <si>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</si>
  <si>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</si>
  <si>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UNDP</t>
    </r>
  </si>
  <si>
    <r>
      <t xml:space="preserve">Budget by recipient organization in USD - </t>
    </r>
    <r>
      <rPr>
        <sz val="12"/>
        <color rgb="FFFF0000"/>
        <rFont val="Times New Roman"/>
        <family val="1"/>
      </rPr>
      <t>UNICEF</t>
    </r>
  </si>
  <si>
    <r>
      <t xml:space="preserve">Level of expenditure/ commitments in USD (to provide at time of project progress reporting): </t>
    </r>
    <r>
      <rPr>
        <sz val="12"/>
        <color rgb="FFFF0000"/>
        <rFont val="Times New Roman"/>
        <family val="1"/>
      </rPr>
      <t>UNDP</t>
    </r>
  </si>
  <si>
    <r>
      <t xml:space="preserve">Level of expenditure/ commitments in USD (to provide at time of project progress reporting): </t>
    </r>
    <r>
      <rPr>
        <sz val="12"/>
        <color rgb="FFFF0000"/>
        <rFont val="Times New Roman"/>
        <family val="1"/>
      </rPr>
      <t>UNICEF</t>
    </r>
  </si>
  <si>
    <t>OUTCOME 1: The population benefits from enhanced access to justice through strengthened alternative dispute resolution systems within informal and formal justice systems, and a strengthened interface between both systems, in line with international standards of administration of justice and human rights.</t>
  </si>
  <si>
    <t>ADR and Restorative Justice Practices in the Formal Justice system legitimized with the particular attention to Women and Child Rights</t>
  </si>
  <si>
    <t xml:space="preserve">Build Awareness/Advocacy of Key Stakeholders of RJ, ADR and Women’s/ Children’s Rights </t>
  </si>
  <si>
    <t>Activity 1.1.1.2:</t>
  </si>
  <si>
    <t>International Workshop to provide input to ADR/RJ law</t>
  </si>
  <si>
    <t xml:space="preserve"> Develop ADR/RJ draft Law for the Formal Justice Sector with TA </t>
  </si>
  <si>
    <t>Develop Child Protection Law with RJ lens with Technical Assistance and Collaborative Process</t>
  </si>
  <si>
    <t>Activity 1.1.4:</t>
  </si>
  <si>
    <t>Enhance public awareness through development of media products and coverage of project events</t>
  </si>
  <si>
    <t>Activity 1.1.5:</t>
  </si>
  <si>
    <t xml:space="preserve">Strengthen the capacity of key actors in the formal justice sector in the implementation ADR  mechanisms for conflict resolution and restorative justice, including child and women protection.           </t>
  </si>
  <si>
    <t>Key Stakeholders in traditional justice sector have increased capacity to engage in ADR and restorative justice in compliance with Women and Children’s Rights</t>
  </si>
  <si>
    <t>Map of Dispute Resolution decisions around child issues</t>
  </si>
  <si>
    <t>Awareness / advocacy of key stakeholders in traditional justice in RJ, ADR and women's and children's rights.</t>
  </si>
  <si>
    <t xml:space="preserve">Strengthen awarness  and engagement of traditional structures, NGOs and CBOs on ADR and RJ mechanisms, including on the rights of women and children.   </t>
  </si>
  <si>
    <t>Activity 1.2.4:</t>
  </si>
  <si>
    <t>Monitoring of access and quality of traditional justice through CSOs and CBOs that implement programs that promote community dialogue to change behavior against social practices and norms detrimental to the health and well-being of children and women (60 communities of 5 regions)</t>
  </si>
  <si>
    <t xml:space="preserve">The collaboration/ complementarity between formal and traditional justice system is effective </t>
  </si>
  <si>
    <t>Creation of functional mechanism of cooperation between formal and informal justice actors</t>
  </si>
  <si>
    <t xml:space="preserve">Develop legal framework on traditional justice boundaries </t>
  </si>
  <si>
    <t>2 ToRs launched (1 international and 1 national expert) and application deadlines closed, now pending procurement long-listing of experts.</t>
  </si>
  <si>
    <t>n/a</t>
  </si>
  <si>
    <t>3 ToRs launched (1 international and 2 national experts) and application deadlines closed, now pending procurement long-listing of experts.</t>
  </si>
  <si>
    <t>Amount Recipient  UNDP</t>
  </si>
  <si>
    <t>Amount Recipient  UNICEF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</si>
</sst>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_-* #,##0.00_-;\-* #,##0.00_-;_-* &quot;-&quot;_-;_-@_-"/>
  </numFmts>
  <fonts count="17"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sz val="10"/>
      <name val="Times New Roman"/>
      <family val="1"/>
    </font>
    <font>
      <b/>
      <sz val="12"/>
      <name val="Times New Roman"/>
      <family val="1"/>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style="medium">
        <color indexed="64"/>
      </right>
      <top/>
      <bottom/>
      <diagonal/>
    </border>
    <border>
      <left/>
      <right/>
      <top/>
      <bottom style="medium">
        <color indexed="64"/>
      </bottom>
      <diagonal/>
    </border>
  </borders>
  <cellStyleXfs count="2">
    <xf numFmtId="0" fontId="0" fillId="0" borderId="0"/>
    <xf numFmtId="43" fontId="10" fillId="0" borderId="0" applyFont="0" applyFill="0" applyBorder="0" applyAlignment="0" applyProtection="0"/>
  </cellStyleXfs>
  <cellXfs count="70">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5" fillId="3" borderId="10" xfId="0" applyFont="1" applyFill="1" applyBorder="1" applyAlignment="1">
      <alignment horizontal="center" vertical="center" wrapText="1"/>
    </xf>
    <xf numFmtId="0" fontId="6" fillId="0" borderId="8" xfId="0" applyFont="1" applyBorder="1" applyAlignment="1">
      <alignment vertical="center" wrapText="1"/>
    </xf>
    <xf numFmtId="0" fontId="5" fillId="4" borderId="8" xfId="0" applyFont="1" applyFill="1" applyBorder="1" applyAlignment="1">
      <alignment vertical="center" wrapText="1"/>
    </xf>
    <xf numFmtId="0" fontId="5" fillId="2" borderId="12"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1" fillId="0" borderId="4" xfId="0" applyFont="1" applyBorder="1" applyAlignment="1">
      <alignment vertical="center" wrapText="1"/>
    </xf>
    <xf numFmtId="164" fontId="2" fillId="0" borderId="4" xfId="0" applyNumberFormat="1" applyFont="1" applyBorder="1" applyAlignment="1">
      <alignment vertical="center" wrapText="1"/>
    </xf>
    <xf numFmtId="9" fontId="2" fillId="0" borderId="4" xfId="0" applyNumberFormat="1" applyFont="1" applyBorder="1" applyAlignment="1">
      <alignment vertical="center" wrapText="1"/>
    </xf>
    <xf numFmtId="43" fontId="2" fillId="0" borderId="4" xfId="1" applyFont="1" applyBorder="1" applyAlignment="1">
      <alignment vertical="center" wrapText="1"/>
    </xf>
    <xf numFmtId="43" fontId="2" fillId="5" borderId="4" xfId="1" applyFont="1" applyFill="1" applyBorder="1" applyAlignment="1">
      <alignment vertical="center" wrapText="1"/>
    </xf>
    <xf numFmtId="0" fontId="1" fillId="0" borderId="3" xfId="0" applyFont="1" applyFill="1" applyBorder="1" applyAlignment="1">
      <alignment vertical="center" wrapText="1"/>
    </xf>
    <xf numFmtId="0" fontId="12" fillId="0" borderId="4" xfId="0" applyFont="1" applyFill="1" applyBorder="1" applyAlignment="1">
      <alignment vertical="center" wrapText="1"/>
    </xf>
    <xf numFmtId="164" fontId="1" fillId="0" borderId="4" xfId="0" applyNumberFormat="1" applyFont="1" applyFill="1" applyBorder="1" applyAlignment="1">
      <alignment vertical="center" wrapText="1"/>
    </xf>
    <xf numFmtId="9" fontId="1" fillId="0" borderId="4" xfId="0" applyNumberFormat="1" applyFont="1" applyFill="1" applyBorder="1" applyAlignment="1">
      <alignment vertical="center" wrapText="1"/>
    </xf>
    <xf numFmtId="43" fontId="1" fillId="0" borderId="4" xfId="1" applyFont="1" applyBorder="1" applyAlignment="1">
      <alignment vertical="center" wrapText="1"/>
    </xf>
    <xf numFmtId="43" fontId="1" fillId="5" borderId="4" xfId="1" applyFont="1" applyFill="1" applyBorder="1" applyAlignment="1">
      <alignment vertical="center" wrapText="1"/>
    </xf>
    <xf numFmtId="0" fontId="1" fillId="0" borderId="4" xfId="0" applyFont="1" applyFill="1" applyBorder="1" applyAlignment="1">
      <alignment vertical="center" wrapText="1"/>
    </xf>
    <xf numFmtId="0" fontId="12" fillId="0" borderId="4" xfId="0" applyFont="1" applyBorder="1" applyAlignment="1">
      <alignment vertical="center" wrapText="1"/>
    </xf>
    <xf numFmtId="164" fontId="1" fillId="0" borderId="4" xfId="0" applyNumberFormat="1" applyFont="1" applyBorder="1" applyAlignment="1">
      <alignment vertical="center" wrapText="1"/>
    </xf>
    <xf numFmtId="9" fontId="1" fillId="0" borderId="4" xfId="0" applyNumberFormat="1" applyFont="1" applyBorder="1" applyAlignment="1">
      <alignment vertical="center" wrapText="1"/>
    </xf>
    <xf numFmtId="0" fontId="13" fillId="0" borderId="4" xfId="0" applyFont="1" applyBorder="1" applyAlignment="1">
      <alignment vertical="center" wrapText="1"/>
    </xf>
    <xf numFmtId="0" fontId="13" fillId="0" borderId="4" xfId="0" applyFont="1" applyBorder="1" applyAlignment="1">
      <alignment vertical="top" wrapText="1"/>
    </xf>
    <xf numFmtId="0" fontId="11" fillId="0" borderId="4" xfId="0" applyFont="1" applyBorder="1" applyAlignment="1">
      <alignment horizontal="left" vertical="center" wrapText="1"/>
    </xf>
    <xf numFmtId="0" fontId="12" fillId="5" borderId="4" xfId="0" applyFont="1" applyFill="1" applyBorder="1" applyAlignment="1">
      <alignment vertical="center" wrapText="1"/>
    </xf>
    <xf numFmtId="164" fontId="1" fillId="5" borderId="4" xfId="0" applyNumberFormat="1" applyFont="1" applyFill="1" applyBorder="1" applyAlignment="1">
      <alignment vertical="center" wrapText="1"/>
    </xf>
    <xf numFmtId="9" fontId="1" fillId="5"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43" fontId="2" fillId="0" borderId="1" xfId="1" applyFont="1" applyBorder="1" applyAlignment="1">
      <alignment vertical="center" wrapText="1"/>
    </xf>
    <xf numFmtId="43" fontId="2" fillId="5" borderId="1" xfId="1" applyFont="1" applyFill="1" applyBorder="1" applyAlignment="1">
      <alignment vertical="center" wrapText="1"/>
    </xf>
    <xf numFmtId="0" fontId="1" fillId="0" borderId="13" xfId="0" applyFont="1" applyBorder="1" applyAlignment="1">
      <alignment vertical="center" wrapText="1"/>
    </xf>
    <xf numFmtId="0" fontId="1" fillId="5" borderId="13" xfId="0" applyFont="1" applyFill="1" applyBorder="1" applyAlignment="1">
      <alignment vertical="center" wrapText="1"/>
    </xf>
    <xf numFmtId="164" fontId="1" fillId="0" borderId="5" xfId="0" applyNumberFormat="1" applyFont="1" applyBorder="1" applyAlignment="1">
      <alignment vertical="center" wrapText="1"/>
    </xf>
    <xf numFmtId="43" fontId="14" fillId="5" borderId="1" xfId="1" applyFont="1" applyFill="1" applyBorder="1" applyAlignment="1">
      <alignment vertical="center" wrapText="1"/>
    </xf>
    <xf numFmtId="164" fontId="1" fillId="0" borderId="3" xfId="0" applyNumberFormat="1" applyFont="1" applyBorder="1" applyAlignment="1">
      <alignment vertical="center" wrapText="1"/>
    </xf>
    <xf numFmtId="43" fontId="1" fillId="0" borderId="14" xfId="1" applyFont="1" applyBorder="1" applyAlignment="1">
      <alignment vertical="center" wrapText="1"/>
    </xf>
    <xf numFmtId="43" fontId="1" fillId="5" borderId="1" xfId="1" applyFont="1" applyFill="1" applyBorder="1" applyAlignment="1">
      <alignment vertical="center" wrapText="1"/>
    </xf>
    <xf numFmtId="164" fontId="2" fillId="0" borderId="3" xfId="0" applyNumberFormat="1" applyFont="1" applyBorder="1" applyAlignment="1">
      <alignment vertical="center" wrapText="1"/>
    </xf>
    <xf numFmtId="164" fontId="2" fillId="0" borderId="1" xfId="0" applyNumberFormat="1" applyFont="1" applyBorder="1" applyAlignment="1">
      <alignment vertical="center" wrapText="1"/>
    </xf>
    <xf numFmtId="165" fontId="2" fillId="0" borderId="1" xfId="0" applyNumberFormat="1" applyFont="1" applyBorder="1" applyAlignment="1">
      <alignment vertical="center" wrapText="1"/>
    </xf>
    <xf numFmtId="165" fontId="2" fillId="5" borderId="1" xfId="0" applyNumberFormat="1" applyFont="1" applyFill="1" applyBorder="1" applyAlignment="1">
      <alignment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3" fontId="15" fillId="0" borderId="10" xfId="0" applyNumberFormat="1" applyFont="1" applyBorder="1" applyAlignment="1">
      <alignment horizontal="right" vertical="center" wrapText="1"/>
    </xf>
    <xf numFmtId="3" fontId="16" fillId="4" borderId="10" xfId="0" applyNumberFormat="1" applyFont="1" applyFill="1" applyBorder="1" applyAlignment="1">
      <alignment horizontal="right" vertical="center" wrapText="1"/>
    </xf>
    <xf numFmtId="3" fontId="15" fillId="0" borderId="3" xfId="0" applyNumberFormat="1" applyFont="1" applyBorder="1" applyAlignment="1">
      <alignment vertical="center" wrapText="1"/>
    </xf>
    <xf numFmtId="3" fontId="6" fillId="0" borderId="10" xfId="0" applyNumberFormat="1" applyFont="1" applyBorder="1" applyAlignment="1">
      <alignment horizontal="right" vertical="center" wrapText="1"/>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view="pageBreakPreview" topLeftCell="A28" zoomScale="80" zoomScaleNormal="100" zoomScaleSheetLayoutView="80" workbookViewId="0">
      <selection activeCell="F26" sqref="F26"/>
    </sheetView>
  </sheetViews>
  <sheetFormatPr defaultRowHeight="14.5" x14ac:dyDescent="0.35"/>
  <cols>
    <col min="1" max="1" width="24" customWidth="1"/>
    <col min="2" max="2" width="24.7265625" customWidth="1"/>
    <col min="3" max="3" width="25.54296875" customWidth="1"/>
    <col min="4" max="4" width="22.54296875" customWidth="1"/>
    <col min="5" max="5" width="22.54296875" hidden="1" customWidth="1"/>
    <col min="6" max="6" width="20.81640625" customWidth="1"/>
    <col min="7" max="9" width="28.7265625" customWidth="1"/>
    <col min="10" max="10" width="34.1796875" customWidth="1"/>
  </cols>
  <sheetData>
    <row r="1" spans="1:8" ht="21" x14ac:dyDescent="0.5">
      <c r="A1" s="12" t="s">
        <v>0</v>
      </c>
      <c r="B1" s="11"/>
    </row>
    <row r="2" spans="1:8" ht="15.5" x14ac:dyDescent="0.35">
      <c r="A2" s="5"/>
      <c r="B2" s="5"/>
    </row>
    <row r="3" spans="1:8" ht="15.5" x14ac:dyDescent="0.35">
      <c r="A3" s="5" t="s">
        <v>37</v>
      </c>
      <c r="B3" s="5"/>
    </row>
    <row r="5" spans="1:8" ht="15.5" x14ac:dyDescent="0.35">
      <c r="A5" s="5" t="s">
        <v>42</v>
      </c>
    </row>
    <row r="6" spans="1:8" ht="15" thickBot="1" x14ac:dyDescent="0.4"/>
    <row r="7" spans="1:8" ht="138.75" customHeight="1" thickBot="1" x14ac:dyDescent="0.4">
      <c r="A7" s="58" t="s">
        <v>1</v>
      </c>
      <c r="B7" s="55" t="s">
        <v>2</v>
      </c>
      <c r="C7" s="55" t="s">
        <v>43</v>
      </c>
      <c r="D7" s="55" t="s">
        <v>44</v>
      </c>
      <c r="E7" s="55" t="s">
        <v>19</v>
      </c>
      <c r="F7" s="56" t="s">
        <v>45</v>
      </c>
      <c r="G7" s="57" t="s">
        <v>46</v>
      </c>
      <c r="H7" s="55" t="s">
        <v>20</v>
      </c>
    </row>
    <row r="8" spans="1:8" ht="33" customHeight="1" thickBot="1" x14ac:dyDescent="0.4">
      <c r="A8" s="59" t="s">
        <v>47</v>
      </c>
      <c r="B8" s="60"/>
      <c r="C8" s="60"/>
      <c r="D8" s="60"/>
      <c r="E8" s="60"/>
      <c r="F8" s="60"/>
      <c r="G8" s="60"/>
      <c r="H8" s="61"/>
    </row>
    <row r="9" spans="1:8" ht="75.5" customHeight="1" thickBot="1" x14ac:dyDescent="0.4">
      <c r="A9" s="2" t="s">
        <v>3</v>
      </c>
      <c r="B9" s="20" t="s">
        <v>48</v>
      </c>
      <c r="C9" s="21">
        <f>SUM(C10:C15)</f>
        <v>237500</v>
      </c>
      <c r="D9" s="21">
        <v>115000</v>
      </c>
      <c r="E9" s="22">
        <f>(C10+C15)/C9</f>
        <v>0.32631578947368423</v>
      </c>
      <c r="F9" s="23">
        <f>SUM(F10:F15)</f>
        <v>167447.76</v>
      </c>
      <c r="G9" s="24">
        <f>SUM(G10:G15)</f>
        <v>100477</v>
      </c>
      <c r="H9" s="3"/>
    </row>
    <row r="10" spans="1:8" ht="39.5" thickBot="1" x14ac:dyDescent="0.4">
      <c r="A10" s="25" t="s">
        <v>4</v>
      </c>
      <c r="B10" s="26" t="s">
        <v>49</v>
      </c>
      <c r="C10" s="27">
        <v>49000</v>
      </c>
      <c r="D10" s="27">
        <v>15000</v>
      </c>
      <c r="E10" s="28"/>
      <c r="F10" s="29">
        <v>16820.8</v>
      </c>
      <c r="G10" s="30"/>
      <c r="H10" s="31"/>
    </row>
    <row r="11" spans="1:8" ht="26.5" thickBot="1" x14ac:dyDescent="0.4">
      <c r="A11" s="4" t="s">
        <v>50</v>
      </c>
      <c r="B11" s="32" t="s">
        <v>51</v>
      </c>
      <c r="C11" s="33">
        <v>130000</v>
      </c>
      <c r="D11" s="33">
        <v>20000</v>
      </c>
      <c r="E11" s="34"/>
      <c r="F11" s="29">
        <v>19931.759999999998</v>
      </c>
      <c r="G11" s="30">
        <f>9620</f>
        <v>9620</v>
      </c>
      <c r="H11" s="3"/>
    </row>
    <row r="12" spans="1:8" ht="39.5" thickBot="1" x14ac:dyDescent="0.4">
      <c r="A12" s="4" t="s">
        <v>5</v>
      </c>
      <c r="B12" s="32" t="s">
        <v>52</v>
      </c>
      <c r="C12" s="33">
        <v>25000</v>
      </c>
      <c r="D12" s="33">
        <v>0</v>
      </c>
      <c r="E12" s="34"/>
      <c r="F12" s="29">
        <v>32000</v>
      </c>
      <c r="G12" s="30">
        <v>0</v>
      </c>
      <c r="H12" s="3"/>
    </row>
    <row r="13" spans="1:8" ht="52.5" thickBot="1" x14ac:dyDescent="0.4">
      <c r="A13" s="4" t="s">
        <v>6</v>
      </c>
      <c r="B13" s="32" t="s">
        <v>53</v>
      </c>
      <c r="C13" s="33">
        <v>0</v>
      </c>
      <c r="D13" s="33">
        <v>42000</v>
      </c>
      <c r="E13" s="34"/>
      <c r="F13" s="29">
        <v>0</v>
      </c>
      <c r="G13" s="30">
        <f>54663</f>
        <v>54663</v>
      </c>
      <c r="H13" s="3"/>
    </row>
    <row r="14" spans="1:8" ht="52.5" thickBot="1" x14ac:dyDescent="0.4">
      <c r="A14" s="4" t="s">
        <v>54</v>
      </c>
      <c r="B14" s="32" t="s">
        <v>55</v>
      </c>
      <c r="C14" s="33">
        <v>5000</v>
      </c>
      <c r="D14" s="33">
        <v>20000</v>
      </c>
      <c r="E14" s="34"/>
      <c r="F14" s="29">
        <f>3722.4+11856</f>
        <v>15578.4</v>
      </c>
      <c r="G14" s="30">
        <f>20618</f>
        <v>20618</v>
      </c>
      <c r="H14" s="3"/>
    </row>
    <row r="15" spans="1:8" ht="91.5" thickBot="1" x14ac:dyDescent="0.4">
      <c r="A15" s="4" t="s">
        <v>56</v>
      </c>
      <c r="B15" s="35" t="s">
        <v>57</v>
      </c>
      <c r="C15" s="33">
        <v>28500</v>
      </c>
      <c r="D15" s="33">
        <v>18000</v>
      </c>
      <c r="E15" s="34"/>
      <c r="F15" s="29">
        <f>2444.8+20672+28500+31500</f>
        <v>83116.800000000003</v>
      </c>
      <c r="G15" s="30">
        <f>15576</f>
        <v>15576</v>
      </c>
      <c r="H15" s="3"/>
    </row>
    <row r="16" spans="1:8" ht="85" customHeight="1" thickBot="1" x14ac:dyDescent="0.4">
      <c r="A16" s="2" t="s">
        <v>7</v>
      </c>
      <c r="B16" s="20" t="s">
        <v>58</v>
      </c>
      <c r="C16" s="21">
        <f>SUM(C17:C20)</f>
        <v>84400</v>
      </c>
      <c r="D16" s="21">
        <v>142600</v>
      </c>
      <c r="E16" s="22">
        <f>(C18+C19+C20)/C16</f>
        <v>0.65165876777251186</v>
      </c>
      <c r="F16" s="23">
        <f>SUM(F17:F20)</f>
        <v>94155</v>
      </c>
      <c r="G16" s="24">
        <f>SUM(G17:G20)</f>
        <v>76765</v>
      </c>
      <c r="H16" s="3"/>
    </row>
    <row r="17" spans="1:8" ht="26.5" thickBot="1" x14ac:dyDescent="0.4">
      <c r="A17" s="4" t="s">
        <v>8</v>
      </c>
      <c r="B17" s="32" t="s">
        <v>59</v>
      </c>
      <c r="C17" s="33">
        <v>29400</v>
      </c>
      <c r="D17" s="33">
        <v>25600</v>
      </c>
      <c r="E17" s="34"/>
      <c r="F17" s="29">
        <v>11856</v>
      </c>
      <c r="G17" s="30">
        <f>20368</f>
        <v>20368</v>
      </c>
      <c r="H17" s="3"/>
    </row>
    <row r="18" spans="1:8" ht="52.5" thickBot="1" x14ac:dyDescent="0.4">
      <c r="A18" s="4" t="s">
        <v>9</v>
      </c>
      <c r="B18" s="35" t="s">
        <v>60</v>
      </c>
      <c r="C18" s="33">
        <v>30000</v>
      </c>
      <c r="D18" s="33">
        <v>30000</v>
      </c>
      <c r="E18" s="34"/>
      <c r="F18" s="29">
        <f>20672+11856</f>
        <v>32528</v>
      </c>
      <c r="G18" s="30">
        <f>17878</f>
        <v>17878</v>
      </c>
      <c r="H18" s="3"/>
    </row>
    <row r="19" spans="1:8" ht="78.5" thickBot="1" x14ac:dyDescent="0.4">
      <c r="A19" s="4" t="s">
        <v>10</v>
      </c>
      <c r="B19" s="36" t="s">
        <v>61</v>
      </c>
      <c r="C19" s="33">
        <v>10000</v>
      </c>
      <c r="D19" s="33">
        <v>40200</v>
      </c>
      <c r="E19" s="34"/>
      <c r="F19" s="29">
        <v>37915</v>
      </c>
      <c r="G19" s="30">
        <f>7759</f>
        <v>7759</v>
      </c>
      <c r="H19" s="3"/>
    </row>
    <row r="20" spans="1:8" ht="130.5" thickBot="1" x14ac:dyDescent="0.4">
      <c r="A20" s="4" t="s">
        <v>62</v>
      </c>
      <c r="B20" s="35" t="s">
        <v>63</v>
      </c>
      <c r="C20" s="33">
        <v>15000</v>
      </c>
      <c r="D20" s="33">
        <v>45000</v>
      </c>
      <c r="E20" s="34"/>
      <c r="F20" s="29">
        <v>11856</v>
      </c>
      <c r="G20" s="30">
        <f>30760</f>
        <v>30760</v>
      </c>
      <c r="H20" s="3"/>
    </row>
    <row r="21" spans="1:8" ht="59" customHeight="1" thickBot="1" x14ac:dyDescent="0.4">
      <c r="A21" s="2" t="s">
        <v>11</v>
      </c>
      <c r="B21" s="37" t="s">
        <v>64</v>
      </c>
      <c r="C21" s="21">
        <f>SUM(C22:C23)</f>
        <v>68000</v>
      </c>
      <c r="D21" s="21">
        <v>12000</v>
      </c>
      <c r="E21" s="22">
        <v>0</v>
      </c>
      <c r="F21" s="29">
        <f>F22+F23</f>
        <v>0</v>
      </c>
      <c r="G21" s="30">
        <v>0</v>
      </c>
      <c r="H21" s="3"/>
    </row>
    <row r="22" spans="1:8" ht="93.5" thickBot="1" x14ac:dyDescent="0.4">
      <c r="A22" s="4" t="s">
        <v>12</v>
      </c>
      <c r="B22" s="38" t="s">
        <v>65</v>
      </c>
      <c r="C22" s="39">
        <v>38000</v>
      </c>
      <c r="D22" s="39">
        <v>12000</v>
      </c>
      <c r="E22" s="40"/>
      <c r="F22" s="30"/>
      <c r="G22" s="30">
        <v>0</v>
      </c>
      <c r="H22" s="3" t="s">
        <v>69</v>
      </c>
    </row>
    <row r="23" spans="1:8" ht="93.5" thickBot="1" x14ac:dyDescent="0.4">
      <c r="A23" s="4" t="s">
        <v>13</v>
      </c>
      <c r="B23" s="38" t="s">
        <v>66</v>
      </c>
      <c r="C23" s="39">
        <v>30000</v>
      </c>
      <c r="D23" s="39">
        <v>0</v>
      </c>
      <c r="E23" s="40"/>
      <c r="F23" s="30"/>
      <c r="G23" s="30">
        <v>0</v>
      </c>
      <c r="H23" s="3" t="s">
        <v>67</v>
      </c>
    </row>
    <row r="24" spans="1:8" ht="15.5" thickBot="1" x14ac:dyDescent="0.4">
      <c r="A24" s="59" t="s">
        <v>14</v>
      </c>
      <c r="B24" s="60"/>
      <c r="C24" s="60"/>
      <c r="D24" s="60"/>
      <c r="E24" s="60"/>
      <c r="F24" s="60"/>
      <c r="G24" s="60"/>
      <c r="H24" s="61"/>
    </row>
    <row r="25" spans="1:8" ht="47" thickBot="1" x14ac:dyDescent="0.4">
      <c r="A25" s="1" t="s">
        <v>38</v>
      </c>
      <c r="B25" s="13"/>
      <c r="C25" s="33">
        <v>84000</v>
      </c>
      <c r="D25" s="41">
        <v>70000</v>
      </c>
      <c r="E25" s="41" t="s">
        <v>68</v>
      </c>
      <c r="F25" s="42">
        <f>47917.6+8463.7</f>
        <v>56381.3</v>
      </c>
      <c r="G25" s="43">
        <f>56254.17</f>
        <v>56254.17</v>
      </c>
      <c r="H25" s="13"/>
    </row>
    <row r="26" spans="1:8" ht="47" thickBot="1" x14ac:dyDescent="0.4">
      <c r="A26" s="1" t="s">
        <v>39</v>
      </c>
      <c r="B26" s="13"/>
      <c r="C26" s="33">
        <v>52500</v>
      </c>
      <c r="D26" s="41">
        <v>24402</v>
      </c>
      <c r="E26" s="41" t="s">
        <v>68</v>
      </c>
      <c r="F26" s="42">
        <f>25824.27+543.47</f>
        <v>26367.74</v>
      </c>
      <c r="G26" s="43">
        <f>4848</f>
        <v>4848</v>
      </c>
      <c r="H26" s="13"/>
    </row>
    <row r="27" spans="1:8" ht="16" thickBot="1" x14ac:dyDescent="0.4">
      <c r="A27" s="4" t="s">
        <v>40</v>
      </c>
      <c r="B27" s="3" t="s">
        <v>15</v>
      </c>
      <c r="C27" s="33">
        <v>21000</v>
      </c>
      <c r="D27" s="41">
        <v>9000</v>
      </c>
      <c r="E27" s="41" t="s">
        <v>68</v>
      </c>
      <c r="F27" s="44">
        <v>137.5</v>
      </c>
      <c r="G27" s="45">
        <f>0</f>
        <v>0</v>
      </c>
      <c r="H27" s="3"/>
    </row>
    <row r="28" spans="1:8" ht="30.5" thickBot="1" x14ac:dyDescent="0.4">
      <c r="A28" s="14" t="s">
        <v>16</v>
      </c>
      <c r="B28" s="13"/>
      <c r="C28" s="41">
        <f>SUM(C25:C27,C21,C16,C9)</f>
        <v>547400</v>
      </c>
      <c r="D28" s="41">
        <f>D9+D16+D21+D25+D26+D27</f>
        <v>373002</v>
      </c>
      <c r="E28" s="46" t="s">
        <v>68</v>
      </c>
      <c r="F28" s="42">
        <f>SUM(F25:F27,F21,F16,F9)</f>
        <v>344489.30000000005</v>
      </c>
      <c r="G28" s="47">
        <f>SUM(G25:G27,G21,G16,G9)</f>
        <v>238344.16999999998</v>
      </c>
      <c r="H28" s="16"/>
    </row>
    <row r="29" spans="1:8" ht="31.5" thickBot="1" x14ac:dyDescent="0.4">
      <c r="A29" s="17" t="s">
        <v>17</v>
      </c>
      <c r="B29" s="18"/>
      <c r="C29" s="48">
        <f>C28*7%</f>
        <v>38318.000000000007</v>
      </c>
      <c r="D29" s="41">
        <v>26110</v>
      </c>
      <c r="E29" s="41" t="s">
        <v>68</v>
      </c>
      <c r="F29" s="49">
        <v>10740.26</v>
      </c>
      <c r="G29" s="50">
        <f>13152.47</f>
        <v>13152.47</v>
      </c>
      <c r="H29" s="19"/>
    </row>
    <row r="30" spans="1:8" ht="30.5" thickBot="1" x14ac:dyDescent="0.4">
      <c r="A30" s="14" t="s">
        <v>18</v>
      </c>
      <c r="B30" s="15"/>
      <c r="C30" s="51">
        <f>SUM(C29,C28)</f>
        <v>585718</v>
      </c>
      <c r="D30" s="52">
        <v>399112</v>
      </c>
      <c r="E30" s="52" t="s">
        <v>68</v>
      </c>
      <c r="F30" s="53">
        <f>SUM(F28:F29)</f>
        <v>355229.56000000006</v>
      </c>
      <c r="G30" s="54">
        <f>G28+G29</f>
        <v>251496.63999999998</v>
      </c>
      <c r="H30" s="16"/>
    </row>
    <row r="36" ht="25.5" customHeight="1" x14ac:dyDescent="0.35"/>
  </sheetData>
  <mergeCells count="2">
    <mergeCell ref="A8:H8"/>
    <mergeCell ref="A24:H24"/>
  </mergeCells>
  <pageMargins left="0.7" right="0.7" top="0.75" bottom="0.75" header="0.3" footer="0.3"/>
  <pageSetup scale="74" orientation="landscape"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tabSelected="1" topLeftCell="A13" workbookViewId="0">
      <selection activeCell="M9" sqref="M9"/>
    </sheetView>
  </sheetViews>
  <sheetFormatPr defaultRowHeight="14.5" x14ac:dyDescent="0.35"/>
  <cols>
    <col min="1" max="1" width="15.54296875" customWidth="1"/>
  </cols>
  <sheetData>
    <row r="1" spans="1:8" ht="15.5" x14ac:dyDescent="0.35">
      <c r="A1" s="5" t="s">
        <v>41</v>
      </c>
      <c r="B1" s="5"/>
      <c r="C1" s="5"/>
      <c r="D1" s="5"/>
    </row>
    <row r="2" spans="1:8" x14ac:dyDescent="0.35">
      <c r="A2" s="10"/>
      <c r="B2" s="10"/>
      <c r="C2" s="10"/>
      <c r="D2" s="10"/>
    </row>
    <row r="3" spans="1:8" x14ac:dyDescent="0.35">
      <c r="A3" s="10" t="s">
        <v>37</v>
      </c>
      <c r="B3" s="10"/>
      <c r="C3" s="10"/>
      <c r="D3" s="10"/>
    </row>
    <row r="4" spans="1:8" ht="15" thickBot="1" x14ac:dyDescent="0.4"/>
    <row r="5" spans="1:8" ht="26.5" thickBot="1" x14ac:dyDescent="0.4">
      <c r="A5" s="64" t="s">
        <v>21</v>
      </c>
      <c r="B5" s="62" t="s">
        <v>70</v>
      </c>
      <c r="C5" s="63"/>
      <c r="D5" s="62" t="s">
        <v>71</v>
      </c>
      <c r="E5" s="63"/>
      <c r="F5" s="9" t="s">
        <v>34</v>
      </c>
      <c r="G5" s="9" t="s">
        <v>36</v>
      </c>
      <c r="H5" s="64" t="s">
        <v>35</v>
      </c>
    </row>
    <row r="6" spans="1:8" ht="26.5" thickBot="1" x14ac:dyDescent="0.4">
      <c r="A6" s="65"/>
      <c r="B6" s="6" t="s">
        <v>23</v>
      </c>
      <c r="C6" s="6" t="s">
        <v>24</v>
      </c>
      <c r="D6" s="6" t="s">
        <v>23</v>
      </c>
      <c r="E6" s="6" t="s">
        <v>24</v>
      </c>
      <c r="F6" s="6"/>
      <c r="G6" s="6"/>
      <c r="H6" s="65"/>
    </row>
    <row r="7" spans="1:8" ht="26.5" thickBot="1" x14ac:dyDescent="0.4">
      <c r="A7" s="7" t="s">
        <v>25</v>
      </c>
      <c r="B7" s="66">
        <v>84000</v>
      </c>
      <c r="C7" s="66">
        <v>36000</v>
      </c>
      <c r="D7" s="66">
        <v>70000</v>
      </c>
      <c r="E7" s="66">
        <v>30000</v>
      </c>
      <c r="F7" s="66">
        <f>D7+B7</f>
        <v>154000</v>
      </c>
      <c r="G7" s="66">
        <f>E7+C7</f>
        <v>66000</v>
      </c>
      <c r="H7" s="66">
        <f>SUM(F7:G7)</f>
        <v>220000</v>
      </c>
    </row>
    <row r="8" spans="1:8" ht="39.5" thickBot="1" x14ac:dyDescent="0.4">
      <c r="A8" s="7" t="s">
        <v>26</v>
      </c>
      <c r="B8" s="66">
        <v>87500</v>
      </c>
      <c r="C8" s="66">
        <v>37500</v>
      </c>
      <c r="D8" s="66">
        <v>10500</v>
      </c>
      <c r="E8" s="66">
        <v>4500</v>
      </c>
      <c r="F8" s="66">
        <f t="shared" ref="F8:G16" si="0">D8+B8</f>
        <v>98000</v>
      </c>
      <c r="G8" s="66">
        <f t="shared" si="0"/>
        <v>42000</v>
      </c>
      <c r="H8" s="66">
        <f t="shared" ref="H8:H15" si="1">SUM(F8:G8)</f>
        <v>140000</v>
      </c>
    </row>
    <row r="9" spans="1:8" ht="65.5" thickBot="1" x14ac:dyDescent="0.4">
      <c r="A9" s="7" t="s">
        <v>27</v>
      </c>
      <c r="B9" s="66">
        <v>76300</v>
      </c>
      <c r="C9" s="66">
        <v>32700</v>
      </c>
      <c r="D9" s="66">
        <v>17500</v>
      </c>
      <c r="E9" s="66">
        <v>7500</v>
      </c>
      <c r="F9" s="66">
        <f t="shared" si="0"/>
        <v>93800</v>
      </c>
      <c r="G9" s="66">
        <f t="shared" si="0"/>
        <v>40200</v>
      </c>
      <c r="H9" s="66">
        <f t="shared" si="1"/>
        <v>134000</v>
      </c>
    </row>
    <row r="10" spans="1:8" ht="26.5" thickBot="1" x14ac:dyDescent="0.4">
      <c r="A10" s="7" t="s">
        <v>28</v>
      </c>
      <c r="B10" s="66">
        <v>89600</v>
      </c>
      <c r="C10" s="66">
        <v>38400</v>
      </c>
      <c r="D10" s="66">
        <v>45500</v>
      </c>
      <c r="E10" s="66">
        <v>19500</v>
      </c>
      <c r="F10" s="66">
        <f t="shared" si="0"/>
        <v>135100</v>
      </c>
      <c r="G10" s="66">
        <f t="shared" si="0"/>
        <v>57900</v>
      </c>
      <c r="H10" s="66">
        <f t="shared" si="1"/>
        <v>193000</v>
      </c>
    </row>
    <row r="11" spans="1:8" ht="15" thickBot="1" x14ac:dyDescent="0.4">
      <c r="A11" s="7" t="s">
        <v>29</v>
      </c>
      <c r="B11" s="66">
        <v>52500</v>
      </c>
      <c r="C11" s="66">
        <v>22500</v>
      </c>
      <c r="D11" s="66">
        <v>12600</v>
      </c>
      <c r="E11" s="66">
        <v>5400</v>
      </c>
      <c r="F11" s="66">
        <f t="shared" si="0"/>
        <v>65100</v>
      </c>
      <c r="G11" s="66">
        <f t="shared" si="0"/>
        <v>27900</v>
      </c>
      <c r="H11" s="66">
        <f t="shared" si="1"/>
        <v>93000</v>
      </c>
    </row>
    <row r="12" spans="1:8" ht="39.5" thickBot="1" x14ac:dyDescent="0.4">
      <c r="A12" s="7" t="s">
        <v>30</v>
      </c>
      <c r="B12" s="66">
        <v>105000</v>
      </c>
      <c r="C12" s="66">
        <v>45000</v>
      </c>
      <c r="D12" s="66">
        <v>192500</v>
      </c>
      <c r="E12" s="66">
        <v>82500</v>
      </c>
      <c r="F12" s="66">
        <f t="shared" si="0"/>
        <v>297500</v>
      </c>
      <c r="G12" s="66">
        <f t="shared" si="0"/>
        <v>127500</v>
      </c>
      <c r="H12" s="66">
        <f t="shared" si="1"/>
        <v>425000</v>
      </c>
    </row>
    <row r="13" spans="1:8" ht="39.5" thickBot="1" x14ac:dyDescent="0.4">
      <c r="A13" s="7" t="s">
        <v>31</v>
      </c>
      <c r="B13" s="66">
        <v>52500</v>
      </c>
      <c r="C13" s="66">
        <v>22500</v>
      </c>
      <c r="D13" s="66">
        <v>24402</v>
      </c>
      <c r="E13" s="66">
        <v>10458</v>
      </c>
      <c r="F13" s="66">
        <f t="shared" si="0"/>
        <v>76902</v>
      </c>
      <c r="G13" s="66">
        <f t="shared" si="0"/>
        <v>32958</v>
      </c>
      <c r="H13" s="66">
        <f t="shared" si="1"/>
        <v>109860</v>
      </c>
    </row>
    <row r="14" spans="1:8" ht="26.5" thickBot="1" x14ac:dyDescent="0.4">
      <c r="A14" s="8" t="s">
        <v>32</v>
      </c>
      <c r="B14" s="67">
        <f>SUM(B7:B13)</f>
        <v>547400</v>
      </c>
      <c r="C14" s="67">
        <f>SUM(C7:C13)</f>
        <v>234600</v>
      </c>
      <c r="D14" s="67">
        <f t="shared" ref="D14:E14" si="2">SUM(D7:D13)</f>
        <v>373002</v>
      </c>
      <c r="E14" s="67">
        <f t="shared" si="2"/>
        <v>159858</v>
      </c>
      <c r="F14" s="67">
        <f>D14+B14</f>
        <v>920402</v>
      </c>
      <c r="G14" s="67">
        <f>E14+C14</f>
        <v>394458</v>
      </c>
      <c r="H14" s="67">
        <f t="shared" si="1"/>
        <v>1314860</v>
      </c>
    </row>
    <row r="15" spans="1:8" ht="26.5" thickBot="1" x14ac:dyDescent="0.4">
      <c r="A15" s="7" t="s">
        <v>33</v>
      </c>
      <c r="B15" s="68">
        <f>B14*7%</f>
        <v>38318.000000000007</v>
      </c>
      <c r="C15" s="68">
        <f>C14*7%</f>
        <v>16422</v>
      </c>
      <c r="D15" s="68">
        <f t="shared" ref="D15:E15" si="3">D14*7%</f>
        <v>26110.140000000003</v>
      </c>
      <c r="E15" s="68">
        <f t="shared" si="3"/>
        <v>11190.060000000001</v>
      </c>
      <c r="F15" s="69">
        <f t="shared" si="0"/>
        <v>64428.140000000014</v>
      </c>
      <c r="G15" s="69">
        <f t="shared" si="0"/>
        <v>27612.06</v>
      </c>
      <c r="H15" s="69">
        <f t="shared" si="1"/>
        <v>92040.200000000012</v>
      </c>
    </row>
    <row r="16" spans="1:8" ht="15" thickBot="1" x14ac:dyDescent="0.4">
      <c r="A16" s="8" t="s">
        <v>22</v>
      </c>
      <c r="B16" s="67">
        <f>SUM(B14:B15)</f>
        <v>585718</v>
      </c>
      <c r="C16" s="67">
        <f>SUM(C14:C15)</f>
        <v>251022</v>
      </c>
      <c r="D16" s="67">
        <f>SUM(D14:D15)</f>
        <v>399112.14</v>
      </c>
      <c r="E16" s="67">
        <f>SUM(E14:E15)</f>
        <v>171048.06</v>
      </c>
      <c r="F16" s="67">
        <f t="shared" si="0"/>
        <v>984830.14</v>
      </c>
      <c r="G16" s="67">
        <f t="shared" si="0"/>
        <v>422070.06</v>
      </c>
      <c r="H16" s="67">
        <f>SUM(H14:H15)</f>
        <v>1406900.2</v>
      </c>
    </row>
  </sheetData>
  <mergeCells count="4">
    <mergeCell ref="H5:H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Catia Rodrigues</cp:lastModifiedBy>
  <cp:lastPrinted>2017-12-11T22:51:21Z</cp:lastPrinted>
  <dcterms:created xsi:type="dcterms:W3CDTF">2017-11-15T21:17:43Z</dcterms:created>
  <dcterms:modified xsi:type="dcterms:W3CDTF">2019-06-14T11:00:27Z</dcterms:modified>
</cp:coreProperties>
</file>