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CT_provider\Downloads\RAPPORT_ANNUEL_2020\PROJET_ART POPULAIRE\"/>
    </mc:Choice>
  </mc:AlternateContent>
  <bookViews>
    <workbookView xWindow="0" yWindow="0" windowWidth="20490" windowHeight="7050"/>
  </bookViews>
  <sheets>
    <sheet name="RF par produits" sheetId="3" r:id="rId1"/>
    <sheet name="2) RF - Par catégories budgéta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5" i="3" l="1"/>
  <c r="E29" i="3" l="1"/>
  <c r="E28" i="3"/>
  <c r="F30" i="3" s="1"/>
  <c r="E25" i="3"/>
  <c r="E24" i="3"/>
  <c r="E23" i="3"/>
  <c r="E22" i="3"/>
  <c r="E18" i="3"/>
  <c r="E17" i="3"/>
  <c r="E16" i="3"/>
  <c r="E15" i="3"/>
  <c r="E14" i="3"/>
  <c r="E13" i="3"/>
  <c r="E9" i="3"/>
  <c r="E10" i="3"/>
  <c r="E8" i="3"/>
  <c r="E11" i="3" s="1"/>
  <c r="F11" i="3" s="1"/>
  <c r="H10" i="3"/>
  <c r="F26" i="3" l="1"/>
  <c r="E16" i="2"/>
  <c r="G14" i="2"/>
  <c r="G16" i="2" s="1"/>
  <c r="F14" i="2"/>
  <c r="F16" i="2" s="1"/>
  <c r="I15" i="2" l="1"/>
  <c r="H15" i="2"/>
  <c r="J13" i="2"/>
  <c r="I13" i="2"/>
  <c r="J12" i="2"/>
  <c r="I12" i="2"/>
  <c r="J11" i="2"/>
  <c r="I11" i="2"/>
  <c r="J10" i="2"/>
  <c r="I10" i="2"/>
  <c r="J9" i="2"/>
  <c r="I9" i="2"/>
  <c r="J8" i="2"/>
  <c r="I8" i="2"/>
  <c r="J7" i="2"/>
  <c r="I7" i="2"/>
  <c r="H13" i="2"/>
  <c r="H12" i="2"/>
  <c r="H11" i="2"/>
  <c r="H10" i="2"/>
  <c r="H9" i="2"/>
  <c r="H8" i="2"/>
  <c r="H7" i="2"/>
  <c r="H14" i="2" l="1"/>
  <c r="H16" i="2" s="1"/>
  <c r="I14" i="2"/>
  <c r="I16" i="2" s="1"/>
  <c r="J14" i="2"/>
  <c r="C26" i="3" l="1"/>
  <c r="J24" i="3"/>
  <c r="C48" i="3" l="1"/>
  <c r="C41" i="3"/>
  <c r="K41" i="3"/>
  <c r="I41" i="3"/>
  <c r="H41" i="3"/>
  <c r="G41" i="3"/>
  <c r="D41" i="3"/>
  <c r="K37" i="3"/>
  <c r="I37" i="3"/>
  <c r="H37" i="3"/>
  <c r="G37" i="3"/>
  <c r="D37" i="3"/>
  <c r="C37" i="3"/>
  <c r="K30" i="3"/>
  <c r="I30" i="3"/>
  <c r="H30" i="3"/>
  <c r="G30" i="3"/>
  <c r="E30" i="3"/>
  <c r="D30" i="3"/>
  <c r="C30" i="3"/>
  <c r="K26" i="3"/>
  <c r="I26" i="3"/>
  <c r="H26" i="3"/>
  <c r="G26" i="3"/>
  <c r="E26" i="3"/>
  <c r="D26" i="3"/>
  <c r="K19" i="3"/>
  <c r="I19" i="3"/>
  <c r="H19" i="3"/>
  <c r="G19" i="3"/>
  <c r="E19" i="3"/>
  <c r="F19" i="3" s="1"/>
  <c r="D19" i="3"/>
  <c r="C19" i="3"/>
  <c r="K11" i="3"/>
  <c r="I11" i="3"/>
  <c r="H11" i="3"/>
  <c r="G11" i="3"/>
  <c r="D11" i="3"/>
  <c r="D55" i="3" s="1"/>
  <c r="D57" i="3" s="1"/>
  <c r="C11" i="3"/>
  <c r="C55" i="3" s="1"/>
  <c r="J39" i="3"/>
  <c r="E39" i="3"/>
  <c r="E33" i="3"/>
  <c r="E34" i="3"/>
  <c r="E35" i="3"/>
  <c r="E36" i="3"/>
  <c r="J35" i="3"/>
  <c r="E40" i="3"/>
  <c r="E37" i="3" l="1"/>
  <c r="F37" i="3" s="1"/>
  <c r="E41" i="3"/>
  <c r="F41" i="3" s="1"/>
  <c r="I55" i="3"/>
  <c r="H55" i="3"/>
  <c r="J8" i="3" l="1"/>
  <c r="K48" i="3"/>
  <c r="J40" i="3"/>
  <c r="J41" i="3" s="1"/>
  <c r="J36" i="3"/>
  <c r="J34" i="3"/>
  <c r="J33" i="3"/>
  <c r="J29" i="3"/>
  <c r="J28" i="3"/>
  <c r="J30" i="3" s="1"/>
  <c r="J25" i="3"/>
  <c r="J23" i="3"/>
  <c r="J22" i="3"/>
  <c r="J18" i="3"/>
  <c r="J17" i="3"/>
  <c r="J16" i="3"/>
  <c r="J15" i="3"/>
  <c r="J14" i="3"/>
  <c r="J13" i="3"/>
  <c r="J9" i="3"/>
  <c r="J10" i="3"/>
  <c r="J44" i="3"/>
  <c r="J47" i="3"/>
  <c r="J46" i="3"/>
  <c r="E44" i="3"/>
  <c r="I48" i="3"/>
  <c r="H48" i="3"/>
  <c r="D48" i="3"/>
  <c r="C64" i="3"/>
  <c r="E47" i="3"/>
  <c r="E46" i="3"/>
  <c r="E45" i="3"/>
  <c r="F48" i="3" l="1"/>
  <c r="F57" i="3" s="1"/>
  <c r="J37" i="3"/>
  <c r="J11" i="3"/>
  <c r="J26" i="3"/>
  <c r="J19" i="3"/>
  <c r="C56" i="3"/>
  <c r="H56" i="3"/>
  <c r="J48" i="3"/>
  <c r="E48" i="3"/>
  <c r="C57" i="3" l="1"/>
  <c r="H57" i="3"/>
  <c r="J56" i="3"/>
  <c r="J55" i="3"/>
  <c r="I57" i="3"/>
  <c r="C61" i="3"/>
  <c r="E55" i="3"/>
  <c r="E56" i="3" s="1"/>
  <c r="E57" i="3" s="1"/>
  <c r="J57" i="3" l="1"/>
  <c r="C62" i="3"/>
  <c r="C65" i="3"/>
  <c r="C14" i="2" l="1"/>
  <c r="C16" i="2" l="1"/>
  <c r="D14" i="2" l="1"/>
  <c r="B14" i="2"/>
  <c r="B16" i="2" s="1"/>
  <c r="D15" i="2" l="1"/>
  <c r="J15" i="2" s="1"/>
  <c r="J16" i="2" s="1"/>
  <c r="D16" i="2" l="1"/>
</calcChain>
</file>

<file path=xl/sharedStrings.xml><?xml version="1.0" encoding="utf-8"?>
<sst xmlns="http://schemas.openxmlformats.org/spreadsheetml/2006/main" count="135" uniqueCount="109">
  <si>
    <t>Tableau 1 - Budget du projet PBF par résultat, produit et activité</t>
  </si>
  <si>
    <t>Nombre de resultat/ produit</t>
  </si>
  <si>
    <t>Formulation du resultat/ produit/activite</t>
  </si>
  <si>
    <t>Organisation recipiendiaire 1 (budget en USD)</t>
  </si>
  <si>
    <t>Organisation recipiendiaire 2 (budget en USD)</t>
  </si>
  <si>
    <t>Total</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</si>
  <si>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</si>
  <si>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</si>
  <si>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PNUD</t>
  </si>
  <si>
    <t xml:space="preserve">RESULTAT 1: </t>
  </si>
  <si>
    <t>Produit 1.1:</t>
  </si>
  <si>
    <t>Activite 1.1.1:</t>
  </si>
  <si>
    <t>Activite 1.1.2:</t>
  </si>
  <si>
    <t>Activite 1.1.3:</t>
  </si>
  <si>
    <t>Produit total</t>
  </si>
  <si>
    <t>Produit 1.2:</t>
  </si>
  <si>
    <t>Activite 1.2.1</t>
  </si>
  <si>
    <t>Activite 1.2.2</t>
  </si>
  <si>
    <t>Activite 1.2.3</t>
  </si>
  <si>
    <t>Activite 1.2.4</t>
  </si>
  <si>
    <t>Activite 1.2.5</t>
  </si>
  <si>
    <t>Activite 1.2.6</t>
  </si>
  <si>
    <t xml:space="preserve">RESULTAT 2: </t>
  </si>
  <si>
    <t>Produit 2.1</t>
  </si>
  <si>
    <t>Activite 2.1.1</t>
  </si>
  <si>
    <t>Activite 2.1.2</t>
  </si>
  <si>
    <t>Activite 2.1.3</t>
  </si>
  <si>
    <t>Produit 2.2</t>
  </si>
  <si>
    <t>Activite 2.2.1</t>
  </si>
  <si>
    <t>Activite' 2.2.2</t>
  </si>
  <si>
    <t xml:space="preserve">RESULTAT 3: </t>
  </si>
  <si>
    <t>Produit 3.1</t>
  </si>
  <si>
    <t>Activite 3.1.1</t>
  </si>
  <si>
    <t>Activite 3.1.2</t>
  </si>
  <si>
    <t>Activite 3.1.3</t>
  </si>
  <si>
    <t>Produit 3.2:</t>
  </si>
  <si>
    <t>Activite 3.2.1</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</si>
  <si>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</si>
  <si>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</si>
  <si>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</si>
  <si>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</si>
  <si>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</si>
  <si>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</si>
  <si>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Organisation recipiendiaire 1</t>
  </si>
  <si>
    <t>Organisation recipiendiaire 2</t>
  </si>
  <si>
    <t>Sous-budget total du projet</t>
  </si>
  <si>
    <t>Coûts indirects (7%):</t>
  </si>
  <si>
    <t xml:space="preserve">Niveau de depense/ engagement actuel en USD (a remplir au moment des rapports de projet) </t>
  </si>
  <si>
    <t xml:space="preserve">Niveau de depense TOTAL/ engagement actuel en USD (a remplir au moment des rapports de projet) </t>
  </si>
  <si>
    <t>Tableau 1 - Budget de projet GOUDMADA par categorie de cout de l'ONU</t>
  </si>
  <si>
    <t>CATEGORIES</t>
  </si>
  <si>
    <t xml:space="preserve"> TOTAL PROJET</t>
  </si>
  <si>
    <t>Budget</t>
  </si>
  <si>
    <t>Dépense</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</si>
  <si>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</si>
  <si>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</si>
  <si>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</si>
  <si>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</si>
  <si>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</si>
  <si>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</si>
  <si>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</si>
  <si>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Sous-total</t>
  </si>
  <si>
    <t xml:space="preserve">8. Coûts indirects*  </t>
  </si>
  <si>
    <t>TOTAL</t>
  </si>
  <si>
    <r>
      <t>Niveau de depense/ engagement actuel en USD (a remplir au moment des rapports de projet)</t>
    </r>
    <r>
      <rPr>
        <b/>
        <sz val="11"/>
        <rFont val="Calibri"/>
        <family val="2"/>
      </rPr>
      <t xml:space="preserve"> </t>
    </r>
  </si>
  <si>
    <t xml:space="preserve">Pourcentage des  dépenses pour chaque produit ou activite reserve pour action directe sur égalité des sexes et autonomisation des femmes (GEWE) (cas echeant) </t>
  </si>
  <si>
    <t>tranche 1</t>
  </si>
  <si>
    <t>UNFPA</t>
  </si>
  <si>
    <t>Voir liste complète dans le document de projet</t>
  </si>
  <si>
    <t>Bureau commun de Betroka, carburant, fournitures de bureau, communication…</t>
  </si>
  <si>
    <t xml:space="preserve">Enquête de perception, missions de suivi trimestrielles et visites du comité de pilotage, réunion du comité technique du projet, évaluation finale </t>
  </si>
  <si>
    <t>$ alloué à GEWE</t>
  </si>
  <si>
    <t>% alloué à GEWE</t>
  </si>
  <si>
    <t>$ alloué à S&amp;E</t>
  </si>
  <si>
    <t>% alloué à S&amp;E</t>
  </si>
  <si>
    <r>
      <t xml:space="preserve">Note: Le PBF n'accepte pas les projets avec moins de 5% pour le S&amp;E et moins 15% pour le GEWE. Ces chiffres apparaîtront </t>
    </r>
    <r>
      <rPr>
        <sz val="11"/>
        <color rgb="FFFF0000"/>
        <rFont val="Calibri"/>
        <family val="2"/>
      </rPr>
      <t>en</t>
    </r>
    <r>
      <rPr>
        <sz val="11"/>
        <color theme="1"/>
        <rFont val="Calibri"/>
        <family val="2"/>
        <scheme val="minor"/>
      </rPr>
      <t xml:space="preserve"> </t>
    </r>
    <r>
      <rPr>
        <sz val="11"/>
        <color rgb="FFFF0000"/>
        <rFont val="Calibri"/>
        <family val="2"/>
      </rPr>
      <t>rouge</t>
    </r>
    <r>
      <rPr>
        <sz val="11"/>
        <color theme="1"/>
        <rFont val="Calibri"/>
        <family val="2"/>
        <scheme val="minor"/>
      </rPr>
      <t xml:space="preserve"> si ce seuil minimum n'est pas atteint.</t>
    </r>
  </si>
  <si>
    <t xml:space="preserve">Les jeunes hommes et jeunes femmes âgés de 10 à 30 ans issus des communes cibles sont mobilisés par un collectif mixte d’artistes locaux populaires, s’engagent dans des rencontres pour restaurer les dialogues. </t>
  </si>
  <si>
    <t>Les capacités et les compétences de l’OSC partenaire sont renforcées en matière de leadership et de consolidation de la paix pour une mobilisation des jeunes</t>
  </si>
  <si>
    <t>Former les membres de l'OSC partenaire sur la consolidation de la paix, le leadership, l'animation et la mobilisation des jeunes, y compris en milieu carcéral</t>
  </si>
  <si>
    <t>Appuyer l'OSC partenaire dans l'élaboration d'une stratégie de communication ciblant les jeunes à risque des communes d'intervention du projet</t>
  </si>
  <si>
    <t>Former les techniciens de l'OSC partenaire en techniques audio-visuelles (montage, prise de son, vidéo et arts du spectacle) et acquérir les matériels et équipements nécessaires</t>
  </si>
  <si>
    <t>L'OSC partenaire mobilise les jeunes issus des communes cibles en faveur de lapaix et du civisme</t>
  </si>
  <si>
    <t xml:space="preserve">Mener un diagnostic sur la situation socio-politique et sécuritaire des Communes cibles </t>
  </si>
  <si>
    <t>Mobiliser les jeunes cibles dans chacune des communes d'intervention pour élaborer un plan d'action artistique participatif</t>
  </si>
  <si>
    <t>Réaliser une campagne de sensibilisation/communication et de mobilisation des jeunes dans les communes cibles</t>
  </si>
  <si>
    <t>Appuyer la mise en oeuvre du plan d’action artistique participatif  dans chaque commune d'intervention</t>
  </si>
  <si>
    <t>Proposer aux jeunes incarcérés des activités artistiques visant à la fois l'expression verbale et non verbale ainsi que la sensibilisation à la non violence</t>
  </si>
  <si>
    <t>Appuyer la réinsertion sociale des ex-détenus en collaboration avec leur milieu familial et la communauté dont ils sont issus</t>
  </si>
  <si>
    <t>Les jeunes des communes cibles, dont ceux issus du collectif mixte, sont structurés en réseaux mixtes intercommunaux pour amplifier leur voix en faveur de la paix et encourager un changement de comportement citoyen</t>
  </si>
  <si>
    <t>Les jeunes volontaires (de 10 à 30 ans) sont structurés en réseaux associatifs et sont capables de mettre en œuvre leurs projets  en faveur de la paix</t>
  </si>
  <si>
    <t>Appuyer la structuration en réseau associatif des jeunes par commune</t>
  </si>
  <si>
    <t>Appuyer la définition et la mise en œuvre de projets structurants par pôle d’intervention (réhabilitation d’infrastructures d'accueil dédiées aux jeunes, dotation en équipements…)</t>
  </si>
  <si>
    <t>Appuyer les réseaux de jeunes à mettre en place un mécanisme de gestion des projets structurants</t>
  </si>
  <si>
    <t>Les jeunes membres des réseaux auront leurs capacités en matière de citoyenneté, de culture de non-violence et de consolidation de la paix renforcées et expérimentent collectivement le changement de comportement en faveur de la paix</t>
  </si>
  <si>
    <t>Sensibiliser et former les jeunes en matière de citoyenneté, de culture de non-violence et de consolidation de la paix</t>
  </si>
  <si>
    <t>Organiser des évènements pour promouvoir les rencontres/réflexions/expressions des jeunes autour de ces thématiques</t>
  </si>
  <si>
    <t>Les réseaux de jeunes interagissent avec les institutions pour faire entendre leur voix et participer positivement à la consolidation de la paix dans la zone d'intervention</t>
  </si>
  <si>
    <t>Les représentants des réseaux de jeunes intègrent les mécanismes endogènes et institutionnels de concertation et de règlement des conflits.</t>
  </si>
  <si>
    <t>Appuyer l'implication des jeunes dans les mécanismes endogènes de concertation et de règlement de confit au niveau communautaire</t>
  </si>
  <si>
    <t>Accompagner les jeunes à intégrer les Structures locales de Concertation au niveau des communes</t>
  </si>
  <si>
    <t>Créer un espace de dialogue, de débat, de plaidoyer entre les jeunes et la communauté des adultes/notables/élus</t>
  </si>
  <si>
    <t>Activite 3.1.4</t>
  </si>
  <si>
    <t>Appuyer la définition et la mise en œuvre de plans locaux de paix intégrant les préoccupations des jeunes</t>
  </si>
  <si>
    <t>Des mécanismes de collaboration des jeunes avec la justice et les forces de l'ordre sont mis en place et promus</t>
  </si>
  <si>
    <t>Appuyer la mise en œuvre des activités conjointes de sensibilisation des jeunes sur des thèmes liés à la justice et la sécurité</t>
  </si>
  <si>
    <t>Activite 3.2.2</t>
  </si>
  <si>
    <t>Soutenir la mise en œuvre d’actions pour renforcer la confiance des jeunes envers la justice et les forces de défense et de sécurité</t>
  </si>
  <si>
    <t>Activite 2.1.4</t>
  </si>
  <si>
    <t>Etablir un plan d'action intégré en faveur de la paix et du civisme par pôle d'intervention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</si>
</sst>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_-* #,##0.00_-;\-* #,##0.00_-;_-* &quot;-&quot;??_-;_-@_-"/>
    <numFmt numFmtId="165" formatCode="_-* #,##0.00\ _€_-;\-* #,##0.00\ _€_-;_-* &quot;-&quot;??\ _€_-;_-@_-"/>
    <numFmt numFmtId="166" formatCode="_(* #,##0_);_(* \(#,##0\);_(* &quot;-&quot;??_);_(@_)"/>
    <numFmt numFmtId="167" formatCode="_-* #,##0_-;\-* #,##0_-;_-* &quot;-&quot;??_-;_-@_-"/>
    <numFmt numFmtId="168" formatCode="[$$-409]#,##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sz val="11"/>
      <name val="Calibri"/>
      <family val="2"/>
    </font>
    <font>
      <b/>
      <sz val="11"/>
      <name val="Calibri"/>
      <family val="2"/>
    </font>
    <font>
      <b/>
      <sz val="11"/>
      <color rgb="FF000000"/>
      <name val="Calibri"/>
      <family val="2"/>
    </font>
    <font>
      <sz val="11"/>
      <color rgb="FF000000"/>
      <name val="Calibri"/>
      <family val="2"/>
    </font>
    <font>
      <b/>
      <sz val="12"/>
      <color rgb="FF000000"/>
      <name val="Calibri"/>
      <family val="2"/>
    </font>
    <font>
      <sz val="12"/>
      <color rgb="FF000000"/>
      <name val="Calibri"/>
      <family val="2"/>
    </font>
    <font>
      <sz val="11"/>
      <color theme="1"/>
      <name val="Calibri"/>
      <family val="2"/>
    </font>
    <font>
      <sz val="11"/>
      <color rgb="FFFF0000"/>
      <name val="Calibri"/>
      <family val="2"/>
    </font>
    <font>
      <sz val="8"/>
      <name val="Calibri"/>
      <family val="2"/>
      <scheme val="minor"/>
    </font>
    <font>
      <sz val="11"/>
      <name val="Calibri"/>
      <family val="2"/>
      <scheme val="minor"/>
    </font>
    <font>
      <sz val="9"/>
      <color theme="1"/>
      <name val="Calibri"/>
      <family val="2"/>
      <scheme val="minor"/>
    </font>
    <font>
      <sz val="12"/>
      <name val="Calibri"/>
      <family val="2"/>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rgb="FFFFFFFF"/>
        <bgColor rgb="FF000000"/>
      </patternFill>
    </fill>
    <fill>
      <patternFill patternType="solid">
        <fgColor rgb="FFD9D9D9"/>
        <bgColor rgb="FF000000"/>
      </patternFill>
    </fill>
    <fill>
      <patternFill patternType="solid">
        <fgColor rgb="FFD0CECE"/>
        <bgColor rgb="FF000000"/>
      </patternFill>
    </fill>
    <fill>
      <patternFill patternType="solid">
        <fgColor rgb="FFFFD966"/>
        <bgColor rgb="FF000000"/>
      </patternFill>
    </fill>
    <fill>
      <patternFill patternType="solid">
        <fgColor theme="3"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s>
  <cellStyleXfs count="5">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70">
    <xf numFmtId="0" fontId="0" fillId="0" borderId="0" xfId="0"/>
    <xf numFmtId="0" fontId="3"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3" fillId="3" borderId="4" xfId="0" applyFont="1" applyFill="1" applyBorder="1" applyAlignment="1" applyProtection="1">
      <alignment horizontal="center" vertical="center" wrapText="1"/>
      <protection locked="0"/>
    </xf>
    <xf numFmtId="0" fontId="2" fillId="0" borderId="0" xfId="0" applyFont="1"/>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3" borderId="0" xfId="0" applyFill="1" applyAlignment="1">
      <alignment vertical="center" wrapText="1"/>
    </xf>
    <xf numFmtId="0" fontId="0" fillId="0" borderId="0" xfId="0" applyFill="1" applyAlignment="1">
      <alignment vertical="center" wrapText="1"/>
    </xf>
    <xf numFmtId="9" fontId="0" fillId="0" borderId="0" xfId="3" applyFont="1"/>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xf>
    <xf numFmtId="0" fontId="3" fillId="4"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164" fontId="6" fillId="6" borderId="23" xfId="1" applyFont="1" applyFill="1" applyBorder="1" applyAlignment="1">
      <alignment vertical="center" wrapText="1"/>
    </xf>
    <xf numFmtId="0" fontId="3" fillId="5" borderId="23" xfId="0" applyFont="1" applyFill="1" applyBorder="1" applyAlignment="1">
      <alignment horizontal="center" vertical="center" wrapText="1"/>
    </xf>
    <xf numFmtId="0" fontId="8" fillId="6" borderId="23" xfId="0" applyFont="1" applyFill="1" applyBorder="1" applyAlignment="1">
      <alignment vertical="center" wrapText="1"/>
    </xf>
    <xf numFmtId="0" fontId="9" fillId="0" borderId="24" xfId="0" applyFont="1" applyBorder="1" applyAlignment="1">
      <alignment vertical="center" wrapText="1"/>
    </xf>
    <xf numFmtId="0" fontId="5" fillId="4" borderId="16" xfId="0" applyFont="1" applyFill="1" applyBorder="1" applyAlignment="1">
      <alignment horizontal="center" vertical="center" wrapText="1"/>
    </xf>
    <xf numFmtId="0" fontId="0" fillId="6" borderId="4" xfId="0" applyFill="1" applyBorder="1" applyAlignment="1">
      <alignment vertical="center" wrapText="1"/>
    </xf>
    <xf numFmtId="0" fontId="0" fillId="0" borderId="0" xfId="0" applyFont="1"/>
    <xf numFmtId="166" fontId="0" fillId="0" borderId="0" xfId="0" applyNumberFormat="1" applyFont="1"/>
    <xf numFmtId="0" fontId="2" fillId="8"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166" fontId="0" fillId="0" borderId="4" xfId="4" applyNumberFormat="1" applyFont="1" applyBorder="1" applyAlignment="1">
      <alignment horizontal="center" vertical="center" wrapText="1"/>
    </xf>
    <xf numFmtId="166" fontId="2" fillId="9" borderId="4" xfId="4" applyNumberFormat="1" applyFont="1" applyFill="1" applyBorder="1" applyAlignment="1">
      <alignment horizontal="center" vertical="center" wrapText="1"/>
    </xf>
    <xf numFmtId="0" fontId="2" fillId="8" borderId="17" xfId="0" applyFont="1" applyFill="1" applyBorder="1" applyAlignment="1">
      <alignment horizontal="center" vertical="center" wrapText="1"/>
    </xf>
    <xf numFmtId="166" fontId="2" fillId="9" borderId="19" xfId="4" applyNumberFormat="1" applyFont="1" applyFill="1" applyBorder="1" applyAlignment="1">
      <alignment horizontal="center" vertical="center" wrapText="1"/>
    </xf>
    <xf numFmtId="0" fontId="0" fillId="0" borderId="26" xfId="0" applyFont="1" applyBorder="1" applyAlignment="1">
      <alignment vertical="center" wrapText="1"/>
    </xf>
    <xf numFmtId="0" fontId="2" fillId="9" borderId="26" xfId="0" applyFont="1" applyFill="1" applyBorder="1" applyAlignment="1">
      <alignment vertical="center" wrapText="1"/>
    </xf>
    <xf numFmtId="0" fontId="2" fillId="9" borderId="27" xfId="0" applyFont="1" applyFill="1" applyBorder="1" applyAlignment="1">
      <alignment vertical="center" wrapText="1"/>
    </xf>
    <xf numFmtId="0" fontId="2" fillId="8" borderId="16" xfId="0" applyFont="1" applyFill="1" applyBorder="1" applyAlignment="1">
      <alignment horizontal="center" vertical="center" wrapText="1"/>
    </xf>
    <xf numFmtId="166" fontId="0" fillId="0" borderId="16" xfId="4" applyNumberFormat="1" applyFont="1" applyBorder="1" applyAlignment="1">
      <alignment horizontal="right" vertical="center"/>
    </xf>
    <xf numFmtId="166" fontId="2" fillId="9" borderId="16" xfId="4" applyNumberFormat="1" applyFont="1" applyFill="1" applyBorder="1" applyAlignment="1">
      <alignment horizontal="center" vertical="center" wrapText="1"/>
    </xf>
    <xf numFmtId="166" fontId="2" fillId="9" borderId="17" xfId="4" applyNumberFormat="1" applyFont="1" applyFill="1" applyBorder="1" applyAlignment="1">
      <alignment horizontal="center" vertical="center" wrapText="1"/>
    </xf>
    <xf numFmtId="166" fontId="0" fillId="0" borderId="16" xfId="4" applyNumberFormat="1" applyFont="1" applyBorder="1" applyAlignment="1">
      <alignment horizontal="center" vertical="center" wrapText="1"/>
    </xf>
    <xf numFmtId="166" fontId="0" fillId="0" borderId="17" xfId="4" applyNumberFormat="1" applyFont="1" applyBorder="1" applyAlignment="1">
      <alignment horizontal="center" vertical="center" wrapText="1"/>
    </xf>
    <xf numFmtId="166" fontId="2" fillId="9" borderId="18" xfId="4" applyNumberFormat="1" applyFont="1" applyFill="1" applyBorder="1" applyAlignment="1">
      <alignment horizontal="center" vertical="center" wrapText="1"/>
    </xf>
    <xf numFmtId="166" fontId="2" fillId="9" borderId="20" xfId="4" applyNumberFormat="1" applyFont="1" applyFill="1" applyBorder="1" applyAlignment="1">
      <alignment horizontal="center" vertical="center" wrapText="1"/>
    </xf>
    <xf numFmtId="0" fontId="2" fillId="7" borderId="7" xfId="0" applyFont="1" applyFill="1" applyBorder="1" applyAlignment="1">
      <alignment horizontal="center" vertical="center" wrapText="1"/>
    </xf>
    <xf numFmtId="44" fontId="11" fillId="0" borderId="4" xfId="2" applyNumberFormat="1" applyFont="1" applyFill="1" applyBorder="1" applyAlignment="1" applyProtection="1">
      <alignment horizontal="center" vertical="center" wrapText="1"/>
      <protection locked="0"/>
    </xf>
    <xf numFmtId="44" fontId="11" fillId="11" borderId="4" xfId="2" applyNumberFormat="1" applyFont="1" applyFill="1" applyBorder="1" applyAlignment="1" applyProtection="1">
      <alignment horizontal="center" vertical="center" wrapText="1"/>
    </xf>
    <xf numFmtId="9" fontId="11" fillId="0" borderId="4" xfId="3" applyFont="1" applyFill="1" applyBorder="1" applyAlignment="1" applyProtection="1">
      <alignment horizontal="center" vertical="center" wrapText="1"/>
      <protection locked="0"/>
    </xf>
    <xf numFmtId="49" fontId="11" fillId="0" borderId="4" xfId="2" applyNumberFormat="1" applyFont="1" applyFill="1" applyBorder="1" applyAlignment="1" applyProtection="1">
      <alignment horizontal="left" vertical="top" wrapText="1"/>
      <protection locked="0"/>
    </xf>
    <xf numFmtId="49" fontId="11" fillId="0" borderId="4" xfId="2" applyNumberFormat="1" applyFont="1" applyFill="1" applyBorder="1" applyAlignment="1" applyProtection="1">
      <alignment horizontal="left" wrapText="1"/>
      <protection locked="0"/>
    </xf>
    <xf numFmtId="0" fontId="12" fillId="0" borderId="0" xfId="0" applyFont="1" applyFill="1" applyBorder="1" applyAlignment="1">
      <alignment wrapText="1"/>
    </xf>
    <xf numFmtId="0" fontId="10" fillId="11" borderId="4" xfId="0" applyFont="1" applyFill="1" applyBorder="1" applyAlignment="1" applyProtection="1">
      <alignment vertical="center" wrapText="1"/>
    </xf>
    <xf numFmtId="44" fontId="10" fillId="11" borderId="4" xfId="2" applyNumberFormat="1" applyFont="1" applyFill="1" applyBorder="1" applyAlignment="1" applyProtection="1">
      <alignment horizontal="center" vertical="center" wrapText="1"/>
    </xf>
    <xf numFmtId="44" fontId="10" fillId="11" borderId="4" xfId="2" applyFont="1" applyFill="1" applyBorder="1" applyAlignment="1" applyProtection="1">
      <alignment horizontal="center" vertical="center" wrapText="1"/>
    </xf>
    <xf numFmtId="44" fontId="10" fillId="11" borderId="5" xfId="2" applyNumberFormat="1" applyFont="1" applyFill="1" applyBorder="1" applyAlignment="1" applyProtection="1">
      <alignment horizontal="center" vertical="center" wrapText="1"/>
    </xf>
    <xf numFmtId="0" fontId="11" fillId="10" borderId="0" xfId="0" applyFont="1" applyFill="1" applyBorder="1" applyAlignment="1" applyProtection="1">
      <alignment vertical="center" wrapText="1"/>
      <protection locked="0"/>
    </xf>
    <xf numFmtId="0" fontId="10" fillId="10" borderId="0" xfId="0" applyFont="1" applyFill="1" applyBorder="1" applyAlignment="1" applyProtection="1">
      <alignment vertical="center" wrapText="1"/>
    </xf>
    <xf numFmtId="44" fontId="11" fillId="10" borderId="0" xfId="2"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44" fontId="11" fillId="0" borderId="4" xfId="2" applyFont="1" applyFill="1" applyBorder="1" applyAlignment="1" applyProtection="1">
      <alignment vertical="center" wrapText="1"/>
      <protection locked="0"/>
    </xf>
    <xf numFmtId="44" fontId="11" fillId="11" borderId="4" xfId="2" applyFont="1" applyFill="1" applyBorder="1" applyAlignment="1" applyProtection="1">
      <alignment vertical="center" wrapText="1"/>
    </xf>
    <xf numFmtId="49" fontId="11" fillId="0" borderId="4" xfId="0" applyNumberFormat="1" applyFont="1" applyFill="1" applyBorder="1" applyAlignment="1" applyProtection="1">
      <alignment horizontal="left" wrapText="1"/>
      <protection locked="0"/>
    </xf>
    <xf numFmtId="0" fontId="11" fillId="10" borderId="7" xfId="0" applyFont="1" applyFill="1" applyBorder="1" applyAlignment="1" applyProtection="1">
      <alignment vertical="center" wrapText="1"/>
      <protection locked="0"/>
    </xf>
    <xf numFmtId="0" fontId="10" fillId="11" borderId="8" xfId="0" applyFont="1" applyFill="1" applyBorder="1" applyAlignment="1" applyProtection="1">
      <alignment vertical="center" wrapText="1"/>
    </xf>
    <xf numFmtId="0" fontId="10" fillId="12" borderId="4" xfId="0" applyFont="1" applyFill="1" applyBorder="1" applyAlignment="1" applyProtection="1">
      <alignment vertical="center" wrapText="1"/>
      <protection locked="0"/>
    </xf>
    <xf numFmtId="44" fontId="10" fillId="12" borderId="4" xfId="2" applyFont="1" applyFill="1" applyBorder="1" applyAlignment="1" applyProtection="1">
      <alignment vertical="center" wrapText="1"/>
    </xf>
    <xf numFmtId="0" fontId="10" fillId="10" borderId="0" xfId="0" applyFont="1" applyFill="1" applyBorder="1" applyAlignment="1" applyProtection="1">
      <alignment vertical="center" wrapText="1"/>
      <protection locked="0"/>
    </xf>
    <xf numFmtId="0" fontId="10" fillId="11" borderId="4" xfId="2" applyNumberFormat="1" applyFont="1" applyFill="1" applyBorder="1" applyAlignment="1" applyProtection="1">
      <alignment horizontal="center" vertical="center" wrapText="1"/>
    </xf>
    <xf numFmtId="0" fontId="11" fillId="10" borderId="0" xfId="0" applyFont="1" applyFill="1" applyBorder="1" applyAlignment="1" applyProtection="1">
      <alignment vertical="center" wrapText="1"/>
    </xf>
    <xf numFmtId="0" fontId="11" fillId="11" borderId="16" xfId="0" applyFont="1" applyFill="1" applyBorder="1" applyAlignment="1" applyProtection="1">
      <alignment vertical="center" wrapText="1"/>
    </xf>
    <xf numFmtId="44" fontId="11" fillId="11" borderId="4" xfId="0" applyNumberFormat="1" applyFont="1" applyFill="1" applyBorder="1" applyAlignment="1" applyProtection="1">
      <alignment vertical="center" wrapText="1"/>
    </xf>
    <xf numFmtId="44" fontId="11" fillId="11" borderId="17" xfId="0" applyNumberFormat="1" applyFont="1" applyFill="1" applyBorder="1" applyAlignment="1" applyProtection="1">
      <alignment vertical="center" wrapText="1"/>
    </xf>
    <xf numFmtId="0" fontId="11" fillId="10" borderId="0" xfId="0" applyFont="1" applyFill="1" applyBorder="1" applyAlignment="1">
      <alignment vertical="center" wrapText="1"/>
    </xf>
    <xf numFmtId="0" fontId="11" fillId="0" borderId="0" xfId="0" applyFont="1" applyFill="1" applyBorder="1" applyAlignment="1" applyProtection="1">
      <alignment vertical="center" wrapText="1"/>
      <protection locked="0"/>
    </xf>
    <xf numFmtId="0" fontId="11" fillId="0" borderId="0" xfId="0" applyFont="1" applyFill="1" applyBorder="1" applyAlignment="1">
      <alignment vertical="center" wrapText="1"/>
    </xf>
    <xf numFmtId="0" fontId="10" fillId="11" borderId="18" xfId="0" applyFont="1" applyFill="1" applyBorder="1" applyAlignment="1" applyProtection="1">
      <alignment vertical="center" wrapText="1"/>
    </xf>
    <xf numFmtId="44" fontId="10" fillId="11" borderId="19" xfId="2" applyFont="1" applyFill="1" applyBorder="1" applyAlignment="1" applyProtection="1">
      <alignment vertical="center" wrapText="1"/>
    </xf>
    <xf numFmtId="44" fontId="10" fillId="11" borderId="20" xfId="2" applyFont="1" applyFill="1" applyBorder="1" applyAlignment="1" applyProtection="1">
      <alignment vertical="center" wrapText="1"/>
    </xf>
    <xf numFmtId="0" fontId="10" fillId="0" borderId="0" xfId="0" applyFont="1" applyFill="1" applyBorder="1" applyAlignment="1" applyProtection="1">
      <alignment vertical="center" wrapText="1"/>
      <protection locked="0"/>
    </xf>
    <xf numFmtId="0" fontId="10" fillId="10" borderId="0" xfId="0" applyFont="1" applyFill="1" applyBorder="1" applyAlignment="1">
      <alignment vertical="center" wrapText="1"/>
    </xf>
    <xf numFmtId="44" fontId="10" fillId="10" borderId="0" xfId="0" applyNumberFormat="1" applyFont="1" applyFill="1" applyBorder="1" applyAlignment="1">
      <alignment vertical="center" wrapText="1"/>
    </xf>
    <xf numFmtId="0" fontId="10" fillId="0" borderId="0" xfId="0" applyFont="1" applyFill="1" applyBorder="1" applyAlignment="1">
      <alignment vertical="center" wrapText="1"/>
    </xf>
    <xf numFmtId="44" fontId="10" fillId="0" borderId="0" xfId="0" applyNumberFormat="1" applyFont="1" applyFill="1" applyBorder="1" applyAlignment="1">
      <alignment vertical="center" wrapText="1"/>
    </xf>
    <xf numFmtId="0" fontId="8" fillId="11" borderId="22" xfId="0" applyFont="1" applyFill="1" applyBorder="1" applyAlignment="1" applyProtection="1">
      <alignment horizontal="left" vertical="center" wrapText="1"/>
    </xf>
    <xf numFmtId="44" fontId="10" fillId="11" borderId="24" xfId="0" applyNumberFormat="1" applyFont="1" applyFill="1" applyBorder="1" applyAlignment="1" applyProtection="1">
      <alignment vertical="center" wrapText="1"/>
    </xf>
    <xf numFmtId="0" fontId="8" fillId="11" borderId="16" xfId="0" applyFont="1" applyFill="1" applyBorder="1" applyAlignment="1" applyProtection="1">
      <alignment horizontal="left" vertical="center" wrapText="1"/>
    </xf>
    <xf numFmtId="9" fontId="10" fillId="11" borderId="17" xfId="3" applyFont="1" applyFill="1" applyBorder="1" applyAlignment="1" applyProtection="1">
      <alignment wrapText="1"/>
    </xf>
    <xf numFmtId="9" fontId="10" fillId="10" borderId="0" xfId="3" applyFont="1" applyFill="1" applyBorder="1" applyAlignment="1">
      <alignment wrapText="1"/>
    </xf>
    <xf numFmtId="0" fontId="8" fillId="10" borderId="0" xfId="0" applyFont="1" applyFill="1" applyBorder="1" applyAlignment="1">
      <alignment horizontal="center" vertical="center" wrapText="1"/>
    </xf>
    <xf numFmtId="44" fontId="10" fillId="11" borderId="17" xfId="3" applyNumberFormat="1" applyFont="1" applyFill="1" applyBorder="1" applyAlignment="1" applyProtection="1">
      <alignment wrapText="1"/>
    </xf>
    <xf numFmtId="44" fontId="10" fillId="10" borderId="0" xfId="3" applyNumberFormat="1" applyFont="1" applyFill="1" applyBorder="1" applyAlignment="1">
      <alignment wrapText="1"/>
    </xf>
    <xf numFmtId="0" fontId="12" fillId="10" borderId="0" xfId="0" applyFont="1" applyFill="1" applyBorder="1" applyAlignment="1">
      <alignment horizontal="center" vertical="center" wrapText="1"/>
    </xf>
    <xf numFmtId="44" fontId="10" fillId="11" borderId="13" xfId="2" applyFont="1" applyFill="1" applyBorder="1" applyAlignment="1" applyProtection="1">
      <alignment horizontal="center" vertical="center" wrapText="1"/>
    </xf>
    <xf numFmtId="44" fontId="10" fillId="11" borderId="15" xfId="2" applyFont="1" applyFill="1" applyBorder="1" applyAlignment="1" applyProtection="1">
      <alignment horizontal="center" vertical="center" wrapText="1"/>
    </xf>
    <xf numFmtId="0" fontId="0" fillId="0" borderId="4" xfId="0" applyBorder="1"/>
    <xf numFmtId="44" fontId="11" fillId="0" borderId="8" xfId="2" applyNumberFormat="1" applyFont="1" applyFill="1" applyBorder="1" applyAlignment="1" applyProtection="1">
      <alignment horizontal="center" vertical="center" wrapText="1"/>
      <protection locked="0"/>
    </xf>
    <xf numFmtId="44" fontId="11" fillId="11" borderId="8" xfId="2" applyNumberFormat="1" applyFont="1" applyFill="1" applyBorder="1" applyAlignment="1" applyProtection="1">
      <alignment horizontal="center" vertical="center" wrapText="1"/>
    </xf>
    <xf numFmtId="49" fontId="11" fillId="0" borderId="8" xfId="2" applyNumberFormat="1" applyFont="1" applyFill="1" applyBorder="1" applyAlignment="1" applyProtection="1">
      <alignment horizontal="left" vertical="top" wrapText="1"/>
      <protection locked="0"/>
    </xf>
    <xf numFmtId="0" fontId="11" fillId="10" borderId="4" xfId="0" applyFont="1" applyFill="1" applyBorder="1" applyAlignment="1" applyProtection="1">
      <alignment vertical="top" wrapText="1"/>
      <protection locked="0"/>
    </xf>
    <xf numFmtId="0" fontId="10" fillId="10" borderId="6" xfId="0" applyNumberFormat="1" applyFont="1" applyFill="1" applyBorder="1" applyAlignment="1" applyProtection="1">
      <alignment vertical="top" wrapText="1"/>
      <protection locked="0"/>
    </xf>
    <xf numFmtId="0" fontId="10" fillId="10" borderId="7" xfId="0" applyNumberFormat="1" applyFont="1" applyFill="1" applyBorder="1" applyAlignment="1" applyProtection="1">
      <alignment vertical="top" wrapText="1"/>
      <protection locked="0"/>
    </xf>
    <xf numFmtId="0" fontId="10" fillId="10" borderId="4" xfId="0" applyFont="1" applyFill="1" applyBorder="1" applyAlignment="1" applyProtection="1">
      <alignment vertical="top" wrapText="1"/>
      <protection locked="0"/>
    </xf>
    <xf numFmtId="0" fontId="11" fillId="10" borderId="25" xfId="0" applyFont="1" applyFill="1" applyBorder="1" applyAlignment="1" applyProtection="1">
      <alignment vertical="top" wrapText="1"/>
      <protection locked="0"/>
    </xf>
    <xf numFmtId="49" fontId="2" fillId="0" borderId="6" xfId="0" applyNumberFormat="1" applyFont="1" applyBorder="1" applyAlignment="1" applyProtection="1">
      <alignment vertical="center" wrapText="1"/>
      <protection locked="0"/>
    </xf>
    <xf numFmtId="49" fontId="1" fillId="0" borderId="6" xfId="0" applyNumberFormat="1" applyFont="1" applyBorder="1" applyAlignment="1" applyProtection="1">
      <alignment vertical="center" wrapText="1"/>
      <protection locked="0"/>
    </xf>
    <xf numFmtId="0" fontId="1" fillId="0" borderId="4" xfId="0" applyFont="1" applyBorder="1" applyAlignment="1" applyProtection="1">
      <alignment horizontal="left" vertical="center" wrapText="1"/>
      <protection locked="0"/>
    </xf>
    <xf numFmtId="44" fontId="1" fillId="0" borderId="4" xfId="2" applyFont="1" applyFill="1" applyBorder="1" applyAlignment="1" applyProtection="1">
      <alignment horizontal="center" vertical="center" wrapText="1"/>
      <protection locked="0"/>
    </xf>
    <xf numFmtId="0" fontId="2" fillId="0" borderId="4" xfId="0" applyFont="1" applyBorder="1" applyAlignment="1">
      <alignment vertical="center" wrapText="1"/>
    </xf>
    <xf numFmtId="0" fontId="1" fillId="0" borderId="4" xfId="0" applyFont="1" applyBorder="1" applyAlignment="1">
      <alignment vertical="center" wrapText="1"/>
    </xf>
    <xf numFmtId="49" fontId="2" fillId="0" borderId="7" xfId="0" applyNumberFormat="1" applyFont="1" applyBorder="1" applyAlignment="1" applyProtection="1">
      <alignment vertical="center" wrapText="1"/>
      <protection locked="0"/>
    </xf>
    <xf numFmtId="49" fontId="1" fillId="0" borderId="7" xfId="0" applyNumberFormat="1" applyFont="1" applyBorder="1" applyAlignment="1" applyProtection="1">
      <alignment vertical="center" wrapText="1"/>
      <protection locked="0"/>
    </xf>
    <xf numFmtId="0" fontId="0" fillId="0" borderId="4" xfId="0" applyBorder="1" applyAlignment="1">
      <alignment vertical="center" wrapText="1"/>
    </xf>
    <xf numFmtId="0" fontId="10" fillId="0" borderId="4" xfId="0" applyFont="1" applyFill="1" applyBorder="1" applyAlignment="1" applyProtection="1">
      <alignment vertical="center" wrapText="1"/>
    </xf>
    <xf numFmtId="0" fontId="11" fillId="0" borderId="4" xfId="0" applyFont="1" applyFill="1" applyBorder="1" applyAlignment="1" applyProtection="1">
      <alignment vertical="center" wrapText="1"/>
    </xf>
    <xf numFmtId="0" fontId="10" fillId="14" borderId="4" xfId="0" applyFont="1" applyFill="1" applyBorder="1" applyAlignment="1" applyProtection="1">
      <alignment vertical="center" wrapText="1"/>
    </xf>
    <xf numFmtId="0" fontId="2" fillId="14" borderId="4" xfId="0" applyFont="1" applyFill="1" applyBorder="1" applyAlignment="1">
      <alignment vertical="center" wrapText="1"/>
    </xf>
    <xf numFmtId="44" fontId="15" fillId="0" borderId="4" xfId="2" applyFont="1" applyFill="1" applyBorder="1" applyAlignment="1" applyProtection="1">
      <alignment horizontal="center" vertical="center" wrapText="1"/>
      <protection locked="0"/>
    </xf>
    <xf numFmtId="167" fontId="1" fillId="0" borderId="16" xfId="1" applyNumberFormat="1" applyFont="1" applyFill="1" applyBorder="1" applyAlignment="1">
      <alignment horizontal="right" vertical="center"/>
    </xf>
    <xf numFmtId="167" fontId="0" fillId="0" borderId="4" xfId="4" applyNumberFormat="1" applyFont="1" applyBorder="1" applyAlignment="1">
      <alignment horizontal="right" vertical="center"/>
    </xf>
    <xf numFmtId="167" fontId="0" fillId="0" borderId="17" xfId="4" applyNumberFormat="1" applyFont="1" applyBorder="1" applyAlignment="1">
      <alignment horizontal="right" vertical="center"/>
    </xf>
    <xf numFmtId="167" fontId="0" fillId="0" borderId="7" xfId="4" applyNumberFormat="1" applyFont="1" applyBorder="1" applyAlignment="1">
      <alignment horizontal="right" vertical="center"/>
    </xf>
    <xf numFmtId="167" fontId="2" fillId="9" borderId="16" xfId="4" applyNumberFormat="1" applyFont="1" applyFill="1" applyBorder="1" applyAlignment="1">
      <alignment horizontal="center" vertical="center" wrapText="1"/>
    </xf>
    <xf numFmtId="167" fontId="2" fillId="9" borderId="4" xfId="4" applyNumberFormat="1" applyFont="1" applyFill="1" applyBorder="1" applyAlignment="1">
      <alignment horizontal="center" vertical="center" wrapText="1"/>
    </xf>
    <xf numFmtId="167" fontId="2" fillId="9" borderId="17" xfId="4" applyNumberFormat="1" applyFont="1" applyFill="1" applyBorder="1" applyAlignment="1">
      <alignment horizontal="center" vertical="center" wrapText="1"/>
    </xf>
    <xf numFmtId="167" fontId="0" fillId="0" borderId="4" xfId="4" applyNumberFormat="1" applyFont="1" applyBorder="1" applyAlignment="1">
      <alignment horizontal="center" vertical="center" wrapText="1"/>
    </xf>
    <xf numFmtId="167" fontId="2" fillId="9" borderId="18" xfId="4" applyNumberFormat="1" applyFont="1" applyFill="1" applyBorder="1" applyAlignment="1">
      <alignment horizontal="center" vertical="center" wrapText="1"/>
    </xf>
    <xf numFmtId="167" fontId="2" fillId="4" borderId="19" xfId="4" applyNumberFormat="1" applyFont="1" applyFill="1" applyBorder="1" applyAlignment="1">
      <alignment horizontal="center" vertical="center" wrapText="1"/>
    </xf>
    <xf numFmtId="167" fontId="2" fillId="9" borderId="20" xfId="4" applyNumberFormat="1" applyFont="1" applyFill="1" applyBorder="1" applyAlignment="1">
      <alignment horizontal="center" vertical="center" wrapText="1"/>
    </xf>
    <xf numFmtId="0" fontId="16" fillId="0" borderId="4" xfId="0" applyFont="1" applyBorder="1" applyAlignment="1">
      <alignment horizontal="justify" vertical="center" wrapText="1"/>
    </xf>
    <xf numFmtId="44" fontId="17" fillId="0" borderId="4" xfId="2" applyFont="1" applyFill="1" applyBorder="1" applyAlignment="1" applyProtection="1">
      <alignment vertical="center" wrapText="1"/>
      <protection locked="0"/>
    </xf>
    <xf numFmtId="167" fontId="2" fillId="9" borderId="29" xfId="4" applyNumberFormat="1" applyFont="1" applyFill="1" applyBorder="1" applyAlignment="1">
      <alignment horizontal="center" vertical="center" wrapText="1"/>
    </xf>
    <xf numFmtId="167" fontId="2" fillId="9" borderId="30" xfId="4" applyNumberFormat="1" applyFont="1" applyFill="1" applyBorder="1" applyAlignment="1">
      <alignment horizontal="center" vertical="center" wrapText="1"/>
    </xf>
    <xf numFmtId="166" fontId="0" fillId="0" borderId="31" xfId="4" applyNumberFormat="1" applyFont="1" applyFill="1" applyBorder="1" applyAlignment="1">
      <alignment horizontal="center" vertical="center" wrapText="1"/>
    </xf>
    <xf numFmtId="44" fontId="11" fillId="11" borderId="4" xfId="0" applyNumberFormat="1" applyFont="1" applyFill="1" applyBorder="1" applyAlignment="1">
      <alignment vertical="center" wrapText="1"/>
    </xf>
    <xf numFmtId="167" fontId="15" fillId="0" borderId="17" xfId="4" applyNumberFormat="1" applyFont="1" applyBorder="1" applyAlignment="1">
      <alignment horizontal="right" vertical="center"/>
    </xf>
    <xf numFmtId="164" fontId="0" fillId="0" borderId="0" xfId="1" applyFont="1"/>
    <xf numFmtId="9" fontId="5" fillId="0" borderId="4" xfId="3" applyFont="1" applyBorder="1" applyAlignment="1" applyProtection="1">
      <alignment horizontal="center" vertical="center" wrapText="1"/>
      <protection locked="0"/>
    </xf>
    <xf numFmtId="44" fontId="3" fillId="4" borderId="4" xfId="2" applyFont="1" applyFill="1" applyBorder="1" applyAlignment="1" applyProtection="1">
      <alignment horizontal="center" vertical="center" wrapText="1"/>
    </xf>
    <xf numFmtId="9" fontId="5" fillId="0" borderId="4" xfId="3" applyFont="1" applyBorder="1" applyAlignment="1" applyProtection="1">
      <alignment vertical="center" wrapText="1"/>
      <protection locked="0"/>
    </xf>
    <xf numFmtId="168" fontId="5" fillId="0" borderId="4" xfId="2" applyNumberFormat="1" applyFont="1" applyBorder="1" applyAlignment="1" applyProtection="1">
      <alignment vertical="center" wrapText="1"/>
      <protection locked="0"/>
    </xf>
    <xf numFmtId="168" fontId="5" fillId="0" borderId="4" xfId="2" applyNumberFormat="1" applyFont="1" applyFill="1" applyBorder="1" applyAlignment="1" applyProtection="1">
      <alignment vertical="center" wrapText="1"/>
      <protection locked="0"/>
    </xf>
    <xf numFmtId="0" fontId="10" fillId="0" borderId="0" xfId="0" applyFont="1" applyFill="1" applyBorder="1" applyAlignment="1">
      <alignment horizontal="center" vertical="center" wrapText="1"/>
    </xf>
    <xf numFmtId="0" fontId="8" fillId="11" borderId="26" xfId="0" applyFont="1" applyFill="1" applyBorder="1" applyAlignment="1" applyProtection="1">
      <alignment horizontal="center" vertical="center" wrapText="1"/>
    </xf>
    <xf numFmtId="0" fontId="8" fillId="11" borderId="29" xfId="0" applyFont="1" applyFill="1" applyBorder="1" applyAlignment="1" applyProtection="1">
      <alignment horizontal="center" vertical="center" wrapText="1"/>
    </xf>
    <xf numFmtId="0" fontId="12" fillId="13" borderId="18" xfId="0" applyFont="1" applyFill="1" applyBorder="1" applyAlignment="1" applyProtection="1">
      <alignment horizontal="center" vertical="center" wrapText="1"/>
    </xf>
    <xf numFmtId="0" fontId="12" fillId="13" borderId="20" xfId="0" applyFont="1" applyFill="1" applyBorder="1" applyAlignment="1" applyProtection="1">
      <alignment horizontal="center" vertical="center" wrapText="1"/>
    </xf>
    <xf numFmtId="0" fontId="2" fillId="0" borderId="2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12" borderId="9" xfId="0" applyFont="1" applyFill="1" applyBorder="1" applyAlignment="1" applyProtection="1">
      <alignment horizontal="center" vertical="center" wrapText="1"/>
    </xf>
    <xf numFmtId="0" fontId="10" fillId="12" borderId="10" xfId="0" applyFont="1" applyFill="1" applyBorder="1" applyAlignment="1" applyProtection="1">
      <alignment horizontal="center" vertical="center" wrapText="1"/>
    </xf>
    <xf numFmtId="0" fontId="10" fillId="12" borderId="11" xfId="0" applyFont="1" applyFill="1" applyBorder="1" applyAlignment="1" applyProtection="1">
      <alignment horizontal="center" vertical="center" wrapText="1"/>
    </xf>
    <xf numFmtId="0" fontId="11" fillId="11" borderId="12" xfId="0" applyFont="1" applyFill="1" applyBorder="1" applyAlignment="1" applyProtection="1">
      <alignment horizontal="center" vertical="center" wrapText="1"/>
    </xf>
    <xf numFmtId="0" fontId="11" fillId="11" borderId="14" xfId="0" applyFont="1" applyFill="1" applyBorder="1" applyAlignment="1" applyProtection="1">
      <alignment horizontal="center" vertical="center" wrapText="1"/>
    </xf>
    <xf numFmtId="44" fontId="10" fillId="11" borderId="13" xfId="2" applyFont="1" applyFill="1" applyBorder="1" applyAlignment="1" applyProtection="1">
      <alignment horizontal="center" vertical="center" wrapText="1"/>
    </xf>
    <xf numFmtId="44" fontId="10" fillId="11" borderId="15" xfId="2" applyFont="1" applyFill="1" applyBorder="1" applyAlignment="1" applyProtection="1">
      <alignment horizontal="center" vertical="center" wrapText="1"/>
    </xf>
    <xf numFmtId="49" fontId="2" fillId="0" borderId="21"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1" fillId="0" borderId="21" xfId="0" applyNumberFormat="1" applyFont="1" applyBorder="1" applyAlignment="1" applyProtection="1">
      <alignment horizontal="left" vertical="center" wrapText="1"/>
      <protection locked="0"/>
    </xf>
    <xf numFmtId="49" fontId="1" fillId="0" borderId="6" xfId="0" applyNumberFormat="1" applyFont="1" applyBorder="1" applyAlignment="1" applyProtection="1">
      <alignment horizontal="left" vertical="center" wrapText="1"/>
      <protection locked="0"/>
    </xf>
    <xf numFmtId="0" fontId="10" fillId="12" borderId="4" xfId="0" applyFont="1" applyFill="1" applyBorder="1" applyAlignment="1" applyProtection="1">
      <alignment horizontal="center" vertical="center" wrapText="1"/>
    </xf>
    <xf numFmtId="0" fontId="2" fillId="7" borderId="9"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28" xfId="0" applyFont="1" applyFill="1" applyBorder="1" applyAlignment="1">
      <alignment horizontal="center" vertical="center" wrapText="1"/>
    </xf>
  </cellXfs>
  <cellStyles count="5">
    <cellStyle name="Comma" xfId="1" builtinId="3"/>
    <cellStyle name="Currency" xfId="2" builtinId="4"/>
    <cellStyle name="Milliers 2" xfId="4"/>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abSelected="1" topLeftCell="A4" zoomScale="75" zoomScaleNormal="75" workbookViewId="0">
      <pane xSplit="2" ySplit="4" topLeftCell="F8" activePane="bottomRight" state="frozen"/>
      <selection activeCell="A4" sqref="A4"/>
      <selection pane="topRight" activeCell="C4" sqref="C4"/>
      <selection pane="bottomLeft" activeCell="A8" sqref="A8"/>
      <selection pane="bottomRight" activeCell="C55" sqref="C55"/>
    </sheetView>
  </sheetViews>
  <sheetFormatPr defaultColWidth="11.42578125" defaultRowHeight="15" x14ac:dyDescent="0.25"/>
  <cols>
    <col min="1" max="1" width="30.7109375" customWidth="1"/>
    <col min="2" max="2" width="90.7109375" customWidth="1"/>
    <col min="3" max="3" width="23.28515625" bestFit="1" customWidth="1"/>
    <col min="4" max="5" width="23.140625" customWidth="1"/>
    <col min="6" max="6" width="22.5703125" customWidth="1"/>
    <col min="7" max="7" width="14.28515625" customWidth="1"/>
    <col min="8" max="8" width="18.85546875" bestFit="1" customWidth="1"/>
    <col min="9" max="9" width="18.5703125" bestFit="1" customWidth="1"/>
    <col min="10" max="10" width="26.5703125" customWidth="1"/>
    <col min="11" max="11" width="17.7109375" customWidth="1"/>
    <col min="12" max="12" width="22.5703125" customWidth="1"/>
  </cols>
  <sheetData>
    <row r="1" spans="1:12" ht="27" thickBot="1" x14ac:dyDescent="0.3">
      <c r="A1" s="149" t="s">
        <v>0</v>
      </c>
      <c r="B1" s="150"/>
      <c r="C1" s="150"/>
      <c r="D1" s="150"/>
      <c r="E1" s="150"/>
      <c r="F1" s="151"/>
      <c r="G1" s="6"/>
      <c r="H1" s="6"/>
      <c r="I1" s="10"/>
      <c r="J1" s="6"/>
      <c r="K1" s="6"/>
      <c r="L1" s="6"/>
    </row>
    <row r="2" spans="1:12" x14ac:dyDescent="0.25">
      <c r="A2" s="6"/>
      <c r="B2" s="7"/>
      <c r="C2" s="6"/>
      <c r="D2" s="6"/>
      <c r="E2" s="6"/>
      <c r="F2" s="6"/>
      <c r="G2" s="6"/>
      <c r="H2" s="6"/>
      <c r="I2" s="10"/>
      <c r="J2" s="6"/>
      <c r="K2" s="6"/>
      <c r="L2" s="6"/>
    </row>
    <row r="3" spans="1:12" ht="15.75" thickBot="1" x14ac:dyDescent="0.3">
      <c r="A3" s="6"/>
      <c r="B3" s="7"/>
      <c r="C3" s="8"/>
      <c r="D3" s="8"/>
      <c r="E3" s="8"/>
      <c r="F3" s="6"/>
      <c r="G3" s="9"/>
      <c r="H3" s="9"/>
      <c r="I3" s="10"/>
      <c r="J3" s="6"/>
      <c r="K3" s="6"/>
      <c r="L3" s="6"/>
    </row>
    <row r="4" spans="1:12" ht="202.5" customHeight="1" x14ac:dyDescent="0.25">
      <c r="A4" s="12" t="s">
        <v>1</v>
      </c>
      <c r="B4" s="13" t="s">
        <v>2</v>
      </c>
      <c r="C4" s="14" t="s">
        <v>3</v>
      </c>
      <c r="D4" s="14" t="s">
        <v>4</v>
      </c>
      <c r="E4" s="14" t="s">
        <v>5</v>
      </c>
      <c r="F4" s="14" t="s">
        <v>6</v>
      </c>
      <c r="G4" s="15" t="s">
        <v>7</v>
      </c>
      <c r="H4" s="16" t="s">
        <v>47</v>
      </c>
      <c r="I4" s="16" t="s">
        <v>64</v>
      </c>
      <c r="J4" s="18" t="s">
        <v>48</v>
      </c>
      <c r="K4" s="17" t="s">
        <v>65</v>
      </c>
      <c r="L4" s="19" t="s">
        <v>7</v>
      </c>
    </row>
    <row r="5" spans="1:12" ht="15.75" x14ac:dyDescent="0.25">
      <c r="A5" s="20"/>
      <c r="B5" s="3"/>
      <c r="C5" s="4" t="s">
        <v>67</v>
      </c>
      <c r="D5" s="4" t="s">
        <v>8</v>
      </c>
      <c r="E5" s="1"/>
      <c r="F5" s="2"/>
      <c r="G5" s="2"/>
      <c r="H5" s="4" t="s">
        <v>67</v>
      </c>
      <c r="I5" s="4" t="s">
        <v>8</v>
      </c>
      <c r="J5" s="21"/>
      <c r="K5" s="4"/>
      <c r="L5" s="108"/>
    </row>
    <row r="6" spans="1:12" ht="33" customHeight="1" x14ac:dyDescent="0.25">
      <c r="A6" s="111" t="s">
        <v>9</v>
      </c>
      <c r="B6" s="159" t="s">
        <v>76</v>
      </c>
      <c r="C6" s="160"/>
      <c r="D6" s="160"/>
      <c r="E6" s="160"/>
      <c r="F6" s="160"/>
      <c r="G6" s="160"/>
      <c r="H6" s="160"/>
      <c r="I6" s="160"/>
      <c r="J6" s="100"/>
      <c r="K6" s="100"/>
      <c r="L6" s="106"/>
    </row>
    <row r="7" spans="1:12" ht="15.75" customHeight="1" x14ac:dyDescent="0.25">
      <c r="A7" s="109" t="s">
        <v>10</v>
      </c>
      <c r="B7" s="161" t="s">
        <v>77</v>
      </c>
      <c r="C7" s="162"/>
      <c r="D7" s="162"/>
      <c r="E7" s="162"/>
      <c r="F7" s="162"/>
      <c r="G7" s="162"/>
      <c r="H7" s="162"/>
      <c r="I7" s="162"/>
      <c r="J7" s="101"/>
      <c r="K7" s="101"/>
      <c r="L7" s="107"/>
    </row>
    <row r="8" spans="1:12" ht="30" x14ac:dyDescent="0.25">
      <c r="A8" s="110" t="s">
        <v>11</v>
      </c>
      <c r="B8" s="102" t="s">
        <v>78</v>
      </c>
      <c r="C8" s="103">
        <v>17642</v>
      </c>
      <c r="D8" s="103"/>
      <c r="E8" s="93">
        <f>+C8+D8</f>
        <v>17642</v>
      </c>
      <c r="F8" s="133">
        <v>0.2</v>
      </c>
      <c r="G8" s="45"/>
      <c r="H8" s="42">
        <v>9964.5499999999993</v>
      </c>
      <c r="I8" s="42"/>
      <c r="J8" s="43">
        <f>SUM(H8:I8)</f>
        <v>9964.5499999999993</v>
      </c>
      <c r="K8" s="42"/>
      <c r="L8" s="91"/>
    </row>
    <row r="9" spans="1:12" ht="30" x14ac:dyDescent="0.25">
      <c r="A9" s="110" t="s">
        <v>12</v>
      </c>
      <c r="B9" s="102" t="s">
        <v>79</v>
      </c>
      <c r="C9" s="103">
        <v>20542</v>
      </c>
      <c r="D9" s="103"/>
      <c r="E9" s="93">
        <f t="shared" ref="E9:E10" si="0">+C9+D9</f>
        <v>20542</v>
      </c>
      <c r="F9" s="133">
        <v>0.2</v>
      </c>
      <c r="G9" s="45"/>
      <c r="H9" s="42">
        <v>9964.93</v>
      </c>
      <c r="I9" s="42"/>
      <c r="J9" s="43">
        <f>SUM(H9:I9)</f>
        <v>9964.93</v>
      </c>
      <c r="K9" s="42"/>
      <c r="L9" s="91"/>
    </row>
    <row r="10" spans="1:12" ht="30" x14ac:dyDescent="0.25">
      <c r="A10" s="110" t="s">
        <v>13</v>
      </c>
      <c r="B10" s="102" t="s">
        <v>80</v>
      </c>
      <c r="C10" s="103">
        <v>147000</v>
      </c>
      <c r="D10" s="103"/>
      <c r="E10" s="93">
        <f t="shared" si="0"/>
        <v>147000</v>
      </c>
      <c r="F10" s="133">
        <v>0.2</v>
      </c>
      <c r="G10" s="46"/>
      <c r="H10" s="42">
        <f>22341.33+61818.22</f>
        <v>84159.55</v>
      </c>
      <c r="I10" s="42"/>
      <c r="J10" s="43">
        <f>SUM(H10:I10)</f>
        <v>84159.55</v>
      </c>
      <c r="K10" s="42"/>
      <c r="L10" s="91"/>
    </row>
    <row r="11" spans="1:12" ht="15.75" x14ac:dyDescent="0.25">
      <c r="A11" s="47"/>
      <c r="B11" s="48" t="s">
        <v>14</v>
      </c>
      <c r="C11" s="49">
        <f>SUM(C8:C10)</f>
        <v>185184</v>
      </c>
      <c r="D11" s="49">
        <f t="shared" ref="D11:K11" si="1">SUM(D8:D10)</f>
        <v>0</v>
      </c>
      <c r="E11" s="49">
        <f>SUM(E8:E10)</f>
        <v>185184</v>
      </c>
      <c r="F11" s="49">
        <f>+E11*20%</f>
        <v>37036.800000000003</v>
      </c>
      <c r="G11" s="49">
        <f t="shared" si="1"/>
        <v>0</v>
      </c>
      <c r="H11" s="49">
        <f t="shared" si="1"/>
        <v>104089.03</v>
      </c>
      <c r="I11" s="49">
        <f t="shared" si="1"/>
        <v>0</v>
      </c>
      <c r="J11" s="49">
        <f t="shared" si="1"/>
        <v>104089.03</v>
      </c>
      <c r="K11" s="49">
        <f t="shared" si="1"/>
        <v>0</v>
      </c>
      <c r="L11" s="49"/>
    </row>
    <row r="12" spans="1:12" ht="15.75" customHeight="1" x14ac:dyDescent="0.25">
      <c r="A12" s="104" t="s">
        <v>15</v>
      </c>
      <c r="B12" s="145" t="s">
        <v>81</v>
      </c>
      <c r="C12" s="146"/>
      <c r="D12" s="146"/>
      <c r="E12" s="146"/>
      <c r="F12" s="146"/>
      <c r="G12" s="146"/>
      <c r="H12" s="146"/>
      <c r="I12" s="147"/>
      <c r="J12" s="95"/>
      <c r="K12" s="95"/>
      <c r="L12" s="95"/>
    </row>
    <row r="13" spans="1:12" ht="15.75" x14ac:dyDescent="0.25">
      <c r="A13" s="105" t="s">
        <v>16</v>
      </c>
      <c r="B13" s="102" t="s">
        <v>82</v>
      </c>
      <c r="C13" s="103">
        <v>40000</v>
      </c>
      <c r="D13" s="103"/>
      <c r="E13" s="93">
        <f t="shared" ref="E13:E18" si="2">+C13+D13</f>
        <v>40000</v>
      </c>
      <c r="F13" s="133">
        <v>0.3</v>
      </c>
      <c r="G13" s="94"/>
      <c r="H13" s="92">
        <v>13556.36</v>
      </c>
      <c r="I13" s="92"/>
      <c r="J13" s="43">
        <f t="shared" ref="J13:J18" si="3">SUM(H13:I13)</f>
        <v>13556.36</v>
      </c>
      <c r="K13" s="92"/>
      <c r="L13" s="91"/>
    </row>
    <row r="14" spans="1:12" ht="30" x14ac:dyDescent="0.25">
      <c r="A14" s="105" t="s">
        <v>17</v>
      </c>
      <c r="B14" s="102" t="s">
        <v>83</v>
      </c>
      <c r="C14" s="103">
        <v>10000</v>
      </c>
      <c r="D14" s="103"/>
      <c r="E14" s="93">
        <f t="shared" si="2"/>
        <v>10000</v>
      </c>
      <c r="F14" s="133">
        <v>0.3</v>
      </c>
      <c r="G14" s="45"/>
      <c r="H14" s="42">
        <v>4981.8900000000003</v>
      </c>
      <c r="I14" s="42"/>
      <c r="J14" s="43">
        <f t="shared" si="3"/>
        <v>4981.8900000000003</v>
      </c>
      <c r="K14" s="42"/>
      <c r="L14" s="91"/>
    </row>
    <row r="15" spans="1:12" ht="30" x14ac:dyDescent="0.25">
      <c r="A15" s="105" t="s">
        <v>18</v>
      </c>
      <c r="B15" s="102" t="s">
        <v>84</v>
      </c>
      <c r="C15" s="103">
        <v>26500</v>
      </c>
      <c r="D15" s="103"/>
      <c r="E15" s="93">
        <f t="shared" si="2"/>
        <v>26500</v>
      </c>
      <c r="F15" s="133">
        <v>0.3</v>
      </c>
      <c r="G15" s="45"/>
      <c r="H15" s="42">
        <v>9964.7000000000007</v>
      </c>
      <c r="I15" s="42"/>
      <c r="J15" s="43">
        <f t="shared" si="3"/>
        <v>9964.7000000000007</v>
      </c>
      <c r="K15" s="42"/>
      <c r="L15" s="91"/>
    </row>
    <row r="16" spans="1:12" ht="30" x14ac:dyDescent="0.25">
      <c r="A16" s="105" t="s">
        <v>19</v>
      </c>
      <c r="B16" s="102" t="s">
        <v>85</v>
      </c>
      <c r="C16" s="113">
        <v>20000</v>
      </c>
      <c r="D16" s="103"/>
      <c r="E16" s="93">
        <f t="shared" si="2"/>
        <v>20000</v>
      </c>
      <c r="F16" s="133">
        <v>0.3</v>
      </c>
      <c r="G16" s="46"/>
      <c r="H16" s="42">
        <v>0</v>
      </c>
      <c r="I16" s="42"/>
      <c r="J16" s="43">
        <f t="shared" si="3"/>
        <v>0</v>
      </c>
      <c r="K16" s="42"/>
      <c r="L16" s="91"/>
    </row>
    <row r="17" spans="1:12" ht="30" x14ac:dyDescent="0.25">
      <c r="A17" s="105" t="s">
        <v>20</v>
      </c>
      <c r="B17" s="102" t="s">
        <v>86</v>
      </c>
      <c r="C17" s="113">
        <v>5000</v>
      </c>
      <c r="D17" s="103"/>
      <c r="E17" s="93">
        <f t="shared" si="2"/>
        <v>5000</v>
      </c>
      <c r="F17" s="133">
        <v>0.3</v>
      </c>
      <c r="G17" s="46"/>
      <c r="H17" s="42">
        <v>0</v>
      </c>
      <c r="I17" s="42"/>
      <c r="J17" s="43">
        <f t="shared" si="3"/>
        <v>0</v>
      </c>
      <c r="K17" s="42"/>
      <c r="L17" s="91"/>
    </row>
    <row r="18" spans="1:12" ht="30" x14ac:dyDescent="0.25">
      <c r="A18" s="105" t="s">
        <v>21</v>
      </c>
      <c r="B18" s="102" t="s">
        <v>87</v>
      </c>
      <c r="C18" s="113">
        <v>7000</v>
      </c>
      <c r="D18" s="103"/>
      <c r="E18" s="93">
        <f t="shared" si="2"/>
        <v>7000</v>
      </c>
      <c r="F18" s="133">
        <v>0.3</v>
      </c>
      <c r="G18" s="46"/>
      <c r="H18" s="42">
        <v>0</v>
      </c>
      <c r="I18" s="42"/>
      <c r="J18" s="43">
        <f t="shared" si="3"/>
        <v>0</v>
      </c>
      <c r="K18" s="42"/>
      <c r="L18" s="91"/>
    </row>
    <row r="19" spans="1:12" ht="15.75" x14ac:dyDescent="0.25">
      <c r="A19" s="47"/>
      <c r="B19" s="48" t="s">
        <v>14</v>
      </c>
      <c r="C19" s="51">
        <f>SUM(C13:C18)</f>
        <v>108500</v>
      </c>
      <c r="D19" s="51">
        <f t="shared" ref="D19:K19" si="4">SUM(D13:D18)</f>
        <v>0</v>
      </c>
      <c r="E19" s="51">
        <f t="shared" si="4"/>
        <v>108500</v>
      </c>
      <c r="F19" s="51">
        <f>+E19*30%</f>
        <v>32550</v>
      </c>
      <c r="G19" s="51">
        <f t="shared" si="4"/>
        <v>0</v>
      </c>
      <c r="H19" s="51">
        <f t="shared" si="4"/>
        <v>28502.95</v>
      </c>
      <c r="I19" s="51">
        <f t="shared" si="4"/>
        <v>0</v>
      </c>
      <c r="J19" s="51">
        <f t="shared" si="4"/>
        <v>28502.95</v>
      </c>
      <c r="K19" s="51">
        <f t="shared" si="4"/>
        <v>0</v>
      </c>
      <c r="L19" s="43"/>
    </row>
    <row r="20" spans="1:12" ht="31.5" customHeight="1" x14ac:dyDescent="0.25">
      <c r="A20" s="112" t="s">
        <v>22</v>
      </c>
      <c r="B20" s="143" t="s">
        <v>88</v>
      </c>
      <c r="C20" s="144"/>
      <c r="D20" s="144"/>
      <c r="E20" s="144"/>
      <c r="F20" s="144"/>
      <c r="G20" s="144"/>
      <c r="H20" s="144"/>
      <c r="I20" s="144"/>
      <c r="J20" s="96"/>
      <c r="K20" s="96"/>
      <c r="L20" s="97"/>
    </row>
    <row r="21" spans="1:12" ht="15.75" customHeight="1" x14ac:dyDescent="0.25">
      <c r="A21" s="104" t="s">
        <v>23</v>
      </c>
      <c r="B21" s="145" t="s">
        <v>89</v>
      </c>
      <c r="C21" s="146"/>
      <c r="D21" s="146"/>
      <c r="E21" s="146"/>
      <c r="F21" s="146"/>
      <c r="G21" s="146"/>
      <c r="H21" s="146"/>
      <c r="I21" s="147"/>
      <c r="J21" s="95"/>
      <c r="K21" s="95"/>
      <c r="L21" s="95"/>
    </row>
    <row r="22" spans="1:12" ht="15.75" x14ac:dyDescent="0.25">
      <c r="A22" s="105" t="s">
        <v>24</v>
      </c>
      <c r="B22" s="102" t="s">
        <v>90</v>
      </c>
      <c r="C22" s="103">
        <v>9300</v>
      </c>
      <c r="D22" s="103"/>
      <c r="E22" s="93">
        <f t="shared" ref="E22:E25" si="5">+C22+D22</f>
        <v>9300</v>
      </c>
      <c r="F22" s="133">
        <v>0.1</v>
      </c>
      <c r="G22" s="94"/>
      <c r="H22" s="92">
        <v>0</v>
      </c>
      <c r="I22" s="92"/>
      <c r="J22" s="43">
        <f>SUM(H22:I22)</f>
        <v>0</v>
      </c>
      <c r="K22" s="92"/>
      <c r="L22" s="91"/>
    </row>
    <row r="23" spans="1:12" ht="30" x14ac:dyDescent="0.25">
      <c r="A23" s="105" t="s">
        <v>25</v>
      </c>
      <c r="B23" s="102" t="s">
        <v>91</v>
      </c>
      <c r="C23" s="103">
        <v>300000</v>
      </c>
      <c r="D23" s="103"/>
      <c r="E23" s="93">
        <f t="shared" si="5"/>
        <v>300000</v>
      </c>
      <c r="F23" s="133">
        <v>0.45</v>
      </c>
      <c r="G23" s="45"/>
      <c r="H23" s="42">
        <v>11852.44</v>
      </c>
      <c r="I23" s="42"/>
      <c r="J23" s="43">
        <f>SUM(H23:I23)</f>
        <v>11852.44</v>
      </c>
      <c r="K23" s="42"/>
      <c r="L23" s="91"/>
    </row>
    <row r="24" spans="1:12" ht="30" x14ac:dyDescent="0.25">
      <c r="A24" s="105" t="s">
        <v>26</v>
      </c>
      <c r="B24" s="102" t="s">
        <v>92</v>
      </c>
      <c r="C24" s="103">
        <v>15000</v>
      </c>
      <c r="D24" s="103"/>
      <c r="E24" s="93">
        <f t="shared" si="5"/>
        <v>15000</v>
      </c>
      <c r="F24" s="133">
        <v>0.1</v>
      </c>
      <c r="G24" s="46"/>
      <c r="H24" s="42">
        <v>0</v>
      </c>
      <c r="I24" s="42"/>
      <c r="J24" s="43">
        <f>SUM(H24:I24)</f>
        <v>0</v>
      </c>
      <c r="K24" s="42"/>
      <c r="L24" s="91"/>
    </row>
    <row r="25" spans="1:12" ht="15.75" x14ac:dyDescent="0.25">
      <c r="A25" s="105" t="s">
        <v>107</v>
      </c>
      <c r="B25" s="102" t="s">
        <v>108</v>
      </c>
      <c r="C25" s="103">
        <v>16000</v>
      </c>
      <c r="D25" s="103"/>
      <c r="E25" s="93">
        <f t="shared" si="5"/>
        <v>16000</v>
      </c>
      <c r="F25" s="133">
        <v>0.35</v>
      </c>
      <c r="G25" s="46"/>
      <c r="H25" s="42">
        <v>0</v>
      </c>
      <c r="I25" s="42"/>
      <c r="J25" s="43">
        <f>SUM(H25:I25)</f>
        <v>0</v>
      </c>
      <c r="K25" s="42"/>
      <c r="L25" s="91"/>
    </row>
    <row r="26" spans="1:12" ht="15.75" x14ac:dyDescent="0.25">
      <c r="A26" s="47"/>
      <c r="B26" s="48" t="s">
        <v>14</v>
      </c>
      <c r="C26" s="49">
        <f>SUM(C22:C25)</f>
        <v>340300</v>
      </c>
      <c r="D26" s="49">
        <f t="shared" ref="D26:K26" si="6">SUM(D22:D25)</f>
        <v>0</v>
      </c>
      <c r="E26" s="49">
        <f t="shared" si="6"/>
        <v>340300</v>
      </c>
      <c r="F26" s="134">
        <f>+(E22*F22)+(E23*F23)+(E24*F24)+(E25*F25)</f>
        <v>143030</v>
      </c>
      <c r="G26" s="49">
        <f t="shared" si="6"/>
        <v>0</v>
      </c>
      <c r="H26" s="49">
        <f t="shared" si="6"/>
        <v>11852.44</v>
      </c>
      <c r="I26" s="49">
        <f t="shared" si="6"/>
        <v>0</v>
      </c>
      <c r="J26" s="49">
        <f t="shared" si="6"/>
        <v>11852.44</v>
      </c>
      <c r="K26" s="49">
        <f t="shared" si="6"/>
        <v>0</v>
      </c>
      <c r="L26" s="43"/>
    </row>
    <row r="27" spans="1:12" ht="30" customHeight="1" x14ac:dyDescent="0.25">
      <c r="A27" s="104" t="s">
        <v>27</v>
      </c>
      <c r="B27" s="145" t="s">
        <v>93</v>
      </c>
      <c r="C27" s="146"/>
      <c r="D27" s="146"/>
      <c r="E27" s="146"/>
      <c r="F27" s="146"/>
      <c r="G27" s="146"/>
      <c r="H27" s="146"/>
      <c r="I27" s="146"/>
    </row>
    <row r="28" spans="1:12" ht="30" x14ac:dyDescent="0.25">
      <c r="A28" s="105" t="s">
        <v>28</v>
      </c>
      <c r="B28" s="102" t="s">
        <v>94</v>
      </c>
      <c r="C28" s="103">
        <v>43263</v>
      </c>
      <c r="D28" s="103"/>
      <c r="E28" s="93">
        <f t="shared" ref="E28:E29" si="7">+C28+D28</f>
        <v>43263</v>
      </c>
      <c r="F28" s="133">
        <v>0.3</v>
      </c>
      <c r="G28" s="45"/>
      <c r="H28" s="42">
        <v>19336.37</v>
      </c>
      <c r="I28" s="42"/>
      <c r="J28" s="43">
        <f>SUM(H28:I28)</f>
        <v>19336.37</v>
      </c>
      <c r="K28" s="42"/>
      <c r="L28" s="91"/>
    </row>
    <row r="29" spans="1:12" ht="30" x14ac:dyDescent="0.25">
      <c r="A29" s="105" t="s">
        <v>29</v>
      </c>
      <c r="B29" s="102" t="s">
        <v>95</v>
      </c>
      <c r="C29" s="103">
        <v>66343</v>
      </c>
      <c r="D29" s="103"/>
      <c r="E29" s="93">
        <f t="shared" si="7"/>
        <v>66343</v>
      </c>
      <c r="F29" s="133">
        <v>0.35</v>
      </c>
      <c r="G29" s="45"/>
      <c r="H29" s="42">
        <v>0</v>
      </c>
      <c r="I29" s="42"/>
      <c r="J29" s="43">
        <f>SUM(H29:I29)</f>
        <v>0</v>
      </c>
      <c r="K29" s="42"/>
      <c r="L29" s="91"/>
    </row>
    <row r="30" spans="1:12" ht="22.5" customHeight="1" x14ac:dyDescent="0.25">
      <c r="A30" s="47"/>
      <c r="B30" s="48" t="s">
        <v>14</v>
      </c>
      <c r="C30" s="51">
        <f>SUM(C28:C29)</f>
        <v>109606</v>
      </c>
      <c r="D30" s="51">
        <f t="shared" ref="D30:K30" si="8">SUM(D28:D29)</f>
        <v>0</v>
      </c>
      <c r="E30" s="51">
        <f t="shared" si="8"/>
        <v>109606</v>
      </c>
      <c r="F30" s="51">
        <f>(E28*F28)+(E29*F29)</f>
        <v>36198.949999999997</v>
      </c>
      <c r="G30" s="51">
        <f t="shared" si="8"/>
        <v>0</v>
      </c>
      <c r="H30" s="51">
        <f t="shared" si="8"/>
        <v>19336.37</v>
      </c>
      <c r="I30" s="51">
        <f t="shared" si="8"/>
        <v>0</v>
      </c>
      <c r="J30" s="51">
        <f t="shared" si="8"/>
        <v>19336.37</v>
      </c>
      <c r="K30" s="51">
        <f t="shared" si="8"/>
        <v>0</v>
      </c>
      <c r="L30" s="43"/>
    </row>
    <row r="31" spans="1:12" ht="15.75" customHeight="1" x14ac:dyDescent="0.25">
      <c r="A31" s="112" t="s">
        <v>30</v>
      </c>
      <c r="B31" s="143" t="s">
        <v>96</v>
      </c>
      <c r="C31" s="144"/>
      <c r="D31" s="144"/>
      <c r="E31" s="144"/>
      <c r="F31" s="144"/>
      <c r="G31" s="144"/>
      <c r="H31" s="144"/>
      <c r="I31" s="148"/>
      <c r="J31" s="98"/>
      <c r="K31" s="98"/>
      <c r="L31" s="98"/>
    </row>
    <row r="32" spans="1:12" ht="15.75" customHeight="1" x14ac:dyDescent="0.25">
      <c r="A32" s="104" t="s">
        <v>31</v>
      </c>
      <c r="B32" s="145" t="s">
        <v>97</v>
      </c>
      <c r="C32" s="146"/>
      <c r="D32" s="146"/>
      <c r="E32" s="146"/>
      <c r="F32" s="146"/>
      <c r="G32" s="146"/>
      <c r="H32" s="146"/>
      <c r="I32" s="147"/>
      <c r="J32" s="95"/>
      <c r="K32" s="95"/>
      <c r="L32" s="95"/>
    </row>
    <row r="33" spans="1:12" ht="30" x14ac:dyDescent="0.25">
      <c r="A33" s="105" t="s">
        <v>32</v>
      </c>
      <c r="B33" s="102" t="s">
        <v>98</v>
      </c>
      <c r="C33" s="103"/>
      <c r="D33" s="103">
        <v>30000</v>
      </c>
      <c r="E33" s="93">
        <f>SUM(C33:D33)</f>
        <v>30000</v>
      </c>
      <c r="F33" s="133">
        <v>0.4</v>
      </c>
      <c r="G33" s="94"/>
      <c r="H33" s="92"/>
      <c r="I33" s="92"/>
      <c r="J33" s="43">
        <f>SUM(H33:I33)</f>
        <v>0</v>
      </c>
      <c r="K33" s="92"/>
      <c r="L33" s="91"/>
    </row>
    <row r="34" spans="1:12" ht="15.75" x14ac:dyDescent="0.25">
      <c r="A34" s="105" t="s">
        <v>33</v>
      </c>
      <c r="B34" s="102" t="s">
        <v>99</v>
      </c>
      <c r="C34" s="103"/>
      <c r="D34" s="103">
        <v>60000</v>
      </c>
      <c r="E34" s="43">
        <f>SUM(C34:D34)</f>
        <v>60000</v>
      </c>
      <c r="F34" s="133">
        <v>0.4</v>
      </c>
      <c r="G34" s="45"/>
      <c r="H34" s="42"/>
      <c r="I34" s="42"/>
      <c r="J34" s="43">
        <f>SUM(H34:I34)</f>
        <v>0</v>
      </c>
      <c r="K34" s="42"/>
      <c r="L34" s="91"/>
    </row>
    <row r="35" spans="1:12" ht="30" x14ac:dyDescent="0.25">
      <c r="A35" s="105" t="s">
        <v>34</v>
      </c>
      <c r="B35" s="102" t="s">
        <v>100</v>
      </c>
      <c r="C35" s="103"/>
      <c r="D35" s="103">
        <v>15000</v>
      </c>
      <c r="E35" s="43">
        <f>SUM(C35:D35)</f>
        <v>15000</v>
      </c>
      <c r="F35" s="133">
        <v>0.4</v>
      </c>
      <c r="G35" s="45"/>
      <c r="H35" s="42"/>
      <c r="I35" s="42"/>
      <c r="J35" s="43">
        <f>SUM(H35:I35)</f>
        <v>0</v>
      </c>
      <c r="K35" s="42"/>
      <c r="L35" s="91"/>
    </row>
    <row r="36" spans="1:12" ht="30" x14ac:dyDescent="0.25">
      <c r="A36" s="105" t="s">
        <v>101</v>
      </c>
      <c r="B36" s="102" t="s">
        <v>102</v>
      </c>
      <c r="C36" s="103"/>
      <c r="D36" s="103">
        <v>36000</v>
      </c>
      <c r="E36" s="43">
        <f>SUM(C36:D36)</f>
        <v>36000</v>
      </c>
      <c r="F36" s="133">
        <v>0.4</v>
      </c>
      <c r="G36" s="46"/>
      <c r="H36" s="42"/>
      <c r="I36" s="42"/>
      <c r="J36" s="43">
        <f>SUM(H36:I36)</f>
        <v>0</v>
      </c>
      <c r="K36" s="42"/>
      <c r="L36" s="91"/>
    </row>
    <row r="37" spans="1:12" ht="15.75" x14ac:dyDescent="0.25">
      <c r="A37" s="47"/>
      <c r="B37" s="48" t="s">
        <v>14</v>
      </c>
      <c r="C37" s="49">
        <f>SUM(C33:C36)</f>
        <v>0</v>
      </c>
      <c r="D37" s="49">
        <f t="shared" ref="D37:K37" si="9">SUM(D33:D36)</f>
        <v>141000</v>
      </c>
      <c r="E37" s="49">
        <f t="shared" si="9"/>
        <v>141000</v>
      </c>
      <c r="F37" s="49">
        <f>E37*40%</f>
        <v>56400</v>
      </c>
      <c r="G37" s="49">
        <f t="shared" si="9"/>
        <v>0</v>
      </c>
      <c r="H37" s="49">
        <f t="shared" si="9"/>
        <v>0</v>
      </c>
      <c r="I37" s="49">
        <f t="shared" si="9"/>
        <v>0</v>
      </c>
      <c r="J37" s="49">
        <f t="shared" si="9"/>
        <v>0</v>
      </c>
      <c r="K37" s="49">
        <f t="shared" si="9"/>
        <v>0</v>
      </c>
      <c r="L37" s="43"/>
    </row>
    <row r="38" spans="1:12" ht="15.75" customHeight="1" x14ac:dyDescent="0.25">
      <c r="A38" s="104" t="s">
        <v>35</v>
      </c>
      <c r="B38" s="145" t="s">
        <v>103</v>
      </c>
      <c r="C38" s="146"/>
      <c r="D38" s="146"/>
      <c r="E38" s="146"/>
      <c r="F38" s="146"/>
      <c r="G38" s="146"/>
      <c r="H38" s="146"/>
      <c r="I38" s="146"/>
      <c r="J38" s="99"/>
      <c r="K38" s="99"/>
      <c r="L38" s="99"/>
    </row>
    <row r="39" spans="1:12" ht="30" x14ac:dyDescent="0.25">
      <c r="A39" s="105" t="s">
        <v>36</v>
      </c>
      <c r="B39" s="102" t="s">
        <v>104</v>
      </c>
      <c r="C39" s="103"/>
      <c r="D39" s="103">
        <v>39000</v>
      </c>
      <c r="E39" s="43">
        <f>SUM(C39:D39)</f>
        <v>39000</v>
      </c>
      <c r="F39" s="133">
        <v>0.3</v>
      </c>
      <c r="G39" s="46"/>
      <c r="H39" s="42"/>
      <c r="I39" s="42"/>
      <c r="J39" s="43">
        <f>SUM(H39:I39)</f>
        <v>0</v>
      </c>
      <c r="K39" s="42"/>
      <c r="L39" s="91"/>
    </row>
    <row r="40" spans="1:12" ht="30" x14ac:dyDescent="0.25">
      <c r="A40" s="105" t="s">
        <v>105</v>
      </c>
      <c r="B40" s="102" t="s">
        <v>106</v>
      </c>
      <c r="C40" s="103"/>
      <c r="D40" s="103">
        <v>105000</v>
      </c>
      <c r="E40" s="43">
        <f>SUM(C40:D40)</f>
        <v>105000</v>
      </c>
      <c r="F40" s="133">
        <v>0.3</v>
      </c>
      <c r="G40" s="46"/>
      <c r="H40" s="42"/>
      <c r="I40" s="42"/>
      <c r="J40" s="43">
        <f>SUM(H40:I40)</f>
        <v>0</v>
      </c>
      <c r="K40" s="42"/>
      <c r="L40" s="91"/>
    </row>
    <row r="41" spans="1:12" ht="15.75" x14ac:dyDescent="0.25">
      <c r="A41" s="47"/>
      <c r="B41" s="48" t="s">
        <v>14</v>
      </c>
      <c r="C41" s="49">
        <f>SUM(C39:C40)</f>
        <v>0</v>
      </c>
      <c r="D41" s="49">
        <f t="shared" ref="D41:K41" si="10">SUM(D39:D40)</f>
        <v>144000</v>
      </c>
      <c r="E41" s="49">
        <f t="shared" si="10"/>
        <v>144000</v>
      </c>
      <c r="F41" s="49">
        <f>+E41*30%</f>
        <v>43200</v>
      </c>
      <c r="G41" s="49">
        <f t="shared" si="10"/>
        <v>0</v>
      </c>
      <c r="H41" s="49">
        <f t="shared" si="10"/>
        <v>0</v>
      </c>
      <c r="I41" s="49">
        <f t="shared" si="10"/>
        <v>0</v>
      </c>
      <c r="J41" s="49">
        <f t="shared" si="10"/>
        <v>0</v>
      </c>
      <c r="K41" s="49">
        <f t="shared" si="10"/>
        <v>0</v>
      </c>
      <c r="L41" s="43"/>
    </row>
    <row r="42" spans="1:12" ht="15.75" x14ac:dyDescent="0.25">
      <c r="A42" s="53"/>
      <c r="B42" s="52"/>
      <c r="C42" s="54"/>
      <c r="D42" s="54"/>
      <c r="E42" s="54"/>
      <c r="F42" s="54"/>
      <c r="G42" s="52"/>
    </row>
    <row r="43" spans="1:12" ht="15.75" x14ac:dyDescent="0.25">
      <c r="A43" s="53"/>
      <c r="B43" s="52"/>
      <c r="C43" s="54"/>
      <c r="D43" s="54"/>
      <c r="E43" s="54"/>
      <c r="F43" s="54"/>
      <c r="G43" s="52"/>
    </row>
    <row r="44" spans="1:12" ht="47.25" x14ac:dyDescent="0.25">
      <c r="A44" s="48" t="s">
        <v>37</v>
      </c>
      <c r="B44" s="55" t="s">
        <v>68</v>
      </c>
      <c r="C44" s="136">
        <v>123678</v>
      </c>
      <c r="D44" s="137">
        <v>78597</v>
      </c>
      <c r="E44" s="57">
        <f>SUM(C44:D44)</f>
        <v>202275</v>
      </c>
      <c r="F44" s="135">
        <v>0.4</v>
      </c>
      <c r="G44" s="58"/>
      <c r="H44" s="56">
        <v>41152.19</v>
      </c>
      <c r="I44" s="56">
        <v>55478</v>
      </c>
      <c r="J44" s="57">
        <f>SUM(H44:I44)</f>
        <v>96630.19</v>
      </c>
      <c r="K44" s="44"/>
      <c r="L44" s="91"/>
    </row>
    <row r="45" spans="1:12" ht="47.25" x14ac:dyDescent="0.25">
      <c r="A45" s="48" t="s">
        <v>38</v>
      </c>
      <c r="B45" s="55" t="s">
        <v>69</v>
      </c>
      <c r="C45" s="136">
        <v>24454</v>
      </c>
      <c r="D45" s="137">
        <v>51550</v>
      </c>
      <c r="E45" s="57">
        <f>SUM(C45:D45)</f>
        <v>76004</v>
      </c>
      <c r="F45" s="135">
        <v>0.4</v>
      </c>
      <c r="G45" s="58"/>
      <c r="H45" s="126">
        <v>13333.99</v>
      </c>
      <c r="I45" s="56">
        <v>9982</v>
      </c>
      <c r="J45" s="57">
        <f>SUM(H45:I45)</f>
        <v>23315.989999999998</v>
      </c>
      <c r="K45" s="91"/>
      <c r="L45" s="125"/>
    </row>
    <row r="46" spans="1:12" ht="31.5" x14ac:dyDescent="0.25">
      <c r="A46" s="48" t="s">
        <v>39</v>
      </c>
      <c r="B46" s="59" t="s">
        <v>70</v>
      </c>
      <c r="C46" s="136">
        <v>20000</v>
      </c>
      <c r="D46" s="136">
        <v>30000</v>
      </c>
      <c r="E46" s="57">
        <f>SUM(C46:D46)</f>
        <v>50000</v>
      </c>
      <c r="F46" s="135">
        <v>0.3</v>
      </c>
      <c r="G46" s="58"/>
      <c r="H46" s="56">
        <v>477.34</v>
      </c>
      <c r="I46" s="56"/>
      <c r="J46" s="57">
        <f>SUM(H46:I46)</f>
        <v>477.34</v>
      </c>
      <c r="K46" s="91"/>
      <c r="L46" s="91"/>
    </row>
    <row r="47" spans="1:12" ht="31.5" x14ac:dyDescent="0.25">
      <c r="A47" s="60" t="s">
        <v>40</v>
      </c>
      <c r="B47" s="55"/>
      <c r="C47" s="136">
        <v>22500</v>
      </c>
      <c r="D47" s="136">
        <v>22500</v>
      </c>
      <c r="E47" s="57">
        <f>SUM(C47:D47)</f>
        <v>45000</v>
      </c>
      <c r="F47" s="135">
        <v>0.4</v>
      </c>
      <c r="G47" s="58"/>
      <c r="H47" s="56"/>
      <c r="I47" s="56"/>
      <c r="J47" s="57">
        <f>SUM(H47:I47)</f>
        <v>0</v>
      </c>
      <c r="K47" s="91"/>
      <c r="L47" s="91"/>
    </row>
    <row r="48" spans="1:12" ht="15.75" x14ac:dyDescent="0.25">
      <c r="A48" s="53"/>
      <c r="B48" s="61" t="s">
        <v>41</v>
      </c>
      <c r="C48" s="62">
        <f>SUM(C44:C47)</f>
        <v>190632</v>
      </c>
      <c r="D48" s="62">
        <f>SUM(D44:D47)</f>
        <v>182647</v>
      </c>
      <c r="E48" s="62">
        <f>SUM(E44:E47)</f>
        <v>373279</v>
      </c>
      <c r="F48" s="134">
        <f>+(E44*F44)+(E45*F45)+(E46*F46)+(E47*F47)</f>
        <v>144311.6</v>
      </c>
      <c r="G48" s="50"/>
      <c r="H48" s="62">
        <f>SUM(H44:H47)</f>
        <v>54963.519999999997</v>
      </c>
      <c r="I48" s="62">
        <f>SUM(I44:I47)</f>
        <v>65460</v>
      </c>
      <c r="J48" s="62">
        <f>SUM(J44:J47)</f>
        <v>120423.51999999999</v>
      </c>
      <c r="K48" s="62">
        <f>SUM(K44:K47)</f>
        <v>0</v>
      </c>
    </row>
    <row r="49" spans="1:10" ht="15.75" x14ac:dyDescent="0.25">
      <c r="A49" s="53"/>
      <c r="B49" s="52"/>
      <c r="C49" s="54"/>
      <c r="D49" s="54"/>
      <c r="E49" s="54"/>
      <c r="F49" s="54"/>
      <c r="G49" s="52"/>
    </row>
    <row r="50" spans="1:10" ht="15.75" x14ac:dyDescent="0.25">
      <c r="A50" s="53"/>
      <c r="B50" s="52"/>
      <c r="C50" s="54"/>
      <c r="D50" s="54"/>
      <c r="E50" s="54"/>
      <c r="F50" s="54"/>
      <c r="G50" s="52"/>
    </row>
    <row r="51" spans="1:10" ht="16.5" thickBot="1" x14ac:dyDescent="0.3">
      <c r="A51" s="53"/>
      <c r="B51" s="52"/>
      <c r="C51" s="54"/>
      <c r="D51" s="54"/>
      <c r="E51" s="54"/>
      <c r="F51" s="54"/>
      <c r="G51" s="52"/>
    </row>
    <row r="52" spans="1:10" ht="15.75" x14ac:dyDescent="0.25">
      <c r="A52" s="53"/>
      <c r="B52" s="152" t="s">
        <v>42</v>
      </c>
      <c r="C52" s="153"/>
      <c r="D52" s="153"/>
      <c r="E52" s="154"/>
      <c r="F52" s="63"/>
      <c r="G52" s="63"/>
      <c r="H52" s="163" t="s">
        <v>42</v>
      </c>
      <c r="I52" s="163"/>
      <c r="J52" s="163"/>
    </row>
    <row r="53" spans="1:10" ht="31.5" x14ac:dyDescent="0.25">
      <c r="A53" s="53"/>
      <c r="B53" s="155"/>
      <c r="C53" s="50" t="s">
        <v>43</v>
      </c>
      <c r="D53" s="50" t="s">
        <v>44</v>
      </c>
      <c r="E53" s="157" t="s">
        <v>5</v>
      </c>
      <c r="F53" s="52"/>
      <c r="G53" s="63"/>
      <c r="H53" s="50" t="s">
        <v>43</v>
      </c>
      <c r="I53" s="50" t="s">
        <v>44</v>
      </c>
      <c r="J53" s="89" t="s">
        <v>5</v>
      </c>
    </row>
    <row r="54" spans="1:10" ht="15.75" x14ac:dyDescent="0.25">
      <c r="A54" s="53"/>
      <c r="B54" s="156"/>
      <c r="C54" s="64" t="s">
        <v>67</v>
      </c>
      <c r="D54" s="64" t="s">
        <v>8</v>
      </c>
      <c r="E54" s="158"/>
      <c r="F54" s="52"/>
      <c r="G54" s="63"/>
      <c r="H54" s="64" t="s">
        <v>67</v>
      </c>
      <c r="I54" s="64" t="s">
        <v>8</v>
      </c>
      <c r="J54" s="90"/>
    </row>
    <row r="55" spans="1:10" ht="15.75" x14ac:dyDescent="0.25">
      <c r="A55" s="65"/>
      <c r="B55" s="66" t="s">
        <v>45</v>
      </c>
      <c r="C55" s="67">
        <f>SUM(C11,C19,C26,C30,,C37,C41,C44,C45,C46,C47)</f>
        <v>934222</v>
      </c>
      <c r="D55" s="67">
        <f>SUM(D11,D19,D26,D30,,D37,D41,D44,D45,D46,D47)</f>
        <v>467647</v>
      </c>
      <c r="E55" s="68">
        <f>SUM(C55:D55)</f>
        <v>1401869</v>
      </c>
      <c r="F55" s="52"/>
      <c r="G55" s="69"/>
      <c r="H55" s="67">
        <f>SUM(H11,H19,H26,H30,H37,H41,H44,H45,H46,H47)</f>
        <v>218744.31</v>
      </c>
      <c r="I55" s="67">
        <f>SUM(I11,I19,I26,I30,I37,I41,I44,I45,I46,I47)</f>
        <v>65460</v>
      </c>
      <c r="J55" s="68">
        <f>SUM(H55:I55)</f>
        <v>284204.31</v>
      </c>
    </row>
    <row r="56" spans="1:10" ht="15.75" x14ac:dyDescent="0.25">
      <c r="A56" s="70"/>
      <c r="B56" s="66" t="s">
        <v>46</v>
      </c>
      <c r="C56" s="67">
        <f>C55*0.07</f>
        <v>65395.540000000008</v>
      </c>
      <c r="D56" s="67">
        <v>32735.290000000005</v>
      </c>
      <c r="E56" s="68">
        <f>E55*0.07</f>
        <v>98130.830000000016</v>
      </c>
      <c r="F56" s="70"/>
      <c r="G56" s="71"/>
      <c r="H56" s="67">
        <f>H55*0.07</f>
        <v>15312.101700000001</v>
      </c>
      <c r="I56" s="130">
        <v>3832</v>
      </c>
      <c r="J56" s="68">
        <f>SUM(H56:I56)</f>
        <v>19144.101699999999</v>
      </c>
    </row>
    <row r="57" spans="1:10" ht="16.5" thickBot="1" x14ac:dyDescent="0.3">
      <c r="A57" s="70"/>
      <c r="B57" s="72" t="s">
        <v>5</v>
      </c>
      <c r="C57" s="73">
        <f>SUM(C55:C56)</f>
        <v>999617.54</v>
      </c>
      <c r="D57" s="73">
        <f>SUM(D55:D56)</f>
        <v>500382.29</v>
      </c>
      <c r="E57" s="74">
        <f>SUM(E55:E56)</f>
        <v>1499999.83</v>
      </c>
      <c r="F57" s="74">
        <f>F48+F41+F37+F30+F26+F19+F11</f>
        <v>492727.35</v>
      </c>
      <c r="G57" s="71"/>
      <c r="H57" s="73">
        <f>SUM(H55:H56)</f>
        <v>234056.4117</v>
      </c>
      <c r="I57" s="73">
        <f>SUM(I55:I56)</f>
        <v>69292</v>
      </c>
      <c r="J57" s="68">
        <f>SUM(H57:I57)</f>
        <v>303348.4117</v>
      </c>
    </row>
    <row r="58" spans="1:10" ht="15.75" x14ac:dyDescent="0.25">
      <c r="A58" s="70"/>
      <c r="B58" s="47"/>
      <c r="C58" s="47"/>
      <c r="D58" s="47"/>
      <c r="E58" s="47"/>
      <c r="F58" s="47"/>
      <c r="G58" s="75"/>
    </row>
    <row r="59" spans="1:10" ht="15.75" x14ac:dyDescent="0.25">
      <c r="A59" s="52"/>
      <c r="B59" s="76"/>
      <c r="C59" s="77"/>
      <c r="D59" s="77"/>
      <c r="E59" s="77"/>
      <c r="F59" s="77"/>
      <c r="G59" s="63"/>
    </row>
    <row r="60" spans="1:10" ht="15.75" x14ac:dyDescent="0.25">
      <c r="A60" s="138"/>
      <c r="B60" s="78"/>
      <c r="C60" s="79"/>
      <c r="D60" s="79"/>
      <c r="E60" s="79"/>
      <c r="F60" s="79"/>
      <c r="G60" s="47"/>
    </row>
    <row r="61" spans="1:10" ht="15.75" hidden="1" x14ac:dyDescent="0.25">
      <c r="A61" s="138"/>
      <c r="B61" s="80" t="s">
        <v>71</v>
      </c>
      <c r="C61" s="81" t="e">
        <f>SUM(F11,F19,#REF!,#REF!,F26,F30,#REF!,#REF!,F37,F41,#REF!,#REF!,#REF!,#REF!,#REF!,#REF!,F48)*1.07</f>
        <v>#REF!</v>
      </c>
      <c r="D61" s="77"/>
      <c r="E61" s="77"/>
      <c r="F61" s="79"/>
      <c r="G61" s="47"/>
    </row>
    <row r="62" spans="1:10" ht="15.75" hidden="1" x14ac:dyDescent="0.25">
      <c r="A62" s="138"/>
      <c r="B62" s="82" t="s">
        <v>72</v>
      </c>
      <c r="C62" s="83" t="e">
        <f>C61/E57</f>
        <v>#REF!</v>
      </c>
      <c r="D62" s="84"/>
      <c r="E62" s="84"/>
      <c r="F62" s="47"/>
      <c r="G62" s="47"/>
    </row>
    <row r="63" spans="1:10" hidden="1" x14ac:dyDescent="0.25">
      <c r="A63" s="138"/>
      <c r="B63" s="139"/>
      <c r="C63" s="140"/>
      <c r="D63" s="85"/>
      <c r="E63" s="85"/>
      <c r="F63" s="47"/>
      <c r="G63" s="47"/>
    </row>
    <row r="64" spans="1:10" ht="15.75" hidden="1" x14ac:dyDescent="0.25">
      <c r="A64" s="138"/>
      <c r="B64" s="82" t="s">
        <v>73</v>
      </c>
      <c r="C64" s="86">
        <f>SUM(C46:D47)</f>
        <v>95000</v>
      </c>
      <c r="D64" s="87"/>
      <c r="E64" s="87"/>
      <c r="F64" s="47"/>
      <c r="G64" s="47"/>
    </row>
    <row r="65" spans="1:7" ht="15.75" hidden="1" x14ac:dyDescent="0.25">
      <c r="A65" s="138"/>
      <c r="B65" s="82" t="s">
        <v>74</v>
      </c>
      <c r="C65" s="83">
        <f>C64/E57</f>
        <v>6.3333340511111919E-2</v>
      </c>
      <c r="D65" s="87"/>
      <c r="E65" s="87"/>
      <c r="F65" s="47"/>
      <c r="G65" s="47"/>
    </row>
    <row r="66" spans="1:7" ht="15.75" hidden="1" thickBot="1" x14ac:dyDescent="0.3">
      <c r="A66" s="138"/>
      <c r="B66" s="141" t="s">
        <v>75</v>
      </c>
      <c r="C66" s="142"/>
      <c r="D66" s="88"/>
      <c r="E66" s="88"/>
      <c r="F66" s="47"/>
      <c r="G66" s="47"/>
    </row>
    <row r="67" spans="1:7" hidden="1" x14ac:dyDescent="0.25">
      <c r="A67" s="138"/>
      <c r="B67" s="47"/>
      <c r="C67" s="47"/>
      <c r="D67" s="47"/>
      <c r="E67" s="47"/>
      <c r="F67" s="47"/>
      <c r="G67" s="47"/>
    </row>
    <row r="68" spans="1:7" hidden="1" x14ac:dyDescent="0.25">
      <c r="A68" s="138"/>
      <c r="B68" s="47"/>
      <c r="C68" s="47"/>
      <c r="D68" s="47"/>
      <c r="E68" s="47"/>
      <c r="F68" s="47"/>
      <c r="G68" s="47"/>
    </row>
    <row r="69" spans="1:7" hidden="1" x14ac:dyDescent="0.25">
      <c r="A69" s="138"/>
      <c r="B69" s="47"/>
      <c r="C69" s="47"/>
      <c r="D69" s="47"/>
      <c r="E69" s="47"/>
      <c r="F69" s="47"/>
      <c r="G69" s="47"/>
    </row>
    <row r="70" spans="1:7" x14ac:dyDescent="0.25">
      <c r="A70" s="138"/>
      <c r="B70" s="47"/>
      <c r="C70" s="47"/>
      <c r="D70" s="47"/>
      <c r="E70" s="47"/>
      <c r="F70" s="47"/>
      <c r="G70" s="47"/>
    </row>
    <row r="71" spans="1:7" x14ac:dyDescent="0.25">
      <c r="A71" s="138"/>
      <c r="B71" s="47"/>
      <c r="C71" s="47"/>
      <c r="D71" s="47"/>
      <c r="E71" s="47"/>
      <c r="F71" s="47"/>
      <c r="G71" s="47"/>
    </row>
  </sheetData>
  <mergeCells count="17">
    <mergeCell ref="A1:F1"/>
    <mergeCell ref="B52:E52"/>
    <mergeCell ref="B53:B54"/>
    <mergeCell ref="E53:E54"/>
    <mergeCell ref="B12:I12"/>
    <mergeCell ref="B6:I6"/>
    <mergeCell ref="B7:I7"/>
    <mergeCell ref="H52:J52"/>
    <mergeCell ref="A60:A71"/>
    <mergeCell ref="B63:C63"/>
    <mergeCell ref="B66:C66"/>
    <mergeCell ref="B20:I20"/>
    <mergeCell ref="B21:I21"/>
    <mergeCell ref="B27:I27"/>
    <mergeCell ref="B31:I31"/>
    <mergeCell ref="B32:I32"/>
    <mergeCell ref="B38:I38"/>
  </mergeCells>
  <phoneticPr fontId="14" type="noConversion"/>
  <conditionalFormatting sqref="C62">
    <cfRule type="cellIs" dxfId="1" priority="3" operator="lessThan">
      <formula>0.15</formula>
    </cfRule>
  </conditionalFormatting>
  <conditionalFormatting sqref="C65">
    <cfRule type="cellIs" dxfId="0" priority="2" operator="lessThan">
      <formula>0.05</formula>
    </cfRule>
  </conditionalFormatting>
  <dataValidations count="7">
    <dataValidation allowBlank="1" showInputMessage="1" showErrorMessage="1" prompt="Insert name of recipient agency here _x000a_" sqref="C5:E5 K5 H5:I5"/>
    <dataValidation allowBlank="1" showInputMessage="1" showErrorMessage="1" prompt="Insert *text* description of Activity here" sqref="B8 B13 B22 B28 B33 B39"/>
    <dataValidation allowBlank="1" showInputMessage="1" showErrorMessage="1" prompt="Insert *text* description of Output here" sqref="B7 B12 B21 B27 B32 B38"/>
    <dataValidation allowBlank="1" showInputMessage="1" showErrorMessage="1" prompt="Insert *text* description of Outcome here" sqref="B20 B6 B31"/>
    <dataValidation allowBlank="1" showErrorMessage="1" prompt="% Towards Gender Equality and Women's Empowerment Must be Higher than 15%_x000a_" sqref="C64:E64"/>
    <dataValidation allowBlank="1" showInputMessage="1" showErrorMessage="1" prompt="M&amp;E Budget Cannot be Less than 5%_x000a_" sqref="C65:E65"/>
    <dataValidation allowBlank="1" showInputMessage="1" showErrorMessage="1" prompt="% Towards Gender Equality and Women's Empowerment Must be Higher than 15%_x000a_" sqref="C62:E62"/>
  </dataValidations>
  <pageMargins left="0.7" right="0.7" top="0.75" bottom="0.75" header="0.3" footer="0.3"/>
  <pageSetup orientation="landscape" r:id="rId1"/>
  <ignoredErrors>
    <ignoredError sqref="H1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9"/>
  <sheetViews>
    <sheetView topLeftCell="A4" zoomScale="115" zoomScaleNormal="115" workbookViewId="0">
      <pane xSplit="1" ySplit="3" topLeftCell="B13" activePane="bottomRight" state="frozen"/>
      <selection activeCell="A4" sqref="A4"/>
      <selection pane="topRight" activeCell="B4" sqref="B4"/>
      <selection pane="bottomLeft" activeCell="A7" sqref="A7"/>
      <selection pane="bottomRight" activeCell="D19" sqref="D19"/>
    </sheetView>
  </sheetViews>
  <sheetFormatPr defaultColWidth="8.85546875" defaultRowHeight="15" x14ac:dyDescent="0.25"/>
  <cols>
    <col min="1" max="1" width="37.28515625" style="22" customWidth="1"/>
    <col min="2" max="10" width="13.28515625" style="22" customWidth="1"/>
    <col min="11" max="11" width="9" style="22" bestFit="1" customWidth="1"/>
    <col min="12" max="12" width="11.140625" style="22" bestFit="1" customWidth="1"/>
    <col min="13" max="16384" width="8.85546875" style="22"/>
  </cols>
  <sheetData>
    <row r="2" spans="1:12" x14ac:dyDescent="0.25">
      <c r="A2" s="5" t="s">
        <v>49</v>
      </c>
      <c r="B2" s="5"/>
      <c r="C2" s="5"/>
      <c r="D2" s="5"/>
    </row>
    <row r="3" spans="1:12" x14ac:dyDescent="0.25">
      <c r="A3" s="5"/>
      <c r="B3" s="5"/>
      <c r="C3" s="5"/>
      <c r="D3" s="5"/>
    </row>
    <row r="4" spans="1:12" ht="15.75" thickBot="1" x14ac:dyDescent="0.3"/>
    <row r="5" spans="1:12" x14ac:dyDescent="0.25">
      <c r="A5" s="164" t="s">
        <v>50</v>
      </c>
      <c r="B5" s="166" t="s">
        <v>67</v>
      </c>
      <c r="C5" s="167"/>
      <c r="D5" s="168"/>
      <c r="E5" s="166" t="s">
        <v>8</v>
      </c>
      <c r="F5" s="167"/>
      <c r="G5" s="168"/>
      <c r="H5" s="169" t="s">
        <v>51</v>
      </c>
      <c r="I5" s="167"/>
      <c r="J5" s="168"/>
    </row>
    <row r="6" spans="1:12" x14ac:dyDescent="0.25">
      <c r="A6" s="165"/>
      <c r="B6" s="33" t="s">
        <v>52</v>
      </c>
      <c r="C6" s="24" t="s">
        <v>66</v>
      </c>
      <c r="D6" s="28" t="s">
        <v>53</v>
      </c>
      <c r="E6" s="33" t="s">
        <v>52</v>
      </c>
      <c r="F6" s="24" t="s">
        <v>66</v>
      </c>
      <c r="G6" s="28" t="s">
        <v>53</v>
      </c>
      <c r="H6" s="41" t="s">
        <v>52</v>
      </c>
      <c r="I6" s="25" t="s">
        <v>66</v>
      </c>
      <c r="J6" s="28" t="s">
        <v>53</v>
      </c>
    </row>
    <row r="7" spans="1:12" ht="33" customHeight="1" x14ac:dyDescent="0.25">
      <c r="A7" s="30" t="s">
        <v>54</v>
      </c>
      <c r="B7" s="114">
        <v>11340</v>
      </c>
      <c r="C7" s="115"/>
      <c r="D7" s="116">
        <v>3269.5786478660457</v>
      </c>
      <c r="E7" s="37">
        <v>45000</v>
      </c>
      <c r="F7" s="26"/>
      <c r="G7" s="38">
        <v>41719</v>
      </c>
      <c r="H7" s="117">
        <f>+B7+E7</f>
        <v>56340</v>
      </c>
      <c r="I7" s="117">
        <f t="shared" ref="I7:I13" si="0">+C7+F7</f>
        <v>0</v>
      </c>
      <c r="J7" s="117">
        <f t="shared" ref="J7:J13" si="1">+D7+G7</f>
        <v>44988.578647866045</v>
      </c>
    </row>
    <row r="8" spans="1:12" ht="42" customHeight="1" x14ac:dyDescent="0.25">
      <c r="A8" s="30" t="s">
        <v>55</v>
      </c>
      <c r="B8" s="114">
        <v>4055</v>
      </c>
      <c r="C8" s="115"/>
      <c r="D8" s="131">
        <v>346.67936574793976</v>
      </c>
      <c r="E8" s="37">
        <v>24000</v>
      </c>
      <c r="F8" s="26"/>
      <c r="G8" s="38">
        <v>3993</v>
      </c>
      <c r="H8" s="117">
        <f t="shared" ref="H8:H13" si="2">+B8+E8</f>
        <v>28055</v>
      </c>
      <c r="I8" s="117">
        <f t="shared" si="0"/>
        <v>0</v>
      </c>
      <c r="J8" s="117">
        <f t="shared" si="1"/>
        <v>4339.6793657479393</v>
      </c>
    </row>
    <row r="9" spans="1:12" ht="39.75" customHeight="1" x14ac:dyDescent="0.25">
      <c r="A9" s="30" t="s">
        <v>56</v>
      </c>
      <c r="B9" s="114">
        <v>187992.99999999997</v>
      </c>
      <c r="C9" s="115"/>
      <c r="D9" s="116">
        <v>63068.432991484333</v>
      </c>
      <c r="E9" s="37">
        <v>8000</v>
      </c>
      <c r="F9" s="26"/>
      <c r="G9" s="38">
        <v>151</v>
      </c>
      <c r="H9" s="117">
        <f t="shared" si="2"/>
        <v>195992.99999999997</v>
      </c>
      <c r="I9" s="117">
        <f t="shared" si="0"/>
        <v>0</v>
      </c>
      <c r="J9" s="117">
        <f t="shared" si="1"/>
        <v>63219.432991484333</v>
      </c>
      <c r="L9" s="132"/>
    </row>
    <row r="10" spans="1:12" ht="33" customHeight="1" x14ac:dyDescent="0.25">
      <c r="A10" s="30" t="s">
        <v>57</v>
      </c>
      <c r="B10" s="114">
        <v>487767</v>
      </c>
      <c r="C10" s="115"/>
      <c r="D10" s="116">
        <v>85974.799491919461</v>
      </c>
      <c r="E10" s="37">
        <v>56097</v>
      </c>
      <c r="F10" s="26"/>
      <c r="G10" s="38">
        <v>14631</v>
      </c>
      <c r="H10" s="117">
        <f t="shared" si="2"/>
        <v>543864</v>
      </c>
      <c r="I10" s="117">
        <f t="shared" si="0"/>
        <v>0</v>
      </c>
      <c r="J10" s="117">
        <f t="shared" si="1"/>
        <v>100605.79949191946</v>
      </c>
    </row>
    <row r="11" spans="1:12" ht="33" customHeight="1" x14ac:dyDescent="0.25">
      <c r="A11" s="30" t="s">
        <v>58</v>
      </c>
      <c r="B11" s="114">
        <v>66073</v>
      </c>
      <c r="C11" s="115"/>
      <c r="D11" s="131">
        <v>16189.936225985373</v>
      </c>
      <c r="E11" s="37">
        <v>60000</v>
      </c>
      <c r="F11" s="26"/>
      <c r="G11" s="38">
        <v>4651</v>
      </c>
      <c r="H11" s="117">
        <f t="shared" si="2"/>
        <v>126073</v>
      </c>
      <c r="I11" s="117">
        <f t="shared" si="0"/>
        <v>0</v>
      </c>
      <c r="J11" s="117">
        <f t="shared" si="1"/>
        <v>20840.936225985373</v>
      </c>
    </row>
    <row r="12" spans="1:12" ht="39" customHeight="1" x14ac:dyDescent="0.25">
      <c r="A12" s="30" t="s">
        <v>59</v>
      </c>
      <c r="B12" s="114">
        <v>30000</v>
      </c>
      <c r="C12" s="115"/>
      <c r="D12" s="116">
        <v>7881</v>
      </c>
      <c r="E12" s="37">
        <v>255000</v>
      </c>
      <c r="F12" s="26"/>
      <c r="G12" s="129">
        <v>0</v>
      </c>
      <c r="H12" s="117">
        <f t="shared" si="2"/>
        <v>285000</v>
      </c>
      <c r="I12" s="117">
        <f t="shared" si="0"/>
        <v>0</v>
      </c>
      <c r="J12" s="117">
        <f t="shared" si="1"/>
        <v>7881</v>
      </c>
    </row>
    <row r="13" spans="1:12" ht="45" customHeight="1" x14ac:dyDescent="0.25">
      <c r="A13" s="30" t="s">
        <v>60</v>
      </c>
      <c r="B13" s="114">
        <v>146994</v>
      </c>
      <c r="C13" s="115"/>
      <c r="D13" s="116">
        <v>42013.883276996858</v>
      </c>
      <c r="E13" s="34">
        <v>19550</v>
      </c>
      <c r="F13" s="26"/>
      <c r="G13" s="38">
        <v>315</v>
      </c>
      <c r="H13" s="117">
        <f t="shared" si="2"/>
        <v>166544</v>
      </c>
      <c r="I13" s="117">
        <f t="shared" si="0"/>
        <v>0</v>
      </c>
      <c r="J13" s="117">
        <f t="shared" si="1"/>
        <v>42328.883276996858</v>
      </c>
    </row>
    <row r="14" spans="1:12" ht="33" customHeight="1" x14ac:dyDescent="0.25">
      <c r="A14" s="31" t="s">
        <v>61</v>
      </c>
      <c r="B14" s="118">
        <f>SUM(B7:B13)</f>
        <v>934222</v>
      </c>
      <c r="C14" s="119">
        <f>SUM(C7:C13)</f>
        <v>0</v>
      </c>
      <c r="D14" s="120">
        <f t="shared" ref="D14" si="3">SUM(D7:D13)</f>
        <v>218744.31</v>
      </c>
      <c r="E14" s="35">
        <v>467647</v>
      </c>
      <c r="F14" s="27">
        <f t="shared" ref="F14" si="4">SUM(F7:F13)</f>
        <v>0</v>
      </c>
      <c r="G14" s="36">
        <f>SUM(G7:G13)</f>
        <v>65460</v>
      </c>
      <c r="H14" s="127">
        <f t="shared" ref="H14:J14" si="5">SUM(H7:H13)</f>
        <v>1401869</v>
      </c>
      <c r="I14" s="120">
        <f t="shared" si="5"/>
        <v>0</v>
      </c>
      <c r="J14" s="120">
        <f t="shared" si="5"/>
        <v>284204.31</v>
      </c>
    </row>
    <row r="15" spans="1:12" ht="33" customHeight="1" x14ac:dyDescent="0.25">
      <c r="A15" s="30" t="s">
        <v>62</v>
      </c>
      <c r="B15" s="114">
        <v>65395.540000000008</v>
      </c>
      <c r="C15" s="121"/>
      <c r="D15" s="116">
        <f>D14*0.07</f>
        <v>15312.101700000001</v>
      </c>
      <c r="E15" s="37">
        <v>32735.290000000005</v>
      </c>
      <c r="F15" s="26"/>
      <c r="G15" s="38">
        <v>3832</v>
      </c>
      <c r="H15" s="117">
        <f t="shared" ref="H15" si="6">+B15+E15</f>
        <v>98130.830000000016</v>
      </c>
      <c r="I15" s="117">
        <f t="shared" ref="I15" si="7">+C15+F15</f>
        <v>0</v>
      </c>
      <c r="J15" s="117">
        <f t="shared" ref="J15" si="8">+D15+G15</f>
        <v>19144.101699999999</v>
      </c>
    </row>
    <row r="16" spans="1:12" ht="33" customHeight="1" thickBot="1" x14ac:dyDescent="0.3">
      <c r="A16" s="32" t="s">
        <v>63</v>
      </c>
      <c r="B16" s="122">
        <f>+B14+B15</f>
        <v>999617.54</v>
      </c>
      <c r="C16" s="123">
        <f>+C14+C15</f>
        <v>0</v>
      </c>
      <c r="D16" s="124">
        <f t="shared" ref="D16" si="9">+D14+D15</f>
        <v>234056.4117</v>
      </c>
      <c r="E16" s="39">
        <f>SUM(E14:E15)</f>
        <v>500382.29</v>
      </c>
      <c r="F16" s="29">
        <f>SUM(F14:F15)</f>
        <v>0</v>
      </c>
      <c r="G16" s="40">
        <f>SUM(G14:G15)</f>
        <v>69292</v>
      </c>
      <c r="H16" s="128">
        <f t="shared" ref="H16:J16" si="10">+H14+H15</f>
        <v>1499999.83</v>
      </c>
      <c r="I16" s="124">
        <f t="shared" si="10"/>
        <v>0</v>
      </c>
      <c r="J16" s="124">
        <f t="shared" si="10"/>
        <v>303348.4117</v>
      </c>
      <c r="K16" s="11"/>
    </row>
    <row r="17" spans="3:11" x14ac:dyDescent="0.25">
      <c r="K17" s="11"/>
    </row>
    <row r="18" spans="3:11" x14ac:dyDescent="0.25">
      <c r="C18" s="23"/>
      <c r="D18" s="11"/>
      <c r="G18" s="11"/>
      <c r="J18" s="11"/>
    </row>
    <row r="19" spans="3:11" x14ac:dyDescent="0.25">
      <c r="C19" s="23"/>
    </row>
  </sheetData>
  <mergeCells count="4">
    <mergeCell ref="A5:A6"/>
    <mergeCell ref="B5:D5"/>
    <mergeCell ref="E5:G5"/>
    <mergeCell ref="H5:J5"/>
  </mergeCells>
  <pageMargins left="0.70866141732283472" right="0.70866141732283472" top="0.74803149606299213" bottom="0.74803149606299213" header="0.31496062992125984" footer="0.31496062992125984"/>
  <pageSetup paperSize="9" scale="66" orientation="landscape" r:id="rId1"/>
  <ignoredErrors>
    <ignoredError sqref="C14 H14:J14" formula="1"/>
    <ignoredError sqref="E1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RF par produits</vt:lpstr>
      <vt:lpstr>2) RF - Par catégories budgétai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Herizo Randriamampia</dc:creator>
  <cp:lastModifiedBy>ICT_provider</cp:lastModifiedBy>
  <cp:lastPrinted>2020-11-06T09:09:45Z</cp:lastPrinted>
  <dcterms:created xsi:type="dcterms:W3CDTF">2020-05-05T05:58:38Z</dcterms:created>
  <dcterms:modified xsi:type="dcterms:W3CDTF">2020-11-25T09:20:14Z</dcterms:modified>
</cp:coreProperties>
</file>