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CT_PROVIDER\Documents\00. Hanitriniony RASON\00. PBF 2020\00. PRODOC\PROJET PBF 2020-2021\03. RAPPORT FINANCIER\Rapport annuel\08. GOUDMADA (avec OBS)\"/>
    </mc:Choice>
  </mc:AlternateContent>
  <xr:revisionPtr revIDLastSave="0" documentId="13_ncr:1_{B732F5A9-2DCE-456A-87F5-A8F4207C5423}" xr6:coauthVersionLast="45" xr6:coauthVersionMax="45" xr10:uidLastSave="{00000000-0000-0000-0000-000000000000}"/>
  <bookViews>
    <workbookView xWindow="-120" yWindow="-120" windowWidth="20730" windowHeight="11160" activeTab="1" xr2:uid="{00000000-000D-0000-FFFF-FFFF00000000}"/>
  </bookViews>
  <sheets>
    <sheet name="1) RF - Par produits" sheetId="1" r:id="rId1"/>
    <sheet name="2) RF - Par catégories budgétai" sheetId="2" r:id="rId2"/>
  </sheets>
  <externalReferences>
    <externalReference r:id="rId3"/>
    <externalReference r:id="rId4"/>
    <externalReference r:id="rId5"/>
    <externalReference r:id="rId6"/>
    <externalReference r:id="rId7"/>
    <externalReference r:id="rId8"/>
    <externalReference r:id="rId9"/>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2" l="1"/>
  <c r="B13" i="2" l="1"/>
  <c r="B12" i="2"/>
  <c r="B11" i="2"/>
  <c r="B10" i="2"/>
  <c r="B9" i="2"/>
  <c r="B8" i="2"/>
  <c r="B14" i="2" l="1"/>
  <c r="M202" i="1" l="1"/>
  <c r="M200" i="1"/>
  <c r="J203" i="1"/>
  <c r="J184" i="1" l="1"/>
  <c r="J183" i="1" l="1"/>
  <c r="J16" i="1" l="1"/>
  <c r="J18" i="1"/>
  <c r="J20" i="1"/>
  <c r="J26" i="1"/>
  <c r="J27" i="1"/>
  <c r="J28" i="1"/>
  <c r="J29" i="1"/>
  <c r="J58" i="1"/>
  <c r="J59" i="1"/>
  <c r="J72" i="1"/>
  <c r="J79" i="1"/>
  <c r="J69" i="1"/>
  <c r="J70" i="1"/>
  <c r="J80" i="1"/>
  <c r="J19" i="1" l="1"/>
  <c r="J17" i="1" l="1"/>
  <c r="J60" i="1" l="1"/>
  <c r="G15" i="2" l="1"/>
  <c r="J15" i="2" l="1"/>
  <c r="J186" i="1" l="1"/>
  <c r="J68" i="1"/>
  <c r="J47" i="1"/>
  <c r="J37" i="1"/>
  <c r="J36" i="1"/>
  <c r="K199" i="1" l="1"/>
  <c r="K71" i="1"/>
  <c r="L199" i="1" l="1"/>
  <c r="L184" i="1"/>
  <c r="L183" i="1"/>
  <c r="L79" i="1"/>
  <c r="L73" i="1"/>
  <c r="L21" i="1"/>
  <c r="K184" i="1" l="1"/>
  <c r="K183" i="1"/>
  <c r="K68" i="1"/>
  <c r="C15" i="2" l="1"/>
  <c r="C13" i="2"/>
  <c r="C12" i="2"/>
  <c r="C10" i="2"/>
  <c r="C9" i="2"/>
  <c r="C8" i="2"/>
  <c r="D15" i="2" l="1"/>
  <c r="D12" i="2"/>
  <c r="D11" i="2"/>
  <c r="D10" i="2"/>
  <c r="D9" i="2"/>
  <c r="D7" i="2"/>
  <c r="C14" i="2" l="1"/>
  <c r="J13" i="2" l="1"/>
  <c r="J12" i="2"/>
  <c r="J11" i="2"/>
  <c r="J10" i="2"/>
  <c r="J9" i="2"/>
  <c r="J8" i="2"/>
  <c r="J7" i="2"/>
  <c r="G13" i="2" l="1"/>
  <c r="G12" i="2"/>
  <c r="G11" i="2"/>
  <c r="G10" i="2"/>
  <c r="G9" i="2"/>
  <c r="G8" i="2"/>
  <c r="G7" i="2"/>
  <c r="D8" i="2" l="1"/>
  <c r="D14" i="2" l="1"/>
  <c r="D16" i="2" s="1"/>
  <c r="M8" i="2" l="1"/>
  <c r="M9" i="2"/>
  <c r="M10" i="2"/>
  <c r="M11" i="2"/>
  <c r="M12" i="2"/>
  <c r="M13" i="2"/>
  <c r="G73" i="1" l="1"/>
  <c r="G74" i="1"/>
  <c r="G75" i="1"/>
  <c r="G78" i="1"/>
  <c r="G79" i="1"/>
  <c r="G80" i="1"/>
  <c r="G81" i="1"/>
  <c r="G82" i="1"/>
  <c r="G83" i="1"/>
  <c r="G84" i="1"/>
  <c r="G183" i="1"/>
  <c r="G184" i="1"/>
  <c r="G185" i="1"/>
  <c r="G186" i="1"/>
  <c r="E183" i="1"/>
  <c r="L187" i="1" l="1"/>
  <c r="L7" i="2" l="1"/>
  <c r="I14" i="2"/>
  <c r="I16" i="2" s="1"/>
  <c r="M7" i="2" l="1"/>
  <c r="M14" i="2" l="1"/>
  <c r="C16" i="2" l="1"/>
  <c r="F10" i="2"/>
  <c r="F9" i="2"/>
  <c r="F14" i="2" s="1"/>
  <c r="F8" i="2"/>
  <c r="E14" i="2"/>
  <c r="L14" i="2" l="1"/>
  <c r="F15" i="2"/>
  <c r="L8" i="2"/>
  <c r="L9" i="2"/>
  <c r="L10" i="2"/>
  <c r="L11" i="2"/>
  <c r="L12" i="2"/>
  <c r="L13" i="2"/>
  <c r="F16" i="2" l="1"/>
  <c r="L16" i="2" s="1"/>
  <c r="L15" i="2"/>
  <c r="P183" i="1"/>
  <c r="P79" i="1"/>
  <c r="P21" i="1"/>
  <c r="P200" i="1" l="1"/>
  <c r="N187" i="1"/>
  <c r="L86" i="1"/>
  <c r="K187" i="1" l="1"/>
  <c r="E16" i="2" l="1"/>
  <c r="K15" i="2"/>
  <c r="J14" i="2"/>
  <c r="H14" i="2"/>
  <c r="H16" i="2" s="1"/>
  <c r="G14" i="2"/>
  <c r="B16" i="2"/>
  <c r="K13" i="2"/>
  <c r="K12" i="2"/>
  <c r="K11" i="2"/>
  <c r="K10" i="2"/>
  <c r="K9" i="2"/>
  <c r="K8" i="2"/>
  <c r="K7" i="2"/>
  <c r="N86" i="1"/>
  <c r="K86" i="1"/>
  <c r="J86" i="1"/>
  <c r="N76" i="1"/>
  <c r="L76" i="1"/>
  <c r="K76" i="1"/>
  <c r="J76" i="1"/>
  <c r="N66" i="1"/>
  <c r="L66" i="1"/>
  <c r="K66" i="1"/>
  <c r="J66" i="1"/>
  <c r="N34" i="1"/>
  <c r="L34" i="1"/>
  <c r="K34" i="1"/>
  <c r="K24" i="1"/>
  <c r="L24" i="1"/>
  <c r="L198" i="1" s="1"/>
  <c r="N24" i="1"/>
  <c r="J24" i="1"/>
  <c r="L200" i="1" l="1"/>
  <c r="K198" i="1"/>
  <c r="N198" i="1"/>
  <c r="K16" i="2"/>
  <c r="K14" i="2"/>
  <c r="G16" i="2" l="1"/>
  <c r="M15" i="2"/>
  <c r="M16" i="2" s="1"/>
  <c r="K200" i="1"/>
  <c r="J16" i="2"/>
  <c r="F197" i="1"/>
  <c r="E197" i="1"/>
  <c r="D197" i="1"/>
  <c r="F187" i="1"/>
  <c r="D185" i="1"/>
  <c r="D184" i="1"/>
  <c r="F180" i="1"/>
  <c r="E180" i="1"/>
  <c r="D180" i="1"/>
  <c r="G179" i="1"/>
  <c r="G178" i="1"/>
  <c r="G177" i="1"/>
  <c r="G176" i="1"/>
  <c r="G175" i="1"/>
  <c r="G174" i="1"/>
  <c r="G173" i="1"/>
  <c r="G172" i="1"/>
  <c r="F170" i="1"/>
  <c r="E170" i="1"/>
  <c r="D170" i="1"/>
  <c r="G169" i="1"/>
  <c r="G168" i="1"/>
  <c r="G167" i="1"/>
  <c r="G166" i="1"/>
  <c r="G165" i="1"/>
  <c r="G164" i="1"/>
  <c r="G163" i="1"/>
  <c r="G162" i="1"/>
  <c r="F160" i="1"/>
  <c r="E160" i="1"/>
  <c r="D160" i="1"/>
  <c r="G159" i="1"/>
  <c r="G158" i="1"/>
  <c r="G157" i="1"/>
  <c r="G156" i="1"/>
  <c r="G155" i="1"/>
  <c r="G154" i="1"/>
  <c r="G153" i="1"/>
  <c r="G152" i="1"/>
  <c r="F150" i="1"/>
  <c r="E150" i="1"/>
  <c r="D150" i="1"/>
  <c r="G149" i="1"/>
  <c r="G148" i="1"/>
  <c r="G147" i="1"/>
  <c r="G146" i="1"/>
  <c r="G145" i="1"/>
  <c r="G144" i="1"/>
  <c r="G143" i="1"/>
  <c r="G142" i="1"/>
  <c r="F138" i="1"/>
  <c r="E138" i="1"/>
  <c r="D138" i="1"/>
  <c r="G137" i="1"/>
  <c r="G136" i="1"/>
  <c r="G135" i="1"/>
  <c r="G134" i="1"/>
  <c r="G133" i="1"/>
  <c r="G132" i="1"/>
  <c r="G131" i="1"/>
  <c r="G130" i="1"/>
  <c r="F128" i="1"/>
  <c r="E128" i="1"/>
  <c r="D128" i="1"/>
  <c r="G127" i="1"/>
  <c r="G126" i="1"/>
  <c r="G125" i="1"/>
  <c r="G124" i="1"/>
  <c r="G123" i="1"/>
  <c r="G122" i="1"/>
  <c r="G121" i="1"/>
  <c r="G120" i="1"/>
  <c r="F118" i="1"/>
  <c r="E118" i="1"/>
  <c r="D118" i="1"/>
  <c r="G117" i="1"/>
  <c r="G116" i="1"/>
  <c r="G115" i="1"/>
  <c r="G114" i="1"/>
  <c r="G113" i="1"/>
  <c r="G112" i="1"/>
  <c r="G111" i="1"/>
  <c r="G110" i="1"/>
  <c r="F108" i="1"/>
  <c r="E108" i="1"/>
  <c r="D108" i="1"/>
  <c r="G107" i="1"/>
  <c r="G106" i="1"/>
  <c r="G105" i="1"/>
  <c r="G104" i="1"/>
  <c r="G103" i="1"/>
  <c r="G102" i="1"/>
  <c r="G101" i="1"/>
  <c r="G100" i="1"/>
  <c r="F96" i="1"/>
  <c r="E96" i="1"/>
  <c r="D96" i="1"/>
  <c r="G95" i="1"/>
  <c r="G94" i="1"/>
  <c r="G93" i="1"/>
  <c r="G92" i="1"/>
  <c r="G91" i="1"/>
  <c r="G90" i="1"/>
  <c r="G89" i="1"/>
  <c r="G88" i="1"/>
  <c r="F86" i="1"/>
  <c r="G85" i="1"/>
  <c r="E80" i="1"/>
  <c r="E86" i="1" s="1"/>
  <c r="D80" i="1"/>
  <c r="D86" i="1" s="1"/>
  <c r="F73" i="1"/>
  <c r="F76" i="1" s="1"/>
  <c r="E72" i="1"/>
  <c r="G72" i="1" s="1"/>
  <c r="E71" i="1"/>
  <c r="G71" i="1" s="1"/>
  <c r="E70" i="1"/>
  <c r="G70" i="1" s="1"/>
  <c r="D70" i="1"/>
  <c r="E69" i="1"/>
  <c r="G69" i="1" s="1"/>
  <c r="E68" i="1"/>
  <c r="G68" i="1" s="1"/>
  <c r="F66" i="1"/>
  <c r="E66" i="1"/>
  <c r="D66" i="1"/>
  <c r="G65" i="1"/>
  <c r="G64" i="1"/>
  <c r="G63" i="1"/>
  <c r="G62" i="1"/>
  <c r="G61" i="1"/>
  <c r="G60" i="1"/>
  <c r="G59" i="1"/>
  <c r="G58" i="1"/>
  <c r="F54" i="1"/>
  <c r="E54" i="1"/>
  <c r="D54" i="1"/>
  <c r="G53" i="1"/>
  <c r="G52" i="1"/>
  <c r="G51" i="1"/>
  <c r="G50" i="1"/>
  <c r="G49" i="1"/>
  <c r="G48" i="1"/>
  <c r="G47" i="1"/>
  <c r="G46" i="1"/>
  <c r="F44" i="1"/>
  <c r="E44" i="1"/>
  <c r="D44" i="1"/>
  <c r="G43" i="1"/>
  <c r="G42" i="1"/>
  <c r="G41" i="1"/>
  <c r="G40" i="1"/>
  <c r="G39" i="1"/>
  <c r="G38" i="1"/>
  <c r="G37" i="1"/>
  <c r="G36" i="1"/>
  <c r="F34" i="1"/>
  <c r="E34" i="1"/>
  <c r="D34" i="1"/>
  <c r="G33" i="1"/>
  <c r="G32" i="1"/>
  <c r="G31" i="1"/>
  <c r="G30" i="1"/>
  <c r="G29" i="1"/>
  <c r="G28" i="1"/>
  <c r="G27" i="1"/>
  <c r="G26" i="1"/>
  <c r="E24" i="1"/>
  <c r="D24" i="1"/>
  <c r="G23" i="1"/>
  <c r="G22" i="1"/>
  <c r="F21" i="1"/>
  <c r="F24" i="1" s="1"/>
  <c r="G20" i="1"/>
  <c r="G19" i="1"/>
  <c r="G18" i="1"/>
  <c r="G17" i="1"/>
  <c r="G16" i="1"/>
  <c r="H118" i="1" l="1"/>
  <c r="H160" i="1"/>
  <c r="F198" i="1"/>
  <c r="F199" i="1" s="1"/>
  <c r="F200" i="1" s="1"/>
  <c r="H44" i="1"/>
  <c r="H34" i="1"/>
  <c r="E76" i="1"/>
  <c r="E198" i="1" s="1"/>
  <c r="E199" i="1" s="1"/>
  <c r="H108" i="1"/>
  <c r="H150" i="1"/>
  <c r="G66" i="1"/>
  <c r="G96" i="1"/>
  <c r="G138" i="1"/>
  <c r="G180" i="1"/>
  <c r="H54" i="1"/>
  <c r="H128" i="1"/>
  <c r="H170" i="1"/>
  <c r="G34" i="1"/>
  <c r="H66" i="1"/>
  <c r="D76" i="1"/>
  <c r="D198" i="1" s="1"/>
  <c r="H96" i="1"/>
  <c r="G108" i="1"/>
  <c r="H138" i="1"/>
  <c r="G150" i="1"/>
  <c r="H180" i="1"/>
  <c r="D187" i="1"/>
  <c r="G21" i="1"/>
  <c r="G24" i="1" s="1"/>
  <c r="G44" i="1"/>
  <c r="H86" i="1"/>
  <c r="G118" i="1"/>
  <c r="G160" i="1"/>
  <c r="E187" i="1"/>
  <c r="G54" i="1"/>
  <c r="G128" i="1"/>
  <c r="G170" i="1"/>
  <c r="G187" i="1"/>
  <c r="G86" i="1" l="1"/>
  <c r="G76" i="1"/>
  <c r="G198" i="1"/>
  <c r="H76" i="1"/>
  <c r="E200" i="1"/>
  <c r="D199" i="1"/>
  <c r="H24" i="1"/>
  <c r="H187" i="1"/>
  <c r="D200" i="1" l="1"/>
  <c r="G199" i="1"/>
  <c r="G200" i="1" s="1"/>
  <c r="N202" i="1" s="1"/>
  <c r="J46" i="1" l="1"/>
  <c r="J34" i="1"/>
  <c r="J187" i="1" l="1"/>
  <c r="J198" i="1"/>
  <c r="J200" i="1" l="1"/>
  <c r="N200" i="1" s="1"/>
</calcChain>
</file>

<file path=xl/sharedStrings.xml><?xml version="1.0" encoding="utf-8"?>
<sst xmlns="http://schemas.openxmlformats.org/spreadsheetml/2006/main" count="267" uniqueCount="233">
  <si>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</si>
  <si>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</si>
  <si>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</si>
  <si>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</si>
  <si>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</si>
  <si>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</si>
  <si>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</si>
  <si>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</si>
  <si>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</si>
  <si>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</si>
  <si>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</si>
  <si>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</si>
  <si>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PNUD</t>
  </si>
  <si>
    <t>HCDH</t>
  </si>
  <si>
    <t>UNESCO</t>
  </si>
  <si>
    <t xml:space="preserve">RESULTAT 1: </t>
  </si>
  <si>
    <t xml:space="preserve">Le niveau de la corruption est réduit et la perception du phénomène s’améliore </t>
  </si>
  <si>
    <t>Produit 1.1:</t>
  </si>
  <si>
    <t xml:space="preserve">Les institutions de lutte contre la corruption sont efficaces et agissent d’une manière coordonnée  </t>
  </si>
  <si>
    <t>Activite 1.1.1:</t>
  </si>
  <si>
    <t>Améliorer la coordination et le mécanisme de suivi-évaluation  des pôles anti-corruption (PACs)</t>
  </si>
  <si>
    <t>Activite 1.1.2:</t>
  </si>
  <si>
    <t>Renforcer les capacités des  ILCC (PAC, BIANCO, SAMIFIN, CSI, ) et la coordination de leurs interventions</t>
  </si>
  <si>
    <t>Activite 1.1.3:</t>
  </si>
  <si>
    <t>Rendre opérationnels le 3e  PAC et la mise aux normes du local de SAMIFIN</t>
  </si>
  <si>
    <t>Activite 1.1.4</t>
  </si>
  <si>
    <t xml:space="preserve">Appuyer la mise en place et l’opérationnalisation de 2 antennes régionales de BIANCO </t>
  </si>
  <si>
    <t>Activite 1.1.5</t>
  </si>
  <si>
    <t xml:space="preserve">Appuyer les missions d’investigations spécifiques du BIANCO </t>
  </si>
  <si>
    <t>Activite 1.1.6</t>
  </si>
  <si>
    <t>Appui à la pérennisation du magazine Trandraka</t>
  </si>
  <si>
    <t>Activite 1.1.7</t>
  </si>
  <si>
    <t>Activite 1.1.8</t>
  </si>
  <si>
    <t>Produit total</t>
  </si>
  <si>
    <t>Produit 1.2:</t>
  </si>
  <si>
    <t>Les secteurs prioritaires  mettent en œuvre des actions  de prévention de la lutte contre la corruption</t>
  </si>
  <si>
    <t>Activite 1.2.1</t>
  </si>
  <si>
    <t>Réaliser le diagnostic des risques de corruption dans les trois secteurs prioritaires Foncier, finances publiques, et ressources naturelles</t>
  </si>
  <si>
    <t>Activite 1.2.2</t>
  </si>
  <si>
    <t>Elaborer et mettre en œuvre les stratégies sectoriels pour réduire les risques de corruption</t>
  </si>
  <si>
    <t>Activite 1.2.3</t>
  </si>
  <si>
    <t>Appuyer les initiatives des organisations de la société civile en particulier  des jeunes et des femmes dans la prévention et la dénonciation de la corruption</t>
  </si>
  <si>
    <t>Activite 1.2.4</t>
  </si>
  <si>
    <t>Appuyer la mise en œuvre des dispositifs prévus par les nouveaux textes loi contre le blanchiment et financement du terrorisme et l’ordonnance sur le  recouvrement des avoirs illicites</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</si>
  <si>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</si>
  <si>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</si>
  <si>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</si>
  <si>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</si>
  <si>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</si>
  <si>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</si>
  <si>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</si>
  <si>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</si>
  <si>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</si>
  <si>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</si>
  <si>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</si>
  <si>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</si>
  <si>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</si>
  <si>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</si>
  <si>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</si>
  <si>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</si>
  <si>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</si>
  <si>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</si>
  <si>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</si>
  <si>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</si>
  <si>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</si>
  <si>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</si>
  <si>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</si>
  <si>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La redevabilité institutionnelle est améliorée contribuant au renforcement de la confiance de la population envers l’Etat</t>
  </si>
  <si>
    <t>Produit 2.1</t>
  </si>
  <si>
    <t>Les capacités de la Cour Suprême (et des Cours la composant) et des tribunaux administratifs et financiers en tant qu'acteurs stratégiques de la Justice sont renforcées</t>
  </si>
  <si>
    <t>Activite 2.1.1</t>
  </si>
  <si>
    <t>Améliorer la coordination et les relations fonctionnelles entre les trois Cours composant la Cour Suprême et les différentes juridictions inférieures</t>
  </si>
  <si>
    <t>Activite 2.1.2</t>
  </si>
  <si>
    <t>Renforcer le contrôle des juridictions à travers l'opérationnalisation du mécanisme de contrôle par la Cour Suprême et d'autres mécanismes de contrôle au sein du système de la Justice (Direction de l'Inspection des Juridictions, Direction de la Promotion de l'Intégrité)</t>
  </si>
  <si>
    <t>Activite 2.1.3</t>
  </si>
  <si>
    <t>Promotion de l'excellence des juridictions</t>
  </si>
  <si>
    <t>Activite 2.1.4</t>
  </si>
  <si>
    <t>Activite 2.1.5</t>
  </si>
  <si>
    <t>Activite 2.1.6</t>
  </si>
  <si>
    <t>Activite 2.1.7</t>
  </si>
  <si>
    <t>Activite 2.1.8</t>
  </si>
  <si>
    <t>Produit 2.2</t>
  </si>
  <si>
    <t>Les capacités techniques, opérationnelles et communicationnelles des organes de contrôle et de redevabilité sont renforcées</t>
  </si>
  <si>
    <t>Activite 2.2.1</t>
  </si>
  <si>
    <t>Appuyer l'opérationnalisation du HCDDED et de la HCJ et Renforcer les capacités techniques de leurs  membres.</t>
  </si>
  <si>
    <t>rehabilitation de l'infrastructure de l'HDDED collaboration entre PNUD et HCDH</t>
  </si>
  <si>
    <t>Activite' 2.2.2</t>
  </si>
  <si>
    <t>Renforcer les capacités du personnel de la Médiature de la République relatives aux compétences et connaissances fondamentales de l’institution et appuyer la conduite des actions d’investigation et de traitement des plaintes</t>
  </si>
  <si>
    <t>Activite 2.2.3</t>
  </si>
  <si>
    <t>Renforcer les capacités  des  parlementaires particulièrement pour le contrôle de l’exécution des politiques publiques et 4 missions de suivi de l'action publique dans le Sud et les zones de production de vanille (Nord)</t>
  </si>
  <si>
    <t>Activite 2.2.4</t>
  </si>
  <si>
    <t>Appuyer la vulgarisation des mandats du HCDDED, de la HCJ  et de la Médiature de la République, Parlement, Cour des comptes … à travers des descentes aux niveaux régionaux et la production de matériels de communication</t>
  </si>
  <si>
    <t>Activite 2.2.5</t>
  </si>
  <si>
    <t xml:space="preserve">Appui aux portes ouvertes et/ou journées de thématiques des institutions </t>
  </si>
  <si>
    <t>Activite 2.2.6</t>
  </si>
  <si>
    <t>Appuyer le processus d'élaboration et la vulgarisation de la loi sur l'accès à l'information</t>
  </si>
  <si>
    <t>Activite 2.2.7</t>
  </si>
  <si>
    <t>Activite 2.2.8</t>
  </si>
  <si>
    <t>Produit 2.3</t>
  </si>
  <si>
    <t>Les capacités des organisations de la société civile à mettre en œuvre des actions de suivi de l’effectivité des institutions de contrôle et celui du contrôle citoyen sont renforcées</t>
  </si>
  <si>
    <t>Activite 2.3.1</t>
  </si>
  <si>
    <t>Appuyer la conduite d’évaluations communautaires périodiques sur le projet.</t>
  </si>
  <si>
    <t>Activite 2.3.2</t>
  </si>
  <si>
    <t xml:space="preserve">Renforcement de la capacité des OSC dans  les interpellations et sensibilisation des jeunes filles et garçons dans la lutte contre la corruption et l’engagement citoyen dans la vie de la nation </t>
  </si>
  <si>
    <t>Activite 2.3.3</t>
  </si>
  <si>
    <t>Appuyer les OSC pour la réalisation du  suivi de la mise en œuvre des politiques publiques</t>
  </si>
  <si>
    <t>Activite 2.3.4</t>
  </si>
  <si>
    <t>Sensibilisation des associations des jeunes et des femmes journalistes sur la redevabilité et la participation citoyenne</t>
  </si>
  <si>
    <t>Activite 2.3.5</t>
  </si>
  <si>
    <t xml:space="preserve">Appuyer la mise en place des maisons de presse </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</si>
  <si>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</si>
  <si>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</si>
  <si>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</si>
  <si>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</si>
  <si>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</si>
  <si>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</si>
  <si>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</si>
  <si>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</si>
  <si>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</si>
  <si>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</si>
  <si>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</si>
  <si>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</si>
  <si>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</si>
  <si>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</si>
  <si>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</si>
  <si>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</si>
  <si>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</si>
  <si>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</si>
  <si>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</si>
  <si>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</si>
  <si>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</si>
  <si>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</si>
  <si>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</si>
  <si>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</si>
  <si>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</si>
  <si>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</si>
  <si>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</si>
  <si>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</si>
  <si>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</si>
  <si>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</si>
  <si>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</si>
  <si>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</si>
  <si>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</si>
  <si>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</si>
  <si>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</si>
  <si>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</si>
  <si>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</si>
  <si>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</si>
  <si>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</si>
  <si>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</si>
  <si>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</si>
  <si>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</si>
  <si>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</si>
  <si>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</si>
  <si>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</si>
  <si>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</si>
  <si>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</si>
  <si>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</si>
  <si>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</si>
  <si>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</si>
  <si>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</si>
  <si>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</si>
  <si>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</si>
  <si>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</si>
  <si>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</si>
  <si>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</si>
  <si>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</si>
  <si>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</si>
  <si>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</si>
  <si>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</si>
  <si>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</si>
  <si>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</si>
  <si>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</si>
  <si>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</si>
  <si>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</si>
  <si>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</si>
  <si>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</si>
  <si>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</si>
  <si>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</si>
  <si>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</si>
  <si>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</si>
  <si>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</si>
  <si>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</si>
  <si>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</si>
  <si>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</si>
  <si>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</si>
  <si>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</si>
  <si>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</si>
  <si>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</si>
  <si>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</si>
  <si>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</si>
  <si>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</si>
  <si>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</si>
  <si>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</si>
  <si>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</si>
  <si>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</si>
  <si>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</si>
  <si>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PNUD (20% conseiller en gouvernance- 1 coordonnateur du projet- 1 specialiste redevabilité- 1 assistant financier - 1 chauffeur ) HCDH (2 specialistes)  _ UNESCO (1 specialiste  1 responsable financier)</t>
  </si>
  <si>
    <t>Couts operationnels si pas inclus dans les activites si-dessus</t>
  </si>
  <si>
    <t>Budget contribution au  loyer - telephone essences - entretien vehicule fournitures et petits équipements  internet frais de gestion perationnelle etc...</t>
  </si>
  <si>
    <t>Budget de suivi</t>
  </si>
  <si>
    <t xml:space="preserve">Missions de suivi sur le terrain - elaboration des valeurs des baselines et valeurs finales des indicateurs (enquete de perception ) revue du projet à mi parcours reunion du comité technique </t>
  </si>
  <si>
    <t>Budget pour l'évaluation finale indépendante</t>
  </si>
  <si>
    <t xml:space="preserve">Recrutement consultants national et international </t>
  </si>
  <si>
    <t>Coûts supplémentaires total</t>
  </si>
  <si>
    <t>Totaux</t>
  </si>
  <si>
    <t>Organisation recipiendiaire 1</t>
  </si>
  <si>
    <t>Organisation recipiendiaire 2</t>
  </si>
  <si>
    <t>Organisation recipiendiaire 3</t>
  </si>
  <si>
    <t>Sous-budget total du projet</t>
  </si>
  <si>
    <t>Coûts indirects (7%):</t>
  </si>
  <si>
    <t xml:space="preserve">Niveau de depense/ engagement actuel en USD (a remplir au moment des rapports de projet) </t>
  </si>
  <si>
    <t xml:space="preserve">Niveau de depense TOTAL/ engagement actuel en USD (a remplir au moment des rapports de projet) </t>
  </si>
  <si>
    <t>Tableau 1 - Budget de projet GOUDMADA par categorie de cout de l'ONU</t>
  </si>
  <si>
    <t>CATEGORIES</t>
  </si>
  <si>
    <t xml:space="preserve"> TOTAL PROJET</t>
  </si>
  <si>
    <t>Budget</t>
  </si>
  <si>
    <t>Dépense</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</si>
  <si>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</si>
  <si>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</si>
  <si>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</si>
  <si>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</si>
  <si>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</si>
  <si>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</si>
  <si>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</si>
  <si>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</si>
  <si>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</si>
  <si>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</si>
  <si>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0</t>
  </si>
  <si>
    <r>
      <t>Niveau de depense/ engagement actuel en USD (a remplir au moment des rapports de projet)</t>
    </r>
    <r>
      <rPr>
        <b/>
        <sz val="11"/>
        <rFont val="Calibri"/>
        <family val="2"/>
      </rPr>
      <t xml:space="preserve"> </t>
    </r>
  </si>
  <si>
    <t xml:space="preserve">Pourcentage des  dépenses pour chaque produit ou activite reserve pour action directe sur égalité des sexes et autonomisation des femmes (GEWE) (cas echeant) </t>
  </si>
  <si>
    <t>tranche 1</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</si>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</sst>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_-* #,##0.00\ _€_-;\-* #,##0.00\ _€_-;_-* &quot;-&quot;??\ _€_-;_-@_-"/>
    <numFmt numFmtId="166" formatCode="_(* #,##0_);_(* \(#,##0\);_(* &quot;-&quot;??_);_(@_)"/>
    <numFmt numFmtId="167" formatCode="_(&quot;$&quot;* #,##0_);_(&quot;$&quot;* \(#,##0\);_(&quot;$&quot;*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36"/>
      <color rgb="FF00B0F0"/>
      <name val="Calibri"/>
      <family val="2"/>
      <scheme val="minor"/>
    </font>
    <font>
      <b/>
      <sz val="36"/>
      <color theme="1"/>
      <name val="Calibri"/>
      <family val="2"/>
      <scheme val="minor"/>
    </font>
    <font>
      <sz val="36"/>
      <color theme="1"/>
      <name val="Calibri"/>
      <family val="2"/>
      <scheme val="minor"/>
    </font>
    <font>
      <b/>
      <sz val="12"/>
      <color rgb="FF00B0F0"/>
      <name val="Calibri"/>
      <family val="2"/>
      <scheme val="minor"/>
    </font>
    <font>
      <b/>
      <sz val="12"/>
      <color theme="1"/>
      <name val="Calibri"/>
      <family val="2"/>
      <scheme val="minor"/>
    </font>
    <font>
      <b/>
      <sz val="28"/>
      <color theme="1"/>
      <name val="Calibri"/>
      <family val="2"/>
      <scheme val="minor"/>
    </font>
    <font>
      <b/>
      <sz val="16"/>
      <color theme="1"/>
      <name val="Calibri"/>
      <family val="2"/>
      <scheme val="minor"/>
    </font>
    <font>
      <sz val="16"/>
      <color theme="1"/>
      <name val="Calibri"/>
      <family val="2"/>
      <scheme val="minor"/>
    </font>
    <font>
      <b/>
      <sz val="20"/>
      <color theme="1"/>
      <name val="Calibri"/>
      <family val="2"/>
      <scheme val="minor"/>
    </font>
    <font>
      <sz val="12"/>
      <color theme="1"/>
      <name val="Calibri"/>
      <family val="2"/>
      <scheme val="minor"/>
    </font>
    <font>
      <sz val="12"/>
      <color rgb="FFFF0000"/>
      <name val="Calibri"/>
      <family val="2"/>
      <scheme val="minor"/>
    </font>
    <font>
      <sz val="12"/>
      <name val="Calibri"/>
      <family val="2"/>
      <scheme val="minor"/>
    </font>
    <font>
      <sz val="11"/>
      <name val="Calibri"/>
      <family val="2"/>
    </font>
    <font>
      <b/>
      <sz val="11"/>
      <name val="Calibri"/>
      <family val="2"/>
    </font>
    <font>
      <b/>
      <sz val="11"/>
      <color rgb="FF000000"/>
      <name val="Calibri"/>
      <family val="2"/>
    </font>
    <font>
      <sz val="11"/>
      <color rgb="FF000000"/>
      <name val="Calibri"/>
      <family val="2"/>
    </font>
    <font>
      <b/>
      <i/>
      <sz val="11"/>
      <color theme="1"/>
      <name val="Calibri"/>
      <family val="2"/>
      <scheme val="minor"/>
    </font>
    <font>
      <i/>
      <sz val="11"/>
      <color theme="1"/>
      <name val="Calibri"/>
      <family val="2"/>
      <scheme val="minor"/>
    </font>
    <font>
      <sz val="11"/>
      <color theme="0"/>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240">
    <xf numFmtId="0" fontId="0" fillId="0" borderId="0" xfId="0"/>
    <xf numFmtId="0" fontId="7" fillId="4"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0" xfId="0" applyFont="1" applyFill="1" applyBorder="1" applyAlignment="1">
      <alignment horizontal="center" vertical="center"/>
    </xf>
    <xf numFmtId="0" fontId="7" fillId="3" borderId="10" xfId="0" applyFont="1" applyFill="1" applyBorder="1" applyAlignment="1" applyProtection="1">
      <alignment horizontal="center" vertical="center" wrapText="1"/>
      <protection locked="0"/>
    </xf>
    <xf numFmtId="0" fontId="7" fillId="5" borderId="10" xfId="0" applyFont="1" applyFill="1" applyBorder="1" applyAlignment="1">
      <alignment vertical="center" wrapText="1"/>
    </xf>
    <xf numFmtId="0" fontId="12" fillId="5" borderId="10" xfId="0" applyFont="1" applyFill="1" applyBorder="1" applyAlignment="1">
      <alignment vertical="center" wrapText="1"/>
    </xf>
    <xf numFmtId="164" fontId="12" fillId="0" borderId="10" xfId="2" applyFont="1" applyBorder="1" applyAlignment="1" applyProtection="1">
      <alignment horizontal="center" vertical="center" wrapText="1"/>
      <protection locked="0"/>
    </xf>
    <xf numFmtId="164" fontId="12" fillId="4" borderId="10" xfId="2" applyFont="1" applyFill="1" applyBorder="1" applyAlignment="1">
      <alignment horizontal="center" vertical="center" wrapText="1"/>
    </xf>
    <xf numFmtId="9" fontId="12" fillId="0" borderId="10" xfId="3" applyFont="1" applyBorder="1" applyAlignment="1" applyProtection="1">
      <alignment horizontal="center" vertical="center" wrapText="1"/>
      <protection locked="0"/>
    </xf>
    <xf numFmtId="164" fontId="12" fillId="3" borderId="10" xfId="2" applyFont="1" applyFill="1" applyBorder="1" applyAlignment="1" applyProtection="1">
      <alignment horizontal="center" vertical="center" wrapText="1"/>
      <protection locked="0"/>
    </xf>
    <xf numFmtId="9" fontId="12" fillId="3" borderId="10" xfId="3" applyFont="1" applyFill="1" applyBorder="1" applyAlignment="1" applyProtection="1">
      <alignment horizontal="center" vertical="center" wrapText="1"/>
      <protection locked="0"/>
    </xf>
    <xf numFmtId="0" fontId="7" fillId="4" borderId="10" xfId="0" applyFont="1" applyFill="1" applyBorder="1" applyAlignment="1">
      <alignment vertical="center"/>
    </xf>
    <xf numFmtId="164" fontId="7" fillId="4" borderId="10" xfId="2" applyFont="1" applyFill="1" applyBorder="1" applyAlignment="1">
      <alignment horizontal="center" vertical="center" wrapText="1"/>
    </xf>
    <xf numFmtId="164" fontId="7" fillId="4" borderId="11" xfId="2" applyFont="1" applyFill="1" applyBorder="1" applyAlignment="1">
      <alignment horizontal="center" vertical="center" wrapText="1"/>
    </xf>
    <xf numFmtId="0" fontId="12" fillId="3" borderId="0" xfId="0" applyFont="1" applyFill="1" applyAlignment="1" applyProtection="1">
      <alignment vertical="center" wrapText="1"/>
      <protection locked="0"/>
    </xf>
    <xf numFmtId="0" fontId="7" fillId="4" borderId="10" xfId="0" applyFont="1" applyFill="1" applyBorder="1" applyAlignment="1">
      <alignment vertical="center" wrapText="1"/>
    </xf>
    <xf numFmtId="0" fontId="7" fillId="3" borderId="0" xfId="0" applyFont="1" applyFill="1" applyAlignment="1">
      <alignment vertical="center" wrapText="1"/>
    </xf>
    <xf numFmtId="0" fontId="12" fillId="3" borderId="0" xfId="0" applyFont="1" applyFill="1" applyAlignment="1" applyProtection="1">
      <alignment vertical="center"/>
      <protection locked="0"/>
    </xf>
    <xf numFmtId="164" fontId="12" fillId="3" borderId="0" xfId="2" applyFont="1" applyFill="1" applyAlignment="1" applyProtection="1">
      <alignment vertical="center" wrapText="1"/>
      <protection locked="0"/>
    </xf>
    <xf numFmtId="0" fontId="7" fillId="0" borderId="0" xfId="0" applyFont="1" applyAlignment="1" applyProtection="1">
      <alignment vertical="center" wrapText="1"/>
      <protection locked="0"/>
    </xf>
    <xf numFmtId="0" fontId="7" fillId="6" borderId="10" xfId="0" applyFont="1" applyFill="1" applyBorder="1" applyAlignment="1">
      <alignment vertical="center" wrapText="1"/>
    </xf>
    <xf numFmtId="0" fontId="12" fillId="3" borderId="12" xfId="0" applyFont="1" applyFill="1" applyBorder="1" applyAlignment="1" applyProtection="1">
      <alignment vertical="center" wrapText="1"/>
      <protection locked="0"/>
    </xf>
    <xf numFmtId="0" fontId="12" fillId="3" borderId="10" xfId="0" applyFont="1" applyFill="1" applyBorder="1" applyAlignment="1" applyProtection="1">
      <alignment vertical="center"/>
      <protection locked="0"/>
    </xf>
    <xf numFmtId="164" fontId="12" fillId="0" borderId="10" xfId="2" applyFont="1" applyBorder="1" applyAlignment="1" applyProtection="1">
      <alignment vertical="center" wrapText="1"/>
      <protection locked="0"/>
    </xf>
    <xf numFmtId="164" fontId="12" fillId="4" borderId="10" xfId="2" applyFont="1" applyFill="1" applyBorder="1" applyAlignment="1">
      <alignment vertical="center" wrapText="1"/>
    </xf>
    <xf numFmtId="9" fontId="12" fillId="0" borderId="10" xfId="3" applyFont="1" applyBorder="1" applyAlignment="1" applyProtection="1">
      <alignment vertical="center" wrapText="1"/>
      <protection locked="0"/>
    </xf>
    <xf numFmtId="0" fontId="12" fillId="3" borderId="13" xfId="0" applyFont="1" applyFill="1" applyBorder="1" applyAlignment="1" applyProtection="1">
      <alignment vertical="center"/>
      <protection locked="0"/>
    </xf>
    <xf numFmtId="0" fontId="7" fillId="4" borderId="14" xfId="0" applyFont="1" applyFill="1" applyBorder="1" applyAlignment="1">
      <alignment vertical="center" wrapText="1"/>
    </xf>
    <xf numFmtId="0" fontId="7" fillId="7" borderId="10" xfId="0" applyFont="1" applyFill="1" applyBorder="1" applyAlignment="1" applyProtection="1">
      <alignment vertical="center"/>
      <protection locked="0"/>
    </xf>
    <xf numFmtId="164" fontId="7" fillId="7" borderId="10" xfId="2" applyFont="1" applyFill="1" applyBorder="1" applyAlignment="1">
      <alignment vertical="center" wrapText="1"/>
    </xf>
    <xf numFmtId="0" fontId="12" fillId="3" borderId="10" xfId="0" applyFont="1" applyFill="1" applyBorder="1" applyAlignment="1" applyProtection="1">
      <alignment vertical="center" wrapText="1"/>
      <protection locked="0"/>
    </xf>
    <xf numFmtId="0" fontId="7" fillId="3" borderId="0" xfId="0" applyFont="1" applyFill="1" applyAlignment="1" applyProtection="1">
      <alignment vertical="center" wrapText="1"/>
      <protection locked="0"/>
    </xf>
    <xf numFmtId="0" fontId="7" fillId="4" borderId="10" xfId="2" applyNumberFormat="1" applyFont="1" applyFill="1" applyBorder="1" applyAlignment="1">
      <alignment horizontal="center" vertical="center" wrapText="1"/>
    </xf>
    <xf numFmtId="0" fontId="12" fillId="3" borderId="0" xfId="0" applyFont="1" applyFill="1" applyAlignment="1">
      <alignment vertical="center" wrapText="1"/>
    </xf>
    <xf numFmtId="0" fontId="12" fillId="4" borderId="22" xfId="0" applyFont="1" applyFill="1" applyBorder="1" applyAlignment="1">
      <alignment vertical="center"/>
    </xf>
    <xf numFmtId="164" fontId="12" fillId="4" borderId="10" xfId="0" applyNumberFormat="1" applyFont="1" applyFill="1" applyBorder="1" applyAlignment="1">
      <alignment vertical="center" wrapText="1"/>
    </xf>
    <xf numFmtId="164" fontId="12" fillId="4" borderId="23" xfId="0" applyNumberFormat="1" applyFont="1" applyFill="1" applyBorder="1" applyAlignment="1">
      <alignment vertical="center" wrapText="1"/>
    </xf>
    <xf numFmtId="0" fontId="12" fillId="0" borderId="0" xfId="0" applyFont="1" applyAlignment="1" applyProtection="1">
      <alignment vertical="center" wrapText="1"/>
      <protection locked="0"/>
    </xf>
    <xf numFmtId="0" fontId="12" fillId="0" borderId="0" xfId="0" applyFont="1" applyAlignment="1">
      <alignment vertical="center" wrapText="1"/>
    </xf>
    <xf numFmtId="0" fontId="7" fillId="4" borderId="24" xfId="0" applyFont="1" applyFill="1" applyBorder="1" applyAlignment="1">
      <alignment vertical="center"/>
    </xf>
    <xf numFmtId="164" fontId="7" fillId="4" borderId="25" xfId="2" applyFont="1" applyFill="1" applyBorder="1" applyAlignment="1">
      <alignment vertical="center" wrapText="1"/>
    </xf>
    <xf numFmtId="164" fontId="7" fillId="4" borderId="26" xfId="2" applyFont="1" applyFill="1" applyBorder="1" applyAlignment="1">
      <alignment vertical="center" wrapText="1"/>
    </xf>
    <xf numFmtId="0" fontId="7" fillId="3" borderId="0" xfId="0" applyFont="1" applyFill="1" applyAlignment="1">
      <alignment vertical="center"/>
    </xf>
    <xf numFmtId="164" fontId="7" fillId="3" borderId="0" xfId="0" applyNumberFormat="1" applyFont="1" applyFill="1" applyAlignment="1">
      <alignment vertical="center" wrapText="1"/>
    </xf>
    <xf numFmtId="0" fontId="7" fillId="0" borderId="0" xfId="0" applyFont="1" applyAlignment="1">
      <alignment vertical="center"/>
    </xf>
    <xf numFmtId="164" fontId="7" fillId="0" borderId="0" xfId="0" applyNumberFormat="1" applyFont="1" applyAlignment="1">
      <alignment vertical="center" wrapText="1"/>
    </xf>
    <xf numFmtId="0" fontId="12" fillId="3" borderId="27" xfId="0" applyFont="1" applyFill="1" applyBorder="1" applyAlignment="1" applyProtection="1">
      <alignment vertical="center" wrapText="1"/>
      <protection locked="0"/>
    </xf>
    <xf numFmtId="164" fontId="13" fillId="0" borderId="10" xfId="2" applyFont="1" applyBorder="1" applyAlignment="1">
      <alignment vertical="center" wrapText="1"/>
    </xf>
    <xf numFmtId="164" fontId="7" fillId="0" borderId="10" xfId="2" applyFont="1" applyBorder="1" applyAlignment="1">
      <alignment vertical="center" wrapText="1"/>
    </xf>
    <xf numFmtId="164" fontId="12" fillId="0" borderId="10" xfId="2" applyFont="1" applyBorder="1" applyAlignment="1">
      <alignment horizontal="center" vertical="center" wrapText="1"/>
    </xf>
    <xf numFmtId="164" fontId="7" fillId="0" borderId="10" xfId="2" applyFont="1" applyBorder="1" applyAlignment="1">
      <alignment horizontal="center" vertical="center" wrapText="1"/>
    </xf>
    <xf numFmtId="0" fontId="7" fillId="0" borderId="10" xfId="0" applyFont="1" applyBorder="1" applyAlignment="1" applyProtection="1">
      <alignment vertical="center" wrapText="1"/>
      <protection locked="0"/>
    </xf>
    <xf numFmtId="0" fontId="12" fillId="0" borderId="11" xfId="0" applyFont="1" applyBorder="1" applyAlignment="1">
      <alignment vertical="center" wrapText="1"/>
    </xf>
    <xf numFmtId="0" fontId="12" fillId="3" borderId="0" xfId="0" applyFont="1" applyFill="1" applyBorder="1" applyAlignment="1">
      <alignment vertical="center" wrapText="1"/>
    </xf>
    <xf numFmtId="0" fontId="2" fillId="0" borderId="0" xfId="0" applyFont="1"/>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8" fillId="2" borderId="1" xfId="0" applyFont="1" applyFill="1" applyBorder="1" applyAlignment="1">
      <alignment vertical="center" wrapText="1"/>
    </xf>
    <xf numFmtId="0" fontId="8" fillId="2" borderId="2" xfId="0" applyFont="1" applyFill="1" applyBorder="1" applyAlignment="1">
      <alignment vertical="center"/>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2" fillId="0" borderId="0" xfId="0" applyFont="1" applyAlignment="1">
      <alignment vertical="center" wrapText="1"/>
    </xf>
    <xf numFmtId="0" fontId="0" fillId="0" borderId="0" xfId="0" applyAlignment="1">
      <alignment horizontal="center" vertical="center" wrapText="1"/>
    </xf>
    <xf numFmtId="0" fontId="0" fillId="3" borderId="0" xfId="0" applyFill="1" applyAlignment="1">
      <alignment vertical="center" wrapText="1"/>
    </xf>
    <xf numFmtId="0" fontId="0" fillId="0" borderId="10" xfId="0" applyBorder="1" applyAlignment="1">
      <alignment vertical="center" wrapText="1"/>
    </xf>
    <xf numFmtId="0" fontId="0" fillId="0" borderId="27" xfId="0" applyBorder="1" applyAlignment="1">
      <alignment vertical="center" wrapText="1"/>
    </xf>
    <xf numFmtId="49" fontId="12" fillId="0" borderId="27" xfId="2" applyNumberFormat="1" applyFont="1" applyBorder="1" applyAlignment="1" applyProtection="1">
      <alignment horizontal="left" vertical="center" wrapText="1"/>
      <protection locked="0"/>
    </xf>
    <xf numFmtId="0" fontId="12" fillId="0" borderId="10" xfId="0" applyFont="1" applyBorder="1" applyAlignment="1" applyProtection="1">
      <alignment horizontal="left" vertical="center"/>
      <protection locked="0"/>
    </xf>
    <xf numFmtId="0" fontId="12" fillId="3" borderId="10" xfId="0" applyFont="1" applyFill="1" applyBorder="1" applyAlignment="1" applyProtection="1">
      <alignment horizontal="left" vertical="center"/>
      <protection locked="0"/>
    </xf>
    <xf numFmtId="49" fontId="12" fillId="3" borderId="27" xfId="2" applyNumberFormat="1" applyFont="1" applyFill="1" applyBorder="1" applyAlignment="1" applyProtection="1">
      <alignment horizontal="left" vertical="center" wrapText="1"/>
      <protection locked="0"/>
    </xf>
    <xf numFmtId="0" fontId="0" fillId="3" borderId="10" xfId="0" applyFill="1" applyBorder="1" applyAlignment="1">
      <alignment vertical="center" wrapText="1"/>
    </xf>
    <xf numFmtId="49" fontId="12" fillId="0" borderId="27" xfId="0" applyNumberFormat="1" applyFont="1" applyBorder="1" applyAlignment="1" applyProtection="1">
      <alignment horizontal="left" vertical="center" wrapText="1"/>
      <protection locked="0"/>
    </xf>
    <xf numFmtId="0" fontId="0" fillId="0" borderId="11" xfId="0" applyBorder="1" applyAlignment="1">
      <alignment vertical="center" wrapText="1"/>
    </xf>
    <xf numFmtId="0" fontId="0" fillId="0" borderId="28" xfId="0" applyBorder="1" applyAlignment="1">
      <alignment vertical="center" wrapText="1"/>
    </xf>
    <xf numFmtId="0" fontId="0" fillId="3" borderId="0" xfId="0" applyFill="1" applyBorder="1" applyAlignment="1">
      <alignment vertical="center" wrapText="1"/>
    </xf>
    <xf numFmtId="0" fontId="0" fillId="0" borderId="0" xfId="0" applyBorder="1" applyAlignment="1">
      <alignment vertical="center" wrapText="1"/>
    </xf>
    <xf numFmtId="0" fontId="0" fillId="0" borderId="0" xfId="0" applyFill="1" applyAlignment="1">
      <alignment vertical="center" wrapText="1"/>
    </xf>
    <xf numFmtId="0" fontId="8" fillId="0" borderId="2" xfId="0" applyFont="1" applyFill="1" applyBorder="1" applyAlignment="1">
      <alignment vertical="center" wrapText="1"/>
    </xf>
    <xf numFmtId="0" fontId="0" fillId="0" borderId="0" xfId="0" applyFill="1" applyAlignment="1">
      <alignment horizontal="center" vertical="center" wrapText="1"/>
    </xf>
    <xf numFmtId="0" fontId="7" fillId="0" borderId="10" xfId="0" applyFont="1" applyFill="1" applyBorder="1" applyAlignment="1" applyProtection="1">
      <alignment horizontal="center" vertical="center" wrapText="1"/>
      <protection locked="0"/>
    </xf>
    <xf numFmtId="164" fontId="12" fillId="0" borderId="10" xfId="2" applyFont="1" applyFill="1" applyBorder="1" applyAlignment="1" applyProtection="1">
      <alignment horizontal="center" vertical="center" wrapText="1"/>
      <protection locked="0"/>
    </xf>
    <xf numFmtId="164" fontId="7" fillId="0" borderId="10" xfId="2" applyFont="1" applyFill="1" applyBorder="1" applyAlignment="1">
      <alignment horizontal="center" vertical="center" wrapText="1"/>
    </xf>
    <xf numFmtId="164" fontId="7" fillId="0" borderId="11" xfId="2" applyFont="1" applyFill="1" applyBorder="1" applyAlignment="1">
      <alignment horizontal="center" vertical="center" wrapText="1"/>
    </xf>
    <xf numFmtId="164" fontId="14" fillId="0" borderId="10" xfId="2" applyFont="1" applyFill="1" applyBorder="1" applyAlignment="1" applyProtection="1">
      <alignment horizontal="center" vertical="center" wrapText="1"/>
      <protection locked="0"/>
    </xf>
    <xf numFmtId="164" fontId="12" fillId="0" borderId="0" xfId="2" applyFont="1" applyFill="1" applyAlignment="1" applyProtection="1">
      <alignment vertical="center" wrapText="1"/>
      <protection locked="0"/>
    </xf>
    <xf numFmtId="164" fontId="12" fillId="0" borderId="10" xfId="2" applyFont="1" applyFill="1" applyBorder="1" applyAlignment="1" applyProtection="1">
      <alignment vertical="center" wrapText="1"/>
      <protection locked="0"/>
    </xf>
    <xf numFmtId="164" fontId="14" fillId="0" borderId="10" xfId="2" applyFont="1" applyFill="1" applyBorder="1" applyAlignment="1" applyProtection="1">
      <alignment vertical="center" wrapText="1"/>
      <protection locked="0"/>
    </xf>
    <xf numFmtId="164" fontId="7" fillId="0" borderId="10" xfId="2" applyFont="1" applyFill="1" applyBorder="1" applyAlignment="1">
      <alignment vertical="center" wrapText="1"/>
    </xf>
    <xf numFmtId="0" fontId="7" fillId="0" borderId="10" xfId="2" applyNumberFormat="1" applyFont="1" applyFill="1" applyBorder="1" applyAlignment="1">
      <alignment horizontal="center" vertical="center" wrapText="1"/>
    </xf>
    <xf numFmtId="164" fontId="12" fillId="0" borderId="10" xfId="0" applyNumberFormat="1" applyFont="1" applyFill="1" applyBorder="1" applyAlignment="1">
      <alignment vertical="center" wrapText="1"/>
    </xf>
    <xf numFmtId="164" fontId="7" fillId="0" borderId="25" xfId="2" applyFont="1" applyFill="1" applyBorder="1" applyAlignment="1">
      <alignment vertical="center" wrapText="1"/>
    </xf>
    <xf numFmtId="164" fontId="7" fillId="0" borderId="0" xfId="0" applyNumberFormat="1" applyFont="1" applyFill="1" applyAlignment="1">
      <alignment vertical="center" wrapText="1"/>
    </xf>
    <xf numFmtId="0" fontId="8" fillId="2" borderId="0" xfId="0" applyFont="1" applyFill="1" applyBorder="1" applyAlignment="1">
      <alignment vertical="center" wrapText="1"/>
    </xf>
    <xf numFmtId="0" fontId="9" fillId="2" borderId="0" xfId="0" applyFont="1" applyFill="1" applyBorder="1" applyAlignment="1">
      <alignment horizontal="left" vertical="center" wrapText="1"/>
    </xf>
    <xf numFmtId="9" fontId="0" fillId="0" borderId="27" xfId="3" applyFont="1" applyBorder="1" applyAlignment="1">
      <alignment vertical="center" wrapText="1"/>
    </xf>
    <xf numFmtId="9" fontId="0" fillId="0" borderId="0" xfId="3" applyFont="1"/>
    <xf numFmtId="167" fontId="7" fillId="4" borderId="25" xfId="2" applyNumberFormat="1" applyFont="1" applyFill="1" applyBorder="1" applyAlignment="1">
      <alignment vertical="center" wrapText="1"/>
    </xf>
    <xf numFmtId="0" fontId="12" fillId="5" borderId="14" xfId="0" applyFont="1" applyFill="1" applyBorder="1" applyAlignment="1">
      <alignment vertical="center" wrapText="1"/>
    </xf>
    <xf numFmtId="0" fontId="12" fillId="0" borderId="14" xfId="0" applyFont="1" applyBorder="1" applyAlignment="1" applyProtection="1">
      <alignment horizontal="left" vertical="center"/>
      <protection locked="0"/>
    </xf>
    <xf numFmtId="164" fontId="12" fillId="0" borderId="14" xfId="2" applyFont="1" applyBorder="1" applyAlignment="1" applyProtection="1">
      <alignment horizontal="center" vertical="center" wrapText="1"/>
      <protection locked="0"/>
    </xf>
    <xf numFmtId="164" fontId="12" fillId="0" borderId="14" xfId="2" applyFont="1" applyFill="1" applyBorder="1" applyAlignment="1" applyProtection="1">
      <alignment horizontal="center" vertical="center" wrapText="1"/>
      <protection locked="0"/>
    </xf>
    <xf numFmtId="164" fontId="12" fillId="4" borderId="14" xfId="2" applyFont="1" applyFill="1" applyBorder="1" applyAlignment="1">
      <alignment horizontal="center" vertical="center" wrapText="1"/>
    </xf>
    <xf numFmtId="9" fontId="12" fillId="0" borderId="14" xfId="3" applyFont="1" applyBorder="1" applyAlignment="1" applyProtection="1">
      <alignment horizontal="center" vertical="center" wrapText="1"/>
      <protection locked="0"/>
    </xf>
    <xf numFmtId="49" fontId="12" fillId="0" borderId="29" xfId="2" applyNumberFormat="1" applyFont="1" applyBorder="1" applyAlignment="1" applyProtection="1">
      <alignment horizontal="left" vertical="center" wrapText="1"/>
      <protection locked="0"/>
    </xf>
    <xf numFmtId="164" fontId="12" fillId="0" borderId="14" xfId="2" applyFont="1" applyBorder="1" applyAlignment="1">
      <alignment horizontal="center" vertical="center" wrapText="1"/>
    </xf>
    <xf numFmtId="0" fontId="0" fillId="0" borderId="14" xfId="0" applyBorder="1" applyAlignment="1">
      <alignment vertical="center" wrapText="1"/>
    </xf>
    <xf numFmtId="0" fontId="0" fillId="0" borderId="29" xfId="0" applyBorder="1" applyAlignment="1">
      <alignment vertical="center" wrapText="1"/>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xf>
    <xf numFmtId="0" fontId="7" fillId="4" borderId="31" xfId="0" applyFont="1" applyFill="1" applyBorder="1" applyAlignment="1">
      <alignment horizontal="center" vertical="center" wrapText="1"/>
    </xf>
    <xf numFmtId="0" fontId="7" fillId="2" borderId="31" xfId="0" applyFont="1" applyFill="1" applyBorder="1" applyAlignment="1">
      <alignment horizontal="center" vertical="center" wrapText="1"/>
    </xf>
    <xf numFmtId="43" fontId="15" fillId="8" borderId="31" xfId="1" applyFont="1" applyFill="1" applyBorder="1" applyAlignment="1">
      <alignment vertical="center" wrapText="1"/>
    </xf>
    <xf numFmtId="0" fontId="7" fillId="6" borderId="31" xfId="0" applyFont="1" applyFill="1" applyBorder="1" applyAlignment="1">
      <alignment horizontal="center" vertical="center" wrapText="1"/>
    </xf>
    <xf numFmtId="0" fontId="17" fillId="8" borderId="31" xfId="0" applyFont="1" applyFill="1" applyBorder="1" applyAlignment="1">
      <alignment vertical="center" wrapText="1"/>
    </xf>
    <xf numFmtId="0" fontId="18" fillId="0" borderId="32" xfId="0" applyFont="1" applyBorder="1" applyAlignment="1">
      <alignment vertical="center" wrapText="1"/>
    </xf>
    <xf numFmtId="0" fontId="12" fillId="4" borderId="22" xfId="0" applyFont="1" applyFill="1" applyBorder="1" applyAlignment="1">
      <alignment horizontal="center" vertical="center" wrapText="1"/>
    </xf>
    <xf numFmtId="0" fontId="0" fillId="8" borderId="10" xfId="0" applyFill="1" applyBorder="1" applyAlignment="1">
      <alignment vertical="center" wrapText="1"/>
    </xf>
    <xf numFmtId="0" fontId="0" fillId="0" borderId="23" xfId="0" applyBorder="1" applyAlignment="1">
      <alignment vertical="center" wrapText="1"/>
    </xf>
    <xf numFmtId="0" fontId="7" fillId="5" borderId="22" xfId="0" applyFont="1" applyFill="1" applyBorder="1" applyAlignment="1">
      <alignment vertical="center" wrapText="1"/>
    </xf>
    <xf numFmtId="0" fontId="12" fillId="5" borderId="22" xfId="0" applyFont="1" applyFill="1" applyBorder="1" applyAlignment="1">
      <alignment vertical="center" wrapText="1"/>
    </xf>
    <xf numFmtId="49" fontId="12" fillId="0" borderId="10" xfId="2" applyNumberFormat="1" applyFont="1" applyBorder="1" applyAlignment="1" applyProtection="1">
      <alignment horizontal="left" vertical="center" wrapText="1"/>
      <protection locked="0"/>
    </xf>
    <xf numFmtId="9" fontId="0" fillId="0" borderId="10" xfId="3" applyFont="1" applyBorder="1" applyAlignment="1">
      <alignment vertical="center" wrapText="1"/>
    </xf>
    <xf numFmtId="49" fontId="12" fillId="3" borderId="10" xfId="2" applyNumberFormat="1" applyFont="1" applyFill="1" applyBorder="1" applyAlignment="1" applyProtection="1">
      <alignment horizontal="left" vertical="center" wrapText="1"/>
      <protection locked="0"/>
    </xf>
    <xf numFmtId="0" fontId="0" fillId="0" borderId="22" xfId="0" applyBorder="1" applyAlignment="1">
      <alignment vertical="center" wrapText="1"/>
    </xf>
    <xf numFmtId="0" fontId="0" fillId="0" borderId="10" xfId="0" applyBorder="1" applyAlignment="1" applyProtection="1">
      <alignment vertical="center" wrapText="1"/>
      <protection locked="0"/>
    </xf>
    <xf numFmtId="0" fontId="0" fillId="3" borderId="23" xfId="0" applyFill="1" applyBorder="1" applyAlignment="1">
      <alignment vertical="center" wrapText="1"/>
    </xf>
    <xf numFmtId="0" fontId="12" fillId="3" borderId="22" xfId="0" applyFont="1" applyFill="1" applyBorder="1" applyAlignment="1" applyProtection="1">
      <alignment vertical="center" wrapText="1"/>
      <protection locked="0"/>
    </xf>
    <xf numFmtId="0" fontId="7" fillId="4" borderId="22" xfId="0" applyFont="1" applyFill="1" applyBorder="1" applyAlignment="1">
      <alignment vertical="center" wrapText="1"/>
    </xf>
    <xf numFmtId="0" fontId="12" fillId="5" borderId="24" xfId="0" applyFont="1" applyFill="1" applyBorder="1" applyAlignment="1">
      <alignment vertical="center" wrapText="1"/>
    </xf>
    <xf numFmtId="164" fontId="12" fillId="0" borderId="25" xfId="2" applyFont="1" applyBorder="1" applyAlignment="1" applyProtection="1">
      <alignment horizontal="center" vertical="center" wrapText="1"/>
      <protection locked="0"/>
    </xf>
    <xf numFmtId="164" fontId="12" fillId="0" borderId="25" xfId="2" applyFont="1" applyFill="1" applyBorder="1" applyAlignment="1" applyProtection="1">
      <alignment horizontal="center" vertical="center" wrapText="1"/>
      <protection locked="0"/>
    </xf>
    <xf numFmtId="164" fontId="12" fillId="4" borderId="25" xfId="2" applyFont="1" applyFill="1" applyBorder="1" applyAlignment="1">
      <alignment horizontal="center" vertical="center" wrapText="1"/>
    </xf>
    <xf numFmtId="9" fontId="12" fillId="0" borderId="25" xfId="3" applyFont="1" applyBorder="1" applyAlignment="1" applyProtection="1">
      <alignment horizontal="center" vertical="center" wrapText="1"/>
      <protection locked="0"/>
    </xf>
    <xf numFmtId="49" fontId="12" fillId="0" borderId="25" xfId="2" applyNumberFormat="1" applyFont="1" applyBorder="1" applyAlignment="1" applyProtection="1">
      <alignment horizontal="left" vertical="center" wrapText="1"/>
      <protection locked="0"/>
    </xf>
    <xf numFmtId="164" fontId="12" fillId="0" borderId="25" xfId="2" applyFont="1" applyBorder="1" applyAlignment="1">
      <alignment horizontal="center" vertical="center" wrapText="1"/>
    </xf>
    <xf numFmtId="0" fontId="0" fillId="3" borderId="25" xfId="0" applyFill="1" applyBorder="1" applyAlignment="1">
      <alignment vertical="center" wrapText="1"/>
    </xf>
    <xf numFmtId="0" fontId="0" fillId="3" borderId="26" xfId="0" applyFill="1" applyBorder="1" applyAlignment="1">
      <alignment vertical="center" wrapText="1"/>
    </xf>
    <xf numFmtId="0" fontId="0" fillId="0" borderId="0" xfId="0" applyFont="1"/>
    <xf numFmtId="166" fontId="0" fillId="0" borderId="0" xfId="0" applyNumberFormat="1" applyFont="1"/>
    <xf numFmtId="0" fontId="2" fillId="10" borderId="10" xfId="0" applyFont="1" applyFill="1" applyBorder="1" applyAlignment="1">
      <alignment horizontal="center" vertical="center" wrapText="1"/>
    </xf>
    <xf numFmtId="0" fontId="2" fillId="9" borderId="10" xfId="0" applyFont="1" applyFill="1" applyBorder="1" applyAlignment="1">
      <alignment horizontal="center" vertical="center" wrapText="1"/>
    </xf>
    <xf numFmtId="166" fontId="0" fillId="0" borderId="10" xfId="4" applyNumberFormat="1" applyFont="1" applyBorder="1" applyAlignment="1">
      <alignment horizontal="right" vertical="center"/>
    </xf>
    <xf numFmtId="166" fontId="0" fillId="0" borderId="10" xfId="4" applyNumberFormat="1" applyFont="1" applyBorder="1" applyAlignment="1">
      <alignment horizontal="center" vertical="center" wrapText="1"/>
    </xf>
    <xf numFmtId="166" fontId="2" fillId="11" borderId="10" xfId="4" applyNumberFormat="1" applyFont="1" applyFill="1" applyBorder="1" applyAlignment="1">
      <alignment horizontal="center" vertical="center" wrapText="1"/>
    </xf>
    <xf numFmtId="0" fontId="2" fillId="10" borderId="23" xfId="0" applyFont="1" applyFill="1" applyBorder="1" applyAlignment="1">
      <alignment horizontal="center" vertical="center" wrapText="1"/>
    </xf>
    <xf numFmtId="166" fontId="0" fillId="0" borderId="23" xfId="4" applyNumberFormat="1" applyFont="1" applyBorder="1" applyAlignment="1">
      <alignment horizontal="right" vertical="center"/>
    </xf>
    <xf numFmtId="166" fontId="2" fillId="11" borderId="25" xfId="4" applyNumberFormat="1" applyFont="1" applyFill="1" applyBorder="1" applyAlignment="1">
      <alignment horizontal="center" vertical="center" wrapText="1"/>
    </xf>
    <xf numFmtId="0" fontId="0" fillId="0" borderId="39" xfId="0" applyFont="1" applyBorder="1" applyAlignment="1">
      <alignment vertical="center" wrapText="1"/>
    </xf>
    <xf numFmtId="0" fontId="2" fillId="11" borderId="39" xfId="0" applyFont="1" applyFill="1" applyBorder="1" applyAlignment="1">
      <alignment vertical="center" wrapText="1"/>
    </xf>
    <xf numFmtId="0" fontId="2" fillId="11" borderId="40" xfId="0" applyFont="1" applyFill="1" applyBorder="1" applyAlignment="1">
      <alignment vertical="center" wrapText="1"/>
    </xf>
    <xf numFmtId="0" fontId="2" fillId="10" borderId="13" xfId="0" applyFont="1" applyFill="1" applyBorder="1" applyAlignment="1">
      <alignment horizontal="center" vertical="center" wrapText="1"/>
    </xf>
    <xf numFmtId="166" fontId="0" fillId="0" borderId="13" xfId="4" applyNumberFormat="1" applyFont="1" applyBorder="1" applyAlignment="1">
      <alignment horizontal="center" vertical="center" wrapText="1"/>
    </xf>
    <xf numFmtId="166" fontId="0" fillId="0" borderId="13" xfId="4" applyNumberFormat="1" applyFont="1" applyBorder="1" applyAlignment="1">
      <alignment horizontal="right" vertical="center"/>
    </xf>
    <xf numFmtId="166" fontId="2" fillId="11" borderId="13" xfId="4" applyNumberFormat="1" applyFont="1" applyFill="1" applyBorder="1" applyAlignment="1">
      <alignment horizontal="center" vertical="center" wrapText="1"/>
    </xf>
    <xf numFmtId="166" fontId="2" fillId="11" borderId="42" xfId="4" applyNumberFormat="1" applyFont="1" applyFill="1" applyBorder="1" applyAlignment="1">
      <alignment horizontal="center" vertical="center" wrapText="1"/>
    </xf>
    <xf numFmtId="0" fontId="2" fillId="10" borderId="22" xfId="0" applyFont="1" applyFill="1" applyBorder="1" applyAlignment="1">
      <alignment horizontal="center" vertical="center" wrapText="1"/>
    </xf>
    <xf numFmtId="166" fontId="0" fillId="0" borderId="22" xfId="4" applyNumberFormat="1" applyFont="1" applyBorder="1" applyAlignment="1">
      <alignment horizontal="right" vertical="center"/>
    </xf>
    <xf numFmtId="166" fontId="2" fillId="11" borderId="22" xfId="4" applyNumberFormat="1" applyFont="1" applyFill="1" applyBorder="1" applyAlignment="1">
      <alignment horizontal="center" vertical="center" wrapText="1"/>
    </xf>
    <xf numFmtId="166" fontId="2" fillId="11" borderId="23" xfId="4" applyNumberFormat="1" applyFont="1" applyFill="1" applyBorder="1" applyAlignment="1">
      <alignment horizontal="center" vertical="center" wrapText="1"/>
    </xf>
    <xf numFmtId="166" fontId="0" fillId="0" borderId="22" xfId="4" applyNumberFormat="1" applyFont="1" applyBorder="1" applyAlignment="1">
      <alignment horizontal="center" vertical="center" wrapText="1"/>
    </xf>
    <xf numFmtId="166" fontId="0" fillId="0" borderId="23" xfId="4" applyNumberFormat="1" applyFont="1" applyBorder="1" applyAlignment="1">
      <alignment horizontal="center" vertical="center" wrapText="1"/>
    </xf>
    <xf numFmtId="166" fontId="2" fillId="11" borderId="24" xfId="4" applyNumberFormat="1" applyFont="1" applyFill="1" applyBorder="1" applyAlignment="1">
      <alignment horizontal="center" vertical="center" wrapText="1"/>
    </xf>
    <xf numFmtId="166" fontId="2" fillId="11" borderId="26" xfId="4" applyNumberFormat="1" applyFont="1" applyFill="1" applyBorder="1" applyAlignment="1">
      <alignment horizontal="center" vertical="center" wrapText="1"/>
    </xf>
    <xf numFmtId="0" fontId="2" fillId="10" borderId="27" xfId="0" applyFont="1" applyFill="1" applyBorder="1" applyAlignment="1">
      <alignment horizontal="center" vertical="center" wrapText="1"/>
    </xf>
    <xf numFmtId="166" fontId="0" fillId="0" borderId="27" xfId="4" applyNumberFormat="1" applyFont="1" applyBorder="1" applyAlignment="1">
      <alignment horizontal="center" vertical="center" wrapText="1"/>
    </xf>
    <xf numFmtId="166" fontId="0" fillId="0" borderId="27" xfId="4" applyNumberFormat="1" applyFont="1" applyBorder="1" applyAlignment="1">
      <alignment horizontal="right" vertical="center"/>
    </xf>
    <xf numFmtId="166" fontId="2" fillId="11" borderId="27" xfId="4" applyNumberFormat="1" applyFont="1" applyFill="1" applyBorder="1" applyAlignment="1">
      <alignment horizontal="center" vertical="center" wrapText="1"/>
    </xf>
    <xf numFmtId="166" fontId="2" fillId="11" borderId="44" xfId="4" applyNumberFormat="1" applyFont="1" applyFill="1" applyBorder="1" applyAlignment="1">
      <alignment horizontal="center" vertical="center" wrapText="1"/>
    </xf>
    <xf numFmtId="0" fontId="2" fillId="9" borderId="13" xfId="0" applyFont="1" applyFill="1" applyBorder="1" applyAlignment="1">
      <alignment horizontal="center" vertical="center" wrapText="1"/>
    </xf>
    <xf numFmtId="166" fontId="0" fillId="3" borderId="23" xfId="4" applyNumberFormat="1" applyFont="1" applyFill="1" applyBorder="1" applyAlignment="1">
      <alignment horizontal="right" vertical="center"/>
    </xf>
    <xf numFmtId="166" fontId="0" fillId="0" borderId="0" xfId="3" applyNumberFormat="1" applyFont="1"/>
    <xf numFmtId="0" fontId="8" fillId="3" borderId="2" xfId="0" applyFont="1" applyFill="1" applyBorder="1" applyAlignment="1">
      <alignment vertical="center" wrapText="1"/>
    </xf>
    <xf numFmtId="43" fontId="15" fillId="3" borderId="31" xfId="1" applyFont="1" applyFill="1" applyBorder="1" applyAlignment="1">
      <alignment vertical="center" wrapText="1"/>
    </xf>
    <xf numFmtId="164" fontId="7" fillId="3" borderId="10" xfId="2" applyFont="1" applyFill="1" applyBorder="1" applyAlignment="1">
      <alignment horizontal="center" vertical="center" wrapText="1"/>
    </xf>
    <xf numFmtId="0" fontId="0" fillId="3" borderId="10" xfId="0" quotePrefix="1" applyFill="1" applyBorder="1" applyAlignment="1">
      <alignment horizontal="right" vertical="center" wrapText="1"/>
    </xf>
    <xf numFmtId="0" fontId="0" fillId="3" borderId="14" xfId="0" applyFill="1" applyBorder="1" applyAlignment="1">
      <alignment vertical="center" wrapText="1"/>
    </xf>
    <xf numFmtId="164" fontId="7" fillId="3" borderId="10" xfId="2" applyFont="1" applyFill="1" applyBorder="1" applyAlignment="1">
      <alignment vertical="center" wrapText="1"/>
    </xf>
    <xf numFmtId="164" fontId="12" fillId="3" borderId="10" xfId="0" applyNumberFormat="1" applyFont="1" applyFill="1" applyBorder="1" applyAlignment="1">
      <alignment vertical="center" wrapText="1"/>
    </xf>
    <xf numFmtId="164" fontId="12" fillId="3" borderId="23" xfId="0" applyNumberFormat="1" applyFont="1" applyFill="1" applyBorder="1" applyAlignment="1">
      <alignment vertical="center" wrapText="1"/>
    </xf>
    <xf numFmtId="164" fontId="7" fillId="3" borderId="25" xfId="2" applyFont="1" applyFill="1" applyBorder="1" applyAlignment="1">
      <alignment vertical="center" wrapText="1"/>
    </xf>
    <xf numFmtId="0" fontId="0" fillId="3" borderId="11" xfId="0" applyFill="1" applyBorder="1" applyAlignment="1">
      <alignment vertical="center" wrapText="1"/>
    </xf>
    <xf numFmtId="166" fontId="2" fillId="4" borderId="25" xfId="4" applyNumberFormat="1" applyFont="1" applyFill="1" applyBorder="1" applyAlignment="1">
      <alignment horizontal="center" vertical="center" wrapText="1"/>
    </xf>
    <xf numFmtId="166" fontId="19" fillId="4" borderId="42" xfId="4" applyNumberFormat="1" applyFont="1" applyFill="1" applyBorder="1" applyAlignment="1">
      <alignment horizontal="right" vertical="center"/>
    </xf>
    <xf numFmtId="166" fontId="19" fillId="4" borderId="25" xfId="4" applyNumberFormat="1" applyFont="1" applyFill="1" applyBorder="1" applyAlignment="1">
      <alignment horizontal="right" vertical="center"/>
    </xf>
    <xf numFmtId="166" fontId="19" fillId="4" borderId="26" xfId="4" applyNumberFormat="1" applyFont="1" applyFill="1" applyBorder="1" applyAlignment="1">
      <alignment horizontal="right" vertical="center"/>
    </xf>
    <xf numFmtId="166" fontId="20" fillId="4" borderId="13" xfId="4" applyNumberFormat="1" applyFont="1" applyFill="1" applyBorder="1" applyAlignment="1">
      <alignment horizontal="right" vertical="center"/>
    </xf>
    <xf numFmtId="166" fontId="20" fillId="4" borderId="10" xfId="4" applyNumberFormat="1" applyFont="1" applyFill="1" applyBorder="1" applyAlignment="1">
      <alignment horizontal="right" vertical="center"/>
    </xf>
    <xf numFmtId="166" fontId="20" fillId="4" borderId="23" xfId="4" applyNumberFormat="1" applyFont="1" applyFill="1" applyBorder="1" applyAlignment="1">
      <alignment horizontal="right" vertical="center"/>
    </xf>
    <xf numFmtId="0" fontId="12" fillId="0" borderId="10"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165" fontId="0" fillId="0" borderId="10" xfId="0" applyNumberFormat="1" applyBorder="1" applyAlignment="1">
      <alignment vertical="center" wrapText="1"/>
    </xf>
    <xf numFmtId="165" fontId="12" fillId="0" borderId="0" xfId="0" applyNumberFormat="1" applyFont="1" applyAlignment="1" applyProtection="1">
      <alignment vertical="center" wrapText="1"/>
      <protection locked="0"/>
    </xf>
    <xf numFmtId="9" fontId="0" fillId="0" borderId="10" xfId="0" applyNumberFormat="1" applyBorder="1" applyAlignment="1">
      <alignment vertical="center" wrapText="1"/>
    </xf>
    <xf numFmtId="9" fontId="7" fillId="4" borderId="25" xfId="3" applyFont="1" applyFill="1" applyBorder="1" applyAlignment="1">
      <alignment vertical="center" wrapText="1"/>
    </xf>
    <xf numFmtId="9" fontId="2" fillId="3" borderId="0" xfId="3" applyFont="1" applyFill="1" applyBorder="1" applyAlignment="1">
      <alignment vertical="center" wrapText="1"/>
    </xf>
    <xf numFmtId="4" fontId="21" fillId="0" borderId="0" xfId="0" applyNumberFormat="1" applyFont="1" applyBorder="1" applyAlignment="1">
      <alignment vertical="center" wrapText="1"/>
    </xf>
    <xf numFmtId="4" fontId="0" fillId="3" borderId="14" xfId="0" applyNumberFormat="1" applyFont="1" applyFill="1" applyBorder="1" applyAlignment="1">
      <alignment vertical="center" wrapText="1"/>
    </xf>
    <xf numFmtId="0" fontId="7" fillId="0" borderId="0" xfId="0" applyFont="1" applyAlignment="1">
      <alignment horizontal="center" vertical="center" wrapText="1"/>
    </xf>
    <xf numFmtId="0" fontId="7" fillId="3" borderId="10" xfId="0" applyFont="1" applyFill="1" applyBorder="1" applyAlignment="1" applyProtection="1">
      <alignment horizontal="left" vertical="center" wrapText="1"/>
      <protection locked="0"/>
    </xf>
    <xf numFmtId="0" fontId="7" fillId="3" borderId="27" xfId="0" applyFont="1" applyFill="1" applyBorder="1" applyAlignment="1" applyProtection="1">
      <alignment horizontal="left" vertical="center" wrapText="1"/>
      <protection locked="0"/>
    </xf>
    <xf numFmtId="0" fontId="12" fillId="3" borderId="10" xfId="0" applyFont="1" applyFill="1" applyBorder="1" applyAlignment="1" applyProtection="1">
      <alignment horizontal="left" vertical="center" wrapText="1"/>
      <protection locked="0"/>
    </xf>
    <xf numFmtId="0" fontId="12" fillId="3" borderId="27" xfId="0" applyFont="1" applyFill="1" applyBorder="1" applyAlignment="1" applyProtection="1">
      <alignment horizontal="left" vertical="center" wrapText="1"/>
      <protection locked="0"/>
    </xf>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12" fillId="4" borderId="18" xfId="0" applyFont="1" applyFill="1" applyBorder="1" applyAlignment="1">
      <alignment horizontal="center" vertical="center"/>
    </xf>
    <xf numFmtId="0" fontId="12" fillId="4" borderId="20" xfId="0" applyFont="1" applyFill="1" applyBorder="1" applyAlignment="1">
      <alignment horizontal="center" vertical="center"/>
    </xf>
    <xf numFmtId="164" fontId="7" fillId="4" borderId="19" xfId="2" applyFont="1" applyFill="1" applyBorder="1" applyAlignment="1">
      <alignment horizontal="center" vertical="center" wrapText="1"/>
    </xf>
    <xf numFmtId="164" fontId="7" fillId="4" borderId="21" xfId="2" applyFont="1" applyFill="1" applyBorder="1" applyAlignment="1">
      <alignment horizontal="center" vertical="center" wrapText="1"/>
    </xf>
    <xf numFmtId="0" fontId="12" fillId="3" borderId="28" xfId="0" applyFont="1" applyFill="1" applyBorder="1" applyAlignment="1" applyProtection="1">
      <alignment horizontal="center" vertical="center" wrapText="1"/>
      <protection locked="0"/>
    </xf>
    <xf numFmtId="0" fontId="12" fillId="3" borderId="33" xfId="0" applyFont="1" applyFill="1" applyBorder="1" applyAlignment="1" applyProtection="1">
      <alignment horizontal="center" vertical="center" wrapText="1"/>
      <protection locked="0"/>
    </xf>
    <xf numFmtId="0" fontId="12" fillId="3" borderId="34" xfId="0" applyFont="1" applyFill="1" applyBorder="1" applyAlignment="1" applyProtection="1">
      <alignment horizontal="center" vertical="center" wrapText="1"/>
      <protection locked="0"/>
    </xf>
    <xf numFmtId="0" fontId="12" fillId="3" borderId="35"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wrapText="1"/>
      <protection locked="0"/>
    </xf>
    <xf numFmtId="0" fontId="12" fillId="3" borderId="36" xfId="0" applyFont="1" applyFill="1" applyBorder="1" applyAlignment="1" applyProtection="1">
      <alignment horizontal="center" vertical="center" wrapText="1"/>
      <protection locked="0"/>
    </xf>
    <xf numFmtId="0" fontId="12" fillId="3" borderId="29" xfId="0" applyFont="1" applyFill="1" applyBorder="1" applyAlignment="1" applyProtection="1">
      <alignment horizontal="center" vertical="center" wrapText="1"/>
      <protection locked="0"/>
    </xf>
    <xf numFmtId="0" fontId="12" fillId="3" borderId="37" xfId="0" applyFont="1" applyFill="1" applyBorder="1" applyAlignment="1" applyProtection="1">
      <alignment horizontal="center" vertical="center" wrapText="1"/>
      <protection locked="0"/>
    </xf>
    <xf numFmtId="0" fontId="12" fillId="3" borderId="38" xfId="0"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49" fontId="7" fillId="3" borderId="10" xfId="0" applyNumberFormat="1" applyFont="1" applyFill="1" applyBorder="1" applyAlignment="1" applyProtection="1">
      <alignment horizontal="left" vertical="center" wrapText="1"/>
      <protection locked="0"/>
    </xf>
    <xf numFmtId="49" fontId="12" fillId="3" borderId="10" xfId="0" applyNumberFormat="1" applyFont="1" applyFill="1" applyBorder="1" applyAlignment="1" applyProtection="1">
      <alignment horizontal="left" vertical="center" wrapText="1"/>
      <protection locked="0"/>
    </xf>
    <xf numFmtId="0" fontId="2" fillId="9" borderId="15" xfId="0" applyFont="1" applyFill="1" applyBorder="1" applyAlignment="1">
      <alignment horizontal="center" vertical="center" wrapText="1"/>
    </xf>
    <xf numFmtId="0" fontId="2" fillId="9" borderId="39" xfId="0" applyFont="1" applyFill="1" applyBorder="1" applyAlignment="1">
      <alignment horizontal="center" vertical="center" wrapText="1"/>
    </xf>
    <xf numFmtId="0" fontId="2" fillId="9" borderId="30" xfId="0" applyFont="1" applyFill="1" applyBorder="1" applyAlignment="1">
      <alignment horizontal="center" vertical="center" wrapText="1"/>
    </xf>
    <xf numFmtId="0" fontId="2" fillId="9" borderId="31" xfId="0" applyFont="1" applyFill="1" applyBorder="1" applyAlignment="1">
      <alignment horizontal="center" vertical="center" wrapText="1"/>
    </xf>
    <xf numFmtId="0" fontId="2" fillId="9" borderId="32" xfId="0" applyFont="1" applyFill="1" applyBorder="1" applyAlignment="1">
      <alignment horizontal="center" vertical="center" wrapText="1"/>
    </xf>
    <xf numFmtId="0" fontId="2" fillId="9" borderId="41" xfId="0" applyFont="1" applyFill="1" applyBorder="1" applyAlignment="1">
      <alignment horizontal="center" vertical="center" wrapText="1"/>
    </xf>
    <xf numFmtId="0" fontId="2" fillId="9" borderId="43" xfId="0" applyFont="1" applyFill="1" applyBorder="1" applyAlignment="1">
      <alignment horizontal="center" vertical="center" wrapText="1"/>
    </xf>
    <xf numFmtId="43" fontId="7" fillId="4" borderId="25" xfId="1" applyFont="1" applyFill="1" applyBorder="1" applyAlignment="1">
      <alignment vertical="center" wrapText="1"/>
    </xf>
  </cellXfs>
  <cellStyles count="5">
    <cellStyle name="Milliers" xfId="1" builtinId="3"/>
    <cellStyle name="Milliers 2" xfId="4" xr:uid="{00000000-0005-0000-0000-000002000000}"/>
    <cellStyle name="Monétaire" xfId="2" builtinId="4"/>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SSIER%20GOUDMADA\OPERATIONS\FINANCES\PTA\Copy%20of%20Copie%20de%20PTA%2020GOUDMADA%20SUIVI_30%20octobr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erizo%20Randriamampia/Documents/PBF%202/Copie%20de%20BUDGET%20PBF%20UNESC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SSIER%20GOUDMADA\OPERATIONS\FINANCES\RAPPORT%20FIN\RAPPORT%20GOUDMADA%20UNESCO%20OCTOBRE%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ndp-my.sharepoint.com/Users/nn/Documents/VOLAH/2019%20PBF%20II/Budget%20HCDH%20D&#233;taill&#233;%20PBF%20II%20-%20Axe%20Gouvernance%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SSIER%20GOUDMADA\OPERATIONS\FINANCES\RAPPORT%20FIN\RAPPORT%20FINANCIER%20GOUDMADA_HCDH_31%20octobre%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SSIER%20GOUDMADA\OPERATIONS\FINANCES\RAPPORT%20FIN\GOUDMADA_&#233;l&#233;ments%20de%20rapport_30%20octobre%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DOSSIER%20GOUDMADA\OPERATIONS\FINANCES\RAPPORT%20FIN\02.%20Budget%20prodoc%20phase%202%20GouvernanceVF%200912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SSIER%20GOUDMADA\OPERATIONS\FINANCES\RAPPORT%20FIN\GOUDMADA_REVISION%20BUDGETAIRE%201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3"/>
      <sheetName val="SUIVI juin 2020 (2)"/>
      <sheetName val="SUIVI  30 OCT 2020"/>
      <sheetName val="Sheet1"/>
    </sheetNames>
    <sheetDataSet>
      <sheetData sheetId="0" refreshError="1"/>
      <sheetData sheetId="1" refreshError="1"/>
      <sheetData sheetId="2" refreshError="1">
        <row r="4">
          <cell r="T4">
            <v>4073.62</v>
          </cell>
        </row>
        <row r="13">
          <cell r="T13">
            <v>16212.32</v>
          </cell>
        </row>
        <row r="28">
          <cell r="T28">
            <v>0</v>
          </cell>
        </row>
        <row r="29">
          <cell r="T29">
            <v>0</v>
          </cell>
        </row>
        <row r="30">
          <cell r="T30">
            <v>0</v>
          </cell>
        </row>
        <row r="31">
          <cell r="T31">
            <v>4027.56</v>
          </cell>
        </row>
        <row r="32">
          <cell r="T32">
            <v>4027.56</v>
          </cell>
        </row>
        <row r="33">
          <cell r="T33">
            <v>0</v>
          </cell>
        </row>
        <row r="34">
          <cell r="T34">
            <v>0</v>
          </cell>
        </row>
        <row r="37">
          <cell r="T37">
            <v>0</v>
          </cell>
        </row>
        <row r="41">
          <cell r="T41">
            <v>0</v>
          </cell>
        </row>
        <row r="42">
          <cell r="T42">
            <v>0</v>
          </cell>
        </row>
        <row r="44">
          <cell r="T44">
            <v>0</v>
          </cell>
        </row>
        <row r="48">
          <cell r="T48">
            <v>0</v>
          </cell>
        </row>
        <row r="55">
          <cell r="T55">
            <v>0</v>
          </cell>
        </row>
        <row r="59">
          <cell r="T59">
            <v>0</v>
          </cell>
        </row>
        <row r="65">
          <cell r="T65">
            <v>3412.3199999999997</v>
          </cell>
        </row>
        <row r="69">
          <cell r="T69">
            <v>0</v>
          </cell>
        </row>
        <row r="72">
          <cell r="T72">
            <v>0</v>
          </cell>
        </row>
        <row r="76">
          <cell r="T76">
            <v>0</v>
          </cell>
        </row>
        <row r="79">
          <cell r="T79">
            <v>0</v>
          </cell>
        </row>
        <row r="84">
          <cell r="T84">
            <v>30532.78</v>
          </cell>
        </row>
        <row r="86">
          <cell r="T86">
            <v>11993.150000000001</v>
          </cell>
        </row>
        <row r="87">
          <cell r="T87">
            <v>16797.03</v>
          </cell>
        </row>
        <row r="88">
          <cell r="T88">
            <v>395.40999999999997</v>
          </cell>
        </row>
        <row r="89">
          <cell r="T89">
            <v>1803.05</v>
          </cell>
        </row>
        <row r="90">
          <cell r="T90">
            <v>74.33</v>
          </cell>
        </row>
        <row r="91">
          <cell r="T91">
            <v>637.52</v>
          </cell>
        </row>
        <row r="92">
          <cell r="T92">
            <v>254.76</v>
          </cell>
        </row>
        <row r="93">
          <cell r="T93">
            <v>133.65</v>
          </cell>
        </row>
        <row r="95">
          <cell r="T95">
            <v>684</v>
          </cell>
        </row>
        <row r="96">
          <cell r="T96">
            <v>6677</v>
          </cell>
        </row>
        <row r="97">
          <cell r="T97">
            <v>41</v>
          </cell>
        </row>
        <row r="98">
          <cell r="T98">
            <v>2450</v>
          </cell>
        </row>
        <row r="99">
          <cell r="T99">
            <v>0</v>
          </cell>
        </row>
        <row r="100">
          <cell r="T100">
            <v>34814</v>
          </cell>
        </row>
        <row r="101">
          <cell r="T101">
            <v>0</v>
          </cell>
        </row>
        <row r="102">
          <cell r="T102">
            <v>1383</v>
          </cell>
        </row>
        <row r="103">
          <cell r="T103">
            <v>4616.82</v>
          </cell>
        </row>
        <row r="105">
          <cell r="T105">
            <v>0</v>
          </cell>
        </row>
        <row r="106">
          <cell r="T106">
            <v>119211.06</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ow r="21">
          <cell r="F21">
            <v>90000</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ort par resultats"/>
      <sheetName val="categ dep"/>
    </sheetNames>
    <sheetDataSet>
      <sheetData sheetId="0">
        <row r="21">
          <cell r="L21">
            <v>71635</v>
          </cell>
        </row>
        <row r="73">
          <cell r="L73">
            <v>25393</v>
          </cell>
        </row>
        <row r="79">
          <cell r="L79">
            <v>1734</v>
          </cell>
        </row>
        <row r="183">
          <cell r="L183">
            <v>29073</v>
          </cell>
        </row>
        <row r="184">
          <cell r="L184">
            <v>4794</v>
          </cell>
        </row>
        <row r="199">
          <cell r="L199">
            <v>4064</v>
          </cell>
        </row>
      </sheetData>
      <sheetData sheetId="1">
        <row r="7">
          <cell r="G7">
            <v>23943</v>
          </cell>
        </row>
        <row r="8">
          <cell r="G8">
            <v>1053</v>
          </cell>
        </row>
        <row r="9">
          <cell r="G9">
            <v>19023</v>
          </cell>
        </row>
        <row r="10">
          <cell r="G10">
            <v>62979</v>
          </cell>
        </row>
        <row r="12">
          <cell r="G12">
            <v>25631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UVERNANCE"/>
    </sheetNames>
    <sheetDataSet>
      <sheetData sheetId="0" refreshError="1">
        <row r="14">
          <cell r="J14">
            <v>28984.375</v>
          </cell>
        </row>
        <row r="20">
          <cell r="F20">
            <v>26229.6875</v>
          </cell>
        </row>
        <row r="25">
          <cell r="F25">
            <v>15000</v>
          </cell>
        </row>
        <row r="35">
          <cell r="F35">
            <v>7565.625</v>
          </cell>
        </row>
        <row r="49">
          <cell r="F49">
            <v>16634.6875</v>
          </cell>
        </row>
        <row r="59">
          <cell r="F59">
            <v>15826.875</v>
          </cell>
        </row>
        <row r="70">
          <cell r="F70">
            <v>16412.5</v>
          </cell>
        </row>
        <row r="81">
          <cell r="F81">
            <v>49548.3125</v>
          </cell>
        </row>
        <row r="96">
          <cell r="F96">
            <v>40570.9</v>
          </cell>
        </row>
        <row r="104">
          <cell r="F104">
            <v>31625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ort par resultats"/>
      <sheetName val="categ dep"/>
    </sheetNames>
    <sheetDataSet>
      <sheetData sheetId="0">
        <row r="68">
          <cell r="K68">
            <v>1465.48</v>
          </cell>
        </row>
        <row r="71">
          <cell r="K71">
            <v>2785.59</v>
          </cell>
        </row>
        <row r="183">
          <cell r="K183">
            <v>14340</v>
          </cell>
        </row>
        <row r="184">
          <cell r="K184">
            <v>1467.06</v>
          </cell>
        </row>
        <row r="199">
          <cell r="K199">
            <v>1404.0691000000002</v>
          </cell>
        </row>
      </sheetData>
      <sheetData sheetId="1">
        <row r="7">
          <cell r="J7">
            <v>14340</v>
          </cell>
        </row>
        <row r="8">
          <cell r="J8">
            <v>0</v>
          </cell>
        </row>
        <row r="9">
          <cell r="J9">
            <v>0</v>
          </cell>
        </row>
        <row r="10">
          <cell r="J10">
            <v>0</v>
          </cell>
        </row>
        <row r="11">
          <cell r="J11">
            <v>3522.0299999999997</v>
          </cell>
        </row>
        <row r="12">
          <cell r="J12">
            <v>0</v>
          </cell>
        </row>
        <row r="13">
          <cell r="J13">
            <v>2196.1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RAP FIN 30 OCT 2020"/>
      <sheetName val="expenses par categorie"/>
      <sheetName val="delivery par catégorie delivery"/>
    </sheetNames>
    <sheetDataSet>
      <sheetData sheetId="0"/>
      <sheetData sheetId="1">
        <row r="2">
          <cell r="J2">
            <v>29185</v>
          </cell>
          <cell r="L2">
            <v>11377</v>
          </cell>
          <cell r="M2">
            <v>2904</v>
          </cell>
          <cell r="N2">
            <v>4364</v>
          </cell>
          <cell r="O2">
            <v>30533</v>
          </cell>
          <cell r="Q2">
            <v>8586</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sheetData sheetId="1">
        <row r="209">
          <cell r="D209">
            <v>75000</v>
          </cell>
        </row>
        <row r="210">
          <cell r="D210">
            <v>234000</v>
          </cell>
        </row>
        <row r="211">
          <cell r="D211">
            <v>460075.01</v>
          </cell>
        </row>
        <row r="212">
          <cell r="D212">
            <v>93000</v>
          </cell>
        </row>
        <row r="213">
          <cell r="D213">
            <v>160000</v>
          </cell>
        </row>
        <row r="214">
          <cell r="D214">
            <v>58999.16</v>
          </cell>
        </row>
      </sheetData>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sheetName val="REVISION PAR CAT"/>
      <sheetName val="Sheet2"/>
    </sheetNames>
    <sheetDataSet>
      <sheetData sheetId="0"/>
      <sheetData sheetId="1">
        <row r="2">
          <cell r="J2">
            <v>50000</v>
          </cell>
          <cell r="K2">
            <v>0</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P217"/>
  <sheetViews>
    <sheetView showGridLines="0" showZeros="0" topLeftCell="B9" zoomScale="69" zoomScaleNormal="69" workbookViewId="0">
      <pane xSplit="1" ySplit="5" topLeftCell="C14" activePane="bottomRight" state="frozen"/>
      <selection activeCell="B9" sqref="B9"/>
      <selection pane="topRight" activeCell="C9" sqref="C9"/>
      <selection pane="bottomLeft" activeCell="B14" sqref="B14"/>
      <selection pane="bottomRight" activeCell="C15" sqref="C15:I15"/>
    </sheetView>
  </sheetViews>
  <sheetFormatPr baseColWidth="10" defaultColWidth="9.140625" defaultRowHeight="15" x14ac:dyDescent="0.25"/>
  <cols>
    <col min="1" max="1" width="0" style="56" hidden="1" customWidth="1"/>
    <col min="2" max="2" width="30.7109375" style="56" customWidth="1"/>
    <col min="3" max="3" width="90.7109375" style="57" customWidth="1"/>
    <col min="4" max="4" width="23.28515625" style="56" customWidth="1"/>
    <col min="5" max="5" width="23.28515625" style="81" customWidth="1"/>
    <col min="6" max="7" width="23.140625" style="56" customWidth="1"/>
    <col min="8" max="8" width="22.5703125" style="56" customWidth="1"/>
    <col min="9" max="9" width="14.28515625" style="56" customWidth="1"/>
    <col min="10" max="10" width="21.140625" style="56" customWidth="1"/>
    <col min="11" max="11" width="21.140625" style="68" customWidth="1"/>
    <col min="12" max="13" width="21.140625" style="56" customWidth="1"/>
    <col min="14" max="14" width="26.5703125" style="56" customWidth="1"/>
    <col min="15" max="15" width="22.5703125" style="56" customWidth="1"/>
    <col min="16" max="16" width="29.7109375" style="56" hidden="1" customWidth="1"/>
    <col min="17" max="17" width="23.42578125" style="56" customWidth="1"/>
    <col min="18" max="18" width="18.5703125" style="56" customWidth="1"/>
    <col min="19" max="19" width="17.42578125" style="56" customWidth="1"/>
    <col min="20" max="20" width="25.140625" style="56" customWidth="1"/>
    <col min="21" max="16384" width="9.140625" style="56"/>
  </cols>
  <sheetData>
    <row r="1" spans="2:15" ht="15.75" hidden="1" thickBot="1" x14ac:dyDescent="0.3"/>
    <row r="2" spans="2:15" ht="47.25" hidden="1" customHeight="1" x14ac:dyDescent="0.25">
      <c r="B2" s="223" t="s">
        <v>0</v>
      </c>
      <c r="C2" s="223"/>
      <c r="D2" s="223"/>
      <c r="E2" s="223"/>
      <c r="F2" s="58"/>
      <c r="G2" s="58"/>
      <c r="H2" s="59"/>
      <c r="I2" s="59"/>
    </row>
    <row r="3" spans="2:15" ht="16.5" hidden="1" thickBot="1" x14ac:dyDescent="0.3">
      <c r="B3" s="60"/>
    </row>
    <row r="4" spans="2:15" ht="16.5" hidden="1" thickBot="1" x14ac:dyDescent="0.3">
      <c r="B4" s="61"/>
    </row>
    <row r="5" spans="2:15" ht="36.75" hidden="1" customHeight="1" x14ac:dyDescent="0.25">
      <c r="B5" s="62" t="s">
        <v>1</v>
      </c>
      <c r="C5" s="63"/>
      <c r="D5" s="64"/>
      <c r="E5" s="82"/>
      <c r="F5" s="64"/>
      <c r="G5" s="64"/>
      <c r="H5" s="64"/>
      <c r="I5" s="64"/>
      <c r="J5" s="64"/>
      <c r="K5" s="176"/>
      <c r="L5" s="65"/>
      <c r="M5" s="97"/>
    </row>
    <row r="6" spans="2:15" ht="174" hidden="1" customHeight="1" thickBot="1" x14ac:dyDescent="0.3">
      <c r="B6" s="224" t="s">
        <v>2</v>
      </c>
      <c r="C6" s="225"/>
      <c r="D6" s="225"/>
      <c r="E6" s="225"/>
      <c r="F6" s="225"/>
      <c r="G6" s="225"/>
      <c r="H6" s="225"/>
      <c r="I6" s="225"/>
      <c r="J6" s="225"/>
      <c r="K6" s="225"/>
      <c r="L6" s="226"/>
      <c r="M6" s="98"/>
    </row>
    <row r="7" spans="2:15" ht="15.75" hidden="1" thickBot="1" x14ac:dyDescent="0.3">
      <c r="B7" s="66"/>
    </row>
    <row r="8" spans="2:15" ht="15.75" hidden="1" thickBot="1" x14ac:dyDescent="0.3"/>
    <row r="9" spans="2:15" ht="27" customHeight="1" thickBot="1" x14ac:dyDescent="0.3">
      <c r="B9" s="227" t="s">
        <v>3</v>
      </c>
      <c r="C9" s="228"/>
      <c r="D9" s="228"/>
      <c r="E9" s="228"/>
      <c r="F9" s="228"/>
      <c r="G9" s="228"/>
      <c r="H9" s="229"/>
    </row>
    <row r="10" spans="2:15" hidden="1" x14ac:dyDescent="0.25"/>
    <row r="11" spans="2:15" ht="25.5" hidden="1" customHeight="1" x14ac:dyDescent="0.25">
      <c r="D11" s="67"/>
      <c r="E11" s="83"/>
      <c r="F11" s="67"/>
      <c r="G11" s="67"/>
      <c r="I11" s="68"/>
      <c r="J11" s="68"/>
    </row>
    <row r="12" spans="2:15" ht="213.75" customHeight="1" x14ac:dyDescent="0.25">
      <c r="B12" s="112" t="s">
        <v>4</v>
      </c>
      <c r="C12" s="113" t="s">
        <v>5</v>
      </c>
      <c r="D12" s="114" t="s">
        <v>6</v>
      </c>
      <c r="E12" s="114" t="s">
        <v>7</v>
      </c>
      <c r="F12" s="114" t="s">
        <v>8</v>
      </c>
      <c r="G12" s="114" t="s">
        <v>9</v>
      </c>
      <c r="H12" s="114" t="s">
        <v>10</v>
      </c>
      <c r="I12" s="115" t="s">
        <v>11</v>
      </c>
      <c r="J12" s="116" t="s">
        <v>211</v>
      </c>
      <c r="K12" s="177" t="s">
        <v>229</v>
      </c>
      <c r="L12" s="116" t="s">
        <v>211</v>
      </c>
      <c r="M12" s="117" t="s">
        <v>230</v>
      </c>
      <c r="N12" s="118" t="s">
        <v>212</v>
      </c>
      <c r="O12" s="119" t="s">
        <v>11</v>
      </c>
    </row>
    <row r="13" spans="2:15" ht="18.75" customHeight="1" x14ac:dyDescent="0.25">
      <c r="B13" s="120"/>
      <c r="C13" s="3"/>
      <c r="D13" s="4" t="s">
        <v>12</v>
      </c>
      <c r="E13" s="84" t="s">
        <v>13</v>
      </c>
      <c r="F13" s="4" t="s">
        <v>14</v>
      </c>
      <c r="G13" s="1"/>
      <c r="H13" s="2"/>
      <c r="I13" s="2"/>
      <c r="J13" s="4" t="s">
        <v>12</v>
      </c>
      <c r="K13" s="4" t="s">
        <v>13</v>
      </c>
      <c r="L13" s="4" t="s">
        <v>14</v>
      </c>
      <c r="M13" s="4"/>
      <c r="N13" s="121"/>
      <c r="O13" s="122"/>
    </row>
    <row r="14" spans="2:15" ht="51" customHeight="1" x14ac:dyDescent="0.25">
      <c r="B14" s="123" t="s">
        <v>15</v>
      </c>
      <c r="C14" s="230" t="s">
        <v>16</v>
      </c>
      <c r="D14" s="230"/>
      <c r="E14" s="230"/>
      <c r="F14" s="230"/>
      <c r="G14" s="230"/>
      <c r="H14" s="230"/>
      <c r="I14" s="230"/>
      <c r="J14" s="48"/>
      <c r="K14" s="75"/>
      <c r="L14" s="69"/>
      <c r="M14" s="69"/>
      <c r="N14" s="69"/>
      <c r="O14" s="122"/>
    </row>
    <row r="15" spans="2:15" ht="51" customHeight="1" x14ac:dyDescent="0.25">
      <c r="B15" s="123" t="s">
        <v>17</v>
      </c>
      <c r="C15" s="231" t="s">
        <v>18</v>
      </c>
      <c r="D15" s="231"/>
      <c r="E15" s="231"/>
      <c r="F15" s="231"/>
      <c r="G15" s="231"/>
      <c r="H15" s="231"/>
      <c r="I15" s="231"/>
      <c r="J15" s="49"/>
      <c r="K15" s="75"/>
      <c r="L15" s="69"/>
      <c r="M15" s="69"/>
      <c r="N15" s="69"/>
      <c r="O15" s="122"/>
    </row>
    <row r="16" spans="2:15" ht="31.5" x14ac:dyDescent="0.25">
      <c r="B16" s="124" t="s">
        <v>19</v>
      </c>
      <c r="C16" s="193" t="s">
        <v>20</v>
      </c>
      <c r="D16" s="7">
        <v>50000</v>
      </c>
      <c r="E16" s="85"/>
      <c r="F16" s="7"/>
      <c r="G16" s="8">
        <f>SUM(D16:F16)</f>
        <v>50000</v>
      </c>
      <c r="H16" s="9"/>
      <c r="I16" s="125"/>
      <c r="J16" s="50">
        <f>+'[1]SUIVI  30 OCT 2020'!$T$4</f>
        <v>4073.62</v>
      </c>
      <c r="K16" s="75"/>
      <c r="L16" s="69"/>
      <c r="M16" s="69"/>
      <c r="N16" s="69"/>
      <c r="O16" s="122"/>
    </row>
    <row r="17" spans="1:16" ht="31.5" x14ac:dyDescent="0.25">
      <c r="B17" s="124" t="s">
        <v>21</v>
      </c>
      <c r="C17" s="193" t="s">
        <v>22</v>
      </c>
      <c r="D17" s="7">
        <v>50000</v>
      </c>
      <c r="E17" s="85"/>
      <c r="F17" s="7"/>
      <c r="G17" s="8">
        <f t="shared" ref="G17:G23" si="0">SUM(D17:F17)</f>
        <v>50000</v>
      </c>
      <c r="H17" s="9"/>
      <c r="I17" s="125"/>
      <c r="J17" s="50">
        <f>+'[1]SUIVI  30 OCT 2020'!$T$13</f>
        <v>16212.32</v>
      </c>
      <c r="K17" s="75"/>
      <c r="L17" s="69"/>
      <c r="M17" s="69"/>
      <c r="N17" s="69"/>
      <c r="O17" s="122"/>
    </row>
    <row r="18" spans="1:16" ht="15.75" x14ac:dyDescent="0.25">
      <c r="B18" s="124" t="s">
        <v>23</v>
      </c>
      <c r="C18" s="193" t="s">
        <v>24</v>
      </c>
      <c r="D18" s="7">
        <v>80000</v>
      </c>
      <c r="E18" s="85"/>
      <c r="F18" s="7"/>
      <c r="G18" s="8">
        <f t="shared" si="0"/>
        <v>80000</v>
      </c>
      <c r="H18" s="9"/>
      <c r="I18" s="125"/>
      <c r="J18" s="50">
        <f>+'[1]SUIVI  30 OCT 2020'!$T$28</f>
        <v>0</v>
      </c>
      <c r="K18" s="75"/>
      <c r="L18" s="69"/>
      <c r="M18" s="69"/>
      <c r="N18" s="69"/>
      <c r="O18" s="122"/>
    </row>
    <row r="19" spans="1:16" ht="15.75" x14ac:dyDescent="0.25">
      <c r="B19" s="124" t="s">
        <v>25</v>
      </c>
      <c r="C19" s="193" t="s">
        <v>26</v>
      </c>
      <c r="D19" s="7">
        <v>50000</v>
      </c>
      <c r="E19" s="85"/>
      <c r="F19" s="7"/>
      <c r="G19" s="8">
        <f t="shared" si="0"/>
        <v>50000</v>
      </c>
      <c r="H19" s="9"/>
      <c r="I19" s="125"/>
      <c r="J19" s="50">
        <f>+'[1]SUIVI  30 OCT 2020'!$T$31</f>
        <v>4027.56</v>
      </c>
      <c r="K19" s="75"/>
      <c r="L19" s="69"/>
      <c r="M19" s="69"/>
      <c r="N19" s="69"/>
      <c r="O19" s="122"/>
    </row>
    <row r="20" spans="1:16" ht="15.75" x14ac:dyDescent="0.25">
      <c r="B20" s="124" t="s">
        <v>27</v>
      </c>
      <c r="C20" s="193" t="s">
        <v>28</v>
      </c>
      <c r="D20" s="7">
        <v>50000</v>
      </c>
      <c r="E20" s="85"/>
      <c r="F20" s="7"/>
      <c r="G20" s="8">
        <f t="shared" si="0"/>
        <v>50000</v>
      </c>
      <c r="H20" s="9"/>
      <c r="I20" s="125"/>
      <c r="J20" s="50">
        <f>+'[1]SUIVI  30 OCT 2020'!$T$34</f>
        <v>0</v>
      </c>
      <c r="K20" s="75"/>
      <c r="L20" s="69"/>
      <c r="M20" s="69"/>
      <c r="N20" s="69"/>
      <c r="O20" s="122"/>
    </row>
    <row r="21" spans="1:16" ht="15.75" x14ac:dyDescent="0.25">
      <c r="B21" s="124" t="s">
        <v>29</v>
      </c>
      <c r="C21" s="193" t="s">
        <v>30</v>
      </c>
      <c r="D21" s="7"/>
      <c r="E21" s="85"/>
      <c r="F21" s="7">
        <f>+'[2]1) Tableau budgétaire 1'!$F$21</f>
        <v>90000</v>
      </c>
      <c r="G21" s="8">
        <f t="shared" si="0"/>
        <v>90000</v>
      </c>
      <c r="H21" s="9">
        <v>0.75</v>
      </c>
      <c r="I21" s="125"/>
      <c r="J21" s="50"/>
      <c r="K21" s="75"/>
      <c r="L21" s="69">
        <f>+'[3]rapport par resultats'!$L$21</f>
        <v>71635</v>
      </c>
      <c r="M21" s="126">
        <v>0.75</v>
      </c>
      <c r="N21" s="69"/>
      <c r="O21" s="122"/>
      <c r="P21" s="56">
        <f>+L21*0.75</f>
        <v>53726.25</v>
      </c>
    </row>
    <row r="22" spans="1:16" ht="15.75" x14ac:dyDescent="0.25">
      <c r="B22" s="124" t="s">
        <v>31</v>
      </c>
      <c r="C22" s="73"/>
      <c r="D22" s="10"/>
      <c r="E22" s="85"/>
      <c r="F22" s="10"/>
      <c r="G22" s="8">
        <f t="shared" si="0"/>
        <v>0</v>
      </c>
      <c r="H22" s="11"/>
      <c r="I22" s="127"/>
      <c r="J22" s="50"/>
      <c r="K22" s="75"/>
      <c r="L22" s="69"/>
      <c r="M22" s="69"/>
      <c r="N22" s="69"/>
      <c r="O22" s="122"/>
    </row>
    <row r="23" spans="1:16" ht="15.75" x14ac:dyDescent="0.25">
      <c r="A23" s="68"/>
      <c r="B23" s="124" t="s">
        <v>32</v>
      </c>
      <c r="C23" s="73"/>
      <c r="D23" s="10"/>
      <c r="E23" s="85"/>
      <c r="F23" s="10"/>
      <c r="G23" s="8">
        <f t="shared" si="0"/>
        <v>0</v>
      </c>
      <c r="H23" s="11"/>
      <c r="I23" s="127"/>
      <c r="J23" s="69"/>
      <c r="K23" s="75"/>
      <c r="L23" s="69"/>
      <c r="M23" s="69"/>
      <c r="N23" s="69"/>
      <c r="O23" s="122"/>
    </row>
    <row r="24" spans="1:16" ht="15.75" x14ac:dyDescent="0.25">
      <c r="A24" s="68"/>
      <c r="B24" s="128"/>
      <c r="C24" s="12" t="s">
        <v>33</v>
      </c>
      <c r="D24" s="13">
        <f>SUM(D16:D23)</f>
        <v>280000</v>
      </c>
      <c r="E24" s="86">
        <f>SUM(E16:E23)</f>
        <v>0</v>
      </c>
      <c r="F24" s="13">
        <f>SUM(F16:F23)</f>
        <v>90000</v>
      </c>
      <c r="G24" s="13">
        <f>SUM(G16:G23)</f>
        <v>370000</v>
      </c>
      <c r="H24" s="13">
        <f>(H16*G16)+(H17*G17)+(H18*G18)+(H19*G19)+(H20*G20)+(H21*G21)+(H22*G22)+(H23*G23)</f>
        <v>67500</v>
      </c>
      <c r="I24" s="127"/>
      <c r="J24" s="51">
        <f>SUM(J16:J23)</f>
        <v>24313.5</v>
      </c>
      <c r="K24" s="178">
        <f t="shared" ref="K24:N24" si="1">SUM(K16:K23)</f>
        <v>0</v>
      </c>
      <c r="L24" s="51">
        <f t="shared" si="1"/>
        <v>71635</v>
      </c>
      <c r="M24" s="51"/>
      <c r="N24" s="51">
        <f t="shared" si="1"/>
        <v>0</v>
      </c>
      <c r="O24" s="122"/>
    </row>
    <row r="25" spans="1:16" ht="51" customHeight="1" x14ac:dyDescent="0.25">
      <c r="A25" s="68"/>
      <c r="B25" s="123" t="s">
        <v>34</v>
      </c>
      <c r="C25" s="205" t="s">
        <v>35</v>
      </c>
      <c r="D25" s="205"/>
      <c r="E25" s="205"/>
      <c r="F25" s="205"/>
      <c r="G25" s="205"/>
      <c r="H25" s="205"/>
      <c r="I25" s="205"/>
      <c r="J25" s="49"/>
      <c r="K25" s="75"/>
      <c r="L25" s="69"/>
      <c r="M25" s="69"/>
      <c r="N25" s="69"/>
      <c r="O25" s="122"/>
    </row>
    <row r="26" spans="1:16" ht="31.5" x14ac:dyDescent="0.25">
      <c r="A26" s="68"/>
      <c r="B26" s="124" t="s">
        <v>36</v>
      </c>
      <c r="C26" s="193" t="s">
        <v>37</v>
      </c>
      <c r="D26" s="7">
        <v>50000</v>
      </c>
      <c r="E26" s="85"/>
      <c r="F26" s="7"/>
      <c r="G26" s="8">
        <f>SUM(D26:F26)</f>
        <v>50000</v>
      </c>
      <c r="H26" s="9"/>
      <c r="I26" s="125"/>
      <c r="J26" s="50">
        <f>+'[1]SUIVI  30 OCT 2020'!$T$37</f>
        <v>0</v>
      </c>
      <c r="K26" s="75"/>
      <c r="L26" s="69"/>
      <c r="M26" s="69"/>
      <c r="N26" s="69"/>
      <c r="O26" s="122"/>
    </row>
    <row r="27" spans="1:16" ht="15.75" x14ac:dyDescent="0.25">
      <c r="A27" s="68"/>
      <c r="B27" s="124" t="s">
        <v>38</v>
      </c>
      <c r="C27" s="193" t="s">
        <v>39</v>
      </c>
      <c r="D27" s="7">
        <v>100000</v>
      </c>
      <c r="E27" s="85"/>
      <c r="F27" s="7"/>
      <c r="G27" s="8">
        <f t="shared" ref="G27:G33" si="2">SUM(D27:F27)</f>
        <v>100000</v>
      </c>
      <c r="H27" s="9"/>
      <c r="I27" s="125"/>
      <c r="J27" s="50">
        <f>+'[1]SUIVI  30 OCT 2020'!$T$41</f>
        <v>0</v>
      </c>
      <c r="K27" s="75"/>
      <c r="L27" s="69"/>
      <c r="M27" s="69"/>
      <c r="N27" s="69"/>
      <c r="O27" s="122"/>
    </row>
    <row r="28" spans="1:16" ht="31.5" x14ac:dyDescent="0.25">
      <c r="A28" s="68"/>
      <c r="B28" s="124" t="s">
        <v>40</v>
      </c>
      <c r="C28" s="193" t="s">
        <v>41</v>
      </c>
      <c r="D28" s="7">
        <v>35000</v>
      </c>
      <c r="E28" s="85"/>
      <c r="F28" s="7">
        <v>10000</v>
      </c>
      <c r="G28" s="8">
        <f t="shared" si="2"/>
        <v>45000</v>
      </c>
      <c r="H28" s="9">
        <v>0.5</v>
      </c>
      <c r="I28" s="125"/>
      <c r="J28" s="50">
        <f>+'[1]SUIVI  30 OCT 2020'!$T$44</f>
        <v>0</v>
      </c>
      <c r="K28" s="75"/>
      <c r="L28" s="69"/>
      <c r="M28" s="69"/>
      <c r="N28" s="69"/>
      <c r="O28" s="122"/>
    </row>
    <row r="29" spans="1:16" ht="47.25" x14ac:dyDescent="0.25">
      <c r="A29" s="68"/>
      <c r="B29" s="124" t="s">
        <v>42</v>
      </c>
      <c r="C29" s="193" t="s">
        <v>43</v>
      </c>
      <c r="D29" s="7">
        <v>35000</v>
      </c>
      <c r="E29" s="85"/>
      <c r="F29" s="7"/>
      <c r="G29" s="8">
        <f t="shared" si="2"/>
        <v>35000</v>
      </c>
      <c r="H29" s="9"/>
      <c r="I29" s="125"/>
      <c r="J29" s="50">
        <f>+'[1]SUIVI  30 OCT 2020'!$T$48</f>
        <v>0</v>
      </c>
      <c r="K29" s="75"/>
      <c r="L29" s="69"/>
      <c r="M29" s="69"/>
      <c r="N29" s="69"/>
      <c r="O29" s="122"/>
    </row>
    <row r="30" spans="1:16" ht="15.75" x14ac:dyDescent="0.25">
      <c r="A30" s="68"/>
      <c r="B30" s="124" t="s">
        <v>44</v>
      </c>
      <c r="C30" s="72"/>
      <c r="D30" s="129"/>
      <c r="E30" s="85"/>
      <c r="F30" s="7"/>
      <c r="G30" s="8">
        <f>SUM(E30:F30)</f>
        <v>0</v>
      </c>
      <c r="H30" s="9"/>
      <c r="I30" s="125"/>
      <c r="J30" s="50"/>
      <c r="K30" s="75"/>
      <c r="L30" s="69"/>
      <c r="M30" s="69"/>
      <c r="N30" s="69"/>
      <c r="O30" s="122"/>
    </row>
    <row r="31" spans="1:16" ht="15.75" x14ac:dyDescent="0.25">
      <c r="A31" s="68"/>
      <c r="B31" s="124" t="s">
        <v>45</v>
      </c>
      <c r="C31" s="72"/>
      <c r="D31" s="7"/>
      <c r="E31" s="85"/>
      <c r="F31" s="7"/>
      <c r="G31" s="8">
        <f t="shared" si="2"/>
        <v>0</v>
      </c>
      <c r="H31" s="9"/>
      <c r="I31" s="125"/>
      <c r="J31" s="50"/>
      <c r="K31" s="75"/>
      <c r="L31" s="69"/>
      <c r="M31" s="69"/>
      <c r="N31" s="69"/>
      <c r="O31" s="122"/>
    </row>
    <row r="32" spans="1:16" ht="15.75" x14ac:dyDescent="0.25">
      <c r="A32" s="68"/>
      <c r="B32" s="124" t="s">
        <v>46</v>
      </c>
      <c r="C32" s="73"/>
      <c r="D32" s="10"/>
      <c r="E32" s="85"/>
      <c r="F32" s="10"/>
      <c r="G32" s="8">
        <f t="shared" si="2"/>
        <v>0</v>
      </c>
      <c r="H32" s="11"/>
      <c r="I32" s="127"/>
      <c r="J32" s="50"/>
      <c r="K32" s="75"/>
      <c r="L32" s="69"/>
      <c r="M32" s="69"/>
      <c r="N32" s="69"/>
      <c r="O32" s="122"/>
    </row>
    <row r="33" spans="1:15" ht="15.75" x14ac:dyDescent="0.25">
      <c r="A33" s="68"/>
      <c r="B33" s="124" t="s">
        <v>47</v>
      </c>
      <c r="C33" s="73"/>
      <c r="D33" s="10"/>
      <c r="E33" s="85"/>
      <c r="F33" s="10"/>
      <c r="G33" s="8">
        <f t="shared" si="2"/>
        <v>0</v>
      </c>
      <c r="H33" s="11"/>
      <c r="I33" s="127"/>
      <c r="J33" s="50"/>
      <c r="K33" s="75"/>
      <c r="L33" s="69"/>
      <c r="M33" s="69"/>
      <c r="N33" s="69"/>
      <c r="O33" s="122"/>
    </row>
    <row r="34" spans="1:15" ht="15.75" x14ac:dyDescent="0.25">
      <c r="A34" s="68"/>
      <c r="B34" s="128"/>
      <c r="C34" s="12" t="s">
        <v>33</v>
      </c>
      <c r="D34" s="13">
        <f>SUM(D26:D33)</f>
        <v>220000</v>
      </c>
      <c r="E34" s="86">
        <f>SUM(E26:E33)</f>
        <v>0</v>
      </c>
      <c r="F34" s="13">
        <f>SUM(F26:F33)</f>
        <v>10000</v>
      </c>
      <c r="G34" s="13">
        <f>SUM(G26:G33)</f>
        <v>230000</v>
      </c>
      <c r="H34" s="13">
        <f>(H26*G26)+(H27*G27)+(H28*G28)+(H29*G29)+(H30*G30)+(H31*G31)+(H32*G32)+(H33*G33)</f>
        <v>22500</v>
      </c>
      <c r="I34" s="127"/>
      <c r="J34" s="51">
        <f>SUM(J26:J33)</f>
        <v>0</v>
      </c>
      <c r="K34" s="178">
        <f t="shared" ref="K34" si="3">SUM(K26:K33)</f>
        <v>0</v>
      </c>
      <c r="L34" s="51">
        <f t="shared" ref="L34" si="4">SUM(L26:L33)</f>
        <v>0</v>
      </c>
      <c r="M34" s="51"/>
      <c r="N34" s="51">
        <f t="shared" ref="N34" si="5">SUM(N26:N33)</f>
        <v>0</v>
      </c>
      <c r="O34" s="122"/>
    </row>
    <row r="35" spans="1:15" ht="51" customHeight="1" x14ac:dyDescent="0.25">
      <c r="A35" s="68"/>
      <c r="B35" s="123" t="s">
        <v>48</v>
      </c>
      <c r="C35" s="205"/>
      <c r="D35" s="205"/>
      <c r="E35" s="205"/>
      <c r="F35" s="205"/>
      <c r="G35" s="205"/>
      <c r="H35" s="205"/>
      <c r="I35" s="205"/>
      <c r="J35" s="49"/>
      <c r="K35" s="75"/>
      <c r="L35" s="69"/>
      <c r="M35" s="69"/>
      <c r="N35" s="69"/>
      <c r="O35" s="122"/>
    </row>
    <row r="36" spans="1:15" ht="15.75" x14ac:dyDescent="0.25">
      <c r="A36" s="68"/>
      <c r="B36" s="124" t="s">
        <v>49</v>
      </c>
      <c r="C36" s="72"/>
      <c r="D36" s="7"/>
      <c r="E36" s="85"/>
      <c r="F36" s="7"/>
      <c r="G36" s="8">
        <f>SUM(D36:F36)</f>
        <v>0</v>
      </c>
      <c r="H36" s="9"/>
      <c r="I36" s="125"/>
      <c r="J36" s="50">
        <f>+'[1]SUIVI  30 OCT 2020'!$T$29</f>
        <v>0</v>
      </c>
      <c r="K36" s="75"/>
      <c r="L36" s="69"/>
      <c r="M36" s="69"/>
      <c r="N36" s="69"/>
      <c r="O36" s="122"/>
    </row>
    <row r="37" spans="1:15" ht="15.75" x14ac:dyDescent="0.25">
      <c r="A37" s="68"/>
      <c r="B37" s="124" t="s">
        <v>50</v>
      </c>
      <c r="C37" s="72"/>
      <c r="D37" s="7"/>
      <c r="E37" s="85"/>
      <c r="F37" s="7"/>
      <c r="G37" s="8">
        <f t="shared" ref="G37:G43" si="6">SUM(D37:F37)</f>
        <v>0</v>
      </c>
      <c r="H37" s="9"/>
      <c r="I37" s="125"/>
      <c r="J37" s="50">
        <f>+'[1]SUIVI  30 OCT 2020'!$T$30</f>
        <v>0</v>
      </c>
      <c r="K37" s="75"/>
      <c r="L37" s="69"/>
      <c r="M37" s="69"/>
      <c r="N37" s="69"/>
      <c r="O37" s="122"/>
    </row>
    <row r="38" spans="1:15" ht="15.75" x14ac:dyDescent="0.25">
      <c r="A38" s="68"/>
      <c r="B38" s="124" t="s">
        <v>51</v>
      </c>
      <c r="C38" s="72"/>
      <c r="D38" s="7"/>
      <c r="E38" s="85"/>
      <c r="F38" s="7"/>
      <c r="G38" s="8">
        <f t="shared" si="6"/>
        <v>0</v>
      </c>
      <c r="H38" s="9"/>
      <c r="I38" s="125"/>
      <c r="J38" s="50"/>
      <c r="K38" s="75"/>
      <c r="L38" s="69"/>
      <c r="M38" s="69"/>
      <c r="N38" s="69"/>
      <c r="O38" s="122"/>
    </row>
    <row r="39" spans="1:15" ht="15.75" x14ac:dyDescent="0.25">
      <c r="A39" s="68"/>
      <c r="B39" s="124" t="s">
        <v>52</v>
      </c>
      <c r="C39" s="72"/>
      <c r="D39" s="7"/>
      <c r="E39" s="85"/>
      <c r="F39" s="7"/>
      <c r="G39" s="8">
        <f t="shared" si="6"/>
        <v>0</v>
      </c>
      <c r="H39" s="9"/>
      <c r="I39" s="125"/>
      <c r="J39" s="50"/>
      <c r="K39" s="75"/>
      <c r="L39" s="69"/>
      <c r="M39" s="69"/>
      <c r="N39" s="69"/>
      <c r="O39" s="122"/>
    </row>
    <row r="40" spans="1:15" s="68" customFormat="1" ht="15.75" x14ac:dyDescent="0.25">
      <c r="B40" s="124" t="s">
        <v>53</v>
      </c>
      <c r="C40" s="72"/>
      <c r="D40" s="7"/>
      <c r="E40" s="85"/>
      <c r="F40" s="7"/>
      <c r="G40" s="8">
        <f t="shared" si="6"/>
        <v>0</v>
      </c>
      <c r="H40" s="9"/>
      <c r="I40" s="125"/>
      <c r="J40" s="50"/>
      <c r="K40" s="75"/>
      <c r="L40" s="75"/>
      <c r="M40" s="75"/>
      <c r="N40" s="75"/>
      <c r="O40" s="130"/>
    </row>
    <row r="41" spans="1:15" s="68" customFormat="1" ht="15.75" x14ac:dyDescent="0.25">
      <c r="B41" s="124" t="s">
        <v>54</v>
      </c>
      <c r="C41" s="72"/>
      <c r="D41" s="7"/>
      <c r="E41" s="85"/>
      <c r="F41" s="7"/>
      <c r="G41" s="8">
        <f t="shared" si="6"/>
        <v>0</v>
      </c>
      <c r="H41" s="9"/>
      <c r="I41" s="125"/>
      <c r="J41" s="50"/>
      <c r="K41" s="75"/>
      <c r="L41" s="75"/>
      <c r="M41" s="75"/>
      <c r="N41" s="75"/>
      <c r="O41" s="130"/>
    </row>
    <row r="42" spans="1:15" s="68" customFormat="1" ht="15.75" x14ac:dyDescent="0.25">
      <c r="A42" s="56"/>
      <c r="B42" s="124" t="s">
        <v>55</v>
      </c>
      <c r="C42" s="73"/>
      <c r="D42" s="10"/>
      <c r="E42" s="85"/>
      <c r="F42" s="10"/>
      <c r="G42" s="8">
        <f t="shared" si="6"/>
        <v>0</v>
      </c>
      <c r="H42" s="11"/>
      <c r="I42" s="127"/>
      <c r="J42" s="50"/>
      <c r="K42" s="75"/>
      <c r="L42" s="75"/>
      <c r="M42" s="75"/>
      <c r="N42" s="75"/>
      <c r="O42" s="130"/>
    </row>
    <row r="43" spans="1:15" ht="15.75" x14ac:dyDescent="0.25">
      <c r="B43" s="124" t="s">
        <v>56</v>
      </c>
      <c r="C43" s="73"/>
      <c r="D43" s="10"/>
      <c r="E43" s="85"/>
      <c r="F43" s="10"/>
      <c r="G43" s="8">
        <f t="shared" si="6"/>
        <v>0</v>
      </c>
      <c r="H43" s="11"/>
      <c r="I43" s="127"/>
      <c r="J43" s="50"/>
      <c r="K43" s="75"/>
      <c r="L43" s="69"/>
      <c r="M43" s="69"/>
      <c r="N43" s="69"/>
      <c r="O43" s="122"/>
    </row>
    <row r="44" spans="1:15" ht="15.75" x14ac:dyDescent="0.25">
      <c r="B44" s="128"/>
      <c r="C44" s="12" t="s">
        <v>33</v>
      </c>
      <c r="D44" s="13">
        <f>SUM(D36:D43)</f>
        <v>0</v>
      </c>
      <c r="E44" s="86">
        <f>SUM(E36:E43)</f>
        <v>0</v>
      </c>
      <c r="F44" s="13">
        <f>SUM(F36:F43)</f>
        <v>0</v>
      </c>
      <c r="G44" s="13">
        <f>SUM(G36:G43)</f>
        <v>0</v>
      </c>
      <c r="H44" s="13">
        <f>(H36*G36)+(H37*G37)+(H38*G38)+(H39*G39)+(H40*G40)+(H41*G41)+(H42*G42)+(H43*G43)</f>
        <v>0</v>
      </c>
      <c r="I44" s="127"/>
      <c r="J44" s="51"/>
      <c r="K44" s="75"/>
      <c r="L44" s="69"/>
      <c r="M44" s="69"/>
      <c r="N44" s="69"/>
      <c r="O44" s="122"/>
    </row>
    <row r="45" spans="1:15" ht="51" customHeight="1" x14ac:dyDescent="0.25">
      <c r="B45" s="123" t="s">
        <v>57</v>
      </c>
      <c r="C45" s="205"/>
      <c r="D45" s="205"/>
      <c r="E45" s="205"/>
      <c r="F45" s="205"/>
      <c r="G45" s="205"/>
      <c r="H45" s="205"/>
      <c r="I45" s="205"/>
      <c r="J45" s="49"/>
      <c r="K45" s="75"/>
      <c r="L45" s="69"/>
      <c r="M45" s="69"/>
      <c r="N45" s="69"/>
      <c r="O45" s="122"/>
    </row>
    <row r="46" spans="1:15" ht="15.75" x14ac:dyDescent="0.25">
      <c r="B46" s="124" t="s">
        <v>58</v>
      </c>
      <c r="C46" s="72"/>
      <c r="D46" s="7"/>
      <c r="E46" s="85"/>
      <c r="F46" s="7"/>
      <c r="G46" s="8">
        <f>SUM(D46:F46)</f>
        <v>0</v>
      </c>
      <c r="H46" s="9"/>
      <c r="I46" s="125"/>
      <c r="J46" s="50">
        <f>+'[1]SUIVI  30 OCT 2020'!$T$32</f>
        <v>4027.56</v>
      </c>
      <c r="K46" s="75"/>
      <c r="L46" s="69"/>
      <c r="M46" s="69"/>
      <c r="N46" s="69"/>
      <c r="O46" s="122"/>
    </row>
    <row r="47" spans="1:15" ht="15.75" x14ac:dyDescent="0.25">
      <c r="B47" s="124" t="s">
        <v>59</v>
      </c>
      <c r="C47" s="72"/>
      <c r="D47" s="7"/>
      <c r="E47" s="85"/>
      <c r="F47" s="7"/>
      <c r="G47" s="8">
        <f t="shared" ref="G47:G53" si="7">SUM(D47:F47)</f>
        <v>0</v>
      </c>
      <c r="H47" s="9"/>
      <c r="I47" s="125"/>
      <c r="J47" s="50">
        <f>+'[1]SUIVI  30 OCT 2020'!$T$33</f>
        <v>0</v>
      </c>
      <c r="K47" s="75"/>
      <c r="L47" s="69"/>
      <c r="M47" s="69"/>
      <c r="N47" s="69"/>
      <c r="O47" s="122"/>
    </row>
    <row r="48" spans="1:15" ht="15.75" x14ac:dyDescent="0.25">
      <c r="B48" s="124" t="s">
        <v>60</v>
      </c>
      <c r="C48" s="72"/>
      <c r="D48" s="7"/>
      <c r="E48" s="85"/>
      <c r="F48" s="7"/>
      <c r="G48" s="8">
        <f t="shared" si="7"/>
        <v>0</v>
      </c>
      <c r="H48" s="9"/>
      <c r="I48" s="125"/>
      <c r="J48" s="50"/>
      <c r="K48" s="75"/>
      <c r="L48" s="69"/>
      <c r="M48" s="69"/>
      <c r="N48" s="69"/>
      <c r="O48" s="122"/>
    </row>
    <row r="49" spans="1:15" ht="15.75" x14ac:dyDescent="0.25">
      <c r="B49" s="124" t="s">
        <v>61</v>
      </c>
      <c r="C49" s="72"/>
      <c r="D49" s="7"/>
      <c r="E49" s="85"/>
      <c r="F49" s="7"/>
      <c r="G49" s="8">
        <f t="shared" si="7"/>
        <v>0</v>
      </c>
      <c r="H49" s="9"/>
      <c r="I49" s="125"/>
      <c r="J49" s="50"/>
      <c r="K49" s="75"/>
      <c r="L49" s="69"/>
      <c r="M49" s="69"/>
      <c r="N49" s="69"/>
      <c r="O49" s="122"/>
    </row>
    <row r="50" spans="1:15" ht="15.75" x14ac:dyDescent="0.25">
      <c r="B50" s="124" t="s">
        <v>62</v>
      </c>
      <c r="C50" s="72"/>
      <c r="D50" s="7"/>
      <c r="E50" s="85"/>
      <c r="F50" s="7"/>
      <c r="G50" s="8">
        <f t="shared" si="7"/>
        <v>0</v>
      </c>
      <c r="H50" s="9"/>
      <c r="I50" s="125"/>
      <c r="J50" s="50"/>
      <c r="K50" s="75"/>
      <c r="L50" s="69"/>
      <c r="M50" s="69"/>
      <c r="N50" s="69"/>
      <c r="O50" s="122"/>
    </row>
    <row r="51" spans="1:15" ht="15.75" x14ac:dyDescent="0.25">
      <c r="A51" s="68"/>
      <c r="B51" s="124" t="s">
        <v>63</v>
      </c>
      <c r="C51" s="72"/>
      <c r="D51" s="7"/>
      <c r="E51" s="85"/>
      <c r="F51" s="7"/>
      <c r="G51" s="8">
        <f t="shared" si="7"/>
        <v>0</v>
      </c>
      <c r="H51" s="9"/>
      <c r="I51" s="125"/>
      <c r="J51" s="50"/>
      <c r="K51" s="75"/>
      <c r="L51" s="69"/>
      <c r="M51" s="69"/>
      <c r="N51" s="69"/>
      <c r="O51" s="122"/>
    </row>
    <row r="52" spans="1:15" s="68" customFormat="1" ht="15.75" x14ac:dyDescent="0.25">
      <c r="A52" s="56"/>
      <c r="B52" s="124" t="s">
        <v>64</v>
      </c>
      <c r="C52" s="73"/>
      <c r="D52" s="10"/>
      <c r="E52" s="85"/>
      <c r="F52" s="10"/>
      <c r="G52" s="8">
        <f t="shared" si="7"/>
        <v>0</v>
      </c>
      <c r="H52" s="11"/>
      <c r="I52" s="127"/>
      <c r="J52" s="50"/>
      <c r="K52" s="75"/>
      <c r="L52" s="75"/>
      <c r="M52" s="75"/>
      <c r="N52" s="75"/>
      <c r="O52" s="130"/>
    </row>
    <row r="53" spans="1:15" ht="15.75" x14ac:dyDescent="0.25">
      <c r="B53" s="124" t="s">
        <v>65</v>
      </c>
      <c r="C53" s="73"/>
      <c r="D53" s="10"/>
      <c r="E53" s="85"/>
      <c r="F53" s="10"/>
      <c r="G53" s="8">
        <f t="shared" si="7"/>
        <v>0</v>
      </c>
      <c r="H53" s="11"/>
      <c r="I53" s="127"/>
      <c r="J53" s="50"/>
      <c r="K53" s="75"/>
      <c r="L53" s="69"/>
      <c r="M53" s="69"/>
      <c r="N53" s="69"/>
      <c r="O53" s="122"/>
    </row>
    <row r="54" spans="1:15" ht="15.75" x14ac:dyDescent="0.25">
      <c r="B54" s="128"/>
      <c r="C54" s="12" t="s">
        <v>33</v>
      </c>
      <c r="D54" s="13">
        <f>SUM(D46:D53)</f>
        <v>0</v>
      </c>
      <c r="E54" s="86">
        <f>SUM(E46:E53)</f>
        <v>0</v>
      </c>
      <c r="F54" s="13">
        <f>SUM(F46:F53)</f>
        <v>0</v>
      </c>
      <c r="G54" s="13">
        <f>SUM(G46:G53)</f>
        <v>0</v>
      </c>
      <c r="H54" s="13">
        <f>(H46*G46)+(H47*G47)+(H48*G48)+(H49*G49)+(H50*G50)+(H51*G51)+(H52*G52)+(H53*G53)</f>
        <v>0</v>
      </c>
      <c r="I54" s="127"/>
      <c r="J54" s="51"/>
      <c r="K54" s="75"/>
      <c r="L54" s="69"/>
      <c r="M54" s="69"/>
      <c r="N54" s="69"/>
      <c r="O54" s="122"/>
    </row>
    <row r="55" spans="1:15" ht="15.75" x14ac:dyDescent="0.25">
      <c r="B55" s="131"/>
      <c r="C55" s="73"/>
      <c r="D55" s="10"/>
      <c r="E55" s="85"/>
      <c r="F55" s="10"/>
      <c r="G55" s="10"/>
      <c r="H55" s="10"/>
      <c r="I55" s="10"/>
      <c r="J55" s="50"/>
      <c r="K55" s="75"/>
      <c r="L55" s="69"/>
      <c r="M55" s="69"/>
      <c r="N55" s="69"/>
      <c r="O55" s="122"/>
    </row>
    <row r="56" spans="1:15" ht="51" customHeight="1" x14ac:dyDescent="0.25">
      <c r="B56" s="132" t="s">
        <v>66</v>
      </c>
      <c r="C56" s="203" t="s">
        <v>67</v>
      </c>
      <c r="D56" s="203"/>
      <c r="E56" s="203"/>
      <c r="F56" s="203"/>
      <c r="G56" s="203"/>
      <c r="H56" s="203"/>
      <c r="I56" s="203"/>
      <c r="J56" s="48"/>
      <c r="K56" s="75"/>
      <c r="L56" s="69"/>
      <c r="M56" s="69"/>
      <c r="N56" s="69"/>
      <c r="O56" s="122"/>
    </row>
    <row r="57" spans="1:15" ht="51" customHeight="1" x14ac:dyDescent="0.25">
      <c r="B57" s="123" t="s">
        <v>68</v>
      </c>
      <c r="C57" s="205" t="s">
        <v>69</v>
      </c>
      <c r="D57" s="205"/>
      <c r="E57" s="205"/>
      <c r="F57" s="205"/>
      <c r="G57" s="205"/>
      <c r="H57" s="205"/>
      <c r="I57" s="205"/>
      <c r="J57" s="49"/>
      <c r="K57" s="75"/>
      <c r="L57" s="69"/>
      <c r="M57" s="69"/>
      <c r="N57" s="69"/>
      <c r="O57" s="122"/>
    </row>
    <row r="58" spans="1:15" ht="31.5" x14ac:dyDescent="0.25">
      <c r="B58" s="124" t="s">
        <v>70</v>
      </c>
      <c r="C58" s="193" t="s">
        <v>71</v>
      </c>
      <c r="D58" s="7">
        <v>25000</v>
      </c>
      <c r="E58" s="85"/>
      <c r="F58" s="7"/>
      <c r="G58" s="8">
        <f>SUM(D58:F58)</f>
        <v>25000</v>
      </c>
      <c r="H58" s="9"/>
      <c r="I58" s="125"/>
      <c r="J58" s="50">
        <f>+'[1]SUIVI  30 OCT 2020'!$T$55</f>
        <v>0</v>
      </c>
      <c r="K58" s="75"/>
      <c r="L58" s="69"/>
      <c r="M58" s="69"/>
      <c r="N58" s="69"/>
      <c r="O58" s="122"/>
    </row>
    <row r="59" spans="1:15" ht="55.5" customHeight="1" x14ac:dyDescent="0.25">
      <c r="B59" s="124" t="s">
        <v>72</v>
      </c>
      <c r="C59" s="193" t="s">
        <v>73</v>
      </c>
      <c r="D59" s="7">
        <v>40000</v>
      </c>
      <c r="E59" s="85"/>
      <c r="F59" s="7"/>
      <c r="G59" s="8">
        <f t="shared" ref="G59:G65" si="8">SUM(D59:F59)</f>
        <v>40000</v>
      </c>
      <c r="H59" s="9"/>
      <c r="I59" s="125"/>
      <c r="J59" s="50">
        <f>+'[1]SUIVI  30 OCT 2020'!$T$59</f>
        <v>0</v>
      </c>
      <c r="K59" s="75"/>
      <c r="L59" s="69"/>
      <c r="M59" s="69"/>
      <c r="N59" s="69"/>
      <c r="O59" s="122"/>
    </row>
    <row r="60" spans="1:15" ht="15.75" x14ac:dyDescent="0.25">
      <c r="B60" s="124" t="s">
        <v>74</v>
      </c>
      <c r="C60" s="193" t="s">
        <v>75</v>
      </c>
      <c r="D60" s="7">
        <v>20000</v>
      </c>
      <c r="E60" s="85"/>
      <c r="F60" s="7"/>
      <c r="G60" s="8">
        <f t="shared" si="8"/>
        <v>20000</v>
      </c>
      <c r="H60" s="9"/>
      <c r="I60" s="125"/>
      <c r="J60" s="50">
        <f>+'[1]SUIVI  30 OCT 2020'!$T$65</f>
        <v>3412.3199999999997</v>
      </c>
      <c r="K60" s="75"/>
      <c r="L60" s="69"/>
      <c r="M60" s="69"/>
      <c r="N60" s="69"/>
      <c r="O60" s="122"/>
    </row>
    <row r="61" spans="1:15" ht="15.75" hidden="1" x14ac:dyDescent="0.25">
      <c r="B61" s="124" t="s">
        <v>76</v>
      </c>
      <c r="C61" s="72"/>
      <c r="D61" s="7"/>
      <c r="E61" s="85"/>
      <c r="F61" s="7"/>
      <c r="G61" s="8">
        <f t="shared" si="8"/>
        <v>0</v>
      </c>
      <c r="H61" s="9"/>
      <c r="I61" s="125"/>
      <c r="J61" s="50"/>
      <c r="K61" s="75"/>
      <c r="L61" s="69"/>
      <c r="M61" s="69"/>
      <c r="N61" s="69"/>
      <c r="O61" s="122"/>
    </row>
    <row r="62" spans="1:15" ht="15.75" hidden="1" x14ac:dyDescent="0.25">
      <c r="B62" s="124" t="s">
        <v>77</v>
      </c>
      <c r="C62" s="72"/>
      <c r="D62" s="7"/>
      <c r="E62" s="85"/>
      <c r="F62" s="7"/>
      <c r="G62" s="8">
        <f t="shared" si="8"/>
        <v>0</v>
      </c>
      <c r="H62" s="9"/>
      <c r="I62" s="125"/>
      <c r="J62" s="50"/>
      <c r="K62" s="75"/>
      <c r="L62" s="69"/>
      <c r="M62" s="69"/>
      <c r="N62" s="69"/>
      <c r="O62" s="122"/>
    </row>
    <row r="63" spans="1:15" ht="15.75" hidden="1" x14ac:dyDescent="0.25">
      <c r="B63" s="124" t="s">
        <v>78</v>
      </c>
      <c r="C63" s="72"/>
      <c r="D63" s="7"/>
      <c r="E63" s="85"/>
      <c r="F63" s="7"/>
      <c r="G63" s="8">
        <f t="shared" si="8"/>
        <v>0</v>
      </c>
      <c r="H63" s="9"/>
      <c r="I63" s="125"/>
      <c r="J63" s="50"/>
      <c r="K63" s="75"/>
      <c r="L63" s="69"/>
      <c r="M63" s="69"/>
      <c r="N63" s="69"/>
      <c r="O63" s="122"/>
    </row>
    <row r="64" spans="1:15" ht="15.75" hidden="1" x14ac:dyDescent="0.25">
      <c r="A64" s="68"/>
      <c r="B64" s="124" t="s">
        <v>79</v>
      </c>
      <c r="C64" s="73"/>
      <c r="D64" s="10"/>
      <c r="E64" s="85"/>
      <c r="F64" s="10"/>
      <c r="G64" s="8">
        <f t="shared" si="8"/>
        <v>0</v>
      </c>
      <c r="H64" s="11"/>
      <c r="I64" s="127"/>
      <c r="J64" s="50"/>
      <c r="K64" s="75"/>
      <c r="L64" s="69"/>
      <c r="M64" s="69"/>
      <c r="N64" s="69"/>
      <c r="O64" s="122"/>
    </row>
    <row r="65" spans="1:16" s="68" customFormat="1" ht="15.75" hidden="1" x14ac:dyDescent="0.25">
      <c r="B65" s="124" t="s">
        <v>80</v>
      </c>
      <c r="C65" s="73"/>
      <c r="D65" s="10"/>
      <c r="E65" s="85"/>
      <c r="F65" s="10"/>
      <c r="G65" s="8">
        <f t="shared" si="8"/>
        <v>0</v>
      </c>
      <c r="H65" s="11"/>
      <c r="I65" s="127"/>
      <c r="J65" s="50"/>
      <c r="K65" s="75"/>
      <c r="L65" s="75"/>
      <c r="M65" s="75"/>
      <c r="N65" s="75"/>
      <c r="O65" s="130"/>
    </row>
    <row r="66" spans="1:16" s="68" customFormat="1" ht="15.75" x14ac:dyDescent="0.25">
      <c r="A66" s="56"/>
      <c r="B66" s="128"/>
      <c r="C66" s="12" t="s">
        <v>33</v>
      </c>
      <c r="D66" s="13">
        <f>SUM(D58:D65)</f>
        <v>85000</v>
      </c>
      <c r="E66" s="86">
        <f>SUM(E58:E65)</f>
        <v>0</v>
      </c>
      <c r="F66" s="13">
        <f>SUM(F58:F65)</f>
        <v>0</v>
      </c>
      <c r="G66" s="13">
        <f>SUM(G58:G65)</f>
        <v>85000</v>
      </c>
      <c r="H66" s="13">
        <f>(H58*G58)+(H59*G59)+(H60*G60)+(H61*G61)+(H62*G62)+(H63*G63)+(H64*G64)+(H65*G65)</f>
        <v>0</v>
      </c>
      <c r="I66" s="127"/>
      <c r="J66" s="51">
        <f>SUM(J58:J65)</f>
        <v>3412.3199999999997</v>
      </c>
      <c r="K66" s="178">
        <f t="shared" ref="K66" si="9">SUM(K58:K65)</f>
        <v>0</v>
      </c>
      <c r="L66" s="51">
        <f t="shared" ref="L66" si="10">SUM(L58:L65)</f>
        <v>0</v>
      </c>
      <c r="M66" s="51"/>
      <c r="N66" s="51">
        <f t="shared" ref="N66" si="11">SUM(N58:N65)</f>
        <v>0</v>
      </c>
      <c r="O66" s="130"/>
    </row>
    <row r="67" spans="1:16" ht="51" customHeight="1" x14ac:dyDescent="0.25">
      <c r="B67" s="123" t="s">
        <v>81</v>
      </c>
      <c r="C67" s="205" t="s">
        <v>82</v>
      </c>
      <c r="D67" s="205"/>
      <c r="E67" s="205"/>
      <c r="F67" s="205"/>
      <c r="G67" s="205"/>
      <c r="H67" s="205"/>
      <c r="I67" s="205"/>
      <c r="J67" s="49"/>
      <c r="K67" s="75"/>
      <c r="L67" s="69"/>
      <c r="M67" s="69"/>
      <c r="N67" s="69"/>
      <c r="O67" s="122"/>
    </row>
    <row r="68" spans="1:16" ht="110.25" x14ac:dyDescent="0.25">
      <c r="B68" s="124" t="s">
        <v>83</v>
      </c>
      <c r="C68" s="72" t="s">
        <v>84</v>
      </c>
      <c r="D68" s="7">
        <v>10000</v>
      </c>
      <c r="E68" s="85">
        <f>+[4]GOUVERNANCE!$F$20+[4]GOUVERNANCE!$F$25+[4]GOUVERNANCE!$F$35+24960</f>
        <v>73755.3125</v>
      </c>
      <c r="F68" s="7"/>
      <c r="G68" s="8">
        <f>SUM(D68:F68)</f>
        <v>83755.3125</v>
      </c>
      <c r="H68" s="9"/>
      <c r="I68" s="125" t="s">
        <v>85</v>
      </c>
      <c r="J68" s="50">
        <f>+'[1]SUIVI  30 OCT 2020'!$T$42</f>
        <v>0</v>
      </c>
      <c r="K68" s="179">
        <f>+'[5]rapport par resultats'!$K$68</f>
        <v>1465.48</v>
      </c>
      <c r="L68" s="69"/>
      <c r="M68" s="69"/>
      <c r="N68" s="69"/>
      <c r="O68" s="122"/>
    </row>
    <row r="69" spans="1:16" ht="15.75" x14ac:dyDescent="0.25">
      <c r="B69" s="124" t="s">
        <v>86</v>
      </c>
      <c r="C69" s="72" t="s">
        <v>87</v>
      </c>
      <c r="D69" s="7"/>
      <c r="E69" s="85">
        <f>+[4]GOUVERNANCE!$F$49+[4]GOUVERNANCE!$F$59</f>
        <v>32461.5625</v>
      </c>
      <c r="F69" s="7"/>
      <c r="G69" s="8">
        <f t="shared" ref="G69:G75" si="12">SUM(D69:F69)</f>
        <v>32461.5625</v>
      </c>
      <c r="H69" s="9"/>
      <c r="I69" s="125"/>
      <c r="J69" s="50">
        <f>+'[1]SUIVI  30 OCT 2020'!$T$76</f>
        <v>0</v>
      </c>
      <c r="K69" s="75"/>
      <c r="L69" s="69"/>
      <c r="M69" s="69"/>
      <c r="N69" s="69"/>
      <c r="O69" s="122"/>
    </row>
    <row r="70" spans="1:16" ht="15.75" x14ac:dyDescent="0.25">
      <c r="B70" s="124" t="s">
        <v>88</v>
      </c>
      <c r="C70" s="72" t="s">
        <v>89</v>
      </c>
      <c r="D70" s="7">
        <f>20000+26000+25000</f>
        <v>71000</v>
      </c>
      <c r="E70" s="85">
        <f>+[4]GOUVERNANCE!$F$70</f>
        <v>16412.5</v>
      </c>
      <c r="F70" s="7"/>
      <c r="G70" s="8">
        <f t="shared" si="12"/>
        <v>87412.5</v>
      </c>
      <c r="H70" s="9"/>
      <c r="I70" s="125"/>
      <c r="J70" s="50">
        <f>+'[1]SUIVI  30 OCT 2020'!$T$69</f>
        <v>0</v>
      </c>
      <c r="K70" s="75"/>
      <c r="L70" s="69"/>
      <c r="M70" s="69"/>
      <c r="N70" s="69"/>
      <c r="O70" s="122"/>
    </row>
    <row r="71" spans="1:16" ht="15.75" x14ac:dyDescent="0.25">
      <c r="B71" s="124" t="s">
        <v>90</v>
      </c>
      <c r="C71" s="72" t="s">
        <v>91</v>
      </c>
      <c r="D71" s="7">
        <v>30000</v>
      </c>
      <c r="E71" s="85">
        <f>+[4]GOUVERNANCE!$F$96+[4]GOUVERNANCE!$F$81</f>
        <v>90119.212499999994</v>
      </c>
      <c r="F71" s="7"/>
      <c r="G71" s="8">
        <f t="shared" si="12"/>
        <v>120119.21249999999</v>
      </c>
      <c r="H71" s="9"/>
      <c r="I71" s="125"/>
      <c r="J71" s="50"/>
      <c r="K71" s="75">
        <f>'[5]rapport par resultats'!$K$71</f>
        <v>2785.59</v>
      </c>
      <c r="L71" s="69"/>
      <c r="M71" s="69"/>
      <c r="N71" s="69"/>
      <c r="O71" s="122"/>
    </row>
    <row r="72" spans="1:16" ht="15.75" x14ac:dyDescent="0.25">
      <c r="B72" s="124" t="s">
        <v>92</v>
      </c>
      <c r="C72" s="72" t="s">
        <v>93</v>
      </c>
      <c r="D72" s="7">
        <v>25000</v>
      </c>
      <c r="E72" s="85">
        <f>+[4]GOUVERNANCE!$F$104</f>
        <v>31625</v>
      </c>
      <c r="F72" s="7">
        <v>60000</v>
      </c>
      <c r="G72" s="8">
        <f t="shared" si="12"/>
        <v>116625</v>
      </c>
      <c r="H72" s="9">
        <v>0.5</v>
      </c>
      <c r="I72" s="125"/>
      <c r="J72" s="50">
        <f>+'[1]SUIVI  30 OCT 2020'!$T$72</f>
        <v>0</v>
      </c>
      <c r="K72" s="75"/>
      <c r="L72" s="69"/>
      <c r="M72" s="69"/>
      <c r="N72" s="69"/>
      <c r="O72" s="122"/>
    </row>
    <row r="73" spans="1:16" ht="15.75" x14ac:dyDescent="0.25">
      <c r="B73" s="124" t="s">
        <v>94</v>
      </c>
      <c r="C73" s="72" t="s">
        <v>95</v>
      </c>
      <c r="D73" s="7"/>
      <c r="E73" s="85"/>
      <c r="F73" s="10">
        <f>52332+66.74-4-0.73-0.61+1.04-0.07</f>
        <v>52394.369999999995</v>
      </c>
      <c r="G73" s="8">
        <f t="shared" si="12"/>
        <v>52394.369999999995</v>
      </c>
      <c r="H73" s="9">
        <v>0.5</v>
      </c>
      <c r="I73" s="125"/>
      <c r="J73" s="50"/>
      <c r="K73" s="75"/>
      <c r="L73" s="69">
        <f>+'[3]rapport par resultats'!$L$73</f>
        <v>25393</v>
      </c>
      <c r="M73" s="197">
        <v>0.5</v>
      </c>
      <c r="N73" s="69"/>
      <c r="O73" s="122"/>
    </row>
    <row r="74" spans="1:16" ht="15.75" hidden="1" x14ac:dyDescent="0.25">
      <c r="B74" s="124" t="s">
        <v>96</v>
      </c>
      <c r="C74" s="73"/>
      <c r="D74" s="10"/>
      <c r="E74" s="85"/>
      <c r="F74" s="10"/>
      <c r="G74" s="8">
        <f>SUM(D74:F74)</f>
        <v>0</v>
      </c>
      <c r="H74" s="11"/>
      <c r="I74" s="127"/>
      <c r="J74" s="50"/>
      <c r="K74" s="75"/>
      <c r="L74" s="69"/>
      <c r="M74" s="69"/>
      <c r="N74" s="69"/>
      <c r="O74" s="122"/>
    </row>
    <row r="75" spans="1:16" ht="15.75" hidden="1" x14ac:dyDescent="0.25">
      <c r="B75" s="124" t="s">
        <v>97</v>
      </c>
      <c r="C75" s="73"/>
      <c r="D75" s="10"/>
      <c r="E75" s="85"/>
      <c r="F75" s="10"/>
      <c r="G75" s="8">
        <f t="shared" si="12"/>
        <v>0</v>
      </c>
      <c r="H75" s="11"/>
      <c r="I75" s="127"/>
      <c r="J75" s="50"/>
      <c r="K75" s="75"/>
      <c r="L75" s="69"/>
      <c r="M75" s="69"/>
      <c r="N75" s="69"/>
      <c r="O75" s="122"/>
    </row>
    <row r="76" spans="1:16" ht="15.75" x14ac:dyDescent="0.25">
      <c r="B76" s="128"/>
      <c r="C76" s="12" t="s">
        <v>33</v>
      </c>
      <c r="D76" s="13">
        <f>SUM(D68:D75)</f>
        <v>136000</v>
      </c>
      <c r="E76" s="86">
        <f>SUM(E68:E75)</f>
        <v>244373.58749999999</v>
      </c>
      <c r="F76" s="13">
        <f>SUM(F68:F75)</f>
        <v>112394.37</v>
      </c>
      <c r="G76" s="13">
        <f>SUM(G68:G75)</f>
        <v>492767.95750000002</v>
      </c>
      <c r="H76" s="13">
        <f>(H68*G68)+(H69*G69)+(H70*G70)+(H71*G71)+(H72*G72)+(H73*G73)+(H74*G74)+(H75*G75)</f>
        <v>84509.684999999998</v>
      </c>
      <c r="I76" s="127"/>
      <c r="J76" s="51">
        <f>SUM(J68:J75)</f>
        <v>0</v>
      </c>
      <c r="K76" s="178">
        <f t="shared" ref="K76" si="13">SUM(K68:K75)</f>
        <v>4251.07</v>
      </c>
      <c r="L76" s="51">
        <f t="shared" ref="L76" si="14">SUM(L68:L75)</f>
        <v>25393</v>
      </c>
      <c r="M76" s="51"/>
      <c r="N76" s="51">
        <f t="shared" ref="N76" si="15">SUM(N68:N75)</f>
        <v>0</v>
      </c>
      <c r="O76" s="122"/>
    </row>
    <row r="77" spans="1:16" ht="27" customHeight="1" x14ac:dyDescent="0.25">
      <c r="B77" s="123" t="s">
        <v>98</v>
      </c>
      <c r="C77" s="205" t="s">
        <v>99</v>
      </c>
      <c r="D77" s="205"/>
      <c r="E77" s="205"/>
      <c r="F77" s="205"/>
      <c r="G77" s="205"/>
      <c r="H77" s="205"/>
      <c r="I77" s="205"/>
      <c r="J77" s="49"/>
      <c r="K77" s="75"/>
      <c r="L77" s="69"/>
      <c r="M77" s="69"/>
      <c r="N77" s="69"/>
      <c r="O77" s="122"/>
    </row>
    <row r="78" spans="1:16" ht="15.75" x14ac:dyDescent="0.25">
      <c r="B78" s="124" t="s">
        <v>100</v>
      </c>
      <c r="C78" s="193" t="s">
        <v>101</v>
      </c>
      <c r="D78" s="7"/>
      <c r="E78" s="88">
        <v>14082.5</v>
      </c>
      <c r="F78" s="7"/>
      <c r="G78" s="8">
        <f>SUM(D78:F78)</f>
        <v>14082.5</v>
      </c>
      <c r="H78" s="9"/>
      <c r="I78" s="125"/>
      <c r="J78" s="50"/>
      <c r="K78" s="75"/>
      <c r="L78" s="69"/>
      <c r="M78" s="69"/>
      <c r="N78" s="69"/>
      <c r="O78" s="122"/>
    </row>
    <row r="79" spans="1:16" ht="47.25" x14ac:dyDescent="0.25">
      <c r="B79" s="124" t="s">
        <v>102</v>
      </c>
      <c r="C79" s="193" t="s">
        <v>103</v>
      </c>
      <c r="D79" s="7">
        <v>35000</v>
      </c>
      <c r="E79" s="88"/>
      <c r="F79" s="7">
        <v>4500</v>
      </c>
      <c r="G79" s="8">
        <f t="shared" ref="G79:G85" si="16">SUM(D79:F79)</f>
        <v>39500</v>
      </c>
      <c r="H79" s="9">
        <v>0.75</v>
      </c>
      <c r="I79" s="125"/>
      <c r="J79" s="50">
        <f>+'[1]SUIVI  30 OCT 2020'!$T$79</f>
        <v>0</v>
      </c>
      <c r="K79" s="75"/>
      <c r="L79" s="69">
        <f>+'[3]rapport par resultats'!$L$79</f>
        <v>1734</v>
      </c>
      <c r="M79" s="126">
        <v>0.75</v>
      </c>
      <c r="N79" s="69"/>
      <c r="O79" s="122"/>
      <c r="P79" s="56">
        <f>+L79*0.75</f>
        <v>1300.5</v>
      </c>
    </row>
    <row r="80" spans="1:16" ht="15.75" x14ac:dyDescent="0.25">
      <c r="B80" s="124" t="s">
        <v>104</v>
      </c>
      <c r="C80" s="193" t="s">
        <v>105</v>
      </c>
      <c r="D80" s="7">
        <f>30000+10000</f>
        <v>40000</v>
      </c>
      <c r="E80" s="88">
        <f>14081.25</f>
        <v>14081.25</v>
      </c>
      <c r="F80" s="7"/>
      <c r="G80" s="8">
        <f t="shared" si="16"/>
        <v>54081.25</v>
      </c>
      <c r="H80" s="9">
        <v>0.5</v>
      </c>
      <c r="I80" s="125"/>
      <c r="J80" s="50">
        <f>'[1]SUIVI  30 OCT 2020'!$T$84</f>
        <v>30532.78</v>
      </c>
      <c r="K80" s="75"/>
      <c r="L80" s="69"/>
      <c r="M80" s="69"/>
      <c r="N80" s="69"/>
      <c r="O80" s="122"/>
    </row>
    <row r="81" spans="1:15" ht="31.5" x14ac:dyDescent="0.25">
      <c r="A81" s="68"/>
      <c r="B81" s="124" t="s">
        <v>106</v>
      </c>
      <c r="C81" s="193" t="s">
        <v>107</v>
      </c>
      <c r="D81" s="7"/>
      <c r="E81" s="85"/>
      <c r="F81" s="7">
        <v>10000</v>
      </c>
      <c r="G81" s="8">
        <f t="shared" si="16"/>
        <v>10000</v>
      </c>
      <c r="H81" s="9"/>
      <c r="I81" s="125"/>
      <c r="J81" s="50"/>
      <c r="K81" s="75"/>
      <c r="L81" s="69"/>
      <c r="M81" s="69"/>
      <c r="N81" s="69"/>
      <c r="O81" s="122"/>
    </row>
    <row r="82" spans="1:15" s="68" customFormat="1" ht="16.5" thickBot="1" x14ac:dyDescent="0.3">
      <c r="A82" s="56"/>
      <c r="B82" s="133" t="s">
        <v>108</v>
      </c>
      <c r="C82" s="194" t="s">
        <v>109</v>
      </c>
      <c r="D82" s="134"/>
      <c r="E82" s="135"/>
      <c r="F82" s="134">
        <v>12000</v>
      </c>
      <c r="G82" s="136">
        <f t="shared" si="16"/>
        <v>12000</v>
      </c>
      <c r="H82" s="137"/>
      <c r="I82" s="138"/>
      <c r="J82" s="139"/>
      <c r="K82" s="140"/>
      <c r="L82" s="140"/>
      <c r="M82" s="140"/>
      <c r="N82" s="140"/>
      <c r="O82" s="141"/>
    </row>
    <row r="83" spans="1:15" ht="15.75" x14ac:dyDescent="0.25">
      <c r="B83" s="102" t="s">
        <v>110</v>
      </c>
      <c r="C83" s="103"/>
      <c r="D83" s="104"/>
      <c r="E83" s="105"/>
      <c r="F83" s="104"/>
      <c r="G83" s="106">
        <f t="shared" si="16"/>
        <v>0</v>
      </c>
      <c r="H83" s="107"/>
      <c r="I83" s="108"/>
      <c r="J83" s="109"/>
      <c r="K83" s="180"/>
      <c r="L83" s="110"/>
      <c r="M83" s="111"/>
      <c r="N83" s="111"/>
      <c r="O83" s="110"/>
    </row>
    <row r="84" spans="1:15" ht="15.75" x14ac:dyDescent="0.25">
      <c r="B84" s="6" t="s">
        <v>111</v>
      </c>
      <c r="C84" s="73"/>
      <c r="D84" s="10"/>
      <c r="E84" s="85"/>
      <c r="F84" s="10"/>
      <c r="G84" s="8">
        <f t="shared" si="16"/>
        <v>0</v>
      </c>
      <c r="H84" s="11"/>
      <c r="I84" s="74"/>
      <c r="J84" s="50"/>
      <c r="K84" s="75"/>
      <c r="L84" s="69"/>
      <c r="M84" s="70"/>
      <c r="N84" s="70"/>
      <c r="O84" s="69"/>
    </row>
    <row r="85" spans="1:15" ht="15.75" x14ac:dyDescent="0.25">
      <c r="B85" s="6" t="s">
        <v>112</v>
      </c>
      <c r="C85" s="73"/>
      <c r="D85" s="10"/>
      <c r="E85" s="85"/>
      <c r="F85" s="10"/>
      <c r="G85" s="8">
        <f t="shared" si="16"/>
        <v>0</v>
      </c>
      <c r="H85" s="11"/>
      <c r="I85" s="74"/>
      <c r="J85" s="50"/>
      <c r="K85" s="75"/>
      <c r="L85" s="69"/>
      <c r="M85" s="70"/>
      <c r="N85" s="70"/>
      <c r="O85" s="69"/>
    </row>
    <row r="86" spans="1:15" ht="15.75" x14ac:dyDescent="0.25">
      <c r="C86" s="12" t="s">
        <v>33</v>
      </c>
      <c r="D86" s="14">
        <f>SUM(D78:D85)</f>
        <v>75000</v>
      </c>
      <c r="E86" s="87">
        <f>SUM(E78:E85)</f>
        <v>28163.75</v>
      </c>
      <c r="F86" s="14">
        <f>SUM(F78:F85)</f>
        <v>26500</v>
      </c>
      <c r="G86" s="14">
        <f>SUM(G78:G85)</f>
        <v>129663.75</v>
      </c>
      <c r="H86" s="13">
        <f>(H78*G78)+(H79*G79)+(H80*G80)+(H81*G81)+(H82*G82)+(H83*G83)+(H84*G84)+(H85*G85)</f>
        <v>56665.625</v>
      </c>
      <c r="I86" s="74"/>
      <c r="J86" s="51">
        <f>SUM(J78:J85)</f>
        <v>30532.78</v>
      </c>
      <c r="K86" s="178">
        <f t="shared" ref="K86" si="17">SUM(K78:K85)</f>
        <v>0</v>
      </c>
      <c r="L86" s="51">
        <f>SUM(L78:L85)</f>
        <v>1734</v>
      </c>
      <c r="M86" s="51"/>
      <c r="N86" s="51">
        <f t="shared" ref="N86" si="18">SUM(N78:N85)</f>
        <v>0</v>
      </c>
      <c r="O86" s="69"/>
    </row>
    <row r="87" spans="1:15" ht="51" hidden="1" customHeight="1" x14ac:dyDescent="0.25">
      <c r="B87" s="5" t="s">
        <v>113</v>
      </c>
      <c r="C87" s="205"/>
      <c r="D87" s="205"/>
      <c r="E87" s="205"/>
      <c r="F87" s="205"/>
      <c r="G87" s="205"/>
      <c r="H87" s="205"/>
      <c r="I87" s="206"/>
      <c r="J87" s="49"/>
      <c r="K87" s="75"/>
      <c r="L87" s="69"/>
      <c r="M87" s="70"/>
      <c r="N87" s="70"/>
      <c r="O87" s="69"/>
    </row>
    <row r="88" spans="1:15" ht="15.75" hidden="1" x14ac:dyDescent="0.25">
      <c r="B88" s="6" t="s">
        <v>114</v>
      </c>
      <c r="C88" s="72"/>
      <c r="D88" s="7"/>
      <c r="E88" s="85"/>
      <c r="F88" s="7"/>
      <c r="G88" s="8">
        <f>SUM(D88:F88)</f>
        <v>0</v>
      </c>
      <c r="H88" s="9"/>
      <c r="I88" s="71"/>
      <c r="J88" s="50"/>
      <c r="K88" s="75"/>
      <c r="L88" s="69"/>
      <c r="M88" s="70"/>
      <c r="N88" s="70"/>
      <c r="O88" s="69"/>
    </row>
    <row r="89" spans="1:15" ht="15.75" hidden="1" x14ac:dyDescent="0.25">
      <c r="B89" s="6" t="s">
        <v>115</v>
      </c>
      <c r="C89" s="72"/>
      <c r="D89" s="7"/>
      <c r="E89" s="85"/>
      <c r="F89" s="7"/>
      <c r="G89" s="8">
        <f t="shared" ref="G89:G95" si="19">SUM(D89:F89)</f>
        <v>0</v>
      </c>
      <c r="H89" s="9"/>
      <c r="I89" s="71"/>
      <c r="J89" s="50"/>
      <c r="K89" s="75"/>
      <c r="L89" s="69"/>
      <c r="M89" s="70"/>
      <c r="N89" s="70"/>
      <c r="O89" s="69"/>
    </row>
    <row r="90" spans="1:15" ht="15.75" hidden="1" x14ac:dyDescent="0.25">
      <c r="B90" s="6" t="s">
        <v>116</v>
      </c>
      <c r="C90" s="72"/>
      <c r="D90" s="7"/>
      <c r="E90" s="85"/>
      <c r="F90" s="7"/>
      <c r="G90" s="8">
        <f t="shared" si="19"/>
        <v>0</v>
      </c>
      <c r="H90" s="9"/>
      <c r="I90" s="71"/>
      <c r="J90" s="50"/>
      <c r="K90" s="75"/>
      <c r="L90" s="69"/>
      <c r="M90" s="70"/>
      <c r="N90" s="70"/>
      <c r="O90" s="69"/>
    </row>
    <row r="91" spans="1:15" ht="15.75" hidden="1" x14ac:dyDescent="0.25">
      <c r="B91" s="6" t="s">
        <v>117</v>
      </c>
      <c r="C91" s="72"/>
      <c r="D91" s="7"/>
      <c r="E91" s="85"/>
      <c r="F91" s="7"/>
      <c r="G91" s="8">
        <f t="shared" si="19"/>
        <v>0</v>
      </c>
      <c r="H91" s="9"/>
      <c r="I91" s="71"/>
      <c r="J91" s="50"/>
      <c r="K91" s="75"/>
      <c r="L91" s="69"/>
      <c r="M91" s="70"/>
      <c r="N91" s="70"/>
      <c r="O91" s="69"/>
    </row>
    <row r="92" spans="1:15" ht="15.75" hidden="1" x14ac:dyDescent="0.25">
      <c r="B92" s="6" t="s">
        <v>118</v>
      </c>
      <c r="C92" s="72"/>
      <c r="D92" s="7"/>
      <c r="E92" s="85"/>
      <c r="F92" s="7"/>
      <c r="G92" s="8">
        <f t="shared" si="19"/>
        <v>0</v>
      </c>
      <c r="H92" s="9"/>
      <c r="I92" s="71"/>
      <c r="J92" s="50"/>
      <c r="K92" s="75"/>
      <c r="L92" s="69"/>
      <c r="M92" s="70"/>
      <c r="N92" s="70"/>
      <c r="O92" s="69"/>
    </row>
    <row r="93" spans="1:15" ht="15.75" hidden="1" x14ac:dyDescent="0.25">
      <c r="B93" s="6" t="s">
        <v>119</v>
      </c>
      <c r="C93" s="72"/>
      <c r="D93" s="7"/>
      <c r="E93" s="85"/>
      <c r="F93" s="7"/>
      <c r="G93" s="8">
        <f t="shared" si="19"/>
        <v>0</v>
      </c>
      <c r="H93" s="9"/>
      <c r="I93" s="71"/>
      <c r="J93" s="50"/>
      <c r="K93" s="75"/>
      <c r="L93" s="69"/>
      <c r="M93" s="70"/>
      <c r="N93" s="70"/>
      <c r="O93" s="69"/>
    </row>
    <row r="94" spans="1:15" ht="15.75" hidden="1" x14ac:dyDescent="0.25">
      <c r="B94" s="6" t="s">
        <v>120</v>
      </c>
      <c r="C94" s="73"/>
      <c r="D94" s="10"/>
      <c r="E94" s="85"/>
      <c r="F94" s="10"/>
      <c r="G94" s="8">
        <f t="shared" si="19"/>
        <v>0</v>
      </c>
      <c r="H94" s="11"/>
      <c r="I94" s="74"/>
      <c r="J94" s="50"/>
      <c r="K94" s="75"/>
      <c r="L94" s="69"/>
      <c r="M94" s="70"/>
      <c r="N94" s="70"/>
      <c r="O94" s="69"/>
    </row>
    <row r="95" spans="1:15" ht="15.75" hidden="1" x14ac:dyDescent="0.25">
      <c r="B95" s="6" t="s">
        <v>121</v>
      </c>
      <c r="C95" s="73"/>
      <c r="D95" s="10"/>
      <c r="E95" s="85"/>
      <c r="F95" s="10"/>
      <c r="G95" s="8">
        <f t="shared" si="19"/>
        <v>0</v>
      </c>
      <c r="H95" s="11"/>
      <c r="I95" s="74"/>
      <c r="J95" s="50"/>
      <c r="K95" s="75"/>
      <c r="L95" s="69"/>
      <c r="M95" s="70"/>
      <c r="N95" s="70"/>
      <c r="O95" s="69"/>
    </row>
    <row r="96" spans="1:15" ht="15.75" hidden="1" x14ac:dyDescent="0.25">
      <c r="C96" s="12" t="s">
        <v>33</v>
      </c>
      <c r="D96" s="13">
        <f>SUM(D88:D95)</f>
        <v>0</v>
      </c>
      <c r="E96" s="86">
        <f>SUM(E88:E95)</f>
        <v>0</v>
      </c>
      <c r="F96" s="13">
        <f>SUM(F88:F95)</f>
        <v>0</v>
      </c>
      <c r="G96" s="13">
        <f>SUM(G88:G95)</f>
        <v>0</v>
      </c>
      <c r="H96" s="13">
        <f>(H88*G88)+(H89*G89)+(H90*G90)+(H91*G91)+(H92*G92)+(H93*G93)+(H94*G94)+(H95*G95)</f>
        <v>0</v>
      </c>
      <c r="I96" s="74"/>
      <c r="J96" s="51"/>
      <c r="K96" s="75"/>
      <c r="L96" s="69"/>
      <c r="M96" s="70"/>
      <c r="N96" s="70"/>
      <c r="O96" s="69"/>
    </row>
    <row r="97" spans="2:15" ht="15.75" customHeight="1" x14ac:dyDescent="0.25">
      <c r="B97" s="17"/>
      <c r="C97" s="18"/>
      <c r="D97" s="19"/>
      <c r="E97" s="89"/>
      <c r="F97" s="19"/>
      <c r="G97" s="19"/>
      <c r="H97" s="19"/>
      <c r="I97" s="15"/>
      <c r="J97" s="52"/>
      <c r="K97" s="75"/>
      <c r="L97" s="69"/>
      <c r="M97" s="70"/>
      <c r="N97" s="70"/>
      <c r="O97" s="69"/>
    </row>
    <row r="98" spans="2:15" ht="51" hidden="1" customHeight="1" x14ac:dyDescent="0.25">
      <c r="B98" s="16" t="s">
        <v>122</v>
      </c>
      <c r="C98" s="203"/>
      <c r="D98" s="203"/>
      <c r="E98" s="203"/>
      <c r="F98" s="203"/>
      <c r="G98" s="203"/>
      <c r="H98" s="203"/>
      <c r="I98" s="204"/>
      <c r="J98" s="48"/>
      <c r="K98" s="75"/>
      <c r="L98" s="69"/>
      <c r="M98" s="70"/>
      <c r="N98" s="70"/>
      <c r="O98" s="69"/>
    </row>
    <row r="99" spans="2:15" ht="51" hidden="1" customHeight="1" x14ac:dyDescent="0.25">
      <c r="B99" s="5" t="s">
        <v>123</v>
      </c>
      <c r="C99" s="205"/>
      <c r="D99" s="205"/>
      <c r="E99" s="205"/>
      <c r="F99" s="205"/>
      <c r="G99" s="205"/>
      <c r="H99" s="205"/>
      <c r="I99" s="206"/>
      <c r="J99" s="49"/>
      <c r="K99" s="75"/>
      <c r="L99" s="69"/>
      <c r="M99" s="70"/>
      <c r="N99" s="70"/>
      <c r="O99" s="69"/>
    </row>
    <row r="100" spans="2:15" ht="15.75" hidden="1" x14ac:dyDescent="0.25">
      <c r="B100" s="6" t="s">
        <v>124</v>
      </c>
      <c r="C100" s="72"/>
      <c r="D100" s="7"/>
      <c r="E100" s="85"/>
      <c r="F100" s="7"/>
      <c r="G100" s="8">
        <f>SUM(D100:F100)</f>
        <v>0</v>
      </c>
      <c r="H100" s="9"/>
      <c r="I100" s="71"/>
      <c r="J100" s="50"/>
      <c r="K100" s="75"/>
      <c r="L100" s="69"/>
      <c r="M100" s="70"/>
      <c r="N100" s="70"/>
      <c r="O100" s="69"/>
    </row>
    <row r="101" spans="2:15" ht="15.75" hidden="1" x14ac:dyDescent="0.25">
      <c r="B101" s="6" t="s">
        <v>125</v>
      </c>
      <c r="C101" s="72"/>
      <c r="D101" s="7"/>
      <c r="E101" s="85"/>
      <c r="F101" s="7"/>
      <c r="G101" s="8">
        <f t="shared" ref="G101:G107" si="20">SUM(D101:F101)</f>
        <v>0</v>
      </c>
      <c r="H101" s="9"/>
      <c r="I101" s="71"/>
      <c r="J101" s="50"/>
      <c r="K101" s="75"/>
      <c r="L101" s="69"/>
      <c r="M101" s="70"/>
      <c r="N101" s="70"/>
      <c r="O101" s="69"/>
    </row>
    <row r="102" spans="2:15" ht="15.75" hidden="1" x14ac:dyDescent="0.25">
      <c r="B102" s="6" t="s">
        <v>126</v>
      </c>
      <c r="C102" s="72"/>
      <c r="D102" s="7"/>
      <c r="E102" s="85"/>
      <c r="F102" s="7"/>
      <c r="G102" s="8">
        <f t="shared" si="20"/>
        <v>0</v>
      </c>
      <c r="H102" s="9"/>
      <c r="I102" s="71"/>
      <c r="J102" s="50"/>
      <c r="K102" s="75"/>
      <c r="L102" s="69"/>
      <c r="M102" s="70"/>
      <c r="N102" s="70"/>
      <c r="O102" s="69"/>
    </row>
    <row r="103" spans="2:15" ht="15.75" hidden="1" x14ac:dyDescent="0.25">
      <c r="B103" s="6" t="s">
        <v>127</v>
      </c>
      <c r="C103" s="72"/>
      <c r="D103" s="7"/>
      <c r="E103" s="85"/>
      <c r="F103" s="7"/>
      <c r="G103" s="8">
        <f t="shared" si="20"/>
        <v>0</v>
      </c>
      <c r="H103" s="9"/>
      <c r="I103" s="71"/>
      <c r="J103" s="50"/>
      <c r="K103" s="75"/>
      <c r="L103" s="69"/>
      <c r="M103" s="70"/>
      <c r="N103" s="70"/>
      <c r="O103" s="69"/>
    </row>
    <row r="104" spans="2:15" ht="15.75" hidden="1" x14ac:dyDescent="0.25">
      <c r="B104" s="6" t="s">
        <v>128</v>
      </c>
      <c r="C104" s="72"/>
      <c r="D104" s="7"/>
      <c r="E104" s="85"/>
      <c r="F104" s="7"/>
      <c r="G104" s="8">
        <f t="shared" si="20"/>
        <v>0</v>
      </c>
      <c r="H104" s="9"/>
      <c r="I104" s="71"/>
      <c r="J104" s="50"/>
      <c r="K104" s="75"/>
      <c r="L104" s="69"/>
      <c r="M104" s="70"/>
      <c r="N104" s="70"/>
      <c r="O104" s="69"/>
    </row>
    <row r="105" spans="2:15" ht="15.75" hidden="1" x14ac:dyDescent="0.25">
      <c r="B105" s="6" t="s">
        <v>129</v>
      </c>
      <c r="C105" s="72"/>
      <c r="D105" s="7"/>
      <c r="E105" s="85"/>
      <c r="F105" s="7"/>
      <c r="G105" s="8">
        <f t="shared" si="20"/>
        <v>0</v>
      </c>
      <c r="H105" s="9"/>
      <c r="I105" s="71"/>
      <c r="J105" s="50"/>
      <c r="K105" s="75"/>
      <c r="L105" s="69"/>
      <c r="M105" s="70"/>
      <c r="N105" s="70"/>
      <c r="O105" s="69"/>
    </row>
    <row r="106" spans="2:15" ht="15.75" hidden="1" x14ac:dyDescent="0.25">
      <c r="B106" s="6" t="s">
        <v>130</v>
      </c>
      <c r="C106" s="73"/>
      <c r="D106" s="10"/>
      <c r="E106" s="85"/>
      <c r="F106" s="10"/>
      <c r="G106" s="8">
        <f t="shared" si="20"/>
        <v>0</v>
      </c>
      <c r="H106" s="11"/>
      <c r="I106" s="74"/>
      <c r="J106" s="50"/>
      <c r="K106" s="75"/>
      <c r="L106" s="69"/>
      <c r="M106" s="70"/>
      <c r="N106" s="70"/>
      <c r="O106" s="69"/>
    </row>
    <row r="107" spans="2:15" ht="15.75" hidden="1" x14ac:dyDescent="0.25">
      <c r="B107" s="6" t="s">
        <v>131</v>
      </c>
      <c r="C107" s="73"/>
      <c r="D107" s="10"/>
      <c r="E107" s="85"/>
      <c r="F107" s="10"/>
      <c r="G107" s="8">
        <f t="shared" si="20"/>
        <v>0</v>
      </c>
      <c r="H107" s="11"/>
      <c r="I107" s="74"/>
      <c r="J107" s="50"/>
      <c r="K107" s="75"/>
      <c r="L107" s="69"/>
      <c r="M107" s="70"/>
      <c r="N107" s="70"/>
      <c r="O107" s="69"/>
    </row>
    <row r="108" spans="2:15" ht="15.75" hidden="1" x14ac:dyDescent="0.25">
      <c r="C108" s="12" t="s">
        <v>33</v>
      </c>
      <c r="D108" s="13">
        <f>SUM(D100:D107)</f>
        <v>0</v>
      </c>
      <c r="E108" s="86">
        <f>SUM(E100:E107)</f>
        <v>0</v>
      </c>
      <c r="F108" s="13">
        <f>SUM(F100:F107)</f>
        <v>0</v>
      </c>
      <c r="G108" s="14">
        <f>SUM(G100:G107)</f>
        <v>0</v>
      </c>
      <c r="H108" s="13">
        <f>(H100*G100)+(H101*G101)+(H102*G102)+(H103*G103)+(H104*G104)+(H105*G105)+(H106*G106)+(H107*G107)</f>
        <v>0</v>
      </c>
      <c r="I108" s="74"/>
      <c r="J108" s="51"/>
      <c r="K108" s="75"/>
      <c r="L108" s="69"/>
      <c r="M108" s="70"/>
      <c r="N108" s="70"/>
      <c r="O108" s="69"/>
    </row>
    <row r="109" spans="2:15" ht="51" hidden="1" customHeight="1" x14ac:dyDescent="0.25">
      <c r="B109" s="5" t="s">
        <v>132</v>
      </c>
      <c r="C109" s="205"/>
      <c r="D109" s="205"/>
      <c r="E109" s="205"/>
      <c r="F109" s="205"/>
      <c r="G109" s="205"/>
      <c r="H109" s="205"/>
      <c r="I109" s="206"/>
      <c r="J109" s="49"/>
      <c r="K109" s="75"/>
      <c r="L109" s="69"/>
      <c r="M109" s="70"/>
      <c r="N109" s="70"/>
      <c r="O109" s="69"/>
    </row>
    <row r="110" spans="2:15" ht="15.75" hidden="1" x14ac:dyDescent="0.25">
      <c r="B110" s="6" t="s">
        <v>133</v>
      </c>
      <c r="C110" s="72"/>
      <c r="D110" s="7"/>
      <c r="E110" s="85"/>
      <c r="F110" s="7"/>
      <c r="G110" s="8">
        <f>SUM(D110:F110)</f>
        <v>0</v>
      </c>
      <c r="H110" s="9"/>
      <c r="I110" s="71"/>
      <c r="J110" s="50"/>
      <c r="K110" s="75"/>
      <c r="L110" s="69"/>
      <c r="M110" s="70"/>
      <c r="N110" s="70"/>
      <c r="O110" s="69"/>
    </row>
    <row r="111" spans="2:15" ht="15.75" hidden="1" x14ac:dyDescent="0.25">
      <c r="B111" s="6" t="s">
        <v>134</v>
      </c>
      <c r="C111" s="72"/>
      <c r="D111" s="7"/>
      <c r="E111" s="85"/>
      <c r="F111" s="7"/>
      <c r="G111" s="8">
        <f t="shared" ref="G111:G117" si="21">SUM(D111:F111)</f>
        <v>0</v>
      </c>
      <c r="H111" s="9"/>
      <c r="I111" s="71"/>
      <c r="J111" s="50"/>
      <c r="K111" s="75"/>
      <c r="L111" s="69"/>
      <c r="M111" s="70"/>
      <c r="N111" s="70"/>
      <c r="O111" s="69"/>
    </row>
    <row r="112" spans="2:15" ht="15.75" hidden="1" x14ac:dyDescent="0.25">
      <c r="B112" s="6" t="s">
        <v>135</v>
      </c>
      <c r="C112" s="72"/>
      <c r="D112" s="7"/>
      <c r="E112" s="85"/>
      <c r="F112" s="7"/>
      <c r="G112" s="8">
        <f t="shared" si="21"/>
        <v>0</v>
      </c>
      <c r="H112" s="9"/>
      <c r="I112" s="71"/>
      <c r="J112" s="50"/>
      <c r="K112" s="75"/>
      <c r="L112" s="69"/>
      <c r="M112" s="70"/>
      <c r="N112" s="70"/>
      <c r="O112" s="69"/>
    </row>
    <row r="113" spans="2:15" ht="15.75" hidden="1" x14ac:dyDescent="0.25">
      <c r="B113" s="6" t="s">
        <v>136</v>
      </c>
      <c r="C113" s="72"/>
      <c r="D113" s="7"/>
      <c r="E113" s="85"/>
      <c r="F113" s="7"/>
      <c r="G113" s="8">
        <f t="shared" si="21"/>
        <v>0</v>
      </c>
      <c r="H113" s="9"/>
      <c r="I113" s="71"/>
      <c r="J113" s="50"/>
      <c r="K113" s="75"/>
      <c r="L113" s="69"/>
      <c r="M113" s="70"/>
      <c r="N113" s="70"/>
      <c r="O113" s="69"/>
    </row>
    <row r="114" spans="2:15" ht="15.75" hidden="1" x14ac:dyDescent="0.25">
      <c r="B114" s="6" t="s">
        <v>137</v>
      </c>
      <c r="C114" s="72"/>
      <c r="D114" s="7"/>
      <c r="E114" s="85"/>
      <c r="F114" s="7"/>
      <c r="G114" s="8">
        <f t="shared" si="21"/>
        <v>0</v>
      </c>
      <c r="H114" s="9"/>
      <c r="I114" s="71"/>
      <c r="J114" s="50"/>
      <c r="K114" s="75"/>
      <c r="L114" s="69"/>
      <c r="M114" s="70"/>
      <c r="N114" s="70"/>
      <c r="O114" s="69"/>
    </row>
    <row r="115" spans="2:15" ht="15.75" hidden="1" x14ac:dyDescent="0.25">
      <c r="B115" s="6" t="s">
        <v>138</v>
      </c>
      <c r="C115" s="72"/>
      <c r="D115" s="7"/>
      <c r="E115" s="85"/>
      <c r="F115" s="7"/>
      <c r="G115" s="8">
        <f t="shared" si="21"/>
        <v>0</v>
      </c>
      <c r="H115" s="9"/>
      <c r="I115" s="71"/>
      <c r="J115" s="50"/>
      <c r="K115" s="75"/>
      <c r="L115" s="69"/>
      <c r="M115" s="70"/>
      <c r="N115" s="70"/>
      <c r="O115" s="69"/>
    </row>
    <row r="116" spans="2:15" ht="15.75" hidden="1" x14ac:dyDescent="0.25">
      <c r="B116" s="6" t="s">
        <v>139</v>
      </c>
      <c r="C116" s="73"/>
      <c r="D116" s="10"/>
      <c r="E116" s="85"/>
      <c r="F116" s="10"/>
      <c r="G116" s="8">
        <f t="shared" si="21"/>
        <v>0</v>
      </c>
      <c r="H116" s="11"/>
      <c r="I116" s="74"/>
      <c r="J116" s="50"/>
      <c r="K116" s="75"/>
      <c r="L116" s="69"/>
      <c r="M116" s="70"/>
      <c r="N116" s="70"/>
      <c r="O116" s="69"/>
    </row>
    <row r="117" spans="2:15" ht="15.75" hidden="1" x14ac:dyDescent="0.25">
      <c r="B117" s="6" t="s">
        <v>140</v>
      </c>
      <c r="C117" s="73"/>
      <c r="D117" s="10"/>
      <c r="E117" s="85"/>
      <c r="F117" s="10"/>
      <c r="G117" s="8">
        <f t="shared" si="21"/>
        <v>0</v>
      </c>
      <c r="H117" s="11"/>
      <c r="I117" s="74"/>
      <c r="J117" s="50"/>
      <c r="K117" s="75"/>
      <c r="L117" s="69"/>
      <c r="M117" s="70"/>
      <c r="N117" s="70"/>
      <c r="O117" s="69"/>
    </row>
    <row r="118" spans="2:15" ht="15.75" hidden="1" x14ac:dyDescent="0.25">
      <c r="C118" s="12" t="s">
        <v>33</v>
      </c>
      <c r="D118" s="14">
        <f>SUM(D110:D117)</f>
        <v>0</v>
      </c>
      <c r="E118" s="87">
        <f>SUM(E110:E117)</f>
        <v>0</v>
      </c>
      <c r="F118" s="14">
        <f>SUM(F110:F117)</f>
        <v>0</v>
      </c>
      <c r="G118" s="14">
        <f>SUM(G110:G117)</f>
        <v>0</v>
      </c>
      <c r="H118" s="13">
        <f>(H110*G110)+(H111*G111)+(H112*G112)+(H113*G113)+(H114*G114)+(H115*G115)+(H116*G116)+(H117*G117)</f>
        <v>0</v>
      </c>
      <c r="I118" s="74"/>
      <c r="J118" s="51"/>
      <c r="K118" s="75"/>
      <c r="L118" s="69"/>
      <c r="M118" s="70"/>
      <c r="N118" s="70"/>
      <c r="O118" s="69"/>
    </row>
    <row r="119" spans="2:15" ht="51" hidden="1" customHeight="1" x14ac:dyDescent="0.25">
      <c r="B119" s="21" t="s">
        <v>141</v>
      </c>
      <c r="C119" s="205"/>
      <c r="D119" s="205"/>
      <c r="E119" s="205"/>
      <c r="F119" s="205"/>
      <c r="G119" s="205"/>
      <c r="H119" s="205"/>
      <c r="I119" s="206"/>
      <c r="J119" s="49"/>
      <c r="K119" s="75"/>
      <c r="L119" s="69"/>
      <c r="M119" s="70"/>
      <c r="N119" s="70"/>
      <c r="O119" s="69"/>
    </row>
    <row r="120" spans="2:15" ht="15.75" hidden="1" x14ac:dyDescent="0.25">
      <c r="B120" s="6" t="s">
        <v>142</v>
      </c>
      <c r="C120" s="72"/>
      <c r="D120" s="7"/>
      <c r="E120" s="85"/>
      <c r="F120" s="7"/>
      <c r="G120" s="8">
        <f>SUM(D120:F120)</f>
        <v>0</v>
      </c>
      <c r="H120" s="9"/>
      <c r="I120" s="71"/>
      <c r="J120" s="50"/>
      <c r="K120" s="75"/>
      <c r="L120" s="69"/>
      <c r="M120" s="70"/>
      <c r="N120" s="70"/>
      <c r="O120" s="69"/>
    </row>
    <row r="121" spans="2:15" ht="15.75" hidden="1" x14ac:dyDescent="0.25">
      <c r="B121" s="6" t="s">
        <v>143</v>
      </c>
      <c r="C121" s="72"/>
      <c r="D121" s="7"/>
      <c r="E121" s="85"/>
      <c r="F121" s="7"/>
      <c r="G121" s="8">
        <f t="shared" ref="G121:G127" si="22">SUM(D121:F121)</f>
        <v>0</v>
      </c>
      <c r="H121" s="9"/>
      <c r="I121" s="71"/>
      <c r="J121" s="50"/>
      <c r="K121" s="75"/>
      <c r="L121" s="69"/>
      <c r="M121" s="70"/>
      <c r="N121" s="70"/>
      <c r="O121" s="69"/>
    </row>
    <row r="122" spans="2:15" ht="15.75" hidden="1" x14ac:dyDescent="0.25">
      <c r="B122" s="6" t="s">
        <v>144</v>
      </c>
      <c r="C122" s="72"/>
      <c r="D122" s="7"/>
      <c r="E122" s="85"/>
      <c r="F122" s="7"/>
      <c r="G122" s="8">
        <f t="shared" si="22"/>
        <v>0</v>
      </c>
      <c r="H122" s="9"/>
      <c r="I122" s="71"/>
      <c r="J122" s="50"/>
      <c r="K122" s="75"/>
      <c r="L122" s="69"/>
      <c r="M122" s="70"/>
      <c r="N122" s="70"/>
      <c r="O122" s="69"/>
    </row>
    <row r="123" spans="2:15" ht="15.75" hidden="1" x14ac:dyDescent="0.25">
      <c r="B123" s="6" t="s">
        <v>145</v>
      </c>
      <c r="C123" s="72"/>
      <c r="D123" s="7"/>
      <c r="E123" s="85"/>
      <c r="F123" s="7"/>
      <c r="G123" s="8">
        <f t="shared" si="22"/>
        <v>0</v>
      </c>
      <c r="H123" s="9"/>
      <c r="I123" s="71"/>
      <c r="J123" s="50"/>
      <c r="K123" s="75"/>
      <c r="L123" s="69"/>
      <c r="M123" s="70"/>
      <c r="N123" s="70"/>
      <c r="O123" s="69"/>
    </row>
    <row r="124" spans="2:15" ht="15.75" hidden="1" x14ac:dyDescent="0.25">
      <c r="B124" s="6" t="s">
        <v>146</v>
      </c>
      <c r="C124" s="72"/>
      <c r="D124" s="7"/>
      <c r="E124" s="85"/>
      <c r="F124" s="7"/>
      <c r="G124" s="8">
        <f t="shared" si="22"/>
        <v>0</v>
      </c>
      <c r="H124" s="9"/>
      <c r="I124" s="71"/>
      <c r="J124" s="50"/>
      <c r="K124" s="75"/>
      <c r="L124" s="69"/>
      <c r="M124" s="70"/>
      <c r="N124" s="70"/>
      <c r="O124" s="69"/>
    </row>
    <row r="125" spans="2:15" ht="15.75" hidden="1" x14ac:dyDescent="0.25">
      <c r="B125" s="6" t="s">
        <v>147</v>
      </c>
      <c r="C125" s="72"/>
      <c r="D125" s="7"/>
      <c r="E125" s="85"/>
      <c r="F125" s="7"/>
      <c r="G125" s="8">
        <f t="shared" si="22"/>
        <v>0</v>
      </c>
      <c r="H125" s="9"/>
      <c r="I125" s="71"/>
      <c r="J125" s="50"/>
      <c r="K125" s="75"/>
      <c r="L125" s="69"/>
      <c r="M125" s="70"/>
      <c r="N125" s="70"/>
      <c r="O125" s="69"/>
    </row>
    <row r="126" spans="2:15" ht="15.75" hidden="1" x14ac:dyDescent="0.25">
      <c r="B126" s="6" t="s">
        <v>148</v>
      </c>
      <c r="C126" s="73"/>
      <c r="D126" s="10"/>
      <c r="E126" s="85"/>
      <c r="F126" s="10"/>
      <c r="G126" s="8">
        <f t="shared" si="22"/>
        <v>0</v>
      </c>
      <c r="H126" s="11"/>
      <c r="I126" s="74"/>
      <c r="J126" s="50"/>
      <c r="K126" s="75"/>
      <c r="L126" s="69"/>
      <c r="M126" s="70"/>
      <c r="N126" s="70"/>
      <c r="O126" s="69"/>
    </row>
    <row r="127" spans="2:15" ht="15.75" hidden="1" x14ac:dyDescent="0.25">
      <c r="B127" s="6" t="s">
        <v>149</v>
      </c>
      <c r="C127" s="73"/>
      <c r="D127" s="10"/>
      <c r="E127" s="85"/>
      <c r="F127" s="10"/>
      <c r="G127" s="8">
        <f t="shared" si="22"/>
        <v>0</v>
      </c>
      <c r="H127" s="11"/>
      <c r="I127" s="74"/>
      <c r="J127" s="50"/>
      <c r="K127" s="75"/>
      <c r="L127" s="69"/>
      <c r="M127" s="70"/>
      <c r="N127" s="70"/>
      <c r="O127" s="69"/>
    </row>
    <row r="128" spans="2:15" ht="15.75" hidden="1" x14ac:dyDescent="0.25">
      <c r="C128" s="12" t="s">
        <v>33</v>
      </c>
      <c r="D128" s="14">
        <f>SUM(D120:D127)</f>
        <v>0</v>
      </c>
      <c r="E128" s="87">
        <f>SUM(E120:E127)</f>
        <v>0</v>
      </c>
      <c r="F128" s="14">
        <f>SUM(F120:F127)</f>
        <v>0</v>
      </c>
      <c r="G128" s="14">
        <f>SUM(G120:G127)</f>
        <v>0</v>
      </c>
      <c r="H128" s="13">
        <f>(H120*G120)+(H121*G121)+(H122*G122)+(H123*G123)+(H124*G124)+(H125*G125)+(H126*G126)+(H127*G127)</f>
        <v>0</v>
      </c>
      <c r="I128" s="74"/>
      <c r="J128" s="51"/>
      <c r="K128" s="75"/>
      <c r="L128" s="69"/>
      <c r="M128" s="70"/>
      <c r="N128" s="70"/>
      <c r="O128" s="69"/>
    </row>
    <row r="129" spans="2:15" ht="51" hidden="1" customHeight="1" x14ac:dyDescent="0.25">
      <c r="B129" s="21" t="s">
        <v>150</v>
      </c>
      <c r="C129" s="205"/>
      <c r="D129" s="205"/>
      <c r="E129" s="205"/>
      <c r="F129" s="205"/>
      <c r="G129" s="205"/>
      <c r="H129" s="205"/>
      <c r="I129" s="206"/>
      <c r="J129" s="49"/>
      <c r="K129" s="75"/>
      <c r="L129" s="69"/>
      <c r="M129" s="70"/>
      <c r="N129" s="70"/>
      <c r="O129" s="69"/>
    </row>
    <row r="130" spans="2:15" ht="15.75" hidden="1" x14ac:dyDescent="0.25">
      <c r="B130" s="6" t="s">
        <v>151</v>
      </c>
      <c r="C130" s="72"/>
      <c r="D130" s="7"/>
      <c r="E130" s="85"/>
      <c r="F130" s="7"/>
      <c r="G130" s="8">
        <f>SUM(D130:F130)</f>
        <v>0</v>
      </c>
      <c r="H130" s="9"/>
      <c r="I130" s="71"/>
      <c r="J130" s="50"/>
      <c r="K130" s="75"/>
      <c r="L130" s="69"/>
      <c r="M130" s="70"/>
      <c r="N130" s="70"/>
      <c r="O130" s="69"/>
    </row>
    <row r="131" spans="2:15" ht="15.75" hidden="1" x14ac:dyDescent="0.25">
      <c r="B131" s="6" t="s">
        <v>152</v>
      </c>
      <c r="C131" s="72"/>
      <c r="D131" s="7"/>
      <c r="E131" s="85"/>
      <c r="F131" s="7"/>
      <c r="G131" s="8">
        <f t="shared" ref="G131:G137" si="23">SUM(D131:F131)</f>
        <v>0</v>
      </c>
      <c r="H131" s="9"/>
      <c r="I131" s="71"/>
      <c r="J131" s="50"/>
      <c r="K131" s="75"/>
      <c r="L131" s="69"/>
      <c r="M131" s="70"/>
      <c r="N131" s="70"/>
      <c r="O131" s="69"/>
    </row>
    <row r="132" spans="2:15" ht="15.75" hidden="1" x14ac:dyDescent="0.25">
      <c r="B132" s="6" t="s">
        <v>153</v>
      </c>
      <c r="C132" s="72"/>
      <c r="D132" s="7"/>
      <c r="E132" s="85"/>
      <c r="F132" s="7"/>
      <c r="G132" s="8">
        <f t="shared" si="23"/>
        <v>0</v>
      </c>
      <c r="H132" s="9"/>
      <c r="I132" s="71"/>
      <c r="J132" s="50"/>
      <c r="K132" s="75"/>
      <c r="L132" s="69"/>
      <c r="M132" s="70"/>
      <c r="N132" s="70"/>
      <c r="O132" s="69"/>
    </row>
    <row r="133" spans="2:15" ht="15.75" hidden="1" x14ac:dyDescent="0.25">
      <c r="B133" s="6" t="s">
        <v>154</v>
      </c>
      <c r="C133" s="72"/>
      <c r="D133" s="7"/>
      <c r="E133" s="85"/>
      <c r="F133" s="7"/>
      <c r="G133" s="8">
        <f t="shared" si="23"/>
        <v>0</v>
      </c>
      <c r="H133" s="9"/>
      <c r="I133" s="71"/>
      <c r="J133" s="50"/>
      <c r="K133" s="75"/>
      <c r="L133" s="69"/>
      <c r="M133" s="70"/>
      <c r="N133" s="70"/>
      <c r="O133" s="69"/>
    </row>
    <row r="134" spans="2:15" ht="15.75" hidden="1" x14ac:dyDescent="0.25">
      <c r="B134" s="6" t="s">
        <v>155</v>
      </c>
      <c r="C134" s="72"/>
      <c r="D134" s="7"/>
      <c r="E134" s="85"/>
      <c r="F134" s="7"/>
      <c r="G134" s="8">
        <f t="shared" si="23"/>
        <v>0</v>
      </c>
      <c r="H134" s="9"/>
      <c r="I134" s="71"/>
      <c r="J134" s="50"/>
      <c r="K134" s="75"/>
      <c r="L134" s="69"/>
      <c r="M134" s="70"/>
      <c r="N134" s="70"/>
      <c r="O134" s="69"/>
    </row>
    <row r="135" spans="2:15" ht="15.75" hidden="1" x14ac:dyDescent="0.25">
      <c r="B135" s="6" t="s">
        <v>156</v>
      </c>
      <c r="C135" s="72"/>
      <c r="D135" s="7"/>
      <c r="E135" s="85"/>
      <c r="F135" s="7"/>
      <c r="G135" s="8">
        <f t="shared" si="23"/>
        <v>0</v>
      </c>
      <c r="H135" s="9"/>
      <c r="I135" s="71"/>
      <c r="J135" s="50"/>
      <c r="K135" s="75"/>
      <c r="L135" s="69"/>
      <c r="M135" s="70"/>
      <c r="N135" s="70"/>
      <c r="O135" s="69"/>
    </row>
    <row r="136" spans="2:15" ht="15.75" hidden="1" x14ac:dyDescent="0.25">
      <c r="B136" s="6" t="s">
        <v>157</v>
      </c>
      <c r="C136" s="73"/>
      <c r="D136" s="10"/>
      <c r="E136" s="85"/>
      <c r="F136" s="10"/>
      <c r="G136" s="8">
        <f t="shared" si="23"/>
        <v>0</v>
      </c>
      <c r="H136" s="11"/>
      <c r="I136" s="74"/>
      <c r="J136" s="50"/>
      <c r="K136" s="75"/>
      <c r="L136" s="69"/>
      <c r="M136" s="70"/>
      <c r="N136" s="70"/>
      <c r="O136" s="69"/>
    </row>
    <row r="137" spans="2:15" ht="15.75" hidden="1" x14ac:dyDescent="0.25">
      <c r="B137" s="6" t="s">
        <v>158</v>
      </c>
      <c r="C137" s="73"/>
      <c r="D137" s="10"/>
      <c r="E137" s="85"/>
      <c r="F137" s="10"/>
      <c r="G137" s="8">
        <f t="shared" si="23"/>
        <v>0</v>
      </c>
      <c r="H137" s="11"/>
      <c r="I137" s="74"/>
      <c r="J137" s="50"/>
      <c r="K137" s="75"/>
      <c r="L137" s="69"/>
      <c r="M137" s="70"/>
      <c r="N137" s="70"/>
      <c r="O137" s="69"/>
    </row>
    <row r="138" spans="2:15" ht="15.75" hidden="1" x14ac:dyDescent="0.25">
      <c r="C138" s="12" t="s">
        <v>33</v>
      </c>
      <c r="D138" s="13">
        <f>SUM(D130:D137)</f>
        <v>0</v>
      </c>
      <c r="E138" s="86">
        <f>SUM(E130:E137)</f>
        <v>0</v>
      </c>
      <c r="F138" s="13">
        <f>SUM(F130:F137)</f>
        <v>0</v>
      </c>
      <c r="G138" s="13">
        <f>SUM(G130:G137)</f>
        <v>0</v>
      </c>
      <c r="H138" s="13">
        <f>(H130*G130)+(H131*G131)+(H132*G132)+(H133*G133)+(H134*G134)+(H135*G135)+(H136*G136)+(H137*G137)</f>
        <v>0</v>
      </c>
      <c r="I138" s="74"/>
      <c r="J138" s="51"/>
      <c r="K138" s="75"/>
      <c r="L138" s="69"/>
      <c r="M138" s="70"/>
      <c r="N138" s="70"/>
      <c r="O138" s="69"/>
    </row>
    <row r="139" spans="2:15" ht="15.75" customHeight="1" x14ac:dyDescent="0.25">
      <c r="B139" s="17"/>
      <c r="C139" s="18"/>
      <c r="D139" s="19"/>
      <c r="E139" s="89"/>
      <c r="F139" s="19"/>
      <c r="G139" s="19"/>
      <c r="H139" s="19"/>
      <c r="I139" s="22"/>
      <c r="J139" s="52"/>
      <c r="K139" s="75"/>
      <c r="L139" s="69"/>
      <c r="M139" s="70"/>
      <c r="N139" s="70"/>
      <c r="O139" s="69"/>
    </row>
    <row r="140" spans="2:15" ht="51" hidden="1" customHeight="1" x14ac:dyDescent="0.25">
      <c r="B140" s="16" t="s">
        <v>159</v>
      </c>
      <c r="C140" s="203"/>
      <c r="D140" s="203"/>
      <c r="E140" s="203"/>
      <c r="F140" s="203"/>
      <c r="G140" s="203"/>
      <c r="H140" s="203"/>
      <c r="I140" s="204"/>
      <c r="J140" s="48"/>
      <c r="K140" s="75"/>
      <c r="L140" s="69"/>
      <c r="M140" s="70"/>
      <c r="N140" s="70"/>
      <c r="O140" s="69"/>
    </row>
    <row r="141" spans="2:15" ht="51" hidden="1" customHeight="1" x14ac:dyDescent="0.25">
      <c r="B141" s="5" t="s">
        <v>160</v>
      </c>
      <c r="C141" s="205"/>
      <c r="D141" s="205"/>
      <c r="E141" s="205"/>
      <c r="F141" s="205"/>
      <c r="G141" s="205"/>
      <c r="H141" s="205"/>
      <c r="I141" s="206"/>
      <c r="J141" s="49"/>
      <c r="K141" s="75"/>
      <c r="L141" s="69"/>
      <c r="M141" s="70"/>
      <c r="N141" s="70"/>
      <c r="O141" s="69"/>
    </row>
    <row r="142" spans="2:15" ht="15.75" hidden="1" x14ac:dyDescent="0.25">
      <c r="B142" s="6" t="s">
        <v>161</v>
      </c>
      <c r="C142" s="72"/>
      <c r="D142" s="7"/>
      <c r="E142" s="85"/>
      <c r="F142" s="7"/>
      <c r="G142" s="8">
        <f>SUM(D142:F142)</f>
        <v>0</v>
      </c>
      <c r="H142" s="9"/>
      <c r="I142" s="71"/>
      <c r="J142" s="50"/>
      <c r="K142" s="75"/>
      <c r="L142" s="69"/>
      <c r="M142" s="70"/>
      <c r="N142" s="70"/>
      <c r="O142" s="69"/>
    </row>
    <row r="143" spans="2:15" ht="15.75" hidden="1" x14ac:dyDescent="0.25">
      <c r="B143" s="6" t="s">
        <v>162</v>
      </c>
      <c r="C143" s="72"/>
      <c r="D143" s="7"/>
      <c r="E143" s="85"/>
      <c r="F143" s="7"/>
      <c r="G143" s="8">
        <f t="shared" ref="G143:G149" si="24">SUM(D143:F143)</f>
        <v>0</v>
      </c>
      <c r="H143" s="9"/>
      <c r="I143" s="71"/>
      <c r="J143" s="50"/>
      <c r="K143" s="75"/>
      <c r="L143" s="69"/>
      <c r="M143" s="70"/>
      <c r="N143" s="70"/>
      <c r="O143" s="69"/>
    </row>
    <row r="144" spans="2:15" ht="15.75" hidden="1" x14ac:dyDescent="0.25">
      <c r="B144" s="6" t="s">
        <v>163</v>
      </c>
      <c r="C144" s="72"/>
      <c r="D144" s="7"/>
      <c r="E144" s="85"/>
      <c r="F144" s="7"/>
      <c r="G144" s="8">
        <f t="shared" si="24"/>
        <v>0</v>
      </c>
      <c r="H144" s="9"/>
      <c r="I144" s="71"/>
      <c r="J144" s="50"/>
      <c r="K144" s="75"/>
      <c r="L144" s="69"/>
      <c r="M144" s="70"/>
      <c r="N144" s="70"/>
      <c r="O144" s="69"/>
    </row>
    <row r="145" spans="2:15" ht="15.75" hidden="1" x14ac:dyDescent="0.25">
      <c r="B145" s="6" t="s">
        <v>164</v>
      </c>
      <c r="C145" s="72"/>
      <c r="D145" s="7"/>
      <c r="E145" s="85"/>
      <c r="F145" s="7"/>
      <c r="G145" s="8">
        <f t="shared" si="24"/>
        <v>0</v>
      </c>
      <c r="H145" s="9"/>
      <c r="I145" s="71"/>
      <c r="J145" s="50"/>
      <c r="K145" s="75"/>
      <c r="L145" s="69"/>
      <c r="M145" s="70"/>
      <c r="N145" s="70"/>
      <c r="O145" s="69"/>
    </row>
    <row r="146" spans="2:15" ht="15.75" hidden="1" x14ac:dyDescent="0.25">
      <c r="B146" s="6" t="s">
        <v>165</v>
      </c>
      <c r="C146" s="72"/>
      <c r="D146" s="7"/>
      <c r="E146" s="85"/>
      <c r="F146" s="7"/>
      <c r="G146" s="8">
        <f t="shared" si="24"/>
        <v>0</v>
      </c>
      <c r="H146" s="9"/>
      <c r="I146" s="71"/>
      <c r="J146" s="50"/>
      <c r="K146" s="75"/>
      <c r="L146" s="69"/>
      <c r="M146" s="70"/>
      <c r="N146" s="70"/>
      <c r="O146" s="69"/>
    </row>
    <row r="147" spans="2:15" ht="15.75" hidden="1" x14ac:dyDescent="0.25">
      <c r="B147" s="6" t="s">
        <v>166</v>
      </c>
      <c r="C147" s="72"/>
      <c r="D147" s="7"/>
      <c r="E147" s="85"/>
      <c r="F147" s="7"/>
      <c r="G147" s="8">
        <f t="shared" si="24"/>
        <v>0</v>
      </c>
      <c r="H147" s="9"/>
      <c r="I147" s="71"/>
      <c r="J147" s="50"/>
      <c r="K147" s="75"/>
      <c r="L147" s="69"/>
      <c r="M147" s="70"/>
      <c r="N147" s="70"/>
      <c r="O147" s="69"/>
    </row>
    <row r="148" spans="2:15" ht="15.75" hidden="1" x14ac:dyDescent="0.25">
      <c r="B148" s="6" t="s">
        <v>167</v>
      </c>
      <c r="C148" s="73"/>
      <c r="D148" s="10"/>
      <c r="E148" s="85"/>
      <c r="F148" s="10"/>
      <c r="G148" s="8">
        <f t="shared" si="24"/>
        <v>0</v>
      </c>
      <c r="H148" s="11"/>
      <c r="I148" s="74"/>
      <c r="J148" s="50"/>
      <c r="K148" s="75"/>
      <c r="L148" s="69"/>
      <c r="M148" s="70"/>
      <c r="N148" s="70"/>
      <c r="O148" s="69"/>
    </row>
    <row r="149" spans="2:15" ht="15.75" hidden="1" x14ac:dyDescent="0.25">
      <c r="B149" s="6" t="s">
        <v>168</v>
      </c>
      <c r="C149" s="73"/>
      <c r="D149" s="10"/>
      <c r="E149" s="85"/>
      <c r="F149" s="10"/>
      <c r="G149" s="8">
        <f t="shared" si="24"/>
        <v>0</v>
      </c>
      <c r="H149" s="11"/>
      <c r="I149" s="74"/>
      <c r="J149" s="50"/>
      <c r="K149" s="75"/>
      <c r="L149" s="69"/>
      <c r="M149" s="70"/>
      <c r="N149" s="70"/>
      <c r="O149" s="69"/>
    </row>
    <row r="150" spans="2:15" ht="15.75" hidden="1" x14ac:dyDescent="0.25">
      <c r="C150" s="12" t="s">
        <v>33</v>
      </c>
      <c r="D150" s="13">
        <f>SUM(D142:D149)</f>
        <v>0</v>
      </c>
      <c r="E150" s="86">
        <f>SUM(E142:E149)</f>
        <v>0</v>
      </c>
      <c r="F150" s="13">
        <f>SUM(F142:F149)</f>
        <v>0</v>
      </c>
      <c r="G150" s="14">
        <f>SUM(G142:G149)</f>
        <v>0</v>
      </c>
      <c r="H150" s="13">
        <f>(H142*G142)+(H143*G143)+(H144*G144)+(H145*G145)+(H146*G146)+(H147*G147)+(H148*G148)+(H149*G149)</f>
        <v>0</v>
      </c>
      <c r="I150" s="74"/>
      <c r="J150" s="51"/>
      <c r="K150" s="75"/>
      <c r="L150" s="69"/>
      <c r="M150" s="70"/>
      <c r="N150" s="70"/>
      <c r="O150" s="69"/>
    </row>
    <row r="151" spans="2:15" ht="51" hidden="1" customHeight="1" x14ac:dyDescent="0.25">
      <c r="B151" s="5" t="s">
        <v>169</v>
      </c>
      <c r="C151" s="205"/>
      <c r="D151" s="205"/>
      <c r="E151" s="205"/>
      <c r="F151" s="205"/>
      <c r="G151" s="205"/>
      <c r="H151" s="205"/>
      <c r="I151" s="206"/>
      <c r="J151" s="49"/>
      <c r="K151" s="75"/>
      <c r="L151" s="69"/>
      <c r="M151" s="70"/>
      <c r="N151" s="70"/>
      <c r="O151" s="69"/>
    </row>
    <row r="152" spans="2:15" ht="15.75" hidden="1" x14ac:dyDescent="0.25">
      <c r="B152" s="6" t="s">
        <v>170</v>
      </c>
      <c r="C152" s="72"/>
      <c r="D152" s="7"/>
      <c r="E152" s="85"/>
      <c r="F152" s="7"/>
      <c r="G152" s="8">
        <f>SUM(D152:F152)</f>
        <v>0</v>
      </c>
      <c r="H152" s="9"/>
      <c r="I152" s="71"/>
      <c r="J152" s="50"/>
      <c r="K152" s="75"/>
      <c r="L152" s="69"/>
      <c r="M152" s="70"/>
      <c r="N152" s="70"/>
      <c r="O152" s="69"/>
    </row>
    <row r="153" spans="2:15" ht="15.75" hidden="1" x14ac:dyDescent="0.25">
      <c r="B153" s="6" t="s">
        <v>171</v>
      </c>
      <c r="C153" s="72"/>
      <c r="D153" s="7"/>
      <c r="E153" s="85"/>
      <c r="F153" s="7"/>
      <c r="G153" s="8">
        <f t="shared" ref="G153:G159" si="25">SUM(D153:F153)</f>
        <v>0</v>
      </c>
      <c r="H153" s="9"/>
      <c r="I153" s="71"/>
      <c r="J153" s="50"/>
      <c r="K153" s="75"/>
      <c r="L153" s="69"/>
      <c r="M153" s="70"/>
      <c r="N153" s="70"/>
      <c r="O153" s="69"/>
    </row>
    <row r="154" spans="2:15" ht="15.75" hidden="1" x14ac:dyDescent="0.25">
      <c r="B154" s="6" t="s">
        <v>172</v>
      </c>
      <c r="C154" s="72"/>
      <c r="D154" s="7"/>
      <c r="E154" s="85"/>
      <c r="F154" s="7"/>
      <c r="G154" s="8">
        <f t="shared" si="25"/>
        <v>0</v>
      </c>
      <c r="H154" s="9"/>
      <c r="I154" s="71"/>
      <c r="J154" s="50"/>
      <c r="K154" s="75"/>
      <c r="L154" s="69"/>
      <c r="M154" s="70"/>
      <c r="N154" s="70"/>
      <c r="O154" s="69"/>
    </row>
    <row r="155" spans="2:15" ht="15.75" hidden="1" x14ac:dyDescent="0.25">
      <c r="B155" s="6" t="s">
        <v>173</v>
      </c>
      <c r="C155" s="72"/>
      <c r="D155" s="7"/>
      <c r="E155" s="85"/>
      <c r="F155" s="7"/>
      <c r="G155" s="8">
        <f t="shared" si="25"/>
        <v>0</v>
      </c>
      <c r="H155" s="9"/>
      <c r="I155" s="71"/>
      <c r="J155" s="50"/>
      <c r="K155" s="75"/>
      <c r="L155" s="69"/>
      <c r="M155" s="70"/>
      <c r="N155" s="70"/>
      <c r="O155" s="69"/>
    </row>
    <row r="156" spans="2:15" ht="15.75" hidden="1" x14ac:dyDescent="0.25">
      <c r="B156" s="6" t="s">
        <v>174</v>
      </c>
      <c r="C156" s="72"/>
      <c r="D156" s="7"/>
      <c r="E156" s="85"/>
      <c r="F156" s="7"/>
      <c r="G156" s="8">
        <f t="shared" si="25"/>
        <v>0</v>
      </c>
      <c r="H156" s="9"/>
      <c r="I156" s="71"/>
      <c r="J156" s="50"/>
      <c r="K156" s="75"/>
      <c r="L156" s="69"/>
      <c r="M156" s="70"/>
      <c r="N156" s="70"/>
      <c r="O156" s="69"/>
    </row>
    <row r="157" spans="2:15" ht="15.75" hidden="1" x14ac:dyDescent="0.25">
      <c r="B157" s="6" t="s">
        <v>175</v>
      </c>
      <c r="C157" s="72"/>
      <c r="D157" s="7"/>
      <c r="E157" s="85"/>
      <c r="F157" s="7"/>
      <c r="G157" s="8">
        <f t="shared" si="25"/>
        <v>0</v>
      </c>
      <c r="H157" s="9"/>
      <c r="I157" s="71"/>
      <c r="J157" s="50"/>
      <c r="K157" s="75"/>
      <c r="L157" s="69"/>
      <c r="M157" s="70"/>
      <c r="N157" s="70"/>
      <c r="O157" s="69"/>
    </row>
    <row r="158" spans="2:15" ht="15.75" hidden="1" x14ac:dyDescent="0.25">
      <c r="B158" s="6" t="s">
        <v>176</v>
      </c>
      <c r="C158" s="73"/>
      <c r="D158" s="10"/>
      <c r="E158" s="85"/>
      <c r="F158" s="10"/>
      <c r="G158" s="8">
        <f t="shared" si="25"/>
        <v>0</v>
      </c>
      <c r="H158" s="11"/>
      <c r="I158" s="74"/>
      <c r="J158" s="50"/>
      <c r="K158" s="75"/>
      <c r="L158" s="69"/>
      <c r="M158" s="70"/>
      <c r="N158" s="70"/>
      <c r="O158" s="69"/>
    </row>
    <row r="159" spans="2:15" ht="15.75" hidden="1" x14ac:dyDescent="0.25">
      <c r="B159" s="6" t="s">
        <v>177</v>
      </c>
      <c r="C159" s="73"/>
      <c r="D159" s="10"/>
      <c r="E159" s="85"/>
      <c r="F159" s="10"/>
      <c r="G159" s="8">
        <f t="shared" si="25"/>
        <v>0</v>
      </c>
      <c r="H159" s="11"/>
      <c r="I159" s="74"/>
      <c r="J159" s="50"/>
      <c r="K159" s="75"/>
      <c r="L159" s="69"/>
      <c r="M159" s="70"/>
      <c r="N159" s="70"/>
      <c r="O159" s="69"/>
    </row>
    <row r="160" spans="2:15" ht="15.75" hidden="1" x14ac:dyDescent="0.25">
      <c r="C160" s="12" t="s">
        <v>33</v>
      </c>
      <c r="D160" s="14">
        <f>SUM(D152:D159)</f>
        <v>0</v>
      </c>
      <c r="E160" s="87">
        <f>SUM(E152:E159)</f>
        <v>0</v>
      </c>
      <c r="F160" s="14">
        <f>SUM(F152:F159)</f>
        <v>0</v>
      </c>
      <c r="G160" s="14">
        <f>SUM(G152:G159)</f>
        <v>0</v>
      </c>
      <c r="H160" s="13">
        <f>(H152*G152)+(H153*G153)+(H154*G154)+(H155*G155)+(H156*G156)+(H157*G157)+(H158*G158)+(H159*G159)</f>
        <v>0</v>
      </c>
      <c r="I160" s="74"/>
      <c r="J160" s="51"/>
      <c r="K160" s="75"/>
      <c r="L160" s="69"/>
      <c r="M160" s="70"/>
      <c r="N160" s="70"/>
      <c r="O160" s="69"/>
    </row>
    <row r="161" spans="2:15" ht="51" hidden="1" customHeight="1" x14ac:dyDescent="0.25">
      <c r="B161" s="5" t="s">
        <v>178</v>
      </c>
      <c r="C161" s="205"/>
      <c r="D161" s="205"/>
      <c r="E161" s="205"/>
      <c r="F161" s="205"/>
      <c r="G161" s="205"/>
      <c r="H161" s="205"/>
      <c r="I161" s="206"/>
      <c r="J161" s="49"/>
      <c r="K161" s="75"/>
      <c r="L161" s="69"/>
      <c r="M161" s="70"/>
      <c r="N161" s="70"/>
      <c r="O161" s="69"/>
    </row>
    <row r="162" spans="2:15" ht="15.75" hidden="1" x14ac:dyDescent="0.25">
      <c r="B162" s="6" t="s">
        <v>179</v>
      </c>
      <c r="C162" s="72"/>
      <c r="D162" s="7"/>
      <c r="E162" s="85"/>
      <c r="F162" s="7"/>
      <c r="G162" s="8">
        <f>SUM(D162:F162)</f>
        <v>0</v>
      </c>
      <c r="H162" s="9"/>
      <c r="I162" s="71"/>
      <c r="J162" s="50"/>
      <c r="K162" s="75"/>
      <c r="L162" s="69"/>
      <c r="M162" s="70"/>
      <c r="N162" s="70"/>
      <c r="O162" s="69"/>
    </row>
    <row r="163" spans="2:15" ht="15.75" hidden="1" x14ac:dyDescent="0.25">
      <c r="B163" s="6" t="s">
        <v>180</v>
      </c>
      <c r="C163" s="72"/>
      <c r="D163" s="7"/>
      <c r="E163" s="85"/>
      <c r="F163" s="7"/>
      <c r="G163" s="8">
        <f t="shared" ref="G163:G169" si="26">SUM(D163:F163)</f>
        <v>0</v>
      </c>
      <c r="H163" s="9"/>
      <c r="I163" s="71"/>
      <c r="J163" s="50"/>
      <c r="K163" s="75"/>
      <c r="L163" s="69"/>
      <c r="M163" s="70"/>
      <c r="N163" s="70"/>
      <c r="O163" s="69"/>
    </row>
    <row r="164" spans="2:15" ht="15.75" hidden="1" x14ac:dyDescent="0.25">
      <c r="B164" s="6" t="s">
        <v>181</v>
      </c>
      <c r="C164" s="72"/>
      <c r="D164" s="7"/>
      <c r="E164" s="85"/>
      <c r="F164" s="7"/>
      <c r="G164" s="8">
        <f t="shared" si="26"/>
        <v>0</v>
      </c>
      <c r="H164" s="9"/>
      <c r="I164" s="71"/>
      <c r="J164" s="50"/>
      <c r="K164" s="75"/>
      <c r="L164" s="69"/>
      <c r="M164" s="70"/>
      <c r="N164" s="70"/>
      <c r="O164" s="69"/>
    </row>
    <row r="165" spans="2:15" ht="15.75" hidden="1" x14ac:dyDescent="0.25">
      <c r="B165" s="6" t="s">
        <v>182</v>
      </c>
      <c r="C165" s="72"/>
      <c r="D165" s="7"/>
      <c r="E165" s="85"/>
      <c r="F165" s="7"/>
      <c r="G165" s="8">
        <f t="shared" si="26"/>
        <v>0</v>
      </c>
      <c r="H165" s="9"/>
      <c r="I165" s="71"/>
      <c r="J165" s="50"/>
      <c r="K165" s="75"/>
      <c r="L165" s="69"/>
      <c r="M165" s="70"/>
      <c r="N165" s="70"/>
      <c r="O165" s="69"/>
    </row>
    <row r="166" spans="2:15" ht="15.75" hidden="1" x14ac:dyDescent="0.25">
      <c r="B166" s="6" t="s">
        <v>183</v>
      </c>
      <c r="C166" s="72"/>
      <c r="D166" s="7"/>
      <c r="E166" s="85"/>
      <c r="F166" s="7"/>
      <c r="G166" s="8">
        <f t="shared" si="26"/>
        <v>0</v>
      </c>
      <c r="H166" s="9"/>
      <c r="I166" s="71"/>
      <c r="J166" s="50"/>
      <c r="K166" s="75"/>
      <c r="L166" s="69"/>
      <c r="M166" s="70"/>
      <c r="N166" s="70"/>
      <c r="O166" s="69"/>
    </row>
    <row r="167" spans="2:15" ht="15.75" hidden="1" x14ac:dyDescent="0.25">
      <c r="B167" s="6" t="s">
        <v>184</v>
      </c>
      <c r="C167" s="72"/>
      <c r="D167" s="7"/>
      <c r="E167" s="85"/>
      <c r="F167" s="7"/>
      <c r="G167" s="8">
        <f t="shared" si="26"/>
        <v>0</v>
      </c>
      <c r="H167" s="9"/>
      <c r="I167" s="71"/>
      <c r="J167" s="50"/>
      <c r="K167" s="75"/>
      <c r="L167" s="69"/>
      <c r="M167" s="70"/>
      <c r="N167" s="70"/>
      <c r="O167" s="69"/>
    </row>
    <row r="168" spans="2:15" ht="15.75" hidden="1" x14ac:dyDescent="0.25">
      <c r="B168" s="6" t="s">
        <v>185</v>
      </c>
      <c r="C168" s="73"/>
      <c r="D168" s="10"/>
      <c r="E168" s="85"/>
      <c r="F168" s="10"/>
      <c r="G168" s="8">
        <f t="shared" si="26"/>
        <v>0</v>
      </c>
      <c r="H168" s="11"/>
      <c r="I168" s="74"/>
      <c r="J168" s="50"/>
      <c r="K168" s="75"/>
      <c r="L168" s="69"/>
      <c r="M168" s="70"/>
      <c r="N168" s="70"/>
      <c r="O168" s="69"/>
    </row>
    <row r="169" spans="2:15" ht="15.75" hidden="1" x14ac:dyDescent="0.25">
      <c r="B169" s="6" t="s">
        <v>186</v>
      </c>
      <c r="C169" s="73"/>
      <c r="D169" s="10"/>
      <c r="E169" s="85"/>
      <c r="F169" s="10"/>
      <c r="G169" s="8">
        <f t="shared" si="26"/>
        <v>0</v>
      </c>
      <c r="H169" s="11"/>
      <c r="I169" s="74"/>
      <c r="J169" s="50"/>
      <c r="K169" s="75"/>
      <c r="L169" s="69"/>
      <c r="M169" s="70"/>
      <c r="N169" s="70"/>
      <c r="O169" s="69"/>
    </row>
    <row r="170" spans="2:15" ht="15.75" hidden="1" x14ac:dyDescent="0.25">
      <c r="C170" s="12" t="s">
        <v>33</v>
      </c>
      <c r="D170" s="14">
        <f>SUM(D162:D169)</f>
        <v>0</v>
      </c>
      <c r="E170" s="87">
        <f>SUM(E162:E169)</f>
        <v>0</v>
      </c>
      <c r="F170" s="14">
        <f>SUM(F162:F169)</f>
        <v>0</v>
      </c>
      <c r="G170" s="14">
        <f>SUM(G162:G169)</f>
        <v>0</v>
      </c>
      <c r="H170" s="13">
        <f>(H162*G162)+(H163*G163)+(H164*G164)+(H165*G165)+(H166*G166)+(H167*G167)+(H168*G168)+(H169*G169)</f>
        <v>0</v>
      </c>
      <c r="I170" s="74"/>
      <c r="J170" s="51"/>
      <c r="K170" s="75"/>
      <c r="L170" s="69"/>
      <c r="M170" s="70"/>
      <c r="N170" s="70"/>
      <c r="O170" s="69"/>
    </row>
    <row r="171" spans="2:15" ht="51" hidden="1" customHeight="1" x14ac:dyDescent="0.25">
      <c r="B171" s="5" t="s">
        <v>187</v>
      </c>
      <c r="C171" s="205"/>
      <c r="D171" s="205"/>
      <c r="E171" s="205"/>
      <c r="F171" s="205"/>
      <c r="G171" s="205"/>
      <c r="H171" s="205"/>
      <c r="I171" s="206"/>
      <c r="J171" s="49"/>
      <c r="K171" s="75"/>
      <c r="L171" s="69"/>
      <c r="M171" s="70"/>
      <c r="N171" s="70"/>
      <c r="O171" s="69"/>
    </row>
    <row r="172" spans="2:15" ht="15.75" hidden="1" x14ac:dyDescent="0.25">
      <c r="B172" s="6" t="s">
        <v>188</v>
      </c>
      <c r="C172" s="72"/>
      <c r="D172" s="7"/>
      <c r="E172" s="85"/>
      <c r="F172" s="7"/>
      <c r="G172" s="8">
        <f>SUM(D172:F172)</f>
        <v>0</v>
      </c>
      <c r="H172" s="9"/>
      <c r="I172" s="71"/>
      <c r="J172" s="50"/>
      <c r="K172" s="75"/>
      <c r="L172" s="69"/>
      <c r="M172" s="70"/>
      <c r="N172" s="70"/>
      <c r="O172" s="69"/>
    </row>
    <row r="173" spans="2:15" ht="15.75" hidden="1" x14ac:dyDescent="0.25">
      <c r="B173" s="6" t="s">
        <v>189</v>
      </c>
      <c r="C173" s="72"/>
      <c r="D173" s="7"/>
      <c r="E173" s="85"/>
      <c r="F173" s="7"/>
      <c r="G173" s="8">
        <f t="shared" ref="G173:G179" si="27">SUM(D173:F173)</f>
        <v>0</v>
      </c>
      <c r="H173" s="9"/>
      <c r="I173" s="71"/>
      <c r="J173" s="50"/>
      <c r="K173" s="75"/>
      <c r="L173" s="69"/>
      <c r="M173" s="70"/>
      <c r="N173" s="70"/>
      <c r="O173" s="69"/>
    </row>
    <row r="174" spans="2:15" ht="15.75" hidden="1" x14ac:dyDescent="0.25">
      <c r="B174" s="6" t="s">
        <v>190</v>
      </c>
      <c r="C174" s="72"/>
      <c r="D174" s="7"/>
      <c r="E174" s="85"/>
      <c r="F174" s="7"/>
      <c r="G174" s="8">
        <f t="shared" si="27"/>
        <v>0</v>
      </c>
      <c r="H174" s="9"/>
      <c r="I174" s="71"/>
      <c r="J174" s="50"/>
      <c r="K174" s="75"/>
      <c r="L174" s="69"/>
      <c r="M174" s="70"/>
      <c r="N174" s="70"/>
      <c r="O174" s="69"/>
    </row>
    <row r="175" spans="2:15" ht="15.75" hidden="1" x14ac:dyDescent="0.25">
      <c r="B175" s="6" t="s">
        <v>191</v>
      </c>
      <c r="C175" s="72"/>
      <c r="D175" s="7"/>
      <c r="E175" s="85"/>
      <c r="F175" s="7"/>
      <c r="G175" s="8">
        <f t="shared" si="27"/>
        <v>0</v>
      </c>
      <c r="H175" s="9"/>
      <c r="I175" s="71"/>
      <c r="J175" s="50"/>
      <c r="K175" s="75"/>
      <c r="L175" s="69"/>
      <c r="M175" s="70"/>
      <c r="N175" s="70"/>
      <c r="O175" s="69"/>
    </row>
    <row r="176" spans="2:15" ht="15.75" hidden="1" x14ac:dyDescent="0.25">
      <c r="B176" s="6" t="s">
        <v>192</v>
      </c>
      <c r="C176" s="72"/>
      <c r="D176" s="7"/>
      <c r="E176" s="85"/>
      <c r="F176" s="7"/>
      <c r="G176" s="8">
        <f>SUM(D176:F176)</f>
        <v>0</v>
      </c>
      <c r="H176" s="9"/>
      <c r="I176" s="71"/>
      <c r="J176" s="50"/>
      <c r="K176" s="75"/>
      <c r="L176" s="69"/>
      <c r="M176" s="70"/>
      <c r="N176" s="70"/>
      <c r="O176" s="69"/>
    </row>
    <row r="177" spans="2:16" ht="15.75" hidden="1" x14ac:dyDescent="0.25">
      <c r="B177" s="6" t="s">
        <v>193</v>
      </c>
      <c r="C177" s="72"/>
      <c r="D177" s="7"/>
      <c r="E177" s="85"/>
      <c r="F177" s="7"/>
      <c r="G177" s="8">
        <f t="shared" si="27"/>
        <v>0</v>
      </c>
      <c r="H177" s="9"/>
      <c r="I177" s="71"/>
      <c r="J177" s="50"/>
      <c r="K177" s="75"/>
      <c r="L177" s="69"/>
      <c r="M177" s="70"/>
      <c r="N177" s="70"/>
      <c r="O177" s="69"/>
    </row>
    <row r="178" spans="2:16" ht="15.75" hidden="1" x14ac:dyDescent="0.25">
      <c r="B178" s="6" t="s">
        <v>194</v>
      </c>
      <c r="C178" s="73"/>
      <c r="D178" s="10"/>
      <c r="E178" s="85"/>
      <c r="F178" s="10"/>
      <c r="G178" s="8">
        <f t="shared" si="27"/>
        <v>0</v>
      </c>
      <c r="H178" s="11"/>
      <c r="I178" s="74"/>
      <c r="J178" s="50"/>
      <c r="K178" s="75"/>
      <c r="L178" s="69"/>
      <c r="M178" s="70"/>
      <c r="N178" s="70"/>
      <c r="O178" s="69"/>
    </row>
    <row r="179" spans="2:16" ht="15.75" hidden="1" x14ac:dyDescent="0.25">
      <c r="B179" s="6" t="s">
        <v>195</v>
      </c>
      <c r="C179" s="73"/>
      <c r="D179" s="10"/>
      <c r="E179" s="85"/>
      <c r="F179" s="10"/>
      <c r="G179" s="8">
        <f t="shared" si="27"/>
        <v>0</v>
      </c>
      <c r="H179" s="11"/>
      <c r="I179" s="74"/>
      <c r="J179" s="50"/>
      <c r="K179" s="75"/>
      <c r="L179" s="69"/>
      <c r="M179" s="70"/>
      <c r="N179" s="70"/>
      <c r="O179" s="69"/>
    </row>
    <row r="180" spans="2:16" ht="15.75" hidden="1" x14ac:dyDescent="0.25">
      <c r="C180" s="12" t="s">
        <v>33</v>
      </c>
      <c r="D180" s="13">
        <f>SUM(D172:D179)</f>
        <v>0</v>
      </c>
      <c r="E180" s="86">
        <f>SUM(E172:E179)</f>
        <v>0</v>
      </c>
      <c r="F180" s="13">
        <f>SUM(F172:F179)</f>
        <v>0</v>
      </c>
      <c r="G180" s="13">
        <f>SUM(G172:G179)</f>
        <v>0</v>
      </c>
      <c r="H180" s="13">
        <f>(H172*G172)+(H173*G173)+(H174*G174)+(H175*G175)+(H176*G176)+(H177*G177)+(H178*G178)+(H179*G179)</f>
        <v>0</v>
      </c>
      <c r="I180" s="74"/>
      <c r="J180" s="51"/>
      <c r="K180" s="75"/>
      <c r="L180" s="69"/>
      <c r="M180" s="70"/>
      <c r="N180" s="70"/>
      <c r="O180" s="69"/>
    </row>
    <row r="181" spans="2:16" ht="15.75" customHeight="1" x14ac:dyDescent="0.25">
      <c r="B181" s="17"/>
      <c r="C181" s="18"/>
      <c r="D181" s="19"/>
      <c r="E181" s="89"/>
      <c r="F181" s="19"/>
      <c r="G181" s="19"/>
      <c r="H181" s="19"/>
      <c r="I181" s="15"/>
      <c r="J181" s="52"/>
      <c r="K181" s="75"/>
      <c r="L181" s="69"/>
      <c r="M181" s="70"/>
      <c r="N181" s="70"/>
      <c r="O181" s="69"/>
    </row>
    <row r="182" spans="2:16" ht="15.75" customHeight="1" x14ac:dyDescent="0.25">
      <c r="B182" s="17"/>
      <c r="C182" s="18"/>
      <c r="D182" s="19"/>
      <c r="E182" s="89"/>
      <c r="F182" s="19"/>
      <c r="G182" s="19"/>
      <c r="H182" s="19"/>
      <c r="I182" s="15"/>
      <c r="J182" s="52"/>
      <c r="K182" s="75"/>
      <c r="L182" s="69"/>
      <c r="M182" s="70"/>
      <c r="N182" s="70"/>
      <c r="O182" s="69"/>
    </row>
    <row r="183" spans="2:16" ht="63.75" customHeight="1" x14ac:dyDescent="0.25">
      <c r="B183" s="16" t="s">
        <v>196</v>
      </c>
      <c r="C183" s="23" t="s">
        <v>197</v>
      </c>
      <c r="D183" s="24">
        <v>224000</v>
      </c>
      <c r="E183" s="90">
        <f>28680*2</f>
        <v>57360</v>
      </c>
      <c r="F183" s="24">
        <v>60000</v>
      </c>
      <c r="G183" s="25">
        <f>SUM(D183:F183)</f>
        <v>341360</v>
      </c>
      <c r="H183" s="26">
        <v>0.25</v>
      </c>
      <c r="I183" s="76"/>
      <c r="J183" s="50">
        <f>+'[1]SUIVI  30 OCT 2020'!$T$86+'[1]SUIVI  30 OCT 2020'!$T$87+'[1]SUIVI  30 OCT 2020'!$T$88+'[1]SUIVI  30 OCT 2020'!$T$89+'[1]SUIVI  30 OCT 2020'!$T$90+'[1]SUIVI  30 OCT 2020'!$T$91+'[1]SUIVI  30 OCT 2020'!$T$92+'[1]SUIVI  30 OCT 2020'!$T$93</f>
        <v>32088.9</v>
      </c>
      <c r="K183" s="179">
        <f>+'[5]rapport par resultats'!$K$183</f>
        <v>14340</v>
      </c>
      <c r="L183" s="69">
        <f>+'[3]rapport par resultats'!$L$183</f>
        <v>29073</v>
      </c>
      <c r="M183" s="99">
        <v>0.25</v>
      </c>
      <c r="N183" s="70"/>
      <c r="O183" s="69"/>
      <c r="P183" s="56">
        <f>+L183*0.25</f>
        <v>7268.25</v>
      </c>
    </row>
    <row r="184" spans="2:16" ht="69.75" customHeight="1" x14ac:dyDescent="0.25">
      <c r="B184" s="16" t="s">
        <v>198</v>
      </c>
      <c r="C184" s="23" t="s">
        <v>199</v>
      </c>
      <c r="D184" s="24">
        <f>60000-951.93</f>
        <v>59048.07</v>
      </c>
      <c r="E184" s="90">
        <v>36293</v>
      </c>
      <c r="F184" s="24">
        <v>26000</v>
      </c>
      <c r="G184" s="25">
        <f>SUM(D184:F184)</f>
        <v>121341.07</v>
      </c>
      <c r="H184" s="26"/>
      <c r="I184" s="76"/>
      <c r="J184" s="50">
        <f>+'[1]SUIVI  30 OCT 2020'!$T$94+'[1]SUIVI  30 OCT 2020'!$T$95+'[1]SUIVI  30 OCT 2020'!$T$96+'[1]SUIVI  30 OCT 2020'!$T$97+'[1]SUIVI  30 OCT 2020'!$T$98+'[1]SUIVI  30 OCT 2020'!$T$99+'[1]SUIVI  30 OCT 2020'!$T$100+'[1]SUIVI  30 OCT 2020'!$T$101+'[1]SUIVI  30 OCT 2020'!$T$102+'[1]SUIVI  30 OCT 2020'!$T$103-2045.32</f>
        <v>48620.5</v>
      </c>
      <c r="K184" s="179">
        <f>+'[5]rapport par resultats'!$K$184</f>
        <v>1467.06</v>
      </c>
      <c r="L184" s="69">
        <f>+'[3]rapport par resultats'!$L$184</f>
        <v>4794</v>
      </c>
      <c r="M184" s="70"/>
      <c r="N184" s="70"/>
      <c r="O184" s="69"/>
    </row>
    <row r="185" spans="2:16" ht="57" customHeight="1" x14ac:dyDescent="0.25">
      <c r="B185" s="16" t="s">
        <v>200</v>
      </c>
      <c r="C185" s="27" t="s">
        <v>201</v>
      </c>
      <c r="D185" s="24">
        <f>60000-16973.9</f>
        <v>43026.1</v>
      </c>
      <c r="E185" s="91">
        <v>10000</v>
      </c>
      <c r="F185" s="24">
        <v>18000</v>
      </c>
      <c r="G185" s="25">
        <f>SUM(D185:F185)</f>
        <v>71026.100000000006</v>
      </c>
      <c r="H185" s="26"/>
      <c r="I185" s="76"/>
      <c r="J185" s="50"/>
      <c r="K185" s="179" t="s">
        <v>228</v>
      </c>
      <c r="L185" s="69" t="s">
        <v>232</v>
      </c>
      <c r="M185" s="70"/>
      <c r="N185" s="70"/>
      <c r="O185" s="69"/>
    </row>
    <row r="186" spans="2:16" ht="65.25" customHeight="1" x14ac:dyDescent="0.25">
      <c r="B186" s="28" t="s">
        <v>202</v>
      </c>
      <c r="C186" s="23" t="s">
        <v>203</v>
      </c>
      <c r="D186" s="24">
        <v>40000</v>
      </c>
      <c r="E186" s="90"/>
      <c r="F186" s="24"/>
      <c r="G186" s="25">
        <f>SUM(D186:F186)</f>
        <v>40000</v>
      </c>
      <c r="H186" s="26"/>
      <c r="I186" s="76"/>
      <c r="J186" s="50">
        <f>+'[1]SUIVI  30 OCT 2020'!$T$105</f>
        <v>0</v>
      </c>
      <c r="K186" s="75"/>
      <c r="L186" s="69"/>
      <c r="M186" s="70"/>
      <c r="N186" s="70"/>
      <c r="O186" s="69"/>
    </row>
    <row r="187" spans="2:16" ht="38.25" customHeight="1" x14ac:dyDescent="0.25">
      <c r="B187" s="17"/>
      <c r="C187" s="29" t="s">
        <v>204</v>
      </c>
      <c r="D187" s="30">
        <f>SUM(D183:D186)</f>
        <v>366074.17</v>
      </c>
      <c r="E187" s="92">
        <f>SUM(E183:E186)</f>
        <v>103653</v>
      </c>
      <c r="F187" s="30">
        <f>SUM(F183:F186)</f>
        <v>104000</v>
      </c>
      <c r="G187" s="30">
        <f>SUM(G183:G186)</f>
        <v>573727.17000000004</v>
      </c>
      <c r="H187" s="13">
        <f>(H183*G183)+(H184*G184)+(H185*G185)+(H186*G186)</f>
        <v>85340</v>
      </c>
      <c r="I187" s="47"/>
      <c r="J187" s="51">
        <f>SUM(J179:J186)</f>
        <v>80709.399999999994</v>
      </c>
      <c r="K187" s="181">
        <f>SUM(K183:K186)</f>
        <v>15807.06</v>
      </c>
      <c r="L187" s="51">
        <f>SUM(L183:L186)</f>
        <v>33867</v>
      </c>
      <c r="M187" s="51"/>
      <c r="N187" s="51">
        <f>SUM(N179:N186)</f>
        <v>0</v>
      </c>
      <c r="O187" s="69"/>
    </row>
    <row r="188" spans="2:16" ht="15.75" hidden="1" customHeight="1" x14ac:dyDescent="0.25">
      <c r="B188" s="17"/>
      <c r="C188" s="18"/>
      <c r="D188" s="19"/>
      <c r="E188" s="89"/>
      <c r="F188" s="19"/>
      <c r="G188" s="19"/>
      <c r="H188" s="19"/>
      <c r="I188" s="15"/>
      <c r="J188" s="31"/>
      <c r="K188" s="75"/>
      <c r="L188" s="69"/>
      <c r="M188" s="70"/>
      <c r="N188" s="70"/>
      <c r="O188" s="69"/>
    </row>
    <row r="189" spans="2:16" ht="15.75" hidden="1" customHeight="1" x14ac:dyDescent="0.25">
      <c r="B189" s="17"/>
      <c r="C189" s="18"/>
      <c r="D189" s="19"/>
      <c r="E189" s="89"/>
      <c r="F189" s="19"/>
      <c r="G189" s="19"/>
      <c r="H189" s="19"/>
      <c r="I189" s="15"/>
      <c r="J189" s="31"/>
      <c r="K189" s="75"/>
      <c r="L189" s="69"/>
      <c r="M189" s="70"/>
      <c r="N189" s="70"/>
      <c r="O189" s="69"/>
    </row>
    <row r="190" spans="2:16" ht="15.75" hidden="1" customHeight="1" x14ac:dyDescent="0.25">
      <c r="B190" s="17"/>
      <c r="C190" s="18"/>
      <c r="D190" s="19"/>
      <c r="E190" s="89"/>
      <c r="F190" s="19"/>
      <c r="G190" s="19"/>
      <c r="H190" s="19"/>
      <c r="I190" s="15"/>
      <c r="J190" s="31"/>
      <c r="K190" s="75"/>
      <c r="L190" s="69"/>
      <c r="M190" s="70"/>
      <c r="N190" s="70"/>
      <c r="O190" s="69"/>
    </row>
    <row r="191" spans="2:16" ht="15.75" hidden="1" customHeight="1" x14ac:dyDescent="0.25">
      <c r="B191" s="17"/>
      <c r="C191" s="18"/>
      <c r="D191" s="19"/>
      <c r="E191" s="89"/>
      <c r="F191" s="19"/>
      <c r="G191" s="19"/>
      <c r="H191" s="19"/>
      <c r="I191" s="15"/>
      <c r="J191" s="31"/>
      <c r="K191" s="75"/>
      <c r="L191" s="69"/>
      <c r="M191" s="70"/>
      <c r="N191" s="70"/>
      <c r="O191" s="69"/>
    </row>
    <row r="192" spans="2:16" ht="15.75" hidden="1" customHeight="1" x14ac:dyDescent="0.25">
      <c r="B192" s="17"/>
      <c r="C192" s="18"/>
      <c r="D192" s="19"/>
      <c r="E192" s="89"/>
      <c r="F192" s="19"/>
      <c r="G192" s="19"/>
      <c r="H192" s="19"/>
      <c r="I192" s="15"/>
      <c r="J192" s="31"/>
      <c r="K192" s="75"/>
      <c r="L192" s="69"/>
      <c r="M192" s="70"/>
      <c r="N192" s="70"/>
      <c r="O192" s="69"/>
    </row>
    <row r="193" spans="2:16" ht="15.75" hidden="1" customHeight="1" x14ac:dyDescent="0.25">
      <c r="B193" s="17"/>
      <c r="C193" s="18"/>
      <c r="D193" s="19"/>
      <c r="E193" s="89"/>
      <c r="F193" s="19"/>
      <c r="G193" s="19"/>
      <c r="H193" s="19"/>
      <c r="I193" s="15"/>
      <c r="J193" s="31"/>
      <c r="K193" s="75"/>
      <c r="L193" s="69"/>
      <c r="M193" s="70"/>
      <c r="N193" s="70"/>
      <c r="O193" s="69"/>
    </row>
    <row r="194" spans="2:16" ht="15.75" customHeight="1" thickBot="1" x14ac:dyDescent="0.3">
      <c r="B194" s="17"/>
      <c r="C194" s="18"/>
      <c r="D194" s="19"/>
      <c r="E194" s="89"/>
      <c r="F194" s="19"/>
      <c r="G194" s="19"/>
      <c r="H194" s="19"/>
      <c r="I194" s="15"/>
      <c r="J194" s="214"/>
      <c r="K194" s="215"/>
      <c r="L194" s="215"/>
      <c r="M194" s="215"/>
      <c r="N194" s="215"/>
      <c r="O194" s="216"/>
    </row>
    <row r="195" spans="2:16" ht="15.75" x14ac:dyDescent="0.25">
      <c r="B195" s="17"/>
      <c r="C195" s="207" t="s">
        <v>205</v>
      </c>
      <c r="D195" s="208"/>
      <c r="E195" s="208"/>
      <c r="F195" s="208"/>
      <c r="G195" s="209"/>
      <c r="H195" s="32"/>
      <c r="I195" s="32"/>
      <c r="J195" s="217"/>
      <c r="K195" s="218"/>
      <c r="L195" s="218"/>
      <c r="M195" s="218"/>
      <c r="N195" s="218"/>
      <c r="O195" s="219"/>
    </row>
    <row r="196" spans="2:16" ht="40.5" customHeight="1" x14ac:dyDescent="0.25">
      <c r="B196" s="17"/>
      <c r="C196" s="210"/>
      <c r="D196" s="13" t="s">
        <v>206</v>
      </c>
      <c r="E196" s="86" t="s">
        <v>207</v>
      </c>
      <c r="F196" s="13" t="s">
        <v>208</v>
      </c>
      <c r="G196" s="212" t="s">
        <v>9</v>
      </c>
      <c r="H196" s="15"/>
      <c r="I196" s="32"/>
      <c r="J196" s="217"/>
      <c r="K196" s="218"/>
      <c r="L196" s="218"/>
      <c r="M196" s="218"/>
      <c r="N196" s="218"/>
      <c r="O196" s="219"/>
    </row>
    <row r="197" spans="2:16" ht="24.75" customHeight="1" x14ac:dyDescent="0.25">
      <c r="B197" s="17"/>
      <c r="C197" s="211"/>
      <c r="D197" s="33" t="str">
        <f>D13</f>
        <v>PNUD</v>
      </c>
      <c r="E197" s="93" t="str">
        <f>E13</f>
        <v>HCDH</v>
      </c>
      <c r="F197" s="33" t="str">
        <f>F13</f>
        <v>UNESCO</v>
      </c>
      <c r="G197" s="213"/>
      <c r="H197" s="15"/>
      <c r="I197" s="32"/>
      <c r="J197" s="220"/>
      <c r="K197" s="221"/>
      <c r="L197" s="221"/>
      <c r="M197" s="221"/>
      <c r="N197" s="221"/>
      <c r="O197" s="222"/>
    </row>
    <row r="198" spans="2:16" ht="41.25" customHeight="1" x14ac:dyDescent="0.25">
      <c r="B198" s="34"/>
      <c r="C198" s="35" t="s">
        <v>209</v>
      </c>
      <c r="D198" s="36">
        <f>SUM(D24,D34,D44,D54,D66,D76,D86,D96,D108,D118,D128,D138,D150,D160,D170,D180,D183,D184,D185,D186)</f>
        <v>1162074.1700000002</v>
      </c>
      <c r="E198" s="94">
        <f>SUM(E24,E34,E44,E54,E66,E76,E86,E96,E108,E118,E128,E138,E150,E160,E170,E180,E183,E184,E185,E186)</f>
        <v>376190.33750000002</v>
      </c>
      <c r="F198" s="36">
        <f>SUM(F24,F34,F44,F54,F66,F76,F86,F96,F108,F118,F128,F138,F150,F160,F170,F180,F183,F184,F185,F186)</f>
        <v>342894.37</v>
      </c>
      <c r="G198" s="37">
        <f>SUM(D198:F198)</f>
        <v>1881158.8775000004</v>
      </c>
      <c r="H198" s="15"/>
      <c r="I198" s="34"/>
      <c r="J198" s="36">
        <f>SUM(J24,J34,J44,J54,J66,J76,J86,J96,J108,J118,J128,J138,J150,J160,J170,J180,J183,J184,J185,J186)</f>
        <v>138968</v>
      </c>
      <c r="K198" s="182">
        <f t="shared" ref="K198" si="28">SUM(K24,K34,K44,K54,K66,K76,K86,K96,K108,K118,K128,K138,K150,K160,K170,K180,K183,K184,K185,K186)</f>
        <v>20058.13</v>
      </c>
      <c r="L198" s="36">
        <f>SUM(L24,L34,L44,L54,L66,L76,L86,L96,L108,L118,L128,L138,L150,L160,L170,L180,L183,L184,L185,L186)</f>
        <v>132629</v>
      </c>
      <c r="M198" s="36"/>
      <c r="N198" s="36">
        <f>SUM(N24,N34,N44,N54,N66,N76,N86,N96,N108,N118,N128,N138,N150,N160,N170,N180,N183,N184,N185,N186)</f>
        <v>0</v>
      </c>
      <c r="O198" s="69"/>
    </row>
    <row r="199" spans="2:16" ht="51.75" customHeight="1" x14ac:dyDescent="0.25">
      <c r="B199" s="38"/>
      <c r="C199" s="35" t="s">
        <v>210</v>
      </c>
      <c r="D199" s="36">
        <f>D198*0.07</f>
        <v>81345.19190000002</v>
      </c>
      <c r="E199" s="94">
        <f>E198*0.07</f>
        <v>26333.323625000005</v>
      </c>
      <c r="F199" s="36">
        <f>F198*0.07</f>
        <v>24002.605900000002</v>
      </c>
      <c r="G199" s="37">
        <f>G198*0.07</f>
        <v>131681.12142500005</v>
      </c>
      <c r="H199" s="38"/>
      <c r="I199" s="39"/>
      <c r="J199" s="195">
        <v>8586</v>
      </c>
      <c r="K199" s="183">
        <f>'[5]rapport par resultats'!$K$199</f>
        <v>1404.0691000000002</v>
      </c>
      <c r="L199" s="69">
        <f>+'[3]rapport par resultats'!$L$199</f>
        <v>4064</v>
      </c>
      <c r="M199" s="70"/>
      <c r="N199" s="70"/>
      <c r="O199" s="69"/>
    </row>
    <row r="200" spans="2:16" ht="51.75" customHeight="1" thickBot="1" x14ac:dyDescent="0.3">
      <c r="B200" s="38"/>
      <c r="C200" s="40" t="s">
        <v>9</v>
      </c>
      <c r="D200" s="41">
        <f>SUM(D198:D199)</f>
        <v>1243419.3619000001</v>
      </c>
      <c r="E200" s="95">
        <f>SUM(E198:E199)</f>
        <v>402523.66112500004</v>
      </c>
      <c r="F200" s="41">
        <f>SUM(F198:F199)</f>
        <v>366896.97590000002</v>
      </c>
      <c r="G200" s="42">
        <f>SUM(G198:G199)</f>
        <v>2012839.9989250004</v>
      </c>
      <c r="H200" s="196"/>
      <c r="I200" s="39"/>
      <c r="J200" s="41">
        <f>SUM(J198:J199)</f>
        <v>147554</v>
      </c>
      <c r="K200" s="184">
        <f>SUM(K198:K199)</f>
        <v>21462.199100000002</v>
      </c>
      <c r="L200" s="41">
        <f>SUM(L198:L199)</f>
        <v>136693</v>
      </c>
      <c r="M200" s="198">
        <f>((J183+K183+L183)*0.25+(L79*0.75)+(L73*0.5)+L21*0.75)/L200</f>
        <v>0.6335271374540028</v>
      </c>
      <c r="N200" s="101">
        <f>SUM(J200:L200)</f>
        <v>305709.19909999997</v>
      </c>
      <c r="O200" s="69"/>
      <c r="P200" s="56">
        <f>SUM(P13:P199)</f>
        <v>62295</v>
      </c>
    </row>
    <row r="201" spans="2:16" ht="42" hidden="1" customHeight="1" x14ac:dyDescent="0.25">
      <c r="B201" s="38"/>
      <c r="I201" s="20"/>
      <c r="J201" s="53"/>
      <c r="K201" s="185"/>
      <c r="L201" s="77"/>
      <c r="M201" s="78"/>
      <c r="N201" s="78"/>
      <c r="O201" s="77"/>
    </row>
    <row r="202" spans="2:16" s="68" customFormat="1" ht="29.25" customHeight="1" thickBot="1" x14ac:dyDescent="0.3">
      <c r="B202" s="15"/>
      <c r="C202" s="43"/>
      <c r="D202" s="44"/>
      <c r="E202" s="96"/>
      <c r="F202" s="44"/>
      <c r="G202" s="44"/>
      <c r="H202" s="44"/>
      <c r="I202" s="32"/>
      <c r="J202" s="54"/>
      <c r="K202" s="79"/>
      <c r="L202" s="79"/>
      <c r="M202" s="239">
        <f>+((J183+K183+L183)*0.25+(L79*0.75)+(L73*0.5)+L21*0.75)</f>
        <v>86598.725000000006</v>
      </c>
      <c r="N202" s="199">
        <f>+N200/G200</f>
        <v>0.15187953302958526</v>
      </c>
      <c r="O202" s="79"/>
    </row>
    <row r="203" spans="2:16" ht="21.75" customHeight="1" x14ac:dyDescent="0.25">
      <c r="B203" s="202"/>
      <c r="C203" s="45"/>
      <c r="D203" s="46"/>
      <c r="E203" s="96"/>
      <c r="F203" s="46"/>
      <c r="G203" s="46"/>
      <c r="H203" s="46"/>
      <c r="J203" s="200">
        <f>+J198-'[1]SUIVI  30 OCT 2020'!$T$106</f>
        <v>19756.940000000002</v>
      </c>
      <c r="K203" s="79"/>
      <c r="L203" s="80"/>
      <c r="M203" s="80"/>
      <c r="N203" s="80"/>
      <c r="O203" s="80"/>
    </row>
    <row r="204" spans="2:16" ht="55.5" customHeight="1" x14ac:dyDescent="0.25">
      <c r="B204" s="202"/>
      <c r="J204" s="68"/>
    </row>
    <row r="205" spans="2:16" ht="42.75" customHeight="1" x14ac:dyDescent="0.25">
      <c r="B205" s="202"/>
    </row>
    <row r="206" spans="2:16" ht="21.75" customHeight="1" x14ac:dyDescent="0.25">
      <c r="B206" s="202"/>
    </row>
    <row r="207" spans="2:16" ht="21.75" customHeight="1" x14ac:dyDescent="0.25">
      <c r="B207" s="202"/>
    </row>
    <row r="208" spans="2:16" ht="23.25" customHeight="1" x14ac:dyDescent="0.25">
      <c r="B208" s="202"/>
    </row>
    <row r="209" ht="23.25" customHeight="1" x14ac:dyDescent="0.25"/>
    <row r="210" ht="21.75" customHeight="1" x14ac:dyDescent="0.25"/>
    <row r="211" ht="16.5" customHeight="1" x14ac:dyDescent="0.25"/>
    <row r="212" ht="29.25" customHeight="1" x14ac:dyDescent="0.25"/>
    <row r="213" ht="24.75" customHeight="1" x14ac:dyDescent="0.25"/>
    <row r="214" ht="33" customHeight="1" x14ac:dyDescent="0.25"/>
    <row r="216" ht="15" customHeight="1" x14ac:dyDescent="0.25"/>
    <row r="217" ht="25.5" customHeight="1" x14ac:dyDescent="0.25"/>
  </sheetData>
  <sheetProtection formatCells="0" formatColumns="0" formatRows="0"/>
  <mergeCells count="28">
    <mergeCell ref="J194:O197"/>
    <mergeCell ref="C25:I25"/>
    <mergeCell ref="B2:E2"/>
    <mergeCell ref="B6:L6"/>
    <mergeCell ref="B9:H9"/>
    <mergeCell ref="C14:I14"/>
    <mergeCell ref="C15:I15"/>
    <mergeCell ref="C129:I129"/>
    <mergeCell ref="C35:I35"/>
    <mergeCell ref="C45:I45"/>
    <mergeCell ref="C56:I56"/>
    <mergeCell ref="C57:I57"/>
    <mergeCell ref="C67:I67"/>
    <mergeCell ref="C77:I77"/>
    <mergeCell ref="C87:I87"/>
    <mergeCell ref="C98:I98"/>
    <mergeCell ref="C99:I99"/>
    <mergeCell ref="C109:I109"/>
    <mergeCell ref="C119:I119"/>
    <mergeCell ref="C196:C197"/>
    <mergeCell ref="G196:G197"/>
    <mergeCell ref="B203:B208"/>
    <mergeCell ref="C140:I140"/>
    <mergeCell ref="C141:I141"/>
    <mergeCell ref="C151:I151"/>
    <mergeCell ref="C161:I161"/>
    <mergeCell ref="C171:I171"/>
    <mergeCell ref="C195:G195"/>
  </mergeCells>
  <dataValidations count="4">
    <dataValidation allowBlank="1" showInputMessage="1" showErrorMessage="1" prompt="Insert name of recipient agency here _x000a_" sqref="D13:G13 J13:M13" xr:uid="{00000000-0002-0000-0000-000000000000}"/>
    <dataValidation allowBlank="1" showInputMessage="1" showErrorMessage="1" prompt="Insert *text* description of Activity here" sqref="C172 C26 C36 C46 C58 C68 C78 C88 C100 C110 C120 C130 C142 C152 C162" xr:uid="{00000000-0002-0000-0000-000001000000}"/>
    <dataValidation allowBlank="1" showInputMessage="1" showErrorMessage="1" prompt="Insert *text* description of Output here" sqref="C15 C25 C35 C45 C57 C67 C77 C87 C99 C109 C119 C129 C141 C151 C161 C171" xr:uid="{00000000-0002-0000-0000-000002000000}"/>
    <dataValidation allowBlank="1" showInputMessage="1" showErrorMessage="1" prompt="Insert *text* description of Outcome here" sqref="C14:I14 C56:I56 C98:I98 C140:I140" xr:uid="{00000000-0002-0000-0000-000003000000}"/>
  </dataValidations>
  <pageMargins left="0.39370078740157483" right="0.15748031496062992" top="0.74803149606299213" bottom="0.74803149606299213" header="0.27559055118110237" footer="0.31496062992125984"/>
  <pageSetup scale="35" fitToHeight="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22"/>
  <sheetViews>
    <sheetView tabSelected="1" topLeftCell="A4" workbookViewId="0">
      <pane xSplit="1" ySplit="3" topLeftCell="B7" activePane="bottomRight" state="frozen"/>
      <selection activeCell="A4" sqref="A4"/>
      <selection pane="topRight" activeCell="B4" sqref="B4"/>
      <selection pane="bottomLeft" activeCell="A7" sqref="A7"/>
      <selection pane="bottomRight" activeCell="D10" sqref="D10"/>
    </sheetView>
  </sheetViews>
  <sheetFormatPr baseColWidth="10" defaultColWidth="8.85546875" defaultRowHeight="15" x14ac:dyDescent="0.25"/>
  <cols>
    <col min="1" max="1" width="37.28515625" style="142" customWidth="1"/>
    <col min="2" max="13" width="13.28515625" style="142" customWidth="1"/>
    <col min="14" max="14" width="9" style="142" bestFit="1" customWidth="1"/>
    <col min="15" max="15" width="8.85546875" style="142"/>
    <col min="16" max="19" width="1.7109375" style="142" customWidth="1"/>
    <col min="20" max="16384" width="8.85546875" style="142"/>
  </cols>
  <sheetData>
    <row r="2" spans="1:14" x14ac:dyDescent="0.25">
      <c r="A2" s="55" t="s">
        <v>213</v>
      </c>
      <c r="B2" s="55"/>
      <c r="C2" s="55"/>
      <c r="D2" s="55"/>
      <c r="E2" s="55"/>
      <c r="F2" s="55"/>
    </row>
    <row r="3" spans="1:14" x14ac:dyDescent="0.25">
      <c r="A3" s="55"/>
      <c r="B3" s="55"/>
      <c r="C3" s="55"/>
      <c r="D3" s="55"/>
      <c r="E3" s="55"/>
      <c r="F3" s="55"/>
    </row>
    <row r="4" spans="1:14" ht="15.75" thickBot="1" x14ac:dyDescent="0.3"/>
    <row r="5" spans="1:14" x14ac:dyDescent="0.25">
      <c r="A5" s="232" t="s">
        <v>214</v>
      </c>
      <c r="B5" s="234" t="s">
        <v>12</v>
      </c>
      <c r="C5" s="235"/>
      <c r="D5" s="236"/>
      <c r="E5" s="237" t="s">
        <v>14</v>
      </c>
      <c r="F5" s="235"/>
      <c r="G5" s="238"/>
      <c r="H5" s="234" t="s">
        <v>13</v>
      </c>
      <c r="I5" s="235"/>
      <c r="J5" s="236"/>
      <c r="K5" s="237" t="s">
        <v>215</v>
      </c>
      <c r="L5" s="235"/>
      <c r="M5" s="236"/>
    </row>
    <row r="6" spans="1:14" x14ac:dyDescent="0.25">
      <c r="A6" s="233"/>
      <c r="B6" s="160" t="s">
        <v>216</v>
      </c>
      <c r="C6" s="144" t="s">
        <v>231</v>
      </c>
      <c r="D6" s="149" t="s">
        <v>217</v>
      </c>
      <c r="E6" s="155" t="s">
        <v>216</v>
      </c>
      <c r="F6" s="144" t="s">
        <v>231</v>
      </c>
      <c r="G6" s="168" t="s">
        <v>217</v>
      </c>
      <c r="H6" s="160" t="s">
        <v>216</v>
      </c>
      <c r="I6" s="144" t="s">
        <v>231</v>
      </c>
      <c r="J6" s="149" t="s">
        <v>217</v>
      </c>
      <c r="K6" s="173" t="s">
        <v>216</v>
      </c>
      <c r="L6" s="145" t="s">
        <v>231</v>
      </c>
      <c r="M6" s="149" t="s">
        <v>217</v>
      </c>
    </row>
    <row r="7" spans="1:14" ht="33" customHeight="1" x14ac:dyDescent="0.25">
      <c r="A7" s="152" t="s">
        <v>218</v>
      </c>
      <c r="B7" s="201">
        <v>81000</v>
      </c>
      <c r="C7" s="146">
        <v>40000</v>
      </c>
      <c r="D7" s="174">
        <f>'[6]expenses par categorie'!$J$2</f>
        <v>29185</v>
      </c>
      <c r="E7" s="156">
        <v>60000</v>
      </c>
      <c r="F7" s="147">
        <v>30000</v>
      </c>
      <c r="G7" s="169">
        <f>'[3]categ dep'!$G$7</f>
        <v>23943</v>
      </c>
      <c r="H7" s="161">
        <v>57360</v>
      </c>
      <c r="I7" s="146">
        <v>28680</v>
      </c>
      <c r="J7" s="150">
        <f>'[5]categ dep'!$J$7</f>
        <v>14340</v>
      </c>
      <c r="K7" s="157">
        <f>+B7+E7+H7</f>
        <v>198360</v>
      </c>
      <c r="L7" s="146">
        <f>+C7+F7+I7</f>
        <v>98680</v>
      </c>
      <c r="M7" s="150">
        <f>+D7+G7+J7</f>
        <v>67468</v>
      </c>
      <c r="N7" s="143"/>
    </row>
    <row r="8" spans="1:14" ht="42" customHeight="1" x14ac:dyDescent="0.25">
      <c r="A8" s="152" t="s">
        <v>219</v>
      </c>
      <c r="B8" s="201">
        <f>'[7]2) Tableau budgétaire 2'!$D$209</f>
        <v>75000</v>
      </c>
      <c r="C8" s="146">
        <f>+B8*0.7</f>
        <v>52500</v>
      </c>
      <c r="D8" s="174">
        <f>'[8]REVISION PAR CAT'!$K$2</f>
        <v>0</v>
      </c>
      <c r="E8" s="156">
        <v>9000</v>
      </c>
      <c r="F8" s="147">
        <f>3500+2800</f>
        <v>6300</v>
      </c>
      <c r="G8" s="169">
        <f>'[3]categ dep'!$G$8</f>
        <v>1053</v>
      </c>
      <c r="H8" s="161">
        <v>0</v>
      </c>
      <c r="I8" s="146">
        <v>0</v>
      </c>
      <c r="J8" s="150">
        <f>'[5]categ dep'!$J$8</f>
        <v>0</v>
      </c>
      <c r="K8" s="157">
        <f t="shared" ref="K8:K16" si="0">+B8+E8+H8</f>
        <v>84000</v>
      </c>
      <c r="L8" s="146">
        <f t="shared" ref="L8:L16" si="1">+C8+F8+I8</f>
        <v>58800</v>
      </c>
      <c r="M8" s="150">
        <f t="shared" ref="M8:M13" si="2">+D8+G8+J8</f>
        <v>1053</v>
      </c>
      <c r="N8" s="143"/>
    </row>
    <row r="9" spans="1:14" ht="39.75" customHeight="1" x14ac:dyDescent="0.25">
      <c r="A9" s="152" t="s">
        <v>220</v>
      </c>
      <c r="B9" s="201">
        <f>'[7]2) Tableau budgétaire 2'!$D$210</f>
        <v>234000</v>
      </c>
      <c r="C9" s="146">
        <f>+B9*0.7</f>
        <v>163800</v>
      </c>
      <c r="D9" s="174">
        <f>'[6]expenses par categorie'!$L$2</f>
        <v>11377</v>
      </c>
      <c r="E9" s="156">
        <v>65562.37</v>
      </c>
      <c r="F9" s="147">
        <f>8000+19893.66+6900+3500</f>
        <v>38293.660000000003</v>
      </c>
      <c r="G9" s="169">
        <f>'[3]categ dep'!$G$9</f>
        <v>19023</v>
      </c>
      <c r="H9" s="161">
        <v>0</v>
      </c>
      <c r="I9" s="146">
        <v>0</v>
      </c>
      <c r="J9" s="150">
        <f>'[5]categ dep'!$J$9</f>
        <v>0</v>
      </c>
      <c r="K9" s="157">
        <f t="shared" si="0"/>
        <v>299562.37</v>
      </c>
      <c r="L9" s="146">
        <f t="shared" si="1"/>
        <v>202093.66</v>
      </c>
      <c r="M9" s="150">
        <f t="shared" si="2"/>
        <v>30400</v>
      </c>
      <c r="N9" s="143"/>
    </row>
    <row r="10" spans="1:14" ht="33" customHeight="1" x14ac:dyDescent="0.25">
      <c r="A10" s="152" t="s">
        <v>221</v>
      </c>
      <c r="B10" s="201">
        <f>'[7]2) Tableau budgétaire 2'!$D$211</f>
        <v>460075.01</v>
      </c>
      <c r="C10" s="146">
        <f>+B10*0.7+15820</f>
        <v>337872.50699999998</v>
      </c>
      <c r="D10" s="174">
        <f>'[6]expenses par categorie'!$M$2</f>
        <v>2904</v>
      </c>
      <c r="E10" s="156">
        <v>107832</v>
      </c>
      <c r="F10" s="147">
        <f>35500+4200+27082.4+3850+10500</f>
        <v>81132.399999999994</v>
      </c>
      <c r="G10" s="169">
        <f>'[3]categ dep'!$G$10</f>
        <v>62979</v>
      </c>
      <c r="H10" s="161">
        <v>42014.29</v>
      </c>
      <c r="I10" s="146">
        <v>0</v>
      </c>
      <c r="J10" s="150">
        <f>'[5]categ dep'!$J$10</f>
        <v>0</v>
      </c>
      <c r="K10" s="157">
        <f t="shared" si="0"/>
        <v>609921.30000000005</v>
      </c>
      <c r="L10" s="146">
        <f t="shared" si="1"/>
        <v>419004.90700000001</v>
      </c>
      <c r="M10" s="150">
        <f t="shared" si="2"/>
        <v>65883</v>
      </c>
      <c r="N10" s="143"/>
    </row>
    <row r="11" spans="1:14" ht="33" customHeight="1" x14ac:dyDescent="0.25">
      <c r="A11" s="152" t="s">
        <v>222</v>
      </c>
      <c r="B11" s="201">
        <f>'[7]2) Tableau budgétaire 2'!$D$212</f>
        <v>93000</v>
      </c>
      <c r="C11" s="146">
        <v>65200</v>
      </c>
      <c r="D11" s="174">
        <f>'[6]expenses par categorie'!$N$2</f>
        <v>4364</v>
      </c>
      <c r="E11" s="156">
        <v>74500</v>
      </c>
      <c r="F11" s="147">
        <v>58300</v>
      </c>
      <c r="G11" s="169">
        <f>'[3]categ dep'!$G$11</f>
        <v>0</v>
      </c>
      <c r="H11" s="161">
        <v>92136.02</v>
      </c>
      <c r="I11" s="146">
        <v>89450.216028571449</v>
      </c>
      <c r="J11" s="150">
        <f>'[5]categ dep'!$J$11</f>
        <v>3522.0299999999997</v>
      </c>
      <c r="K11" s="157">
        <f t="shared" si="0"/>
        <v>259636.02000000002</v>
      </c>
      <c r="L11" s="146">
        <f t="shared" si="1"/>
        <v>212950.21602857145</v>
      </c>
      <c r="M11" s="150">
        <f t="shared" si="2"/>
        <v>7886.03</v>
      </c>
      <c r="N11" s="143"/>
    </row>
    <row r="12" spans="1:14" ht="39" customHeight="1" x14ac:dyDescent="0.25">
      <c r="A12" s="152" t="s">
        <v>223</v>
      </c>
      <c r="B12" s="201">
        <f>'[7]2) Tableau budgétaire 2'!$D$213</f>
        <v>160000</v>
      </c>
      <c r="C12" s="146">
        <f t="shared" ref="C12:C13" si="3">+B12*0.7</f>
        <v>112000</v>
      </c>
      <c r="D12" s="174">
        <f>'[6]expenses par categorie'!$O$2</f>
        <v>30533</v>
      </c>
      <c r="E12" s="156">
        <v>26000</v>
      </c>
      <c r="F12" s="147">
        <v>26000</v>
      </c>
      <c r="G12" s="169">
        <f>'[3]categ dep'!$G$12</f>
        <v>25631</v>
      </c>
      <c r="H12" s="161">
        <v>0</v>
      </c>
      <c r="I12" s="146">
        <v>0</v>
      </c>
      <c r="J12" s="150">
        <f>'[5]categ dep'!$J$12</f>
        <v>0</v>
      </c>
      <c r="K12" s="157">
        <f t="shared" si="0"/>
        <v>186000</v>
      </c>
      <c r="L12" s="146">
        <f t="shared" si="1"/>
        <v>138000</v>
      </c>
      <c r="M12" s="150">
        <f t="shared" si="2"/>
        <v>56164</v>
      </c>
      <c r="N12" s="143"/>
    </row>
    <row r="13" spans="1:14" ht="45" customHeight="1" x14ac:dyDescent="0.25">
      <c r="A13" s="152" t="s">
        <v>224</v>
      </c>
      <c r="B13" s="201">
        <f>'[7]2) Tableau budgétaire 2'!$D$214</f>
        <v>58999.16</v>
      </c>
      <c r="C13" s="146">
        <f t="shared" si="3"/>
        <v>41299.411999999997</v>
      </c>
      <c r="D13" s="174">
        <v>12516</v>
      </c>
      <c r="E13" s="157">
        <v>0</v>
      </c>
      <c r="F13" s="147">
        <v>0</v>
      </c>
      <c r="G13" s="170">
        <f>'[3]categ dep'!$G$13</f>
        <v>0</v>
      </c>
      <c r="H13" s="161">
        <v>184680.03</v>
      </c>
      <c r="I13" s="146">
        <f>108019+37184</f>
        <v>145203</v>
      </c>
      <c r="J13" s="150">
        <f>'[5]categ dep'!$J$13</f>
        <v>2196.1</v>
      </c>
      <c r="K13" s="157">
        <f t="shared" si="0"/>
        <v>243679.19</v>
      </c>
      <c r="L13" s="146">
        <f t="shared" si="1"/>
        <v>186502.41200000001</v>
      </c>
      <c r="M13" s="150">
        <f t="shared" si="2"/>
        <v>14712.1</v>
      </c>
      <c r="N13" s="143"/>
    </row>
    <row r="14" spans="1:14" ht="33" customHeight="1" x14ac:dyDescent="0.25">
      <c r="A14" s="153" t="s">
        <v>225</v>
      </c>
      <c r="B14" s="162">
        <f>SUM(B7:B13)</f>
        <v>1162074.17</v>
      </c>
      <c r="C14" s="148">
        <f>SUM(C7:C13)</f>
        <v>812671.91899999999</v>
      </c>
      <c r="D14" s="163">
        <f>SUM(D7:D13)</f>
        <v>90879</v>
      </c>
      <c r="E14" s="158">
        <f t="shared" ref="E14:H14" si="4">SUM(E7:E13)</f>
        <v>342894.37</v>
      </c>
      <c r="F14" s="148">
        <f t="shared" si="4"/>
        <v>240026.06</v>
      </c>
      <c r="G14" s="171">
        <f>SUM(G7:G13)</f>
        <v>132629</v>
      </c>
      <c r="H14" s="162">
        <f t="shared" si="4"/>
        <v>376190.33999999997</v>
      </c>
      <c r="I14" s="148">
        <f>SUM(I7:I13)</f>
        <v>263333.21602857148</v>
      </c>
      <c r="J14" s="163">
        <f>SUM(J7:J13)</f>
        <v>20058.129999999997</v>
      </c>
      <c r="K14" s="190">
        <f t="shared" si="0"/>
        <v>1881158.88</v>
      </c>
      <c r="L14" s="191">
        <f>+C14+F14+I14</f>
        <v>1316031.1950285714</v>
      </c>
      <c r="M14" s="192">
        <f>SUM(M7:M13)</f>
        <v>243566.13</v>
      </c>
      <c r="N14" s="143"/>
    </row>
    <row r="15" spans="1:14" ht="33" customHeight="1" x14ac:dyDescent="0.25">
      <c r="A15" s="152" t="s">
        <v>226</v>
      </c>
      <c r="B15" s="164">
        <v>81345.191900000005</v>
      </c>
      <c r="C15" s="147">
        <f>+B15*0.7</f>
        <v>56941.634330000001</v>
      </c>
      <c r="D15" s="174">
        <f>'[6]expenses par categorie'!$Q$2</f>
        <v>8586</v>
      </c>
      <c r="E15" s="156">
        <v>24002.61</v>
      </c>
      <c r="F15" s="147">
        <f>+F14*0.07</f>
        <v>16801.824200000003</v>
      </c>
      <c r="G15" s="69">
        <f>+'[3]rapport par resultats'!$L$199</f>
        <v>4064</v>
      </c>
      <c r="H15" s="164">
        <v>26333.32</v>
      </c>
      <c r="I15" s="147">
        <v>18433.342482000004</v>
      </c>
      <c r="J15" s="165">
        <f>+'[5]rapport par resultats'!$K$199</f>
        <v>1404.0691000000002</v>
      </c>
      <c r="K15" s="157">
        <f t="shared" si="0"/>
        <v>131681.1219</v>
      </c>
      <c r="L15" s="146">
        <f>+C15+F15+I15</f>
        <v>92176.801012000011</v>
      </c>
      <c r="M15" s="150">
        <f t="shared" ref="M15" si="5">+D15+G15+J15</f>
        <v>14054.069100000001</v>
      </c>
      <c r="N15" s="143"/>
    </row>
    <row r="16" spans="1:14" ht="33" customHeight="1" thickBot="1" x14ac:dyDescent="0.3">
      <c r="A16" s="154" t="s">
        <v>227</v>
      </c>
      <c r="B16" s="166">
        <f>+B14+B15</f>
        <v>1243419.3618999999</v>
      </c>
      <c r="C16" s="186">
        <f>+C14+C15</f>
        <v>869613.55333000002</v>
      </c>
      <c r="D16" s="167">
        <f>+D14+D15</f>
        <v>99465</v>
      </c>
      <c r="E16" s="159">
        <f>SUM(E14:E15)</f>
        <v>366896.98</v>
      </c>
      <c r="F16" s="151">
        <f>SUM(F14:F15)</f>
        <v>256827.8842</v>
      </c>
      <c r="G16" s="172">
        <f>SUM(G14:G15)</f>
        <v>136693</v>
      </c>
      <c r="H16" s="166">
        <f t="shared" ref="H16" si="6">+H14+H15</f>
        <v>402523.66</v>
      </c>
      <c r="I16" s="151">
        <f>+I14+I15</f>
        <v>281766.55851057149</v>
      </c>
      <c r="J16" s="167">
        <f>+J14+J15</f>
        <v>21462.199099999998</v>
      </c>
      <c r="K16" s="187">
        <f t="shared" si="0"/>
        <v>2012840.0018999998</v>
      </c>
      <c r="L16" s="188">
        <f t="shared" si="1"/>
        <v>1408207.9960405715</v>
      </c>
      <c r="M16" s="189">
        <f>SUM(M14:M15)</f>
        <v>257620.1991</v>
      </c>
      <c r="N16" s="175"/>
    </row>
    <row r="17" spans="3:14" x14ac:dyDescent="0.25">
      <c r="N17" s="100"/>
    </row>
    <row r="18" spans="3:14" x14ac:dyDescent="0.25">
      <c r="C18" s="143"/>
      <c r="M18" s="143"/>
    </row>
    <row r="19" spans="3:14" x14ac:dyDescent="0.25">
      <c r="M19" s="143"/>
    </row>
    <row r="20" spans="3:14" x14ac:dyDescent="0.25">
      <c r="I20" s="143"/>
      <c r="M20" s="143"/>
    </row>
    <row r="21" spans="3:14" x14ac:dyDescent="0.25">
      <c r="I21" s="143"/>
      <c r="M21" s="143"/>
    </row>
    <row r="22" spans="3:14" x14ac:dyDescent="0.25">
      <c r="M22" s="143"/>
    </row>
  </sheetData>
  <mergeCells count="5">
    <mergeCell ref="A5:A6"/>
    <mergeCell ref="B5:D5"/>
    <mergeCell ref="E5:G5"/>
    <mergeCell ref="H5:J5"/>
    <mergeCell ref="K5:M5"/>
  </mergeCells>
  <pageMargins left="0.70866141732283472" right="0.70866141732283472" top="0.74803149606299213" bottom="0.74803149606299213"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1) RF - Par produits</vt:lpstr>
      <vt:lpstr>2) RF - Par catégories budgétai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Herizo Randriamampia</dc:creator>
  <cp:lastModifiedBy>ICT_PROVIDER</cp:lastModifiedBy>
  <cp:lastPrinted>2020-11-19T12:36:57Z</cp:lastPrinted>
  <dcterms:created xsi:type="dcterms:W3CDTF">2020-05-05T05:58:38Z</dcterms:created>
  <dcterms:modified xsi:type="dcterms:W3CDTF">2020-11-24T10:59:25Z</dcterms:modified>
</cp:coreProperties>
</file>