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JAG\AppData\Local\Microsoft\Windows\INetCache\Content.Outlook\S3VDZ66V\"/>
    </mc:Choice>
  </mc:AlternateContent>
  <xr:revisionPtr revIDLastSave="0" documentId="13_ncr:1_{29D75B52-AC3F-4EA7-8EAE-3EB42FFAEAD8}" xr6:coauthVersionLast="45" xr6:coauthVersionMax="45" xr10:uidLastSave="{00000000-0000-0000-0000-000000000000}"/>
  <bookViews>
    <workbookView xWindow="-110" yWindow="-110" windowWidth="22780" windowHeight="14660" xr2:uid="{00000000-000D-0000-FFFF-FFFF00000000}"/>
  </bookViews>
  <sheets>
    <sheet name="Output budget" sheetId="5" r:id="rId1"/>
    <sheet name="Category" sheetId="2" r:id="rId2"/>
  </sheets>
  <definedNames>
    <definedName name="_xlnm.Print_Area" localSheetId="1">Category!$A$1:$N$17</definedName>
    <definedName name="_xlnm.Print_Area" localSheetId="0">'Output budget'!$A$1:$L$67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 i="5" l="1"/>
  <c r="L56" i="5"/>
  <c r="J60" i="5" l="1"/>
  <c r="J61" i="5"/>
  <c r="J62" i="5"/>
  <c r="J63" i="5"/>
  <c r="J64" i="5"/>
  <c r="J59" i="5"/>
  <c r="J58" i="5"/>
  <c r="J57" i="5"/>
  <c r="J56" i="5"/>
  <c r="J55" i="5"/>
  <c r="J54" i="5"/>
  <c r="J53" i="5"/>
  <c r="J52" i="5"/>
  <c r="J51" i="5"/>
  <c r="J50" i="5"/>
  <c r="J49" i="5"/>
  <c r="J48" i="5"/>
  <c r="J47" i="5"/>
  <c r="J46" i="5"/>
  <c r="J45" i="5"/>
  <c r="J44" i="5"/>
  <c r="J43" i="5"/>
  <c r="J42" i="5"/>
  <c r="J41" i="5"/>
  <c r="J40" i="5"/>
  <c r="J39" i="5"/>
  <c r="J38" i="5"/>
  <c r="J37" i="5"/>
  <c r="J36" i="5"/>
  <c r="J35" i="5"/>
  <c r="J34" i="5"/>
  <c r="J33" i="5"/>
  <c r="J31" i="5"/>
  <c r="J32" i="5"/>
  <c r="J10" i="5"/>
  <c r="J11" i="5"/>
  <c r="J12" i="5"/>
  <c r="J13" i="5"/>
  <c r="J14" i="5"/>
  <c r="J15" i="5"/>
  <c r="J16" i="5"/>
  <c r="J17" i="5"/>
  <c r="J18" i="5"/>
  <c r="J19" i="5"/>
  <c r="J20" i="5"/>
  <c r="J21" i="5"/>
  <c r="J22" i="5"/>
  <c r="J23" i="5"/>
  <c r="J24" i="5"/>
  <c r="J25" i="5"/>
  <c r="J26" i="5"/>
  <c r="J27" i="5"/>
  <c r="J28" i="5"/>
  <c r="J29" i="5"/>
  <c r="J30" i="5"/>
  <c r="J9" i="5"/>
  <c r="I60" i="5"/>
  <c r="I61" i="5"/>
  <c r="I62" i="5"/>
  <c r="I63" i="5"/>
  <c r="I64" i="5"/>
  <c r="I59" i="5"/>
  <c r="I57" i="5"/>
  <c r="I56" i="5"/>
  <c r="I55" i="5"/>
  <c r="I54" i="5"/>
  <c r="I53" i="5"/>
  <c r="I52" i="5"/>
  <c r="I51" i="5"/>
  <c r="I50" i="5"/>
  <c r="I49" i="5"/>
  <c r="I48" i="5"/>
  <c r="I47" i="5"/>
  <c r="I46" i="5"/>
  <c r="I45" i="5"/>
  <c r="I44" i="5"/>
  <c r="I43" i="5"/>
  <c r="I42" i="5"/>
  <c r="I41" i="5"/>
  <c r="I40" i="5"/>
  <c r="I39" i="5"/>
  <c r="I38" i="5"/>
  <c r="I58" i="5" s="1"/>
  <c r="I37" i="5"/>
  <c r="I36" i="5"/>
  <c r="I23" i="5"/>
  <c r="I24" i="5"/>
  <c r="I25" i="5"/>
  <c r="I26" i="5"/>
  <c r="I27" i="5"/>
  <c r="I28" i="5"/>
  <c r="I29" i="5"/>
  <c r="I30" i="5"/>
  <c r="I31" i="5"/>
  <c r="I32" i="5"/>
  <c r="I12" i="5"/>
  <c r="I13" i="5"/>
  <c r="I14" i="5"/>
  <c r="I15" i="5"/>
  <c r="I16" i="5"/>
  <c r="I17" i="5"/>
  <c r="I18" i="5"/>
  <c r="I19" i="5"/>
  <c r="I20" i="5"/>
  <c r="I21" i="5"/>
  <c r="I22" i="5"/>
  <c r="I10" i="5"/>
  <c r="I11" i="5"/>
  <c r="I9" i="5"/>
  <c r="D54" i="5"/>
  <c r="E54" i="5"/>
  <c r="F62" i="5" l="1"/>
  <c r="G62" i="5"/>
  <c r="H62" i="5"/>
  <c r="C62" i="5"/>
  <c r="H58" i="5"/>
  <c r="G58" i="5"/>
  <c r="F58" i="5"/>
  <c r="E58" i="5"/>
  <c r="E62" i="5" s="1"/>
  <c r="D58" i="5"/>
  <c r="C58" i="5"/>
  <c r="D22" i="5"/>
  <c r="E22" i="5"/>
  <c r="F22" i="5"/>
  <c r="G22" i="5"/>
  <c r="H22" i="5"/>
  <c r="C22" i="5"/>
  <c r="C33" i="5" s="1"/>
  <c r="D56" i="5"/>
  <c r="E56" i="5"/>
  <c r="F56" i="5"/>
  <c r="G56" i="5"/>
  <c r="H56" i="5"/>
  <c r="C56" i="5"/>
  <c r="F54" i="5"/>
  <c r="G54" i="5"/>
  <c r="H54" i="5"/>
  <c r="C54" i="5"/>
  <c r="D52" i="5"/>
  <c r="E52" i="5"/>
  <c r="F52" i="5"/>
  <c r="G52" i="5"/>
  <c r="H52" i="5"/>
  <c r="C52" i="5"/>
  <c r="D50" i="5"/>
  <c r="E50" i="5"/>
  <c r="F50" i="5"/>
  <c r="G50" i="5"/>
  <c r="H50" i="5"/>
  <c r="C50" i="5"/>
  <c r="D48" i="5"/>
  <c r="E48" i="5"/>
  <c r="F48" i="5"/>
  <c r="G48" i="5"/>
  <c r="H48" i="5"/>
  <c r="C48" i="5"/>
  <c r="D46" i="5"/>
  <c r="E46" i="5"/>
  <c r="F46" i="5"/>
  <c r="G46" i="5"/>
  <c r="H46" i="5"/>
  <c r="C46" i="5"/>
  <c r="D44" i="5"/>
  <c r="E44" i="5"/>
  <c r="F44" i="5"/>
  <c r="G44" i="5"/>
  <c r="H44" i="5"/>
  <c r="C44" i="5"/>
  <c r="D42" i="5"/>
  <c r="E42" i="5"/>
  <c r="F42" i="5"/>
  <c r="G42" i="5"/>
  <c r="H42" i="5"/>
  <c r="C42" i="5"/>
  <c r="D40" i="5"/>
  <c r="E40" i="5"/>
  <c r="F40" i="5"/>
  <c r="G40" i="5"/>
  <c r="H40" i="5"/>
  <c r="C40" i="5"/>
  <c r="D38" i="5"/>
  <c r="E38" i="5"/>
  <c r="F38" i="5"/>
  <c r="G38" i="5"/>
  <c r="H38" i="5"/>
  <c r="C38" i="5"/>
  <c r="D36" i="5"/>
  <c r="E36" i="5"/>
  <c r="F36" i="5"/>
  <c r="G36" i="5"/>
  <c r="H36" i="5"/>
  <c r="C36" i="5"/>
  <c r="H30" i="5"/>
  <c r="G30" i="5"/>
  <c r="F30" i="5"/>
  <c r="E30" i="5"/>
  <c r="D30" i="5"/>
  <c r="C30" i="5"/>
  <c r="H28" i="5"/>
  <c r="G28" i="5"/>
  <c r="F28" i="5"/>
  <c r="E28" i="5"/>
  <c r="D28" i="5"/>
  <c r="C28" i="5"/>
  <c r="H26" i="5"/>
  <c r="G26" i="5"/>
  <c r="F26" i="5"/>
  <c r="E26" i="5"/>
  <c r="D26" i="5"/>
  <c r="C26" i="5"/>
  <c r="F24" i="5"/>
  <c r="E24" i="5"/>
  <c r="D24" i="5"/>
  <c r="C24" i="5"/>
  <c r="F20" i="5"/>
  <c r="E20" i="5"/>
  <c r="D20" i="5"/>
  <c r="C20" i="5"/>
  <c r="H18" i="5"/>
  <c r="D18" i="5"/>
  <c r="E18" i="5"/>
  <c r="F18" i="5"/>
  <c r="G18" i="5"/>
  <c r="C18" i="5"/>
  <c r="D15" i="5"/>
  <c r="E15" i="5"/>
  <c r="F15" i="5"/>
  <c r="G15" i="5"/>
  <c r="H15" i="5"/>
  <c r="C15" i="5"/>
  <c r="F11" i="5"/>
  <c r="E11" i="5"/>
  <c r="D11" i="5"/>
  <c r="C11" i="5"/>
  <c r="G9" i="5"/>
  <c r="F9" i="5"/>
  <c r="F33" i="5" s="1"/>
  <c r="E9" i="5"/>
  <c r="E33" i="5" s="1"/>
  <c r="D9" i="5"/>
  <c r="D33" i="5" s="1"/>
  <c r="C9" i="5"/>
  <c r="H24" i="5"/>
  <c r="G24" i="5"/>
  <c r="H20" i="5"/>
  <c r="G20" i="5"/>
  <c r="H11" i="5"/>
  <c r="G11" i="5"/>
  <c r="G33" i="5" s="1"/>
  <c r="H9" i="5"/>
  <c r="H33" i="5" s="1"/>
  <c r="I33" i="5"/>
  <c r="G34" i="5"/>
  <c r="D62" i="5" l="1"/>
  <c r="C7" i="2" l="1"/>
  <c r="C8" i="2"/>
  <c r="C9" i="2"/>
  <c r="C10" i="2"/>
  <c r="C11" i="2"/>
  <c r="M11" i="2" s="1"/>
  <c r="C12" i="2"/>
  <c r="C13" i="2"/>
  <c r="D14" i="2"/>
  <c r="D15" i="2" s="1"/>
  <c r="E7" i="2"/>
  <c r="E14" i="2" s="1"/>
  <c r="E8" i="2"/>
  <c r="E9" i="2"/>
  <c r="E10" i="2"/>
  <c r="E11" i="2"/>
  <c r="E12" i="2"/>
  <c r="E13" i="2"/>
  <c r="F7" i="2"/>
  <c r="F8" i="2"/>
  <c r="F9" i="2"/>
  <c r="F10" i="2"/>
  <c r="F11" i="2"/>
  <c r="F12" i="2"/>
  <c r="F13" i="2"/>
  <c r="G14" i="2"/>
  <c r="G15" i="2"/>
  <c r="H7" i="2"/>
  <c r="H8" i="2"/>
  <c r="H9" i="2"/>
  <c r="H10" i="2"/>
  <c r="H11" i="2"/>
  <c r="H12" i="2"/>
  <c r="H13" i="2"/>
  <c r="I7" i="2"/>
  <c r="I8" i="2"/>
  <c r="I9" i="2"/>
  <c r="I10" i="2"/>
  <c r="I11" i="2"/>
  <c r="I12" i="2"/>
  <c r="I13" i="2"/>
  <c r="J14" i="2"/>
  <c r="J15" i="2"/>
  <c r="J16" i="2"/>
  <c r="K14" i="2"/>
  <c r="K15" i="2" s="1"/>
  <c r="K16" i="2" s="1"/>
  <c r="B7" i="2"/>
  <c r="L7" i="2" s="1"/>
  <c r="B8" i="2"/>
  <c r="B9" i="2"/>
  <c r="L9" i="2" s="1"/>
  <c r="B10" i="2"/>
  <c r="L10" i="2"/>
  <c r="B11" i="2"/>
  <c r="B12" i="2"/>
  <c r="B13" i="2"/>
  <c r="L13" i="2" s="1"/>
  <c r="M10" i="2"/>
  <c r="H14" i="2" l="1"/>
  <c r="I14" i="2"/>
  <c r="G16" i="2"/>
  <c r="F14" i="2"/>
  <c r="F16" i="2" s="1"/>
  <c r="M13" i="2"/>
  <c r="N13" i="2" s="1"/>
  <c r="M9" i="2"/>
  <c r="N9" i="2" s="1"/>
  <c r="N10" i="2"/>
  <c r="C14" i="2"/>
  <c r="B14" i="2"/>
  <c r="B15" i="2" s="1"/>
  <c r="L11" i="2"/>
  <c r="N11" i="2" s="1"/>
  <c r="L12" i="2"/>
  <c r="L8" i="2"/>
  <c r="M12" i="2"/>
  <c r="M8" i="2"/>
  <c r="I15" i="2"/>
  <c r="I16" i="2" s="1"/>
  <c r="F15" i="2"/>
  <c r="H15" i="2"/>
  <c r="H16" i="2"/>
  <c r="E15" i="2"/>
  <c r="E16" i="2"/>
  <c r="C15" i="2"/>
  <c r="C16" i="2"/>
  <c r="D16" i="2"/>
  <c r="M7" i="2"/>
  <c r="M14" i="2" l="1"/>
  <c r="L14" i="2"/>
  <c r="N8" i="2"/>
  <c r="B16" i="2"/>
  <c r="N12" i="2"/>
  <c r="M15" i="2"/>
  <c r="M16" i="2"/>
  <c r="N7" i="2"/>
  <c r="N14" i="2" s="1"/>
  <c r="N15" i="2" s="1"/>
  <c r="L15" i="2"/>
  <c r="L16" i="2" s="1"/>
</calcChain>
</file>

<file path=xl/sharedStrings.xml><?xml version="1.0" encoding="utf-8"?>
<sst xmlns="http://schemas.openxmlformats.org/spreadsheetml/2006/main" count="152" uniqueCount="144">
  <si>
    <t>Outcome/ Output number</t>
  </si>
  <si>
    <t>Outcome/ output/ activity formulation:</t>
  </si>
  <si>
    <t>Output 1.1:</t>
  </si>
  <si>
    <t>Activity 1.1.1:</t>
  </si>
  <si>
    <t>Output 1.2:</t>
  </si>
  <si>
    <t>Activity 1.2.1:</t>
  </si>
  <si>
    <t>Activity 1.2.2:</t>
  </si>
  <si>
    <t>Output 1.3:</t>
  </si>
  <si>
    <t>Activity 1.3.1:</t>
  </si>
  <si>
    <t>Activity 1.3.2:</t>
  </si>
  <si>
    <t>Output 2.1:</t>
  </si>
  <si>
    <t>Activity 2.1.1:</t>
  </si>
  <si>
    <t>Output 2.2:</t>
  </si>
  <si>
    <t>Activity 2.2.1:</t>
  </si>
  <si>
    <t>Output 2.3:</t>
  </si>
  <si>
    <t>Activity 2.3.1:</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</si>
  <si>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</si>
  <si>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</si>
  <si>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</si>
  <si>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</si>
  <si>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</si>
  <si>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</si>
  <si>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</si>
  <si>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</si>
  <si>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</si>
  <si>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</si>
  <si>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</si>
  <si>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</si>
  <si>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</si>
  <si>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</si>
  <si>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</si>
  <si>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</si>
  <si>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</si>
  <si>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</si>
  <si>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</si>
  <si>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</si>
  <si>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</si>
  <si>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OUTCOME 1: Government structures and institutions at Federal, regional, district and community level are strengthened, more accountable and transparent and better able, to respond to the various needs of the population in the Federal Member States of Somalia, and in particular Hirshabelle and Galmudug.</t>
  </si>
  <si>
    <t>District and/or community level government representatives are trained and capacitated to facilitate durable solutions through participatory inclusive planning, mapping and community driven recovery</t>
  </si>
  <si>
    <t xml:space="preserve">Local governments have tools and capacity to lead the coordination and information management of durable solutions interventions in identified areas impacted by displacement and returns. (particularly in support of data and analysis derived from the planning and mapping processes) </t>
  </si>
  <si>
    <t>State level / local radio and TV programs are aired and SMS messages disseminated to enhance general public’s awareness and understanding of the benefits of working together to achieve a common vision as well as those that promote public understanding about different population groups in mixed settlements</t>
  </si>
  <si>
    <t>Output 1.4:</t>
  </si>
  <si>
    <t>Activity 1.4.1:</t>
  </si>
  <si>
    <t>Output 1.5:</t>
  </si>
  <si>
    <t>Activity 1.5.1:</t>
  </si>
  <si>
    <t>Output 1.6:</t>
  </si>
  <si>
    <t>Activity 1.6.1:</t>
  </si>
  <si>
    <t>Output 1.7:</t>
  </si>
  <si>
    <t>Output 1.8:</t>
  </si>
  <si>
    <t>Activity 1.8.1:</t>
  </si>
  <si>
    <t>Output 1.9:</t>
  </si>
  <si>
    <t>Activity 1.9.1:</t>
  </si>
  <si>
    <t>Output 1.10:</t>
  </si>
  <si>
    <t>Activity 1.10.1:</t>
  </si>
  <si>
    <t>Regional and local municipal legislative and executive bodies are supported in the development of toolkits to facilitate management of existing IDP settlements, site selection for creation of new settlements and settlement upgrading</t>
  </si>
  <si>
    <t>A strategic framework to devise spatial responses dealing with conflict prevention in relation to HLP issues, land use, settlement locations and selection, settlement upgrading, prevention of hazards that may impact on livelihoods is developed for use by relevant duty bearers</t>
  </si>
  <si>
    <t>Terms of reference for land dispute resolution commissions at local and regional level are developed</t>
  </si>
  <si>
    <t xml:space="preserve">Livelihood needs assessments, analytics, detailed studies on non-extractive sectors that will support the economy and horizontal knowledge exchange programmes                                                                                                                             </t>
  </si>
  <si>
    <t>OUTCOME 2: Communities in the Federal Member States of Somalia, and in particular Hirshabelle and Galmudug, generate the demand for, and benefit from local governance, security, justice, economic and social solutions.</t>
  </si>
  <si>
    <t>Output 2.4:</t>
  </si>
  <si>
    <t>Activity 2.4.1:</t>
  </si>
  <si>
    <t>Output 2.5:</t>
  </si>
  <si>
    <t>Activity 2.5.1:</t>
  </si>
  <si>
    <t>Output 2.6:</t>
  </si>
  <si>
    <t>Activity 2.6.1:</t>
  </si>
  <si>
    <t>Output 2.7:</t>
  </si>
  <si>
    <t>Activity 2.7.1:</t>
  </si>
  <si>
    <t>Output 2.8:</t>
  </si>
  <si>
    <t>Activity 2.8.1:</t>
  </si>
  <si>
    <t>Output 2.9:</t>
  </si>
  <si>
    <t>Activity 2.9.1:</t>
  </si>
  <si>
    <t>Output 2.10:</t>
  </si>
  <si>
    <t>Activity 2.10.1:</t>
  </si>
  <si>
    <t>Output 2.11:</t>
  </si>
  <si>
    <t>Activity 2.11.1:</t>
  </si>
  <si>
    <t>Community defined socio-economic groups are formed, inclusive of all members of the community and participating fully in the community driven planning processes</t>
  </si>
  <si>
    <t>Drivers of instability as well as priority projects for conflict resolution, peaceful coexistence, durable solutions and recovery are identified through consultative and participatory visioning, planning and prioritization processes, culminating in community action plans.</t>
  </si>
  <si>
    <t>Community action groups (CAGs) and community based monitoring and evaluation committees (CBM&amp;Es) are formed and functioning to ensure coordinated inclusive implementation of prioritized interventions and monitoring systems.</t>
  </si>
  <si>
    <t>Target population and communities have improved access to basic services and means to sustain their living as well as to conflict resolution and community security, through the community driven and defined priority projects for peaceful co-existence, durable solutions and recovery</t>
  </si>
  <si>
    <t>Community-wide art, culture, and recreational activities facilitate positive social interactions and promote common identity in target locations</t>
  </si>
  <si>
    <t>Community-based local dispute resolution committees are trained on land dispute mediation, upgrading and resilience to disasters and local building culture (LBC)</t>
  </si>
  <si>
    <t>Participatory Market System Development (PMSD)</t>
  </si>
  <si>
    <t>Business Incubation and establishment of revolving funds and loans provisions for startups and business ideas developed through the innovation camps process</t>
  </si>
  <si>
    <t>IOM</t>
  </si>
  <si>
    <t>UNDP</t>
  </si>
  <si>
    <t>3-day training sessions on facilitating mapping, community planning and consultation in 5 sites</t>
  </si>
  <si>
    <t>3-day training sessions on information management (data analysis and compilation) and coordination in 6 sites</t>
  </si>
  <si>
    <t>IT equipment in 6 sites</t>
  </si>
  <si>
    <t>4 radio, 4 TV programme, 4 SMS messages broadcasted</t>
  </si>
  <si>
    <t>Feedback surveys</t>
  </si>
  <si>
    <t>Activity 1.7.1</t>
  </si>
  <si>
    <t>6 five-day community based planning sessions</t>
  </si>
  <si>
    <t xml:space="preserve">5 community planning and consultations </t>
  </si>
  <si>
    <t xml:space="preserve">one day training of and support to CAGs and CBMECs in 6 sites </t>
  </si>
  <si>
    <t>workshops, financial incentives for external key informants, contract services for advisory, translation, printing costs, 4 awareness campaigns for radio campaigns, public address, posters and leaflets campaigns), consulting services for conducting the activities in Hirshabelle</t>
  </si>
  <si>
    <t>Annex D - PBF project budget--</t>
  </si>
  <si>
    <t>Total Tranche 1</t>
  </si>
  <si>
    <t>UN-HABITAT</t>
  </si>
  <si>
    <t>Indirect support costs (7%)</t>
  </si>
  <si>
    <t>TOTAL PROJECT BUDGET ($)</t>
  </si>
  <si>
    <t>TOTAL FOR OUTCOME 2 ($)</t>
  </si>
  <si>
    <t>SUB-PROJECT BUDGET ($)</t>
  </si>
  <si>
    <t>TOTAL $ FOR OUTCOME 1 ($)</t>
  </si>
  <si>
    <t>Total</t>
  </si>
  <si>
    <t>Stakeholders consultative workshops &amp; trainings</t>
  </si>
  <si>
    <t>Activity 1.10.2:</t>
  </si>
  <si>
    <t>Assessments, analytics, studies on non-extractive livelihoods</t>
  </si>
  <si>
    <t>Public Private Partnership dialogue forums &amp; consultative workshops</t>
  </si>
  <si>
    <t>Setting up Public Private Partnerships and company mentorship schemes for IDP-led start ups</t>
  </si>
  <si>
    <t>Market systems assessment and sector analysis</t>
  </si>
  <si>
    <t>Trainings, capacity building and south-south exposure on livelihoods non-extractive sector</t>
  </si>
  <si>
    <t>Quick impact to jumpstart economic stabilization</t>
  </si>
  <si>
    <t>Cash for Work to rehabilitate/establish economic infrastructure</t>
  </si>
  <si>
    <t>Activity 1.2.3:</t>
  </si>
  <si>
    <t>Percent of budget for each output reserved for direct action on gender equality (if any):</t>
  </si>
  <si>
    <t>Liaison and capacity building of peace building and regional DS focal points and line ministries in the FGS</t>
  </si>
  <si>
    <t>Any remarks (e.g. on types of inputs provided or budget justification, for example if high TA or travel costs)</t>
  </si>
  <si>
    <t>n/a</t>
  </si>
  <si>
    <t>IOM Budget</t>
  </si>
  <si>
    <t>IOM Expenditure</t>
  </si>
  <si>
    <t>UN-HABITAT  Budget</t>
  </si>
  <si>
    <t>UN-HABITAT Expenditure</t>
  </si>
  <si>
    <t>TOTAL Budget</t>
  </si>
  <si>
    <t>TOTAL Expenditure</t>
  </si>
  <si>
    <t>UNDP Original Budget (US$)</t>
  </si>
  <si>
    <t>Operational cost for the NCE.</t>
  </si>
  <si>
    <t>Re-focusing activities to support peace and reconciliation in Galmudug</t>
  </si>
  <si>
    <t>Draft and validate spatial analyses and urban profiles</t>
  </si>
  <si>
    <t>Regional and municipal legislative and executive bodies are supported in legislative processes for the approval of land legislation in relation to the formulation of area/town plans.</t>
  </si>
  <si>
    <t xml:space="preserve">Project Risk Management Training  for CFT members Hirshabelle / 2 online trainings to regional and municipal Government staff on land legislative processes.  </t>
  </si>
  <si>
    <t>Development, translation and dissemination of 2 manuals of information gathererd from the 4 base maps for Galmudug and 3 urban profiles for Hirshabelle</t>
  </si>
  <si>
    <t xml:space="preserve">Selected communities in target locations are supported by technical (community) advisors in the monitoring and selection of community contracts for public works </t>
  </si>
  <si>
    <t>6 prioritized projects implemented through CfW</t>
  </si>
  <si>
    <t>24 prioritized community-wide art, culture, and recreational (or COVID-related Social Cohesion) activities</t>
  </si>
  <si>
    <t>4 community advisors (2 per state), including community workshops and site visits</t>
  </si>
  <si>
    <t>Organization of capacity building forums, Construction /upgrading of 4 settlements and Awareness raising through radio campaigns, leaflets, poster, and public-address campaigns)</t>
  </si>
  <si>
    <t xml:space="preserve">Production of urban resilience analisis </t>
  </si>
  <si>
    <t>Consultations, development, translation and validation of the TORs.</t>
  </si>
  <si>
    <t>Communities reinforce social cohesion and reintegration of displaced and refugee returnees through pilot projects focused on COVID-19 realted settlement upgrading, creation of new settlements (mixed use), improved connectivity and services in target clusters of IDP settlements.</t>
  </si>
  <si>
    <t>UNDP Expenditure*</t>
  </si>
  <si>
    <t>*Estimated based on AAA.</t>
  </si>
  <si>
    <t>Implementation rate:</t>
  </si>
  <si>
    <t>Rounded</t>
  </si>
  <si>
    <r>
      <t xml:space="preserve">Budget by recipient organization (not including staff, general operating costs and indirect fee)
</t>
    </r>
    <r>
      <rPr>
        <b/>
        <sz val="10"/>
        <color rgb="FF0070C0"/>
        <rFont val="Arial"/>
        <family val="2"/>
      </rPr>
      <t>Please add a new column for each recipient organization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</si>
</sst>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9"/>
      <color theme="1"/>
      <name val="Calibri"/>
      <family val="2"/>
    </font>
    <font>
      <sz val="9"/>
      <color theme="1"/>
      <name val="Calibri"/>
      <family val="2"/>
    </font>
    <font>
      <b/>
      <sz val="9"/>
      <name val="Arial"/>
      <family val="2"/>
    </font>
    <font>
      <sz val="9"/>
      <name val="Arial"/>
      <family val="2"/>
    </font>
    <font>
      <b/>
      <sz val="10"/>
      <name val="Arial"/>
      <family val="2"/>
    </font>
    <font>
      <sz val="10"/>
      <name val="Arial"/>
      <family val="2"/>
    </font>
    <font>
      <b/>
      <sz val="10"/>
      <color rgb="FF0070C0"/>
      <name val="Arial"/>
      <family val="2"/>
    </font>
  </fonts>
  <fills count="3">
    <fill>
      <patternFill patternType="none"/>
    </fill>
    <fill>
      <patternFill patternType="gray125"/>
    </fill>
    <fill>
      <patternFill patternType="solid">
        <fgColor theme="3"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3" fillId="0" borderId="0" xfId="0" applyFont="1" applyFill="1"/>
    <xf numFmtId="0" fontId="3" fillId="0" borderId="0" xfId="0" applyFont="1" applyFill="1" applyBorder="1"/>
    <xf numFmtId="165" fontId="5" fillId="0" borderId="0" xfId="2" applyNumberFormat="1" applyFont="1" applyFill="1" applyBorder="1" applyAlignment="1">
      <alignment horizontal="right" vertical="center" wrapText="1"/>
    </xf>
    <xf numFmtId="0" fontId="7" fillId="0" borderId="0" xfId="0" applyFont="1" applyFill="1"/>
    <xf numFmtId="0" fontId="7" fillId="0" borderId="0" xfId="0" applyFont="1" applyFill="1" applyBorder="1"/>
    <xf numFmtId="165" fontId="3" fillId="0" borderId="0" xfId="0" applyNumberFormat="1" applyFont="1" applyFill="1"/>
    <xf numFmtId="165" fontId="5" fillId="0" borderId="1" xfId="2" applyNumberFormat="1" applyFont="1" applyFill="1" applyBorder="1" applyAlignment="1">
      <alignment horizontal="right" vertical="center" wrapText="1"/>
    </xf>
    <xf numFmtId="165" fontId="7" fillId="0" borderId="0" xfId="2" applyNumberFormat="1" applyFont="1" applyFill="1"/>
    <xf numFmtId="43" fontId="7" fillId="0" borderId="0" xfId="0" applyNumberFormat="1" applyFont="1" applyFill="1"/>
    <xf numFmtId="0" fontId="5" fillId="0" borderId="5" xfId="0" applyFont="1" applyFill="1" applyBorder="1" applyAlignment="1">
      <alignment vertical="center"/>
    </xf>
    <xf numFmtId="165" fontId="5" fillId="0" borderId="6" xfId="2" applyNumberFormat="1" applyFont="1" applyFill="1" applyBorder="1" applyAlignment="1">
      <alignment horizontal="right" vertical="center" wrapText="1"/>
    </xf>
    <xf numFmtId="0" fontId="5" fillId="0" borderId="5"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6" xfId="0" applyFont="1" applyFill="1" applyBorder="1"/>
    <xf numFmtId="165" fontId="3" fillId="0" borderId="0" xfId="2" applyNumberFormat="1" applyFont="1" applyFill="1"/>
    <xf numFmtId="0" fontId="2" fillId="0" borderId="0" xfId="0" applyFont="1" applyFill="1"/>
    <xf numFmtId="3" fontId="3" fillId="0" borderId="1" xfId="0" applyNumberFormat="1" applyFont="1" applyFill="1" applyBorder="1"/>
    <xf numFmtId="3" fontId="5" fillId="0" borderId="1" xfId="2" applyNumberFormat="1" applyFont="1" applyFill="1" applyBorder="1" applyAlignment="1">
      <alignment horizontal="right" vertical="center" wrapText="1"/>
    </xf>
    <xf numFmtId="165" fontId="3" fillId="0" borderId="1" xfId="2" applyNumberFormat="1" applyFont="1" applyFill="1" applyBorder="1"/>
    <xf numFmtId="164" fontId="4" fillId="0" borderId="5" xfId="1" applyNumberFormat="1" applyFont="1" applyFill="1" applyBorder="1" applyAlignment="1">
      <alignment vertical="center" wrapText="1"/>
    </xf>
    <xf numFmtId="164" fontId="4" fillId="0" borderId="8" xfId="1" applyNumberFormat="1" applyFont="1" applyFill="1" applyBorder="1" applyAlignment="1">
      <alignment vertical="center" wrapText="1"/>
    </xf>
    <xf numFmtId="0" fontId="7" fillId="0" borderId="6" xfId="0" applyFont="1" applyFill="1" applyBorder="1" applyAlignment="1">
      <alignment horizontal="center"/>
    </xf>
    <xf numFmtId="0" fontId="7" fillId="0" borderId="10" xfId="0" applyFont="1" applyFill="1" applyBorder="1"/>
    <xf numFmtId="165" fontId="4" fillId="0" borderId="1" xfId="2" applyNumberFormat="1" applyFont="1" applyFill="1" applyBorder="1" applyAlignment="1">
      <alignment horizontal="right" vertical="center" wrapText="1"/>
    </xf>
    <xf numFmtId="165" fontId="4" fillId="0" borderId="6" xfId="2" applyNumberFormat="1" applyFont="1" applyFill="1" applyBorder="1" applyAlignment="1">
      <alignment horizontal="right" vertical="center" wrapText="1"/>
    </xf>
    <xf numFmtId="165" fontId="4" fillId="0" borderId="9" xfId="2" applyNumberFormat="1" applyFont="1" applyFill="1" applyBorder="1" applyAlignment="1">
      <alignment horizontal="right" vertical="center" wrapText="1"/>
    </xf>
    <xf numFmtId="165" fontId="4" fillId="0" borderId="10" xfId="2" applyNumberFormat="1" applyFont="1" applyFill="1" applyBorder="1" applyAlignment="1">
      <alignment horizontal="right" vertical="center" wrapText="1"/>
    </xf>
    <xf numFmtId="165" fontId="7" fillId="0" borderId="0" xfId="0" applyNumberFormat="1" applyFont="1" applyFill="1"/>
    <xf numFmtId="9" fontId="7" fillId="0" borderId="0" xfId="3" applyFont="1" applyFill="1"/>
    <xf numFmtId="43" fontId="7" fillId="0" borderId="6" xfId="0" applyNumberFormat="1" applyFont="1" applyFill="1" applyBorder="1"/>
    <xf numFmtId="0" fontId="8" fillId="0" borderId="0" xfId="0" applyFont="1" applyFill="1"/>
    <xf numFmtId="165" fontId="8" fillId="0" borderId="0" xfId="2" applyNumberFormat="1" applyFont="1" applyFill="1"/>
    <xf numFmtId="0" fontId="9" fillId="0" borderId="0" xfId="0" applyFont="1" applyFill="1"/>
    <xf numFmtId="165" fontId="9" fillId="0" borderId="0" xfId="2" applyNumberFormat="1" applyFont="1" applyFill="1"/>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5"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165" fontId="8" fillId="0" borderId="1" xfId="2" applyNumberFormat="1" applyFont="1" applyFill="1" applyBorder="1" applyAlignment="1">
      <alignment vertical="center" wrapText="1"/>
    </xf>
    <xf numFmtId="165" fontId="9" fillId="0" borderId="1" xfId="2"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9" fillId="0" borderId="1" xfId="0" applyFont="1" applyFill="1" applyBorder="1" applyAlignment="1">
      <alignment vertical="center" wrapText="1"/>
    </xf>
    <xf numFmtId="165" fontId="9" fillId="0" borderId="1" xfId="2" applyNumberFormat="1" applyFont="1" applyFill="1" applyBorder="1" applyAlignment="1">
      <alignment horizontal="right" vertical="center" wrapText="1"/>
    </xf>
    <xf numFmtId="9" fontId="9" fillId="0" borderId="1" xfId="3" applyFont="1" applyFill="1" applyBorder="1" applyAlignment="1">
      <alignment vertical="center" wrapText="1"/>
    </xf>
    <xf numFmtId="0" fontId="9" fillId="0" borderId="5" xfId="0" applyFont="1" applyFill="1" applyBorder="1" applyAlignment="1">
      <alignment vertical="center" wrapText="1"/>
    </xf>
    <xf numFmtId="9" fontId="9" fillId="0" borderId="1" xfId="3" applyFont="1" applyFill="1" applyBorder="1"/>
    <xf numFmtId="0" fontId="9" fillId="0" borderId="1" xfId="0" applyFont="1" applyFill="1" applyBorder="1" applyAlignment="1">
      <alignment wrapText="1"/>
    </xf>
    <xf numFmtId="0" fontId="9" fillId="0" borderId="1" xfId="0" applyFont="1" applyFill="1" applyBorder="1"/>
    <xf numFmtId="165" fontId="9" fillId="0" borderId="1" xfId="2" applyNumberFormat="1" applyFont="1" applyFill="1" applyBorder="1" applyAlignment="1">
      <alignment horizontal="right" vertical="center"/>
    </xf>
    <xf numFmtId="44" fontId="8" fillId="0" borderId="1" xfId="1" applyFont="1" applyFill="1" applyBorder="1" applyAlignment="1">
      <alignment vertical="center" wrapText="1"/>
    </xf>
    <xf numFmtId="165" fontId="8" fillId="0" borderId="1" xfId="2" applyNumberFormat="1" applyFont="1" applyFill="1" applyBorder="1" applyAlignment="1">
      <alignment horizontal="right" vertical="center" wrapText="1"/>
    </xf>
    <xf numFmtId="43" fontId="8" fillId="0" borderId="1" xfId="2" applyFont="1" applyFill="1" applyBorder="1" applyAlignment="1">
      <alignment vertical="center" wrapText="1"/>
    </xf>
    <xf numFmtId="0" fontId="8" fillId="0" borderId="1" xfId="0" applyFont="1" applyFill="1" applyBorder="1" applyAlignment="1">
      <alignment vertical="center"/>
    </xf>
    <xf numFmtId="165" fontId="8" fillId="0" borderId="1" xfId="2" applyNumberFormat="1" applyFont="1" applyFill="1" applyBorder="1" applyAlignment="1">
      <alignment horizontal="right" vertical="center"/>
    </xf>
    <xf numFmtId="165" fontId="9" fillId="0" borderId="0" xfId="2" applyNumberFormat="1" applyFont="1" applyFill="1" applyBorder="1" applyAlignment="1">
      <alignment horizontal="right" vertical="center" wrapText="1"/>
    </xf>
    <xf numFmtId="165" fontId="9" fillId="0" borderId="0" xfId="2" applyNumberFormat="1" applyFont="1" applyFill="1" applyAlignment="1">
      <alignment horizontal="right" vertical="center"/>
    </xf>
    <xf numFmtId="0" fontId="8" fillId="0" borderId="5" xfId="0" applyFont="1" applyFill="1" applyBorder="1" applyAlignment="1">
      <alignment horizontal="center" wrapText="1"/>
    </xf>
    <xf numFmtId="44" fontId="8" fillId="0" borderId="1" xfId="1" applyFont="1" applyFill="1" applyBorder="1" applyAlignment="1">
      <alignment horizontal="center" vertical="center" wrapText="1"/>
    </xf>
    <xf numFmtId="9" fontId="8" fillId="0" borderId="1" xfId="3" applyFont="1" applyFill="1" applyBorder="1" applyAlignment="1">
      <alignment horizontal="center"/>
    </xf>
    <xf numFmtId="6" fontId="8" fillId="0" borderId="1" xfId="0" applyNumberFormat="1" applyFont="1" applyFill="1" applyBorder="1" applyAlignment="1">
      <alignment horizontal="left" vertical="center" wrapText="1"/>
    </xf>
    <xf numFmtId="9" fontId="8" fillId="0" borderId="1" xfId="3" applyFont="1" applyFill="1" applyBorder="1" applyAlignment="1">
      <alignment vertical="center" wrapText="1"/>
    </xf>
    <xf numFmtId="9" fontId="9" fillId="0" borderId="9" xfId="3" applyFont="1" applyFill="1" applyBorder="1" applyAlignment="1">
      <alignment horizontal="right" vertical="center" wrapText="1"/>
    </xf>
    <xf numFmtId="0" fontId="9" fillId="0" borderId="7" xfId="0" quotePrefix="1" applyFont="1" applyFill="1" applyBorder="1"/>
    <xf numFmtId="0" fontId="9" fillId="0" borderId="7" xfId="0" applyFont="1" applyFill="1" applyBorder="1"/>
    <xf numFmtId="165" fontId="9" fillId="0" borderId="7" xfId="2" applyNumberFormat="1" applyFont="1" applyFill="1" applyBorder="1"/>
    <xf numFmtId="165" fontId="9" fillId="0" borderId="7" xfId="0" applyNumberFormat="1" applyFont="1" applyFill="1" applyBorder="1"/>
    <xf numFmtId="43" fontId="9" fillId="0" borderId="0" xfId="0" applyNumberFormat="1" applyFont="1" applyFill="1"/>
    <xf numFmtId="43" fontId="9" fillId="0" borderId="0" xfId="2" applyFont="1" applyFill="1"/>
    <xf numFmtId="9" fontId="8" fillId="0" borderId="0" xfId="3" applyFont="1" applyFill="1"/>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tabSelected="1" view="pageBreakPreview" topLeftCell="A22" zoomScale="80" zoomScaleNormal="120" zoomScaleSheetLayoutView="80" zoomScalePageLayoutView="120" workbookViewId="0">
      <selection activeCell="L18" sqref="L18"/>
    </sheetView>
  </sheetViews>
  <sheetFormatPr defaultColWidth="8.90625" defaultRowHeight="11.5" x14ac:dyDescent="0.25"/>
  <cols>
    <col min="1" max="1" width="15.36328125" style="4" customWidth="1"/>
    <col min="2" max="2" width="62.453125" style="4" customWidth="1"/>
    <col min="3" max="3" width="10.90625" style="4" customWidth="1"/>
    <col min="4" max="4" width="11.81640625" style="8" customWidth="1"/>
    <col min="5" max="5" width="9.54296875" style="4" customWidth="1"/>
    <col min="6" max="6" width="10.90625" style="4" customWidth="1"/>
    <col min="7" max="7" width="11.453125" style="4" customWidth="1"/>
    <col min="8" max="8" width="11.7265625" style="4" customWidth="1"/>
    <col min="9" max="9" width="11.1796875" style="4" customWidth="1"/>
    <col min="10" max="10" width="10.6328125" style="4" customWidth="1"/>
    <col min="11" max="11" width="16.36328125" style="4" customWidth="1"/>
    <col min="12" max="12" width="28.453125" style="4" customWidth="1"/>
    <col min="13" max="16384" width="8.90625" style="4"/>
  </cols>
  <sheetData>
    <row r="1" spans="1:12" ht="13" x14ac:dyDescent="0.3">
      <c r="A1" s="32" t="s">
        <v>95</v>
      </c>
      <c r="B1" s="32"/>
      <c r="C1" s="32"/>
      <c r="D1" s="33"/>
      <c r="E1" s="32"/>
      <c r="F1" s="32"/>
      <c r="G1" s="32"/>
      <c r="H1" s="32"/>
      <c r="I1" s="34"/>
      <c r="J1" s="34"/>
      <c r="K1" s="34"/>
    </row>
    <row r="2" spans="1:12" ht="13" x14ac:dyDescent="0.3">
      <c r="A2" s="32"/>
      <c r="B2" s="34"/>
      <c r="C2" s="34"/>
      <c r="D2" s="35"/>
      <c r="E2" s="32"/>
      <c r="F2" s="32"/>
      <c r="G2" s="32"/>
      <c r="H2" s="32"/>
      <c r="I2" s="34"/>
      <c r="J2" s="34"/>
      <c r="K2" s="34"/>
    </row>
    <row r="3" spans="1:12" ht="13" x14ac:dyDescent="0.3">
      <c r="A3" s="32" t="s">
        <v>31</v>
      </c>
      <c r="B3" s="32"/>
      <c r="C3" s="32"/>
      <c r="D3" s="33"/>
      <c r="E3" s="32"/>
      <c r="F3" s="32"/>
      <c r="G3" s="32"/>
      <c r="H3" s="32"/>
      <c r="I3" s="34"/>
      <c r="J3" s="34"/>
      <c r="K3" s="34"/>
    </row>
    <row r="4" spans="1:12" ht="12.5" x14ac:dyDescent="0.25">
      <c r="A4" s="34"/>
      <c r="B4" s="34"/>
      <c r="C4" s="34"/>
      <c r="D4" s="35"/>
      <c r="E4" s="34"/>
      <c r="F4" s="34"/>
      <c r="G4" s="34"/>
      <c r="H4" s="34"/>
      <c r="I4" s="34"/>
      <c r="J4" s="34"/>
      <c r="K4" s="34"/>
    </row>
    <row r="5" spans="1:12" ht="13.5" thickBot="1" x14ac:dyDescent="0.35">
      <c r="A5" s="32" t="s">
        <v>36</v>
      </c>
      <c r="B5" s="34"/>
      <c r="C5" s="34"/>
      <c r="D5" s="35"/>
      <c r="E5" s="34"/>
      <c r="F5" s="34"/>
      <c r="G5" s="34"/>
      <c r="H5" s="34"/>
      <c r="I5" s="34"/>
      <c r="J5" s="34"/>
      <c r="K5" s="34"/>
    </row>
    <row r="6" spans="1:12" ht="50.4" customHeight="1" x14ac:dyDescent="0.25">
      <c r="A6" s="77" t="s">
        <v>0</v>
      </c>
      <c r="B6" s="79" t="s">
        <v>1</v>
      </c>
      <c r="C6" s="83" t="s">
        <v>143</v>
      </c>
      <c r="D6" s="84"/>
      <c r="E6" s="84"/>
      <c r="F6" s="84"/>
      <c r="G6" s="84"/>
      <c r="H6" s="84"/>
      <c r="I6" s="85"/>
      <c r="J6" s="36"/>
      <c r="K6" s="79" t="s">
        <v>114</v>
      </c>
      <c r="L6" s="81" t="s">
        <v>116</v>
      </c>
    </row>
    <row r="7" spans="1:12" ht="63" customHeight="1" x14ac:dyDescent="0.25">
      <c r="A7" s="78"/>
      <c r="B7" s="80"/>
      <c r="C7" s="37" t="s">
        <v>124</v>
      </c>
      <c r="D7" s="38" t="s">
        <v>139</v>
      </c>
      <c r="E7" s="39" t="s">
        <v>118</v>
      </c>
      <c r="F7" s="39" t="s">
        <v>119</v>
      </c>
      <c r="G7" s="37" t="s">
        <v>120</v>
      </c>
      <c r="H7" s="37" t="s">
        <v>121</v>
      </c>
      <c r="I7" s="37" t="s">
        <v>122</v>
      </c>
      <c r="J7" s="37" t="s">
        <v>123</v>
      </c>
      <c r="K7" s="80"/>
      <c r="L7" s="82"/>
    </row>
    <row r="8" spans="1:12" ht="11.5" customHeight="1" x14ac:dyDescent="0.25">
      <c r="A8" s="40" t="s">
        <v>37</v>
      </c>
      <c r="B8" s="41"/>
      <c r="C8" s="42"/>
      <c r="D8" s="43"/>
      <c r="E8" s="43"/>
      <c r="F8" s="43"/>
      <c r="G8" s="43"/>
      <c r="H8" s="43"/>
      <c r="I8" s="44"/>
      <c r="J8" s="44"/>
      <c r="K8" s="45"/>
      <c r="L8" s="23" t="s">
        <v>117</v>
      </c>
    </row>
    <row r="9" spans="1:12" ht="37.5" x14ac:dyDescent="0.25">
      <c r="A9" s="46" t="s">
        <v>2</v>
      </c>
      <c r="B9" s="47" t="s">
        <v>38</v>
      </c>
      <c r="C9" s="48">
        <f t="shared" ref="C9" si="0">C10</f>
        <v>0</v>
      </c>
      <c r="D9" s="48">
        <f t="shared" ref="D9" si="1">D10</f>
        <v>0</v>
      </c>
      <c r="E9" s="48">
        <f t="shared" ref="E9" si="2">E10</f>
        <v>8950</v>
      </c>
      <c r="F9" s="48">
        <f t="shared" ref="F9" si="3">F10</f>
        <v>11137</v>
      </c>
      <c r="G9" s="48">
        <f t="shared" ref="G9" si="4">G10</f>
        <v>0</v>
      </c>
      <c r="H9" s="48">
        <f t="shared" ref="H9" si="5">H10</f>
        <v>0</v>
      </c>
      <c r="I9" s="48">
        <f>C9+E9+G9</f>
        <v>8950</v>
      </c>
      <c r="J9" s="48">
        <f>D9+F9+H9</f>
        <v>11137</v>
      </c>
      <c r="K9" s="49">
        <v>0.5</v>
      </c>
      <c r="L9" s="15"/>
    </row>
    <row r="10" spans="1:12" ht="25" x14ac:dyDescent="0.25">
      <c r="A10" s="50" t="s">
        <v>3</v>
      </c>
      <c r="B10" s="47" t="s">
        <v>85</v>
      </c>
      <c r="C10" s="48"/>
      <c r="D10" s="48"/>
      <c r="E10" s="48">
        <v>8950</v>
      </c>
      <c r="F10" s="48">
        <v>11137</v>
      </c>
      <c r="G10" s="48">
        <v>0</v>
      </c>
      <c r="H10" s="48"/>
      <c r="I10" s="48">
        <f t="shared" ref="I10:I32" si="6">C10+E10+G10</f>
        <v>8950</v>
      </c>
      <c r="J10" s="48">
        <f t="shared" ref="J10:J57" si="7">D10+F10+H10</f>
        <v>11137</v>
      </c>
      <c r="K10" s="51"/>
      <c r="L10" s="15"/>
    </row>
    <row r="11" spans="1:12" ht="50" x14ac:dyDescent="0.25">
      <c r="A11" s="46" t="s">
        <v>4</v>
      </c>
      <c r="B11" s="47" t="s">
        <v>39</v>
      </c>
      <c r="C11" s="48">
        <f t="shared" ref="C11:F11" si="8">C12+C13+C14</f>
        <v>0</v>
      </c>
      <c r="D11" s="48">
        <f t="shared" si="8"/>
        <v>0</v>
      </c>
      <c r="E11" s="48">
        <f t="shared" si="8"/>
        <v>31740</v>
      </c>
      <c r="F11" s="48">
        <f t="shared" si="8"/>
        <v>14451</v>
      </c>
      <c r="G11" s="48">
        <f>G12+G13+G14</f>
        <v>24625</v>
      </c>
      <c r="H11" s="48">
        <f t="shared" ref="H11" si="9">H12+H13+H14</f>
        <v>15250</v>
      </c>
      <c r="I11" s="48">
        <f t="shared" si="6"/>
        <v>56365</v>
      </c>
      <c r="J11" s="48">
        <f t="shared" si="7"/>
        <v>29701</v>
      </c>
      <c r="K11" s="49">
        <v>0.17787634170141045</v>
      </c>
      <c r="L11" s="15"/>
    </row>
    <row r="12" spans="1:12" ht="25" x14ac:dyDescent="0.25">
      <c r="A12" s="50" t="s">
        <v>5</v>
      </c>
      <c r="B12" s="47" t="s">
        <v>86</v>
      </c>
      <c r="C12" s="48"/>
      <c r="D12" s="48"/>
      <c r="E12" s="48">
        <v>7740</v>
      </c>
      <c r="F12" s="48">
        <v>1835</v>
      </c>
      <c r="G12" s="48"/>
      <c r="H12" s="48"/>
      <c r="I12" s="48">
        <f t="shared" si="6"/>
        <v>7740</v>
      </c>
      <c r="J12" s="48">
        <f t="shared" si="7"/>
        <v>1835</v>
      </c>
      <c r="K12" s="49"/>
      <c r="L12" s="15"/>
    </row>
    <row r="13" spans="1:12" ht="12.5" x14ac:dyDescent="0.25">
      <c r="A13" s="50" t="s">
        <v>6</v>
      </c>
      <c r="B13" s="47" t="s">
        <v>87</v>
      </c>
      <c r="C13" s="48"/>
      <c r="D13" s="48"/>
      <c r="E13" s="48">
        <v>24000</v>
      </c>
      <c r="F13" s="48">
        <v>12616</v>
      </c>
      <c r="G13" s="48"/>
      <c r="H13" s="48"/>
      <c r="I13" s="48">
        <f t="shared" si="6"/>
        <v>24000</v>
      </c>
      <c r="J13" s="48">
        <f t="shared" si="7"/>
        <v>12616</v>
      </c>
      <c r="K13" s="49"/>
      <c r="L13" s="15"/>
    </row>
    <row r="14" spans="1:12" ht="12.5" x14ac:dyDescent="0.25">
      <c r="A14" s="50" t="s">
        <v>113</v>
      </c>
      <c r="B14" s="52" t="s">
        <v>127</v>
      </c>
      <c r="C14" s="48"/>
      <c r="D14" s="48"/>
      <c r="E14" s="48"/>
      <c r="F14" s="48"/>
      <c r="G14" s="48">
        <v>24625</v>
      </c>
      <c r="H14" s="48">
        <v>15250</v>
      </c>
      <c r="I14" s="48">
        <f t="shared" si="6"/>
        <v>24625</v>
      </c>
      <c r="J14" s="48">
        <f t="shared" si="7"/>
        <v>15250</v>
      </c>
      <c r="K14" s="49"/>
      <c r="L14" s="15"/>
    </row>
    <row r="15" spans="1:12" ht="62.5" x14ac:dyDescent="0.25">
      <c r="A15" s="46" t="s">
        <v>7</v>
      </c>
      <c r="B15" s="47" t="s">
        <v>40</v>
      </c>
      <c r="C15" s="48">
        <f>C16+C17</f>
        <v>0</v>
      </c>
      <c r="D15" s="48">
        <f t="shared" ref="D15:H15" si="10">D16+D17</f>
        <v>0</v>
      </c>
      <c r="E15" s="48">
        <f t="shared" si="10"/>
        <v>40000</v>
      </c>
      <c r="F15" s="48">
        <f t="shared" si="10"/>
        <v>40000</v>
      </c>
      <c r="G15" s="48">
        <f t="shared" si="10"/>
        <v>0</v>
      </c>
      <c r="H15" s="48">
        <f t="shared" si="10"/>
        <v>0</v>
      </c>
      <c r="I15" s="48">
        <f t="shared" si="6"/>
        <v>40000</v>
      </c>
      <c r="J15" s="48">
        <f t="shared" si="7"/>
        <v>40000</v>
      </c>
      <c r="K15" s="49">
        <v>0.5</v>
      </c>
      <c r="L15" s="15"/>
    </row>
    <row r="16" spans="1:12" ht="12.5" x14ac:dyDescent="0.25">
      <c r="A16" s="50" t="s">
        <v>8</v>
      </c>
      <c r="B16" s="47" t="s">
        <v>88</v>
      </c>
      <c r="C16" s="48"/>
      <c r="D16" s="48"/>
      <c r="E16" s="48">
        <v>20000</v>
      </c>
      <c r="F16" s="48">
        <v>40000</v>
      </c>
      <c r="G16" s="48">
        <v>0</v>
      </c>
      <c r="H16" s="48"/>
      <c r="I16" s="48">
        <f t="shared" si="6"/>
        <v>20000</v>
      </c>
      <c r="J16" s="48">
        <f t="shared" si="7"/>
        <v>40000</v>
      </c>
      <c r="K16" s="49"/>
      <c r="L16" s="15"/>
    </row>
    <row r="17" spans="1:12" ht="12.5" x14ac:dyDescent="0.25">
      <c r="A17" s="50" t="s">
        <v>9</v>
      </c>
      <c r="B17" s="47" t="s">
        <v>89</v>
      </c>
      <c r="C17" s="48"/>
      <c r="D17" s="48"/>
      <c r="E17" s="48">
        <v>20000</v>
      </c>
      <c r="F17" s="48"/>
      <c r="G17" s="48">
        <v>0</v>
      </c>
      <c r="H17" s="48"/>
      <c r="I17" s="48">
        <f t="shared" si="6"/>
        <v>20000</v>
      </c>
      <c r="J17" s="48">
        <f t="shared" si="7"/>
        <v>0</v>
      </c>
      <c r="K17" s="49"/>
      <c r="L17" s="15"/>
    </row>
    <row r="18" spans="1:12" ht="37.5" x14ac:dyDescent="0.25">
      <c r="A18" s="46" t="s">
        <v>41</v>
      </c>
      <c r="B18" s="47" t="s">
        <v>128</v>
      </c>
      <c r="C18" s="48">
        <f>C19</f>
        <v>0</v>
      </c>
      <c r="D18" s="48">
        <f t="shared" ref="D18:G18" si="11">D19</f>
        <v>0</v>
      </c>
      <c r="E18" s="48">
        <f t="shared" si="11"/>
        <v>0</v>
      </c>
      <c r="F18" s="48">
        <f t="shared" si="11"/>
        <v>0</v>
      </c>
      <c r="G18" s="48">
        <f t="shared" si="11"/>
        <v>42500</v>
      </c>
      <c r="H18" s="48">
        <f>H19</f>
        <v>16480</v>
      </c>
      <c r="I18" s="48">
        <f t="shared" si="6"/>
        <v>42500</v>
      </c>
      <c r="J18" s="48">
        <f t="shared" si="7"/>
        <v>16480</v>
      </c>
      <c r="K18" s="49">
        <v>0.17647058823529413</v>
      </c>
      <c r="L18" s="15"/>
    </row>
    <row r="19" spans="1:12" ht="37.5" x14ac:dyDescent="0.25">
      <c r="A19" s="50" t="s">
        <v>42</v>
      </c>
      <c r="B19" s="47" t="s">
        <v>129</v>
      </c>
      <c r="C19" s="48"/>
      <c r="D19" s="48"/>
      <c r="E19" s="48"/>
      <c r="F19" s="48"/>
      <c r="G19" s="48">
        <v>42500</v>
      </c>
      <c r="H19" s="48">
        <v>16480</v>
      </c>
      <c r="I19" s="48">
        <f t="shared" si="6"/>
        <v>42500</v>
      </c>
      <c r="J19" s="48">
        <f t="shared" si="7"/>
        <v>16480</v>
      </c>
      <c r="K19" s="49"/>
      <c r="L19" s="15"/>
    </row>
    <row r="20" spans="1:12" ht="50" x14ac:dyDescent="0.25">
      <c r="A20" s="46" t="s">
        <v>43</v>
      </c>
      <c r="B20" s="47" t="s">
        <v>54</v>
      </c>
      <c r="C20" s="48">
        <f t="shared" ref="C20:F20" si="12">C21</f>
        <v>0</v>
      </c>
      <c r="D20" s="48">
        <f t="shared" si="12"/>
        <v>0</v>
      </c>
      <c r="E20" s="48">
        <f t="shared" si="12"/>
        <v>0</v>
      </c>
      <c r="F20" s="48">
        <f t="shared" si="12"/>
        <v>0</v>
      </c>
      <c r="G20" s="48">
        <f>G21</f>
        <v>30000</v>
      </c>
      <c r="H20" s="48">
        <f t="shared" ref="H20" si="13">H21</f>
        <v>0</v>
      </c>
      <c r="I20" s="48">
        <f t="shared" si="6"/>
        <v>30000</v>
      </c>
      <c r="J20" s="48">
        <f t="shared" si="7"/>
        <v>0</v>
      </c>
      <c r="K20" s="49">
        <v>0</v>
      </c>
      <c r="L20" s="15"/>
    </row>
    <row r="21" spans="1:12" ht="44" customHeight="1" x14ac:dyDescent="0.25">
      <c r="A21" s="50" t="s">
        <v>44</v>
      </c>
      <c r="B21" s="47" t="s">
        <v>130</v>
      </c>
      <c r="C21" s="48"/>
      <c r="D21" s="48"/>
      <c r="E21" s="48"/>
      <c r="F21" s="48"/>
      <c r="G21" s="48">
        <v>30000</v>
      </c>
      <c r="H21" s="48"/>
      <c r="I21" s="48">
        <f t="shared" si="6"/>
        <v>30000</v>
      </c>
      <c r="J21" s="48">
        <f t="shared" si="7"/>
        <v>0</v>
      </c>
      <c r="K21" s="49"/>
      <c r="L21" s="15"/>
    </row>
    <row r="22" spans="1:12" ht="50" x14ac:dyDescent="0.25">
      <c r="A22" s="46" t="s">
        <v>45</v>
      </c>
      <c r="B22" s="47" t="s">
        <v>55</v>
      </c>
      <c r="C22" s="48">
        <f>C23</f>
        <v>0</v>
      </c>
      <c r="D22" s="48">
        <f t="shared" ref="D22:H22" si="14">D23</f>
        <v>0</v>
      </c>
      <c r="E22" s="48">
        <f t="shared" si="14"/>
        <v>0</v>
      </c>
      <c r="F22" s="48">
        <f t="shared" si="14"/>
        <v>0</v>
      </c>
      <c r="G22" s="48">
        <f t="shared" si="14"/>
        <v>30000</v>
      </c>
      <c r="H22" s="48">
        <f t="shared" si="14"/>
        <v>15859</v>
      </c>
      <c r="I22" s="48">
        <f t="shared" si="6"/>
        <v>30000</v>
      </c>
      <c r="J22" s="48">
        <f t="shared" si="7"/>
        <v>15859</v>
      </c>
      <c r="K22" s="49">
        <v>3.3333333333333333E-2</v>
      </c>
      <c r="L22" s="15"/>
    </row>
    <row r="23" spans="1:12" ht="12.5" x14ac:dyDescent="0.25">
      <c r="A23" s="50" t="s">
        <v>46</v>
      </c>
      <c r="B23" s="47" t="s">
        <v>136</v>
      </c>
      <c r="C23" s="48"/>
      <c r="D23" s="48"/>
      <c r="E23" s="48"/>
      <c r="F23" s="48"/>
      <c r="G23" s="48">
        <v>30000</v>
      </c>
      <c r="H23" s="48">
        <v>15859</v>
      </c>
      <c r="I23" s="48">
        <f>C23+E23+G23</f>
        <v>30000</v>
      </c>
      <c r="J23" s="48">
        <f t="shared" si="7"/>
        <v>15859</v>
      </c>
      <c r="K23" s="49"/>
      <c r="L23" s="15"/>
    </row>
    <row r="24" spans="1:12" ht="25" x14ac:dyDescent="0.25">
      <c r="A24" s="46" t="s">
        <v>47</v>
      </c>
      <c r="B24" s="47" t="s">
        <v>56</v>
      </c>
      <c r="C24" s="48">
        <f t="shared" ref="C24:F24" si="15">C25</f>
        <v>0</v>
      </c>
      <c r="D24" s="48">
        <f t="shared" si="15"/>
        <v>0</v>
      </c>
      <c r="E24" s="48">
        <f t="shared" si="15"/>
        <v>0</v>
      </c>
      <c r="F24" s="48">
        <f t="shared" si="15"/>
        <v>0</v>
      </c>
      <c r="G24" s="48">
        <f>G25</f>
        <v>21250</v>
      </c>
      <c r="H24" s="48">
        <f t="shared" ref="H24" si="16">H25</f>
        <v>3392</v>
      </c>
      <c r="I24" s="48">
        <f t="shared" si="6"/>
        <v>21250</v>
      </c>
      <c r="J24" s="48">
        <f t="shared" si="7"/>
        <v>3392</v>
      </c>
      <c r="K24" s="49"/>
      <c r="L24" s="15"/>
    </row>
    <row r="25" spans="1:12" ht="12.5" x14ac:dyDescent="0.25">
      <c r="A25" s="50" t="s">
        <v>90</v>
      </c>
      <c r="B25" s="47" t="s">
        <v>137</v>
      </c>
      <c r="C25" s="48"/>
      <c r="D25" s="48"/>
      <c r="E25" s="48"/>
      <c r="F25" s="48"/>
      <c r="G25" s="48">
        <v>21250</v>
      </c>
      <c r="H25" s="48">
        <v>3392</v>
      </c>
      <c r="I25" s="48">
        <f t="shared" si="6"/>
        <v>21250</v>
      </c>
      <c r="J25" s="48">
        <f t="shared" si="7"/>
        <v>3392</v>
      </c>
      <c r="K25" s="49">
        <v>0.5</v>
      </c>
      <c r="L25" s="15"/>
    </row>
    <row r="26" spans="1:12" ht="25" x14ac:dyDescent="0.25">
      <c r="A26" s="46" t="s">
        <v>48</v>
      </c>
      <c r="B26" s="47" t="s">
        <v>115</v>
      </c>
      <c r="C26" s="48">
        <f>C27</f>
        <v>20000</v>
      </c>
      <c r="D26" s="48">
        <f t="shared" ref="D26:H26" si="17">D27</f>
        <v>10882.560000000001</v>
      </c>
      <c r="E26" s="48">
        <f t="shared" si="17"/>
        <v>0</v>
      </c>
      <c r="F26" s="48">
        <f t="shared" si="17"/>
        <v>0</v>
      </c>
      <c r="G26" s="48">
        <f t="shared" si="17"/>
        <v>0</v>
      </c>
      <c r="H26" s="48">
        <f t="shared" si="17"/>
        <v>0</v>
      </c>
      <c r="I26" s="48">
        <f t="shared" si="6"/>
        <v>20000</v>
      </c>
      <c r="J26" s="48">
        <f t="shared" si="7"/>
        <v>10882.560000000001</v>
      </c>
      <c r="K26" s="49">
        <v>0.6</v>
      </c>
      <c r="L26" s="15"/>
    </row>
    <row r="27" spans="1:12" ht="12.5" x14ac:dyDescent="0.25">
      <c r="A27" s="50" t="s">
        <v>49</v>
      </c>
      <c r="B27" s="47" t="s">
        <v>104</v>
      </c>
      <c r="C27" s="48">
        <v>20000</v>
      </c>
      <c r="D27" s="48">
        <v>10882.560000000001</v>
      </c>
      <c r="E27" s="48"/>
      <c r="F27" s="48"/>
      <c r="G27" s="48">
        <v>0</v>
      </c>
      <c r="H27" s="48"/>
      <c r="I27" s="48">
        <f t="shared" si="6"/>
        <v>20000</v>
      </c>
      <c r="J27" s="48">
        <f t="shared" si="7"/>
        <v>10882.560000000001</v>
      </c>
      <c r="K27" s="49"/>
      <c r="L27" s="15"/>
    </row>
    <row r="28" spans="1:12" ht="25" x14ac:dyDescent="0.25">
      <c r="A28" s="46" t="s">
        <v>50</v>
      </c>
      <c r="B28" s="47" t="s">
        <v>108</v>
      </c>
      <c r="C28" s="48">
        <f>C29</f>
        <v>100000</v>
      </c>
      <c r="D28" s="48">
        <f t="shared" ref="D28:H28" si="18">D29</f>
        <v>26008.18</v>
      </c>
      <c r="E28" s="48">
        <f t="shared" si="18"/>
        <v>0</v>
      </c>
      <c r="F28" s="48">
        <f t="shared" si="18"/>
        <v>0</v>
      </c>
      <c r="G28" s="48">
        <f t="shared" si="18"/>
        <v>0</v>
      </c>
      <c r="H28" s="48">
        <f t="shared" si="18"/>
        <v>0</v>
      </c>
      <c r="I28" s="48">
        <f t="shared" si="6"/>
        <v>100000</v>
      </c>
      <c r="J28" s="48">
        <f t="shared" si="7"/>
        <v>26008.18</v>
      </c>
      <c r="K28" s="49">
        <v>0.45</v>
      </c>
      <c r="L28" s="15"/>
    </row>
    <row r="29" spans="1:12" ht="12.5" x14ac:dyDescent="0.25">
      <c r="A29" s="50" t="s">
        <v>51</v>
      </c>
      <c r="B29" s="47" t="s">
        <v>107</v>
      </c>
      <c r="C29" s="48">
        <v>100000</v>
      </c>
      <c r="D29" s="48">
        <v>26008.18</v>
      </c>
      <c r="E29" s="48"/>
      <c r="F29" s="48"/>
      <c r="G29" s="48">
        <v>0</v>
      </c>
      <c r="H29" s="48"/>
      <c r="I29" s="48">
        <f t="shared" si="6"/>
        <v>100000</v>
      </c>
      <c r="J29" s="48">
        <f t="shared" si="7"/>
        <v>26008.18</v>
      </c>
      <c r="K29" s="34"/>
      <c r="L29" s="15"/>
    </row>
    <row r="30" spans="1:12" ht="37.5" x14ac:dyDescent="0.25">
      <c r="A30" s="46" t="s">
        <v>52</v>
      </c>
      <c r="B30" s="47" t="s">
        <v>57</v>
      </c>
      <c r="C30" s="48">
        <f>C31+C32</f>
        <v>50000</v>
      </c>
      <c r="D30" s="48">
        <f t="shared" ref="D30:H30" si="19">D31+D32</f>
        <v>15236.080000000002</v>
      </c>
      <c r="E30" s="48">
        <f t="shared" si="19"/>
        <v>0</v>
      </c>
      <c r="F30" s="48">
        <f t="shared" si="19"/>
        <v>0</v>
      </c>
      <c r="G30" s="48">
        <f t="shared" si="19"/>
        <v>0</v>
      </c>
      <c r="H30" s="48">
        <f t="shared" si="19"/>
        <v>0</v>
      </c>
      <c r="I30" s="48">
        <f t="shared" si="6"/>
        <v>50000</v>
      </c>
      <c r="J30" s="48">
        <f t="shared" si="7"/>
        <v>15236.080000000002</v>
      </c>
      <c r="K30" s="49">
        <v>0.5</v>
      </c>
      <c r="L30" s="15"/>
    </row>
    <row r="31" spans="1:12" s="5" customFormat="1" ht="12.5" x14ac:dyDescent="0.25">
      <c r="A31" s="50" t="s">
        <v>53</v>
      </c>
      <c r="B31" s="53" t="s">
        <v>106</v>
      </c>
      <c r="C31" s="54">
        <v>20000</v>
      </c>
      <c r="D31" s="48"/>
      <c r="E31" s="48"/>
      <c r="F31" s="48"/>
      <c r="G31" s="48">
        <v>0</v>
      </c>
      <c r="H31" s="48"/>
      <c r="I31" s="48">
        <f t="shared" si="6"/>
        <v>20000</v>
      </c>
      <c r="J31" s="48">
        <f t="shared" si="7"/>
        <v>0</v>
      </c>
      <c r="K31" s="49"/>
      <c r="L31" s="15"/>
    </row>
    <row r="32" spans="1:12" ht="25" x14ac:dyDescent="0.25">
      <c r="A32" s="50" t="s">
        <v>105</v>
      </c>
      <c r="B32" s="47" t="s">
        <v>110</v>
      </c>
      <c r="C32" s="48">
        <v>30000</v>
      </c>
      <c r="D32" s="48">
        <v>15236.080000000002</v>
      </c>
      <c r="E32" s="48"/>
      <c r="F32" s="48"/>
      <c r="G32" s="48">
        <v>0</v>
      </c>
      <c r="H32" s="48"/>
      <c r="I32" s="48">
        <f t="shared" si="6"/>
        <v>30000</v>
      </c>
      <c r="J32" s="48">
        <f t="shared" si="7"/>
        <v>15236.080000000002</v>
      </c>
      <c r="K32" s="49"/>
      <c r="L32" s="15"/>
    </row>
    <row r="33" spans="1:12" ht="26" x14ac:dyDescent="0.25">
      <c r="A33" s="46" t="s">
        <v>102</v>
      </c>
      <c r="B33" s="55"/>
      <c r="C33" s="56">
        <f t="shared" ref="C33:J33" si="20">C9+C11+C15+C18+C20+C22+C24+C26+C28+C30</f>
        <v>170000</v>
      </c>
      <c r="D33" s="56">
        <f t="shared" si="20"/>
        <v>52126.820000000007</v>
      </c>
      <c r="E33" s="56">
        <f t="shared" si="20"/>
        <v>80690</v>
      </c>
      <c r="F33" s="56">
        <f t="shared" si="20"/>
        <v>65588</v>
      </c>
      <c r="G33" s="56">
        <f t="shared" si="20"/>
        <v>148375</v>
      </c>
      <c r="H33" s="56">
        <f t="shared" si="20"/>
        <v>50981</v>
      </c>
      <c r="I33" s="56">
        <f t="shared" si="20"/>
        <v>399065</v>
      </c>
      <c r="J33" s="56">
        <f t="shared" si="20"/>
        <v>168695.82</v>
      </c>
      <c r="K33" s="57"/>
      <c r="L33" s="15"/>
    </row>
    <row r="34" spans="1:12" ht="13" x14ac:dyDescent="0.25">
      <c r="A34" s="46"/>
      <c r="B34" s="55"/>
      <c r="C34" s="56"/>
      <c r="D34" s="48"/>
      <c r="E34" s="48"/>
      <c r="F34" s="48"/>
      <c r="G34" s="48">
        <f>G11+G14+G18+G20+G22+G24</f>
        <v>173000</v>
      </c>
      <c r="H34" s="48"/>
      <c r="I34" s="48">
        <v>0</v>
      </c>
      <c r="J34" s="48">
        <f t="shared" si="7"/>
        <v>0</v>
      </c>
      <c r="K34" s="49"/>
      <c r="L34" s="15"/>
    </row>
    <row r="35" spans="1:12" ht="13" x14ac:dyDescent="0.25">
      <c r="A35" s="40" t="s">
        <v>58</v>
      </c>
      <c r="B35" s="58"/>
      <c r="C35" s="59"/>
      <c r="D35" s="54"/>
      <c r="E35" s="54"/>
      <c r="F35" s="54"/>
      <c r="G35" s="48">
        <v>0</v>
      </c>
      <c r="H35" s="48"/>
      <c r="I35" s="48">
        <v>0</v>
      </c>
      <c r="J35" s="48">
        <f t="shared" si="7"/>
        <v>0</v>
      </c>
      <c r="K35" s="49"/>
      <c r="L35" s="15"/>
    </row>
    <row r="36" spans="1:12" ht="37.5" x14ac:dyDescent="0.25">
      <c r="A36" s="46" t="s">
        <v>10</v>
      </c>
      <c r="B36" s="47" t="s">
        <v>75</v>
      </c>
      <c r="C36" s="48">
        <f>C37</f>
        <v>0</v>
      </c>
      <c r="D36" s="48">
        <f t="shared" ref="D36:H36" si="21">D37</f>
        <v>0</v>
      </c>
      <c r="E36" s="48">
        <f t="shared" si="21"/>
        <v>5400</v>
      </c>
      <c r="F36" s="48">
        <f t="shared" si="21"/>
        <v>23183</v>
      </c>
      <c r="G36" s="48">
        <f t="shared" si="21"/>
        <v>0</v>
      </c>
      <c r="H36" s="48">
        <f t="shared" si="21"/>
        <v>0</v>
      </c>
      <c r="I36" s="48">
        <f t="shared" ref="I36:I57" si="22">C36+E36+G36</f>
        <v>5400</v>
      </c>
      <c r="J36" s="48">
        <f t="shared" si="7"/>
        <v>23183</v>
      </c>
      <c r="K36" s="49">
        <v>0.5</v>
      </c>
      <c r="L36" s="15"/>
    </row>
    <row r="37" spans="1:12" ht="12.5" x14ac:dyDescent="0.25">
      <c r="A37" s="50" t="s">
        <v>11</v>
      </c>
      <c r="B37" s="47" t="s">
        <v>91</v>
      </c>
      <c r="C37" s="48"/>
      <c r="D37" s="48"/>
      <c r="E37" s="48">
        <v>5400</v>
      </c>
      <c r="F37" s="48">
        <v>23183</v>
      </c>
      <c r="G37" s="48">
        <v>0</v>
      </c>
      <c r="H37" s="48"/>
      <c r="I37" s="48">
        <f t="shared" si="22"/>
        <v>5400</v>
      </c>
      <c r="J37" s="48">
        <f t="shared" si="7"/>
        <v>23183</v>
      </c>
      <c r="K37" s="49"/>
      <c r="L37" s="15"/>
    </row>
    <row r="38" spans="1:12" ht="50" x14ac:dyDescent="0.25">
      <c r="A38" s="46" t="s">
        <v>12</v>
      </c>
      <c r="B38" s="47" t="s">
        <v>76</v>
      </c>
      <c r="C38" s="48">
        <f>C39</f>
        <v>0</v>
      </c>
      <c r="D38" s="48">
        <f t="shared" ref="D38:H38" si="23">D39</f>
        <v>0</v>
      </c>
      <c r="E38" s="48">
        <f t="shared" si="23"/>
        <v>18050</v>
      </c>
      <c r="F38" s="48">
        <f t="shared" si="23"/>
        <v>26330</v>
      </c>
      <c r="G38" s="48">
        <f t="shared" si="23"/>
        <v>0</v>
      </c>
      <c r="H38" s="48">
        <f t="shared" si="23"/>
        <v>0</v>
      </c>
      <c r="I38" s="48">
        <f t="shared" si="22"/>
        <v>18050</v>
      </c>
      <c r="J38" s="48">
        <f t="shared" si="7"/>
        <v>26330</v>
      </c>
      <c r="K38" s="49">
        <v>0.5</v>
      </c>
      <c r="L38" s="15"/>
    </row>
    <row r="39" spans="1:12" ht="12.5" x14ac:dyDescent="0.25">
      <c r="A39" s="50" t="s">
        <v>13</v>
      </c>
      <c r="B39" s="47" t="s">
        <v>92</v>
      </c>
      <c r="C39" s="48"/>
      <c r="D39" s="48"/>
      <c r="E39" s="48">
        <v>18050</v>
      </c>
      <c r="F39" s="48">
        <v>26330</v>
      </c>
      <c r="G39" s="48">
        <v>0</v>
      </c>
      <c r="H39" s="48"/>
      <c r="I39" s="48">
        <f t="shared" si="22"/>
        <v>18050</v>
      </c>
      <c r="J39" s="48">
        <f t="shared" si="7"/>
        <v>26330</v>
      </c>
      <c r="K39" s="49"/>
      <c r="L39" s="15"/>
    </row>
    <row r="40" spans="1:12" ht="50" x14ac:dyDescent="0.25">
      <c r="A40" s="46" t="s">
        <v>14</v>
      </c>
      <c r="B40" s="47" t="s">
        <v>77</v>
      </c>
      <c r="C40" s="48">
        <f>C41</f>
        <v>0</v>
      </c>
      <c r="D40" s="48">
        <f t="shared" ref="D40:H40" si="24">D41</f>
        <v>0</v>
      </c>
      <c r="E40" s="48">
        <f t="shared" si="24"/>
        <v>4020</v>
      </c>
      <c r="F40" s="48">
        <f t="shared" si="24"/>
        <v>0</v>
      </c>
      <c r="G40" s="48">
        <f t="shared" si="24"/>
        <v>0</v>
      </c>
      <c r="H40" s="48">
        <f t="shared" si="24"/>
        <v>0</v>
      </c>
      <c r="I40" s="48">
        <f t="shared" si="22"/>
        <v>4020</v>
      </c>
      <c r="J40" s="48">
        <f t="shared" si="7"/>
        <v>0</v>
      </c>
      <c r="K40" s="49">
        <v>0</v>
      </c>
      <c r="L40" s="15"/>
    </row>
    <row r="41" spans="1:12" ht="12.5" x14ac:dyDescent="0.25">
      <c r="A41" s="50" t="s">
        <v>15</v>
      </c>
      <c r="B41" s="47" t="s">
        <v>93</v>
      </c>
      <c r="C41" s="48"/>
      <c r="D41" s="48"/>
      <c r="E41" s="48">
        <v>4020</v>
      </c>
      <c r="F41" s="48">
        <v>0</v>
      </c>
      <c r="G41" s="48">
        <v>0</v>
      </c>
      <c r="H41" s="48"/>
      <c r="I41" s="48">
        <f t="shared" si="22"/>
        <v>4020</v>
      </c>
      <c r="J41" s="48">
        <f t="shared" si="7"/>
        <v>0</v>
      </c>
      <c r="K41" s="49"/>
      <c r="L41" s="15"/>
    </row>
    <row r="42" spans="1:12" ht="50" x14ac:dyDescent="0.25">
      <c r="A42" s="46" t="s">
        <v>59</v>
      </c>
      <c r="B42" s="47" t="s">
        <v>78</v>
      </c>
      <c r="C42" s="48">
        <f>C43</f>
        <v>0</v>
      </c>
      <c r="D42" s="48">
        <f t="shared" ref="D42:H42" si="25">D43</f>
        <v>0</v>
      </c>
      <c r="E42" s="48">
        <f t="shared" si="25"/>
        <v>332664</v>
      </c>
      <c r="F42" s="48">
        <f t="shared" si="25"/>
        <v>59959</v>
      </c>
      <c r="G42" s="48">
        <f t="shared" si="25"/>
        <v>0</v>
      </c>
      <c r="H42" s="48">
        <f t="shared" si="25"/>
        <v>0</v>
      </c>
      <c r="I42" s="48">
        <f t="shared" si="22"/>
        <v>332664</v>
      </c>
      <c r="J42" s="48">
        <f t="shared" si="7"/>
        <v>59959</v>
      </c>
      <c r="K42" s="49">
        <v>0.5</v>
      </c>
      <c r="L42" s="15"/>
    </row>
    <row r="43" spans="1:12" ht="12.5" x14ac:dyDescent="0.25">
      <c r="A43" s="50" t="s">
        <v>60</v>
      </c>
      <c r="B43" s="47" t="s">
        <v>132</v>
      </c>
      <c r="C43" s="48"/>
      <c r="D43" s="48"/>
      <c r="E43" s="48">
        <v>332664</v>
      </c>
      <c r="F43" s="48">
        <v>59959</v>
      </c>
      <c r="G43" s="48">
        <v>0</v>
      </c>
      <c r="H43" s="48"/>
      <c r="I43" s="48">
        <f t="shared" si="22"/>
        <v>332664</v>
      </c>
      <c r="J43" s="48">
        <f t="shared" si="7"/>
        <v>59959</v>
      </c>
      <c r="K43" s="49"/>
      <c r="L43" s="15"/>
    </row>
    <row r="44" spans="1:12" ht="25" x14ac:dyDescent="0.25">
      <c r="A44" s="46" t="s">
        <v>61</v>
      </c>
      <c r="B44" s="47" t="s">
        <v>79</v>
      </c>
      <c r="C44" s="48">
        <f>C45</f>
        <v>0</v>
      </c>
      <c r="D44" s="48">
        <f t="shared" ref="D44:H44" si="26">D45</f>
        <v>0</v>
      </c>
      <c r="E44" s="48">
        <f t="shared" si="26"/>
        <v>60000</v>
      </c>
      <c r="F44" s="48">
        <f t="shared" si="26"/>
        <v>0</v>
      </c>
      <c r="G44" s="48">
        <f t="shared" si="26"/>
        <v>0</v>
      </c>
      <c r="H44" s="48">
        <f t="shared" si="26"/>
        <v>0</v>
      </c>
      <c r="I44" s="48">
        <f t="shared" si="22"/>
        <v>60000</v>
      </c>
      <c r="J44" s="48">
        <f t="shared" si="7"/>
        <v>0</v>
      </c>
      <c r="K44" s="49">
        <v>0.5</v>
      </c>
      <c r="L44" s="15"/>
    </row>
    <row r="45" spans="1:12" ht="25" x14ac:dyDescent="0.25">
      <c r="A45" s="50" t="s">
        <v>62</v>
      </c>
      <c r="B45" s="47" t="s">
        <v>133</v>
      </c>
      <c r="C45" s="48"/>
      <c r="D45" s="48"/>
      <c r="E45" s="48">
        <v>60000</v>
      </c>
      <c r="F45" s="48"/>
      <c r="G45" s="48">
        <v>0</v>
      </c>
      <c r="H45" s="48"/>
      <c r="I45" s="48">
        <f t="shared" si="22"/>
        <v>60000</v>
      </c>
      <c r="J45" s="48">
        <f t="shared" si="7"/>
        <v>0</v>
      </c>
      <c r="K45" s="49"/>
      <c r="L45" s="15"/>
    </row>
    <row r="46" spans="1:12" ht="35.5" customHeight="1" x14ac:dyDescent="0.25">
      <c r="A46" s="46" t="s">
        <v>63</v>
      </c>
      <c r="B46" s="47" t="s">
        <v>131</v>
      </c>
      <c r="C46" s="48">
        <f>C47</f>
        <v>0</v>
      </c>
      <c r="D46" s="48">
        <f t="shared" ref="D46:H46" si="27">D47</f>
        <v>0</v>
      </c>
      <c r="E46" s="48">
        <f t="shared" si="27"/>
        <v>0</v>
      </c>
      <c r="F46" s="48">
        <f t="shared" si="27"/>
        <v>0</v>
      </c>
      <c r="G46" s="48">
        <f t="shared" si="27"/>
        <v>110000</v>
      </c>
      <c r="H46" s="48">
        <f t="shared" si="27"/>
        <v>0</v>
      </c>
      <c r="I46" s="48">
        <f t="shared" si="22"/>
        <v>110000</v>
      </c>
      <c r="J46" s="48">
        <f t="shared" si="7"/>
        <v>0</v>
      </c>
      <c r="K46" s="49">
        <v>0.36363636363636365</v>
      </c>
      <c r="L46" s="15"/>
    </row>
    <row r="47" spans="1:12" ht="25" x14ac:dyDescent="0.25">
      <c r="A47" s="50" t="s">
        <v>64</v>
      </c>
      <c r="B47" s="47" t="s">
        <v>134</v>
      </c>
      <c r="C47" s="48"/>
      <c r="D47" s="48"/>
      <c r="E47" s="48"/>
      <c r="F47" s="48"/>
      <c r="G47" s="48">
        <v>110000</v>
      </c>
      <c r="H47" s="48"/>
      <c r="I47" s="48">
        <f t="shared" si="22"/>
        <v>110000</v>
      </c>
      <c r="J47" s="48">
        <f t="shared" si="7"/>
        <v>0</v>
      </c>
      <c r="K47" s="49"/>
      <c r="L47" s="15"/>
    </row>
    <row r="48" spans="1:12" ht="37.5" x14ac:dyDescent="0.25">
      <c r="A48" s="46" t="s">
        <v>65</v>
      </c>
      <c r="B48" s="47" t="s">
        <v>80</v>
      </c>
      <c r="C48" s="48">
        <f>C49</f>
        <v>0</v>
      </c>
      <c r="D48" s="48">
        <f t="shared" ref="D48:H48" si="28">D49</f>
        <v>0</v>
      </c>
      <c r="E48" s="48">
        <f t="shared" si="28"/>
        <v>0</v>
      </c>
      <c r="F48" s="48">
        <f t="shared" si="28"/>
        <v>0</v>
      </c>
      <c r="G48" s="48">
        <f t="shared" si="28"/>
        <v>41875</v>
      </c>
      <c r="H48" s="48">
        <f t="shared" si="28"/>
        <v>2800</v>
      </c>
      <c r="I48" s="48">
        <f t="shared" si="22"/>
        <v>41875</v>
      </c>
      <c r="J48" s="48">
        <f t="shared" si="7"/>
        <v>2800</v>
      </c>
      <c r="K48" s="49">
        <v>0.35820895522388058</v>
      </c>
      <c r="L48" s="15"/>
    </row>
    <row r="49" spans="1:12" ht="50" x14ac:dyDescent="0.25">
      <c r="A49" s="50" t="s">
        <v>66</v>
      </c>
      <c r="B49" s="47" t="s">
        <v>94</v>
      </c>
      <c r="C49" s="48"/>
      <c r="D49" s="48"/>
      <c r="E49" s="48"/>
      <c r="F49" s="48"/>
      <c r="G49" s="48">
        <v>41875</v>
      </c>
      <c r="H49" s="48">
        <v>2800</v>
      </c>
      <c r="I49" s="48">
        <f t="shared" si="22"/>
        <v>41875</v>
      </c>
      <c r="J49" s="48">
        <f t="shared" si="7"/>
        <v>2800</v>
      </c>
      <c r="K49" s="49"/>
      <c r="L49" s="15"/>
    </row>
    <row r="50" spans="1:12" ht="50" x14ac:dyDescent="0.25">
      <c r="A50" s="46" t="s">
        <v>67</v>
      </c>
      <c r="B50" s="47" t="s">
        <v>138</v>
      </c>
      <c r="C50" s="48">
        <f>C51</f>
        <v>0</v>
      </c>
      <c r="D50" s="48">
        <f t="shared" ref="D50:H50" si="29">D51</f>
        <v>0</v>
      </c>
      <c r="E50" s="48">
        <f t="shared" si="29"/>
        <v>0</v>
      </c>
      <c r="F50" s="48">
        <f t="shared" si="29"/>
        <v>0</v>
      </c>
      <c r="G50" s="48">
        <f t="shared" si="29"/>
        <v>93091</v>
      </c>
      <c r="H50" s="48">
        <f t="shared" si="29"/>
        <v>4500</v>
      </c>
      <c r="I50" s="48">
        <f t="shared" si="22"/>
        <v>93091</v>
      </c>
      <c r="J50" s="48">
        <f t="shared" si="7"/>
        <v>4500</v>
      </c>
      <c r="K50" s="49">
        <v>0.35555555555555557</v>
      </c>
      <c r="L50" s="15"/>
    </row>
    <row r="51" spans="1:12" ht="37.5" x14ac:dyDescent="0.25">
      <c r="A51" s="50" t="s">
        <v>68</v>
      </c>
      <c r="B51" s="47" t="s">
        <v>135</v>
      </c>
      <c r="C51" s="48"/>
      <c r="D51" s="48"/>
      <c r="E51" s="48"/>
      <c r="F51" s="60"/>
      <c r="G51" s="61">
        <v>93091</v>
      </c>
      <c r="H51" s="48">
        <v>4500</v>
      </c>
      <c r="I51" s="48">
        <f t="shared" si="22"/>
        <v>93091</v>
      </c>
      <c r="J51" s="48">
        <f t="shared" si="7"/>
        <v>4500</v>
      </c>
      <c r="K51" s="49"/>
      <c r="L51" s="15"/>
    </row>
    <row r="52" spans="1:12" ht="13" x14ac:dyDescent="0.25">
      <c r="A52" s="46" t="s">
        <v>69</v>
      </c>
      <c r="B52" s="47" t="s">
        <v>81</v>
      </c>
      <c r="C52" s="48">
        <f>C53</f>
        <v>25000</v>
      </c>
      <c r="D52" s="48">
        <f t="shared" ref="D52:H52" si="30">D53</f>
        <v>12371.51</v>
      </c>
      <c r="E52" s="48">
        <f t="shared" si="30"/>
        <v>0</v>
      </c>
      <c r="F52" s="48">
        <f t="shared" si="30"/>
        <v>0</v>
      </c>
      <c r="G52" s="48">
        <f t="shared" si="30"/>
        <v>0</v>
      </c>
      <c r="H52" s="48">
        <f t="shared" si="30"/>
        <v>0</v>
      </c>
      <c r="I52" s="48">
        <f t="shared" si="22"/>
        <v>25000</v>
      </c>
      <c r="J52" s="48">
        <f t="shared" si="7"/>
        <v>12371.51</v>
      </c>
      <c r="K52" s="49">
        <v>0.5</v>
      </c>
      <c r="L52" s="15"/>
    </row>
    <row r="53" spans="1:12" ht="12.5" x14ac:dyDescent="0.25">
      <c r="A53" s="50" t="s">
        <v>70</v>
      </c>
      <c r="B53" s="47" t="s">
        <v>109</v>
      </c>
      <c r="C53" s="48">
        <v>25000</v>
      </c>
      <c r="D53" s="48">
        <v>12371.51</v>
      </c>
      <c r="E53" s="48"/>
      <c r="F53" s="48"/>
      <c r="G53" s="48">
        <v>0</v>
      </c>
      <c r="H53" s="48"/>
      <c r="I53" s="48">
        <f t="shared" si="22"/>
        <v>25000</v>
      </c>
      <c r="J53" s="48">
        <f t="shared" si="7"/>
        <v>12371.51</v>
      </c>
      <c r="K53" s="49"/>
      <c r="L53" s="15"/>
    </row>
    <row r="54" spans="1:12" ht="37.5" x14ac:dyDescent="0.25">
      <c r="A54" s="46" t="s">
        <v>71</v>
      </c>
      <c r="B54" s="47" t="s">
        <v>82</v>
      </c>
      <c r="C54" s="48">
        <f>C55</f>
        <v>242250</v>
      </c>
      <c r="D54" s="48">
        <f t="shared" ref="D54:E54" si="31">D55</f>
        <v>45265.71</v>
      </c>
      <c r="E54" s="48">
        <f t="shared" si="31"/>
        <v>0</v>
      </c>
      <c r="F54" s="48">
        <f t="shared" ref="F54:H54" si="32">F55</f>
        <v>0</v>
      </c>
      <c r="G54" s="48">
        <f t="shared" si="32"/>
        <v>0</v>
      </c>
      <c r="H54" s="48">
        <f t="shared" si="32"/>
        <v>0</v>
      </c>
      <c r="I54" s="48">
        <f t="shared" si="22"/>
        <v>242250</v>
      </c>
      <c r="J54" s="48">
        <f t="shared" si="7"/>
        <v>45265.71</v>
      </c>
      <c r="K54" s="49">
        <v>0.55000000000000004</v>
      </c>
      <c r="L54" s="15"/>
    </row>
    <row r="55" spans="1:12" ht="37.5" x14ac:dyDescent="0.25">
      <c r="A55" s="50" t="s">
        <v>72</v>
      </c>
      <c r="B55" s="47" t="s">
        <v>82</v>
      </c>
      <c r="C55" s="48">
        <v>242250</v>
      </c>
      <c r="D55" s="61">
        <v>45265.71</v>
      </c>
      <c r="E55" s="48"/>
      <c r="F55" s="48"/>
      <c r="G55" s="48">
        <v>0</v>
      </c>
      <c r="H55" s="48"/>
      <c r="I55" s="48">
        <f t="shared" si="22"/>
        <v>242250</v>
      </c>
      <c r="J55" s="48">
        <f t="shared" si="7"/>
        <v>45265.71</v>
      </c>
      <c r="K55" s="49"/>
      <c r="L55" s="15"/>
    </row>
    <row r="56" spans="1:12" ht="13" x14ac:dyDescent="0.25">
      <c r="A56" s="46" t="s">
        <v>73</v>
      </c>
      <c r="B56" s="47" t="s">
        <v>111</v>
      </c>
      <c r="C56" s="48">
        <f>C57</f>
        <v>150000</v>
      </c>
      <c r="D56" s="48">
        <f t="shared" ref="D56:H56" si="33">D57</f>
        <v>26552.54</v>
      </c>
      <c r="E56" s="48">
        <f t="shared" si="33"/>
        <v>0</v>
      </c>
      <c r="F56" s="48">
        <f t="shared" si="33"/>
        <v>0</v>
      </c>
      <c r="G56" s="48">
        <f t="shared" si="33"/>
        <v>0</v>
      </c>
      <c r="H56" s="48">
        <f t="shared" si="33"/>
        <v>0</v>
      </c>
      <c r="I56" s="48">
        <f t="shared" si="22"/>
        <v>150000</v>
      </c>
      <c r="J56" s="48">
        <f t="shared" si="7"/>
        <v>26552.54</v>
      </c>
      <c r="K56" s="49">
        <v>0.98</v>
      </c>
      <c r="L56" s="31">
        <f>J58*0.98</f>
        <v>196942.52480000001</v>
      </c>
    </row>
    <row r="57" spans="1:12" ht="12.5" x14ac:dyDescent="0.25">
      <c r="A57" s="50" t="s">
        <v>74</v>
      </c>
      <c r="B57" s="47" t="s">
        <v>112</v>
      </c>
      <c r="C57" s="48">
        <v>150000</v>
      </c>
      <c r="D57" s="48">
        <v>26552.54</v>
      </c>
      <c r="E57" s="48"/>
      <c r="F57" s="48"/>
      <c r="G57" s="48">
        <v>0</v>
      </c>
      <c r="H57" s="48"/>
      <c r="I57" s="48">
        <f t="shared" si="22"/>
        <v>150000</v>
      </c>
      <c r="J57" s="48">
        <f t="shared" si="7"/>
        <v>26552.54</v>
      </c>
      <c r="K57" s="49"/>
      <c r="L57" s="15"/>
    </row>
    <row r="58" spans="1:12" ht="26" x14ac:dyDescent="0.3">
      <c r="A58" s="62" t="s">
        <v>100</v>
      </c>
      <c r="B58" s="63"/>
      <c r="C58" s="54">
        <f>C36+C38+C40+C42+C44+C46+C48+C50+C52+C54+C56</f>
        <v>417250</v>
      </c>
      <c r="D58" s="54">
        <f t="shared" ref="D58:J58" si="34">D36+D38+D40+D42+D44+D46+D48+D50+D52+D54+D56</f>
        <v>84189.760000000009</v>
      </c>
      <c r="E58" s="54">
        <f t="shared" si="34"/>
        <v>420134</v>
      </c>
      <c r="F58" s="54">
        <f t="shared" si="34"/>
        <v>109472</v>
      </c>
      <c r="G58" s="54">
        <f t="shared" si="34"/>
        <v>244966</v>
      </c>
      <c r="H58" s="59">
        <f t="shared" si="34"/>
        <v>7300</v>
      </c>
      <c r="I58" s="59">
        <f t="shared" si="34"/>
        <v>1082350</v>
      </c>
      <c r="J58" s="59">
        <f t="shared" si="34"/>
        <v>200961.76</v>
      </c>
      <c r="K58" s="64"/>
      <c r="L58" s="15" t="s">
        <v>126</v>
      </c>
    </row>
    <row r="59" spans="1:12" ht="12.5" x14ac:dyDescent="0.25">
      <c r="A59" s="75" t="s">
        <v>32</v>
      </c>
      <c r="B59" s="76"/>
      <c r="C59" s="48">
        <v>243111</v>
      </c>
      <c r="D59" s="48">
        <v>190101</v>
      </c>
      <c r="E59" s="48">
        <v>243000</v>
      </c>
      <c r="F59" s="48">
        <v>117369</v>
      </c>
      <c r="G59" s="48">
        <v>165875</v>
      </c>
      <c r="H59" s="48">
        <v>204451</v>
      </c>
      <c r="I59" s="48">
        <f>C59+E59+G59</f>
        <v>651986</v>
      </c>
      <c r="J59" s="48">
        <f>D59+F59+H59</f>
        <v>511921</v>
      </c>
      <c r="K59" s="49"/>
      <c r="L59" s="15" t="s">
        <v>125</v>
      </c>
    </row>
    <row r="60" spans="1:12" ht="12.5" x14ac:dyDescent="0.25">
      <c r="A60" s="75" t="s">
        <v>33</v>
      </c>
      <c r="B60" s="76"/>
      <c r="C60" s="48">
        <v>85901</v>
      </c>
      <c r="D60" s="48">
        <v>37436.19</v>
      </c>
      <c r="E60" s="48">
        <v>126500</v>
      </c>
      <c r="F60" s="48">
        <v>172828</v>
      </c>
      <c r="G60" s="48">
        <v>61625</v>
      </c>
      <c r="H60" s="48">
        <v>107473</v>
      </c>
      <c r="I60" s="48">
        <f t="shared" ref="I60:I64" si="35">C60+E60+G60</f>
        <v>274026</v>
      </c>
      <c r="J60" s="48">
        <f t="shared" ref="J60:J64" si="36">D60+F60+H60</f>
        <v>317737.19</v>
      </c>
      <c r="K60" s="49"/>
      <c r="L60" s="15"/>
    </row>
    <row r="61" spans="1:12" ht="13" customHeight="1" x14ac:dyDescent="0.25">
      <c r="A61" s="50" t="s">
        <v>34</v>
      </c>
      <c r="B61" s="65"/>
      <c r="C61" s="48">
        <v>30000</v>
      </c>
      <c r="D61" s="48">
        <v>0</v>
      </c>
      <c r="E61" s="48">
        <v>75938</v>
      </c>
      <c r="F61" s="48">
        <v>45341</v>
      </c>
      <c r="G61" s="48">
        <v>10000</v>
      </c>
      <c r="H61" s="48">
        <v>15200</v>
      </c>
      <c r="I61" s="48">
        <f t="shared" si="35"/>
        <v>115938</v>
      </c>
      <c r="J61" s="48">
        <f t="shared" si="36"/>
        <v>60541</v>
      </c>
      <c r="K61" s="49"/>
      <c r="L61" s="15"/>
    </row>
    <row r="62" spans="1:12" ht="26" x14ac:dyDescent="0.25">
      <c r="A62" s="46" t="s">
        <v>101</v>
      </c>
      <c r="B62" s="65"/>
      <c r="C62" s="48">
        <f>C33+C58+C59+C60+C61</f>
        <v>946262</v>
      </c>
      <c r="D62" s="48">
        <f t="shared" ref="D62:H62" si="37">D33+D58+D59+D60+D61</f>
        <v>363853.77</v>
      </c>
      <c r="E62" s="48">
        <f t="shared" si="37"/>
        <v>946262</v>
      </c>
      <c r="F62" s="48">
        <f t="shared" si="37"/>
        <v>510598</v>
      </c>
      <c r="G62" s="48">
        <f t="shared" si="37"/>
        <v>630841</v>
      </c>
      <c r="H62" s="56">
        <f t="shared" si="37"/>
        <v>385405</v>
      </c>
      <c r="I62" s="48">
        <f t="shared" si="35"/>
        <v>2523365</v>
      </c>
      <c r="J62" s="48">
        <f t="shared" si="36"/>
        <v>1259856.77</v>
      </c>
      <c r="K62" s="66"/>
      <c r="L62" s="15"/>
    </row>
    <row r="63" spans="1:12" ht="26" x14ac:dyDescent="0.25">
      <c r="A63" s="46" t="s">
        <v>98</v>
      </c>
      <c r="B63" s="65"/>
      <c r="C63" s="48">
        <v>66238.340000000011</v>
      </c>
      <c r="D63" s="48">
        <v>36431.087000000007</v>
      </c>
      <c r="E63" s="48">
        <v>66238.340000000011</v>
      </c>
      <c r="F63" s="48">
        <v>35742</v>
      </c>
      <c r="G63" s="48">
        <v>44158.87</v>
      </c>
      <c r="H63" s="56">
        <v>26978.350000000002</v>
      </c>
      <c r="I63" s="48">
        <f t="shared" si="35"/>
        <v>176635.55000000002</v>
      </c>
      <c r="J63" s="48">
        <f t="shared" si="36"/>
        <v>99151.437000000005</v>
      </c>
      <c r="K63" s="66"/>
      <c r="L63" s="15"/>
    </row>
    <row r="64" spans="1:12" ht="39.5" thickBot="1" x14ac:dyDescent="0.3">
      <c r="A64" s="46" t="s">
        <v>99</v>
      </c>
      <c r="B64" s="65"/>
      <c r="C64" s="56">
        <v>1012500.34</v>
      </c>
      <c r="D64" s="56">
        <v>571140.58700000157</v>
      </c>
      <c r="E64" s="56">
        <v>1012500.34</v>
      </c>
      <c r="F64" s="56">
        <v>546340</v>
      </c>
      <c r="G64" s="56">
        <v>674999.87</v>
      </c>
      <c r="H64" s="56">
        <v>412383.35</v>
      </c>
      <c r="I64" s="48">
        <f t="shared" si="35"/>
        <v>2700000.55</v>
      </c>
      <c r="J64" s="48">
        <f t="shared" si="36"/>
        <v>1529863.9370000018</v>
      </c>
      <c r="K64" s="67" t="s">
        <v>142</v>
      </c>
      <c r="L64" s="24"/>
    </row>
    <row r="65" spans="1:11" ht="13" thickBot="1" x14ac:dyDescent="0.3">
      <c r="A65" s="68" t="s">
        <v>140</v>
      </c>
      <c r="B65" s="34"/>
      <c r="C65" s="69"/>
      <c r="D65" s="70"/>
      <c r="E65" s="71"/>
      <c r="F65" s="71"/>
      <c r="G65" s="71"/>
      <c r="H65" s="71"/>
      <c r="I65" s="71"/>
      <c r="J65" s="71"/>
      <c r="K65" s="69"/>
    </row>
    <row r="66" spans="1:11" ht="12.5" x14ac:dyDescent="0.25">
      <c r="A66" s="34"/>
      <c r="B66" s="35"/>
      <c r="C66" s="35"/>
      <c r="D66" s="35"/>
      <c r="E66" s="72"/>
      <c r="F66" s="72"/>
      <c r="G66" s="72"/>
      <c r="H66" s="72"/>
      <c r="I66" s="34"/>
      <c r="J66" s="34"/>
      <c r="K66" s="72"/>
    </row>
    <row r="67" spans="1:11" ht="13" x14ac:dyDescent="0.3">
      <c r="A67" s="34"/>
      <c r="B67" s="34"/>
      <c r="C67" s="72"/>
      <c r="D67" s="35"/>
      <c r="E67" s="73"/>
      <c r="F67" s="74" t="s">
        <v>141</v>
      </c>
      <c r="G67" s="74"/>
      <c r="H67" s="74">
        <f>J64/I64</f>
        <v>0.5666161575411538</v>
      </c>
      <c r="I67" s="72"/>
      <c r="J67" s="72"/>
      <c r="K67" s="34"/>
    </row>
    <row r="68" spans="1:11" x14ac:dyDescent="0.25">
      <c r="E68" s="30"/>
      <c r="F68" s="30"/>
      <c r="G68" s="30"/>
      <c r="H68" s="30"/>
      <c r="I68" s="30"/>
    </row>
    <row r="69" spans="1:11" x14ac:dyDescent="0.25">
      <c r="C69" s="9"/>
      <c r="D69" s="30"/>
    </row>
    <row r="70" spans="1:11" x14ac:dyDescent="0.25">
      <c r="E70" s="9"/>
      <c r="F70" s="9"/>
      <c r="G70" s="9"/>
      <c r="H70" s="9"/>
      <c r="I70" s="9"/>
      <c r="J70" s="9"/>
    </row>
    <row r="71" spans="1:11" x14ac:dyDescent="0.25">
      <c r="E71" s="29"/>
    </row>
    <row r="73" spans="1:11" x14ac:dyDescent="0.25">
      <c r="E73" s="9"/>
      <c r="F73" s="9"/>
    </row>
  </sheetData>
  <mergeCells count="7">
    <mergeCell ref="A60:B60"/>
    <mergeCell ref="A6:A7"/>
    <mergeCell ref="B6:B7"/>
    <mergeCell ref="L6:L7"/>
    <mergeCell ref="K6:K7"/>
    <mergeCell ref="A59:B59"/>
    <mergeCell ref="C6:I6"/>
  </mergeCells>
  <printOptions horizontalCentered="1" verticalCentered="1"/>
  <pageMargins left="0.25" right="0.25" top="0.75" bottom="0.75" header="0.3" footer="0.3"/>
  <pageSetup paperSize="9" scale="47" fitToHeight="0" orientation="portrait" horizontalDpi="4294967295" verticalDpi="4294967295" r:id="rId1"/>
  <ignoredErrors>
    <ignoredError sqref="I9 I11 I18 I20 I22 I24 I26 I28 I30 I44 I46 I48 I50 I52 I54 I56 I62 I58:J5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110" zoomScaleNormal="110" zoomScalePageLayoutView="140" workbookViewId="0">
      <selection activeCell="C15" sqref="C15"/>
    </sheetView>
  </sheetViews>
  <sheetFormatPr defaultColWidth="8.90625" defaultRowHeight="12" x14ac:dyDescent="0.3"/>
  <cols>
    <col min="1" max="1" width="43.90625" style="1" customWidth="1"/>
    <col min="2" max="6" width="10.453125" style="1" customWidth="1"/>
    <col min="7" max="7" width="11.90625" style="1" customWidth="1"/>
    <col min="8" max="10" width="10.453125" style="1" customWidth="1"/>
    <col min="11" max="11" width="0.453125" style="1" customWidth="1"/>
    <col min="12" max="13" width="10.453125" style="1" customWidth="1"/>
    <col min="14" max="14" width="13.54296875" style="1" customWidth="1"/>
    <col min="15" max="16384" width="8.90625" style="1"/>
  </cols>
  <sheetData>
    <row r="1" spans="1:14" x14ac:dyDescent="0.3">
      <c r="A1" s="17" t="s">
        <v>35</v>
      </c>
      <c r="B1" s="17"/>
      <c r="C1" s="17"/>
      <c r="D1" s="17"/>
      <c r="E1" s="17"/>
      <c r="F1" s="17"/>
      <c r="G1" s="17"/>
      <c r="H1" s="17"/>
    </row>
    <row r="2" spans="1:14" x14ac:dyDescent="0.3">
      <c r="A2" s="17"/>
      <c r="B2" s="17"/>
      <c r="C2" s="17"/>
      <c r="D2" s="17"/>
      <c r="E2" s="17"/>
      <c r="F2" s="17"/>
      <c r="G2" s="17"/>
      <c r="H2" s="17"/>
    </row>
    <row r="3" spans="1:14" x14ac:dyDescent="0.3">
      <c r="A3" s="17" t="s">
        <v>31</v>
      </c>
      <c r="B3" s="17"/>
      <c r="C3" s="17"/>
      <c r="D3" s="17"/>
      <c r="E3" s="17"/>
      <c r="F3" s="17"/>
      <c r="G3" s="17"/>
      <c r="H3" s="17"/>
      <c r="M3" s="6"/>
    </row>
    <row r="4" spans="1:14" ht="12.5" thickBot="1" x14ac:dyDescent="0.35">
      <c r="G4" s="16"/>
      <c r="J4" s="16"/>
      <c r="K4" s="2"/>
      <c r="N4" s="6"/>
    </row>
    <row r="5" spans="1:14" ht="24.75" customHeight="1" x14ac:dyDescent="0.3">
      <c r="A5" s="88" t="s">
        <v>16</v>
      </c>
      <c r="B5" s="90" t="s">
        <v>84</v>
      </c>
      <c r="C5" s="90"/>
      <c r="D5" s="90"/>
      <c r="E5" s="90" t="s">
        <v>83</v>
      </c>
      <c r="F5" s="90"/>
      <c r="G5" s="90"/>
      <c r="H5" s="90" t="s">
        <v>97</v>
      </c>
      <c r="I5" s="90"/>
      <c r="J5" s="90"/>
      <c r="K5" s="13"/>
      <c r="L5" s="90" t="s">
        <v>96</v>
      </c>
      <c r="M5" s="90" t="s">
        <v>30</v>
      </c>
      <c r="N5" s="86" t="s">
        <v>29</v>
      </c>
    </row>
    <row r="6" spans="1:14" ht="24" x14ac:dyDescent="0.3">
      <c r="A6" s="89"/>
      <c r="B6" s="14" t="s">
        <v>18</v>
      </c>
      <c r="C6" s="14" t="s">
        <v>19</v>
      </c>
      <c r="D6" s="14" t="s">
        <v>103</v>
      </c>
      <c r="E6" s="14" t="s">
        <v>18</v>
      </c>
      <c r="F6" s="14" t="s">
        <v>19</v>
      </c>
      <c r="G6" s="14" t="s">
        <v>103</v>
      </c>
      <c r="H6" s="14" t="s">
        <v>18</v>
      </c>
      <c r="I6" s="14" t="s">
        <v>19</v>
      </c>
      <c r="J6" s="14" t="s">
        <v>103</v>
      </c>
      <c r="K6" s="14"/>
      <c r="L6" s="91"/>
      <c r="M6" s="91"/>
      <c r="N6" s="87"/>
    </row>
    <row r="7" spans="1:14" x14ac:dyDescent="0.3">
      <c r="A7" s="10" t="s">
        <v>20</v>
      </c>
      <c r="B7" s="7">
        <f>D7*0.7</f>
        <v>170800</v>
      </c>
      <c r="C7" s="7">
        <f>D7*0.3</f>
        <v>73200</v>
      </c>
      <c r="D7" s="18">
        <v>244000</v>
      </c>
      <c r="E7" s="20">
        <f>G7*0.7</f>
        <v>170100</v>
      </c>
      <c r="F7" s="20">
        <f>G7*0.3</f>
        <v>72900</v>
      </c>
      <c r="G7" s="20">
        <v>243000</v>
      </c>
      <c r="H7" s="19">
        <f>J7*0.7</f>
        <v>116112.49999999999</v>
      </c>
      <c r="I7" s="19">
        <f>J7*0.3</f>
        <v>49762.5</v>
      </c>
      <c r="J7" s="19">
        <v>165875</v>
      </c>
      <c r="K7" s="7"/>
      <c r="L7" s="7">
        <f>B7+E7+H7</f>
        <v>457012.5</v>
      </c>
      <c r="M7" s="7">
        <f>C7+F7+I7</f>
        <v>195862.5</v>
      </c>
      <c r="N7" s="11">
        <f>L7+M7</f>
        <v>652875</v>
      </c>
    </row>
    <row r="8" spans="1:14" x14ac:dyDescent="0.3">
      <c r="A8" s="10" t="s">
        <v>21</v>
      </c>
      <c r="B8" s="7">
        <f t="shared" ref="B8:B13" si="0">D8*0.7</f>
        <v>7000</v>
      </c>
      <c r="C8" s="7">
        <f t="shared" ref="C8:C13" si="1">D8*0.3</f>
        <v>3000</v>
      </c>
      <c r="D8" s="18">
        <v>10000</v>
      </c>
      <c r="E8" s="20">
        <f t="shared" ref="E8:E13" si="2">G8*0.7</f>
        <v>44083.199999999997</v>
      </c>
      <c r="F8" s="20">
        <f t="shared" ref="F8:F13" si="3">G8*0.3</f>
        <v>18892.8</v>
      </c>
      <c r="G8" s="20">
        <v>62976</v>
      </c>
      <c r="H8" s="19">
        <f t="shared" ref="H8:H13" si="4">J8*0.7</f>
        <v>2100</v>
      </c>
      <c r="I8" s="19">
        <f t="shared" ref="I8:I13" si="5">J8*0.3</f>
        <v>900</v>
      </c>
      <c r="J8" s="19">
        <v>3000</v>
      </c>
      <c r="K8" s="7"/>
      <c r="L8" s="7">
        <f t="shared" ref="L8:L13" si="6">B8+E8+H8</f>
        <v>53183.199999999997</v>
      </c>
      <c r="M8" s="7">
        <f t="shared" ref="M8:M13" si="7">C8+F8+I8</f>
        <v>22792.799999999999</v>
      </c>
      <c r="N8" s="11">
        <f t="shared" ref="N8:N13" si="8">L8+M8</f>
        <v>75976</v>
      </c>
    </row>
    <row r="9" spans="1:14" x14ac:dyDescent="0.3">
      <c r="A9" s="10" t="s">
        <v>22</v>
      </c>
      <c r="B9" s="7">
        <f t="shared" si="0"/>
        <v>14000</v>
      </c>
      <c r="C9" s="7">
        <f t="shared" si="1"/>
        <v>6000</v>
      </c>
      <c r="D9" s="18">
        <v>20000</v>
      </c>
      <c r="E9" s="20">
        <f t="shared" si="2"/>
        <v>14699.999999999998</v>
      </c>
      <c r="F9" s="20">
        <f t="shared" si="3"/>
        <v>6300</v>
      </c>
      <c r="G9" s="20">
        <v>21000</v>
      </c>
      <c r="H9" s="19">
        <f t="shared" si="4"/>
        <v>0</v>
      </c>
      <c r="I9" s="19">
        <f t="shared" si="5"/>
        <v>0</v>
      </c>
      <c r="J9" s="19">
        <v>0</v>
      </c>
      <c r="K9" s="7"/>
      <c r="L9" s="7">
        <f t="shared" si="6"/>
        <v>28700</v>
      </c>
      <c r="M9" s="7">
        <f t="shared" si="7"/>
        <v>12300</v>
      </c>
      <c r="N9" s="11">
        <f t="shared" si="8"/>
        <v>41000</v>
      </c>
    </row>
    <row r="10" spans="1:14" x14ac:dyDescent="0.3">
      <c r="A10" s="10" t="s">
        <v>23</v>
      </c>
      <c r="B10" s="7">
        <f t="shared" si="0"/>
        <v>210000</v>
      </c>
      <c r="C10" s="7">
        <f t="shared" si="1"/>
        <v>90000</v>
      </c>
      <c r="D10" s="18">
        <v>300000</v>
      </c>
      <c r="E10" s="20">
        <f t="shared" si="2"/>
        <v>311483.19999999995</v>
      </c>
      <c r="F10" s="20">
        <f t="shared" si="3"/>
        <v>133492.79999999999</v>
      </c>
      <c r="G10" s="20">
        <v>444976</v>
      </c>
      <c r="H10" s="19">
        <f t="shared" si="4"/>
        <v>267288.7</v>
      </c>
      <c r="I10" s="19">
        <f t="shared" si="5"/>
        <v>114552.3</v>
      </c>
      <c r="J10" s="19">
        <v>381841</v>
      </c>
      <c r="K10" s="7"/>
      <c r="L10" s="7">
        <f t="shared" si="6"/>
        <v>788771.89999999991</v>
      </c>
      <c r="M10" s="7">
        <f t="shared" si="7"/>
        <v>338045.1</v>
      </c>
      <c r="N10" s="11">
        <f t="shared" si="8"/>
        <v>1126817</v>
      </c>
    </row>
    <row r="11" spans="1:14" x14ac:dyDescent="0.3">
      <c r="A11" s="10" t="s">
        <v>24</v>
      </c>
      <c r="B11" s="7">
        <f t="shared" si="0"/>
        <v>9800</v>
      </c>
      <c r="C11" s="7">
        <f t="shared" si="1"/>
        <v>4200</v>
      </c>
      <c r="D11" s="18">
        <v>14000</v>
      </c>
      <c r="E11" s="20">
        <f t="shared" si="2"/>
        <v>7776.9999999999991</v>
      </c>
      <c r="F11" s="20">
        <f t="shared" si="3"/>
        <v>3333</v>
      </c>
      <c r="G11" s="20">
        <v>11110</v>
      </c>
      <c r="H11" s="19">
        <f t="shared" si="4"/>
        <v>9450</v>
      </c>
      <c r="I11" s="19">
        <f t="shared" si="5"/>
        <v>4050</v>
      </c>
      <c r="J11" s="19">
        <v>13500</v>
      </c>
      <c r="K11" s="7"/>
      <c r="L11" s="7">
        <f t="shared" si="6"/>
        <v>27027</v>
      </c>
      <c r="M11" s="7">
        <f t="shared" si="7"/>
        <v>11583</v>
      </c>
      <c r="N11" s="11">
        <f t="shared" si="8"/>
        <v>38610</v>
      </c>
    </row>
    <row r="12" spans="1:14" x14ac:dyDescent="0.3">
      <c r="A12" s="10" t="s">
        <v>25</v>
      </c>
      <c r="B12" s="7">
        <f t="shared" si="0"/>
        <v>102733.4</v>
      </c>
      <c r="C12" s="7">
        <f t="shared" si="1"/>
        <v>44028.6</v>
      </c>
      <c r="D12" s="18">
        <v>146762</v>
      </c>
      <c r="E12" s="20">
        <f t="shared" si="2"/>
        <v>29189.999999999996</v>
      </c>
      <c r="F12" s="20">
        <f t="shared" si="3"/>
        <v>12510</v>
      </c>
      <c r="G12" s="20">
        <v>41700</v>
      </c>
      <c r="H12" s="19">
        <f t="shared" si="4"/>
        <v>3500</v>
      </c>
      <c r="I12" s="19">
        <f t="shared" si="5"/>
        <v>1500</v>
      </c>
      <c r="J12" s="19">
        <v>5000</v>
      </c>
      <c r="K12" s="7"/>
      <c r="L12" s="7">
        <f t="shared" si="6"/>
        <v>135423.4</v>
      </c>
      <c r="M12" s="7">
        <f t="shared" si="7"/>
        <v>58038.6</v>
      </c>
      <c r="N12" s="11">
        <f t="shared" si="8"/>
        <v>193462</v>
      </c>
    </row>
    <row r="13" spans="1:14" x14ac:dyDescent="0.3">
      <c r="A13" s="10" t="s">
        <v>26</v>
      </c>
      <c r="B13" s="7">
        <f t="shared" si="0"/>
        <v>148050</v>
      </c>
      <c r="C13" s="7">
        <f t="shared" si="1"/>
        <v>63450</v>
      </c>
      <c r="D13" s="18">
        <v>211500</v>
      </c>
      <c r="E13" s="20">
        <f t="shared" si="2"/>
        <v>85050</v>
      </c>
      <c r="F13" s="20">
        <f t="shared" si="3"/>
        <v>36450</v>
      </c>
      <c r="G13" s="20">
        <v>121500</v>
      </c>
      <c r="H13" s="19">
        <f t="shared" si="4"/>
        <v>43137.5</v>
      </c>
      <c r="I13" s="19">
        <f t="shared" si="5"/>
        <v>18487.5</v>
      </c>
      <c r="J13" s="19">
        <v>61625</v>
      </c>
      <c r="K13" s="7"/>
      <c r="L13" s="7">
        <f t="shared" si="6"/>
        <v>276237.5</v>
      </c>
      <c r="M13" s="7">
        <f t="shared" si="7"/>
        <v>118387.5</v>
      </c>
      <c r="N13" s="11">
        <f t="shared" si="8"/>
        <v>394625</v>
      </c>
    </row>
    <row r="14" spans="1:14" x14ac:dyDescent="0.3">
      <c r="A14" s="21" t="s">
        <v>27</v>
      </c>
      <c r="B14" s="25">
        <f>B7+B8+B9+B10+B11+B12+B13</f>
        <v>662383.4</v>
      </c>
      <c r="C14" s="25">
        <f t="shared" ref="C14:N14" si="9">C7+C8+C9+C10+C11+C12+C13</f>
        <v>283878.59999999998</v>
      </c>
      <c r="D14" s="25">
        <f t="shared" si="9"/>
        <v>946262</v>
      </c>
      <c r="E14" s="25">
        <f t="shared" si="9"/>
        <v>662383.39999999991</v>
      </c>
      <c r="F14" s="25">
        <f t="shared" si="9"/>
        <v>283878.59999999998</v>
      </c>
      <c r="G14" s="25">
        <f t="shared" si="9"/>
        <v>946262</v>
      </c>
      <c r="H14" s="25">
        <f t="shared" si="9"/>
        <v>441588.7</v>
      </c>
      <c r="I14" s="25">
        <f t="shared" si="9"/>
        <v>189252.3</v>
      </c>
      <c r="J14" s="25">
        <f t="shared" si="9"/>
        <v>630841</v>
      </c>
      <c r="K14" s="25">
        <f t="shared" si="9"/>
        <v>0</v>
      </c>
      <c r="L14" s="25">
        <f t="shared" si="9"/>
        <v>1766355.4999999998</v>
      </c>
      <c r="M14" s="25">
        <f t="shared" si="9"/>
        <v>757009.49999999988</v>
      </c>
      <c r="N14" s="26">
        <f t="shared" si="9"/>
        <v>2523365</v>
      </c>
    </row>
    <row r="15" spans="1:14" x14ac:dyDescent="0.3">
      <c r="A15" s="12" t="s">
        <v>28</v>
      </c>
      <c r="B15" s="7">
        <f>B14*0.07</f>
        <v>46366.838000000003</v>
      </c>
      <c r="C15" s="7">
        <f t="shared" ref="C15:N15" si="10">C14*0.07</f>
        <v>19871.502</v>
      </c>
      <c r="D15" s="7">
        <f t="shared" si="10"/>
        <v>66238.340000000011</v>
      </c>
      <c r="E15" s="7">
        <f t="shared" si="10"/>
        <v>46366.837999999996</v>
      </c>
      <c r="F15" s="7">
        <f t="shared" si="10"/>
        <v>19871.502</v>
      </c>
      <c r="G15" s="7">
        <f t="shared" si="10"/>
        <v>66238.340000000011</v>
      </c>
      <c r="H15" s="7">
        <f t="shared" si="10"/>
        <v>30911.209000000003</v>
      </c>
      <c r="I15" s="7">
        <f t="shared" si="10"/>
        <v>13247.661</v>
      </c>
      <c r="J15" s="7">
        <f t="shared" si="10"/>
        <v>44158.87</v>
      </c>
      <c r="K15" s="7">
        <f t="shared" si="10"/>
        <v>0</v>
      </c>
      <c r="L15" s="7">
        <f t="shared" si="10"/>
        <v>123644.88499999999</v>
      </c>
      <c r="M15" s="7">
        <f t="shared" si="10"/>
        <v>52990.664999999994</v>
      </c>
      <c r="N15" s="11">
        <f t="shared" si="10"/>
        <v>176635.55000000002</v>
      </c>
    </row>
    <row r="16" spans="1:14" ht="12.5" thickBot="1" x14ac:dyDescent="0.35">
      <c r="A16" s="22" t="s">
        <v>17</v>
      </c>
      <c r="B16" s="27">
        <f>B14+B15</f>
        <v>708750.23800000001</v>
      </c>
      <c r="C16" s="27">
        <f t="shared" ref="C16:M16" si="11">C14+C15</f>
        <v>303750.10199999996</v>
      </c>
      <c r="D16" s="27">
        <f t="shared" si="11"/>
        <v>1012500.34</v>
      </c>
      <c r="E16" s="27">
        <f t="shared" si="11"/>
        <v>708750.2379999999</v>
      </c>
      <c r="F16" s="27">
        <f t="shared" si="11"/>
        <v>303750.10199999996</v>
      </c>
      <c r="G16" s="27">
        <f t="shared" si="11"/>
        <v>1012500.34</v>
      </c>
      <c r="H16" s="27">
        <f t="shared" si="11"/>
        <v>472499.90899999999</v>
      </c>
      <c r="I16" s="27">
        <f t="shared" si="11"/>
        <v>202499.96099999998</v>
      </c>
      <c r="J16" s="27">
        <f t="shared" si="11"/>
        <v>674999.87</v>
      </c>
      <c r="K16" s="27">
        <f t="shared" si="11"/>
        <v>0</v>
      </c>
      <c r="L16" s="27">
        <f t="shared" si="11"/>
        <v>1890000.3849999998</v>
      </c>
      <c r="M16" s="27">
        <f t="shared" si="11"/>
        <v>810000.16499999992</v>
      </c>
      <c r="N16" s="28">
        <v>2700000</v>
      </c>
    </row>
    <row r="17" spans="5:13" x14ac:dyDescent="0.3">
      <c r="E17" s="6"/>
      <c r="K17" s="2"/>
      <c r="M17" s="3"/>
    </row>
  </sheetData>
  <mergeCells count="7">
    <mergeCell ref="N5:N6"/>
    <mergeCell ref="A5:A6"/>
    <mergeCell ref="L5:L6"/>
    <mergeCell ref="M5:M6"/>
    <mergeCell ref="E5:G5"/>
    <mergeCell ref="H5:J5"/>
    <mergeCell ref="B5:D5"/>
  </mergeCells>
  <pageMargins left="0.25" right="0.25" top="0.75" bottom="0.75" header="0.3" footer="0.3"/>
  <pageSetup paperSize="9" scale="83"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B5E0907CEC247BA92A04C1BCFC28C" ma:contentTypeVersion="13" ma:contentTypeDescription="Create a new document." ma:contentTypeScope="" ma:versionID="535b33f13a6b7e967466441e40936298">
  <xsd:schema xmlns:xsd="http://www.w3.org/2001/XMLSchema" xmlns:xs="http://www.w3.org/2001/XMLSchema" xmlns:p="http://schemas.microsoft.com/office/2006/metadata/properties" xmlns:ns3="a28cdbf1-4408-4155-a538-9e2fdf619ac2" xmlns:ns4="bbfbe2eb-219d-4b3a-bd69-8424a82c66cf" targetNamespace="http://schemas.microsoft.com/office/2006/metadata/properties" ma:root="true" ma:fieldsID="39b1af64e5d9115da4af31bace3d2ed7" ns3:_="" ns4:_="">
    <xsd:import namespace="a28cdbf1-4408-4155-a538-9e2fdf619ac2"/>
    <xsd:import namespace="bbfbe2eb-219d-4b3a-bd69-8424a82c66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cdbf1-4408-4155-a538-9e2fdf619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fbe2eb-219d-4b3a-bd69-8424a82c66c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B46339-D3DC-4D2A-878D-8103A9D1D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cdbf1-4408-4155-a538-9e2fdf619ac2"/>
    <ds:schemaRef ds:uri="bbfbe2eb-219d-4b3a-bd69-8424a82c6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CECF0C-D8C5-4A03-AE25-30E0992A76FF}">
  <ds:schemaRefs>
    <ds:schemaRef ds:uri="http://schemas.microsoft.com/sharepoint/v3/contenttype/forms"/>
  </ds:schemaRefs>
</ds:datastoreItem>
</file>

<file path=customXml/itemProps3.xml><?xml version="1.0" encoding="utf-8"?>
<ds:datastoreItem xmlns:ds="http://schemas.openxmlformats.org/officeDocument/2006/customXml" ds:itemID="{76A306BE-781F-426B-836F-C54ACE98CEA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bfbe2eb-219d-4b3a-bd69-8424a82c66cf"/>
    <ds:schemaRef ds:uri="a28cdbf1-4408-4155-a538-9e2fdf619ac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Output budget</vt:lpstr>
      <vt:lpstr>Category</vt:lpstr>
      <vt:lpstr>Category!Print_Area</vt:lpstr>
      <vt:lpstr>'Output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Jess</cp:lastModifiedBy>
  <cp:lastPrinted>2019-12-05T09:46:59Z</cp:lastPrinted>
  <dcterms:created xsi:type="dcterms:W3CDTF">2017-11-15T21:17:43Z</dcterms:created>
  <dcterms:modified xsi:type="dcterms:W3CDTF">2020-07-21T23:00:42Z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0x010100CC4B5E0907CEC247BA92A04C1BCFC28C</vt:lpwstr>
  </property>
  <property fmtid="{D5CDD505-2E9C-101B-9397-08002B2CF9AE}" pid="3" name="MSIP_Label_2059aa38-f392-4105-be92-628035578272_Enabled">
    <vt:lpwstr>true</vt:lpwstr>
  </property>
  <property fmtid="{D5CDD505-2E9C-101B-9397-08002B2CF9AE}" pid="4" name="MSIP_Label_2059aa38-f392-4105-be92-628035578272_SetDate">
    <vt:lpwstr>2020-07-10T08:33:37Z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7e78100b-55f4-40a6-b647-000094b62e1d</vt:lpwstr>
  </property>
  <property fmtid="{D5CDD505-2E9C-101B-9397-08002B2CF9AE}" pid="9" name="MSIP_Label_2059aa38-f392-4105-be92-628035578272_ContentBits">
    <vt:lpwstr>0</vt:lpwstr>
  </property>
</Properties>
</file>