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hie.aloe\Documents\PBF\8- Ongoing PBF Projects\5) GPI_OHCHR+UNESCO+IOM_SouthKivu_29Nov2019-31May2021\3) Rapports Semestriels\1) Juin 2020\"/>
    </mc:Choice>
  </mc:AlternateContent>
  <xr:revisionPtr revIDLastSave="0" documentId="13_ncr:1_{49052701-C8A2-4B44-8B74-145FB039011D}" xr6:coauthVersionLast="45" xr6:coauthVersionMax="45" xr10:uidLastSave="{00000000-0000-0000-0000-000000000000}"/>
  <bookViews>
    <workbookView xWindow="-120" yWindow="-120" windowWidth="20730" windowHeight="11160" xr2:uid="{1E0FB2C1-C71B-4AA5-8A16-0A5F52E610C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4" i="1" l="1"/>
  <c r="D47" i="1"/>
  <c r="H47" i="1"/>
  <c r="L47" i="1"/>
  <c r="P46" i="1" l="1"/>
  <c r="P45" i="1"/>
  <c r="P44" i="1"/>
  <c r="O46" i="1"/>
  <c r="Q46" i="1" s="1"/>
  <c r="O45" i="1"/>
  <c r="Q45" i="1" s="1"/>
  <c r="O44" i="1"/>
  <c r="Q44" i="1" s="1"/>
  <c r="P41" i="1"/>
  <c r="P42" i="1" s="1"/>
  <c r="P40" i="1"/>
  <c r="O41" i="1"/>
  <c r="Q41" i="1" s="1"/>
  <c r="O40" i="1"/>
  <c r="Q40" i="1" s="1"/>
  <c r="Q42" i="1" s="1"/>
  <c r="P36" i="1"/>
  <c r="P35" i="1"/>
  <c r="P34" i="1"/>
  <c r="P33" i="1"/>
  <c r="P32" i="1"/>
  <c r="P37" i="1" s="1"/>
  <c r="P31" i="1"/>
  <c r="P30" i="1"/>
  <c r="P29" i="1"/>
  <c r="O36" i="1"/>
  <c r="Q36" i="1" s="1"/>
  <c r="O35" i="1"/>
  <c r="Q35" i="1" s="1"/>
  <c r="O34" i="1"/>
  <c r="Q34" i="1" s="1"/>
  <c r="O33" i="1"/>
  <c r="Q33" i="1" s="1"/>
  <c r="O32" i="1"/>
  <c r="Q32" i="1" s="1"/>
  <c r="O31" i="1"/>
  <c r="Q31" i="1" s="1"/>
  <c r="O30" i="1"/>
  <c r="Q30" i="1" s="1"/>
  <c r="O29" i="1"/>
  <c r="Q29" i="1" s="1"/>
  <c r="P24" i="1"/>
  <c r="P23" i="1"/>
  <c r="P25" i="1" s="1"/>
  <c r="P22" i="1"/>
  <c r="O24" i="1"/>
  <c r="Q24" i="1" s="1"/>
  <c r="O23" i="1"/>
  <c r="Q23" i="1" s="1"/>
  <c r="O22" i="1"/>
  <c r="O25" i="1" s="1"/>
  <c r="P18" i="1"/>
  <c r="P17" i="1"/>
  <c r="P16" i="1"/>
  <c r="P15" i="1"/>
  <c r="O18" i="1"/>
  <c r="Q18" i="1" s="1"/>
  <c r="O17" i="1"/>
  <c r="Q17" i="1" s="1"/>
  <c r="O16" i="1"/>
  <c r="Q16" i="1" s="1"/>
  <c r="O15" i="1"/>
  <c r="P9" i="1"/>
  <c r="P10" i="1"/>
  <c r="P11" i="1"/>
  <c r="O9" i="1"/>
  <c r="Q9" i="1" s="1"/>
  <c r="O10" i="1"/>
  <c r="Q10" i="1" s="1"/>
  <c r="O11" i="1"/>
  <c r="Q11" i="1" s="1"/>
  <c r="P8" i="1"/>
  <c r="P12" i="1" s="1"/>
  <c r="O8" i="1"/>
  <c r="O12" i="1" s="1"/>
  <c r="Q51" i="1"/>
  <c r="P51" i="1"/>
  <c r="P47" i="1"/>
  <c r="P19" i="1"/>
  <c r="O51" i="1"/>
  <c r="O42" i="1"/>
  <c r="O37" i="1" l="1"/>
  <c r="R37" i="1" s="1"/>
  <c r="O19" i="1"/>
  <c r="Q37" i="1"/>
  <c r="Q47" i="1"/>
  <c r="R25" i="1"/>
  <c r="R12" i="1"/>
  <c r="R19" i="1"/>
  <c r="Q15" i="1"/>
  <c r="Q19" i="1" s="1"/>
  <c r="O47" i="1"/>
  <c r="R47" i="1" s="1"/>
  <c r="Q22" i="1"/>
  <c r="Q25" i="1" s="1"/>
  <c r="Q8" i="1"/>
  <c r="Q12" i="1" s="1"/>
  <c r="L25" i="1" l="1"/>
  <c r="N30" i="1"/>
  <c r="N31" i="1"/>
  <c r="N32" i="1"/>
  <c r="N33" i="1"/>
  <c r="N34" i="1"/>
  <c r="N35" i="1"/>
  <c r="F30" i="1"/>
  <c r="F31" i="1"/>
  <c r="F32" i="1"/>
  <c r="F33" i="1"/>
  <c r="F34" i="1"/>
  <c r="F35" i="1"/>
  <c r="J30" i="1"/>
  <c r="J31" i="1"/>
  <c r="J32" i="1"/>
  <c r="J33" i="1"/>
  <c r="J34" i="1"/>
  <c r="J35" i="1"/>
  <c r="M42" i="1"/>
  <c r="L42" i="1"/>
  <c r="I42" i="1"/>
  <c r="H42" i="1"/>
  <c r="E42" i="1"/>
  <c r="D42" i="1"/>
  <c r="N41" i="1"/>
  <c r="J41" i="1"/>
  <c r="F41" i="1"/>
  <c r="N40" i="1"/>
  <c r="J40" i="1"/>
  <c r="F40" i="1"/>
  <c r="N23" i="1"/>
  <c r="J23" i="1"/>
  <c r="J24" i="1"/>
  <c r="F23" i="1"/>
  <c r="M19" i="1"/>
  <c r="L19" i="1"/>
  <c r="J16" i="1"/>
  <c r="J17" i="1"/>
  <c r="J18" i="1"/>
  <c r="N16" i="1"/>
  <c r="N17" i="1"/>
  <c r="N18" i="1"/>
  <c r="F42" i="1" l="1"/>
  <c r="J42" i="1"/>
  <c r="N42" i="1"/>
  <c r="N10" i="1" l="1"/>
  <c r="J10" i="1"/>
  <c r="F10" i="1"/>
  <c r="M51" i="1"/>
  <c r="L51" i="1"/>
  <c r="M47" i="1"/>
  <c r="N46" i="1"/>
  <c r="N45" i="1"/>
  <c r="N44" i="1"/>
  <c r="M37" i="1"/>
  <c r="L37" i="1"/>
  <c r="N36" i="1"/>
  <c r="N29" i="1"/>
  <c r="M25" i="1"/>
  <c r="N24" i="1"/>
  <c r="N22" i="1"/>
  <c r="N15" i="1"/>
  <c r="N19" i="1" s="1"/>
  <c r="M12" i="1"/>
  <c r="L12" i="1"/>
  <c r="L52" i="1" s="1"/>
  <c r="N11" i="1"/>
  <c r="N9" i="1"/>
  <c r="N8" i="1"/>
  <c r="J46" i="1"/>
  <c r="J45" i="1"/>
  <c r="J44" i="1"/>
  <c r="J36" i="1"/>
  <c r="J29" i="1"/>
  <c r="J22" i="1"/>
  <c r="J25" i="1" s="1"/>
  <c r="J15" i="1"/>
  <c r="J19" i="1" s="1"/>
  <c r="J11" i="1"/>
  <c r="J9" i="1"/>
  <c r="J8" i="1"/>
  <c r="I51" i="1"/>
  <c r="I47" i="1"/>
  <c r="I37" i="1"/>
  <c r="I25" i="1"/>
  <c r="I19" i="1"/>
  <c r="I12" i="1"/>
  <c r="H51" i="1"/>
  <c r="H37" i="1"/>
  <c r="H25" i="1"/>
  <c r="H19" i="1"/>
  <c r="H12" i="1"/>
  <c r="H52" i="1" l="1"/>
  <c r="H53" i="1" s="1"/>
  <c r="H54" i="1" s="1"/>
  <c r="I52" i="1"/>
  <c r="M52" i="1"/>
  <c r="N25" i="1"/>
  <c r="J37" i="1"/>
  <c r="N12" i="1"/>
  <c r="J47" i="1"/>
  <c r="N47" i="1"/>
  <c r="N37" i="1"/>
  <c r="J12" i="1"/>
  <c r="L53" i="1"/>
  <c r="L54" i="1" s="1"/>
  <c r="E47" i="1"/>
  <c r="F45" i="1"/>
  <c r="F46" i="1"/>
  <c r="F44" i="1"/>
  <c r="F36" i="1"/>
  <c r="F29" i="1"/>
  <c r="E37" i="1"/>
  <c r="D37" i="1"/>
  <c r="E25" i="1"/>
  <c r="D25" i="1"/>
  <c r="F24" i="1"/>
  <c r="F22" i="1"/>
  <c r="F15" i="1"/>
  <c r="F19" i="1" s="1"/>
  <c r="E19" i="1"/>
  <c r="D19" i="1"/>
  <c r="F9" i="1"/>
  <c r="F11" i="1"/>
  <c r="F8" i="1"/>
  <c r="N52" i="1" l="1"/>
  <c r="N53" i="1" s="1"/>
  <c r="N54" i="1" s="1"/>
  <c r="M53" i="1"/>
  <c r="M54" i="1" s="1"/>
  <c r="J52" i="1"/>
  <c r="J53" i="1" s="1"/>
  <c r="J54" i="1" s="1"/>
  <c r="I53" i="1"/>
  <c r="I54" i="1" s="1"/>
  <c r="F37" i="1"/>
  <c r="F25" i="1"/>
  <c r="F12" i="1"/>
  <c r="F52" i="1" s="1"/>
  <c r="E51" i="1" l="1"/>
  <c r="D51" i="1"/>
  <c r="E12" i="1"/>
  <c r="E52" i="1" s="1"/>
  <c r="P52" i="1" s="1"/>
  <c r="D12" i="1"/>
  <c r="D52" i="1" s="1"/>
  <c r="O52" i="1" s="1"/>
  <c r="Q52" i="1" l="1"/>
  <c r="D53" i="1"/>
  <c r="E53" i="1"/>
  <c r="F47" i="1"/>
  <c r="E54" i="1" l="1"/>
  <c r="P53" i="1"/>
  <c r="P54" i="1" s="1"/>
  <c r="D54" i="1"/>
  <c r="O53" i="1"/>
  <c r="F53" i="1"/>
  <c r="F54" i="1" s="1"/>
  <c r="Q53" i="1" l="1"/>
  <c r="Q54" i="1" s="1"/>
  <c r="O54" i="1"/>
</calcChain>
</file>

<file path=xl/sharedStrings.xml><?xml version="1.0" encoding="utf-8"?>
<sst xmlns="http://schemas.openxmlformats.org/spreadsheetml/2006/main" count="89" uniqueCount="76">
  <si>
    <t>Total</t>
  </si>
  <si>
    <t xml:space="preserve">RESULTAT 1: </t>
  </si>
  <si>
    <t>Produit 1.1:</t>
  </si>
  <si>
    <t>Activite 1.1.1:</t>
  </si>
  <si>
    <t>Activite 1.1.2:</t>
  </si>
  <si>
    <t>Activite 1.1.3:</t>
  </si>
  <si>
    <t>Produit 1.2:</t>
  </si>
  <si>
    <t>Activite 1.2.1</t>
  </si>
  <si>
    <t xml:space="preserve">RESULTAT 2: </t>
  </si>
  <si>
    <t>Produit 2.1</t>
  </si>
  <si>
    <t>Activite 2.1.3</t>
  </si>
  <si>
    <t>Activite 2.1.4</t>
  </si>
  <si>
    <t>Coûts supplémentaires total</t>
  </si>
  <si>
    <t>Coûts indirects (7%):</t>
  </si>
  <si>
    <t>DEPENSES</t>
  </si>
  <si>
    <t>BALANCE</t>
  </si>
  <si>
    <t xml:space="preserve"> Dépenses par résultat, produit et activité (1 Jan - 30 June 2020)</t>
  </si>
  <si>
    <t>Produit 1.3:</t>
  </si>
  <si>
    <t>Activite 1.3.1:</t>
  </si>
  <si>
    <t>Activite 1.3.2:</t>
  </si>
  <si>
    <t>Coûts total du projet</t>
  </si>
  <si>
    <t>TOTAUX</t>
  </si>
  <si>
    <t>Coûts de personnel du projet</t>
  </si>
  <si>
    <t>Coûts operationnels.</t>
  </si>
  <si>
    <t>BCNUDH</t>
  </si>
  <si>
    <t>UNESCO</t>
  </si>
  <si>
    <t>OIM</t>
  </si>
  <si>
    <t>PROJECT BUDGET ABSORPTION STATUS: WoSH (Semestre 1)</t>
  </si>
  <si>
    <t>Activite 1.1.4:</t>
  </si>
  <si>
    <t xml:space="preserve">Mise en place d’un programme de changement de comportement et de Culture de la Paix (à travers Le Dialogue Inter Ethnique, interculturel, Inter religieux ; Cohésion sociale; Coexistence pacifique; Education à la Paix) dans les zones minières. </t>
  </si>
  <si>
    <t xml:space="preserve">Appui à la construction et équipement d’une case des femmes, cadre d’expression, de résolution et de transformation des conflits.                                                      </t>
  </si>
  <si>
    <t xml:space="preserve">Renforcement des capacités de 80 femmes vectrices de paix sur le genre, la culture de la paix et la résolution pacifique et la transformation de conflits. </t>
  </si>
  <si>
    <t>Appui aux initiatives des femmes vectrices de paix visant le respect du genre, la cohésion sociale et le vivre ensemble dans les zones minieres.</t>
  </si>
  <si>
    <t xml:space="preserve"> La participation des femmes et des filles à la prévention, la résolution et la transformation des conflits liés aux exploitations des carrières minières de Shabunda, et la protection de leurs droits sont systématisées et permettent un renforcement de la cohésion sociale et de la consolidation de la paix dans la zone de Kigulube.</t>
  </si>
  <si>
    <t>Les conditions de vie et de travail des femmes ainsi que leur participation aux bénéfices socio-économiques dans les activités minières, sont améliorées.</t>
  </si>
  <si>
    <t>Le leadership féminin dans la résolution des conflits, le droit à la participation des femmes à tous les niveaux sont renforcés.</t>
  </si>
  <si>
    <t>Former et appuyer les femmes mineures artisanales à la création de groupes d’épargnes et d’entraide en vue de l’amélioration de leurs conditions de vie et de travail et renforcement de leur pouvoir de négociation et rôle dans les communautés.</t>
  </si>
  <si>
    <t>Plaidoyer auprès des leaders communautaires en vue de leur implication dans la prévention des conflits et la promotion de la parité de genre et d'un plus grand rôle des femmes dans les décisions affectant les communautés.</t>
  </si>
  <si>
    <t xml:space="preserve">Appui à l’organisation d’une Campagne de sensibilisation et de 150 séances de causeries éducatives sur le genre, le vivre ensemble en paix et autour des questions minières. </t>
  </si>
  <si>
    <t>Implantation d’une Radio Communautaire de femmes et formation des prestataires de la radio communautaire sur le genre, les VSBG, la culture de la paix et le rôle de la radio communautaire dans la prévention des VSBG et la promotion du vivre ensemble en paix (coexistence pacifique dans les zones minières et entre travailleurs miniers).</t>
  </si>
  <si>
    <t>Activite 1.2.2</t>
  </si>
  <si>
    <t>Activite 1.2.3</t>
  </si>
  <si>
    <t>Activite 1.2.4</t>
  </si>
  <si>
    <t xml:space="preserve">Les droits des femmes et filles des communautés des zones minières sont promus et protégés.  </t>
  </si>
  <si>
    <t>Activite 1.3.3:</t>
  </si>
  <si>
    <t>1.3.2. Formation des filles, garçons, femmes et autorités locales aux droits humains et spécifiquement aux droits économiques, sociaux et culturels, droits des femmes et des enfants, et à l’égalité des sexes par rapport à l'exploitation minière dans les communautés affectées.</t>
  </si>
  <si>
    <t>La légalité et la traçabilité dans les chaînes d’approvisionnement sont renforcées et les conditions de vie et de travail des femmes et communautés dans le secteur minier sont améliorées afin de renforcer la stabilité et la consolidation de la paix dans la zone de Kigulube.</t>
  </si>
  <si>
    <t>La gouvernance institutionnelle et communautaire est améliorée.</t>
  </si>
  <si>
    <t>Activite 2.1.1</t>
  </si>
  <si>
    <t>Activite 2.1.2</t>
  </si>
  <si>
    <t>Activite 2.1.5</t>
  </si>
  <si>
    <t>Activite 2.1.6</t>
  </si>
  <si>
    <t>Activite 2.1.7</t>
  </si>
  <si>
    <t>Activite 2.1.8</t>
  </si>
  <si>
    <t>Former les femmes travaillant dans les mines artisanales sur le nouveau Code minier et sur les modalités de constitution de coopératives minières, sur la négociation et la vente des minerais, et appuyer la création/renforcement des coopératives minières artisanales et des Associations Villageoises d’Epargne et de Crédit (en complément de l'Activité 1.2.1 de l'UNESCO).</t>
  </si>
  <si>
    <t>Former les femmes, les acteurs de la société civile et les membres des coopératives minières sur la certification des minerais « Libres de conflit » et sur la gestion du secteur minier artisanal.</t>
  </si>
  <si>
    <t>Appuyer la participation de la femme dans la qualification des sites miniers et le bon fonctionnement des points de vente.</t>
  </si>
  <si>
    <t xml:space="preserve">Mise en place/renforcement d’une commission locale de suivi des activités minières et mise en place d'un cadre de concertation entre les acteurs des mines, société civile et agents étatiques. </t>
  </si>
  <si>
    <t>Appuyer la détermination d'un quota approprié de coopératives minières de femmes dans toutes les zones d’exploitations minières artisanales.</t>
  </si>
  <si>
    <t>Renforcer les capacités opérationnelles et managériales des agents des services étatiques locaux du Ministère Provincial des Mines (Division des Mines, Service d’Assistance et d’Encadrement d’Exploitation Minière Artisanale et à Petite Echelle (SAEMAPE)) pour une gestion efficace, transparente et durable du secteur minier artisanal.</t>
  </si>
  <si>
    <t>Former les agents des services techniques du Ministère Provincial des Mines, les acteurs de la Société Civile et de la Police des Mines sur la gestion des incidents dans le secteur minier artisanal y compris ceux impliquant les femmes.</t>
  </si>
  <si>
    <t xml:space="preserve">Etablir un cadre de concertation entre les agents étatiques, acteurs de la société civile et les femmes dans les zones d’exploitations minières artisanales. </t>
  </si>
  <si>
    <t>Produit 2.2:</t>
  </si>
  <si>
    <t xml:space="preserve"> Les droits économiques, sociaux et culturels sont promus et mieux respectés autour des carrés miniers.</t>
  </si>
  <si>
    <t>Activite 2.2.1:</t>
  </si>
  <si>
    <t>Activite 2.2.2:</t>
  </si>
  <si>
    <t>Formation de la police des mines sur leurs obligations en matière de droits économiques, sociaux et culturels et mise en place d’un cadre de dialogue/concertation des acteurs : police, femmes, société civile.</t>
  </si>
  <si>
    <t xml:space="preserve">Appui des organisations des femmes au plaidoyer et suivi judiciaire en matière de contentieux sur les mines. </t>
  </si>
  <si>
    <r>
      <t xml:space="preserve">1.3.3. Mise en place du Club de Droits des femmes et filles leaders au sein de la Case de la Femme (sensibilisation, formation, coaching, échange d'expériences sur les problématiques liées à la protection, alerte rapide, droits, autonomisation et leadership de la femme dans le cadre d'exploitation des ressources minières)- </t>
    </r>
    <r>
      <rPr>
        <b/>
        <sz val="12"/>
        <color rgb="FFFF0000"/>
        <rFont val="Calibri"/>
        <family val="2"/>
        <scheme val="minor"/>
      </rPr>
      <t>(GRANT-OUT)</t>
    </r>
  </si>
  <si>
    <r>
      <t>1.3.1. Assistance holistique (médicale, juridique, psychosociale et socio-économique) des victimes de VBG</t>
    </r>
    <r>
      <rPr>
        <b/>
        <sz val="12"/>
        <color rgb="FFFF0000"/>
        <rFont val="Calibri"/>
        <family val="2"/>
        <scheme val="minor"/>
      </rPr>
      <t xml:space="preserve"> (GRANT-OUT).</t>
    </r>
  </si>
  <si>
    <t>Coûts pour suivi et évaluation</t>
  </si>
  <si>
    <t>BUDGET TOTAL</t>
  </si>
  <si>
    <t>DEPENSES TOTAL</t>
  </si>
  <si>
    <t>BALANCE TOTAL</t>
  </si>
  <si>
    <t>TAUX D'EXECUTION</t>
  </si>
  <si>
    <t>BUDGET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</si>
</sst>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i/>
      <sz val="14"/>
      <color theme="1"/>
      <name val="Calibri"/>
      <family val="2"/>
      <scheme val="minor"/>
    </font>
    <font>
      <b/>
      <sz val="20"/>
      <color theme="0"/>
      <name val="Calibri"/>
      <family val="2"/>
      <scheme val="minor"/>
    </font>
    <font>
      <b/>
      <sz val="18"/>
      <color theme="0"/>
      <name val="Calibri"/>
      <family val="2"/>
      <scheme val="minor"/>
    </font>
    <font>
      <sz val="8"/>
      <name val="Calibri"/>
      <family val="2"/>
      <scheme val="minor"/>
    </font>
    <font>
      <b/>
      <sz val="11"/>
      <color theme="1"/>
      <name val="Calibri"/>
      <family val="2"/>
      <scheme val="minor"/>
    </font>
    <font>
      <b/>
      <sz val="11"/>
      <color theme="0"/>
      <name val="Calibri"/>
      <family val="2"/>
      <scheme val="minor"/>
    </font>
  </fonts>
  <fills count="17">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92D050"/>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0" borderId="0" xfId="0" applyAlignment="1">
      <alignment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6" borderId="4" xfId="0" applyFont="1" applyFill="1" applyBorder="1" applyAlignment="1">
      <alignment vertical="center" wrapText="1"/>
    </xf>
    <xf numFmtId="0" fontId="5" fillId="6" borderId="4" xfId="0" applyFont="1" applyFill="1" applyBorder="1" applyAlignment="1">
      <alignment vertical="center" wrapText="1"/>
    </xf>
    <xf numFmtId="0" fontId="5" fillId="0" borderId="5" xfId="0" applyFont="1" applyBorder="1" applyAlignment="1" applyProtection="1">
      <alignment horizontal="left" vertical="center" wrapText="1"/>
      <protection locked="0"/>
    </xf>
    <xf numFmtId="44" fontId="5" fillId="0" borderId="5" xfId="1" applyFont="1" applyBorder="1" applyAlignment="1" applyProtection="1">
      <alignment horizontal="center" vertical="center" wrapText="1"/>
      <protection locked="0"/>
    </xf>
    <xf numFmtId="44" fontId="3" fillId="4" borderId="5" xfId="1" applyFont="1" applyFill="1" applyBorder="1" applyAlignment="1" applyProtection="1">
      <alignment horizontal="center" vertical="center" wrapText="1"/>
    </xf>
    <xf numFmtId="0" fontId="0" fillId="5" borderId="0" xfId="0" applyFill="1" applyAlignment="1">
      <alignment vertical="center" wrapText="1"/>
    </xf>
    <xf numFmtId="0" fontId="0" fillId="0" borderId="7" xfId="0" applyBorder="1" applyAlignment="1">
      <alignment vertical="center" wrapText="1"/>
    </xf>
    <xf numFmtId="0" fontId="3" fillId="4" borderId="5" xfId="0" applyFont="1" applyFill="1" applyBorder="1" applyAlignment="1">
      <alignment vertical="center" wrapText="1"/>
    </xf>
    <xf numFmtId="0" fontId="0" fillId="5" borderId="7" xfId="0" applyFill="1" applyBorder="1" applyAlignment="1">
      <alignment vertical="center" wrapText="1"/>
    </xf>
    <xf numFmtId="44" fontId="3" fillId="5" borderId="0" xfId="1" applyFont="1" applyFill="1" applyBorder="1" applyAlignment="1" applyProtection="1">
      <alignment horizontal="center" vertical="center" wrapText="1"/>
    </xf>
    <xf numFmtId="44" fontId="3" fillId="5" borderId="8" xfId="1" applyFont="1" applyFill="1" applyBorder="1" applyAlignment="1" applyProtection="1">
      <alignment horizontal="center" vertical="center" wrapText="1"/>
    </xf>
    <xf numFmtId="0" fontId="3" fillId="4" borderId="4" xfId="0" applyFont="1" applyFill="1" applyBorder="1" applyAlignment="1">
      <alignment vertical="center" wrapText="1"/>
    </xf>
    <xf numFmtId="44" fontId="3" fillId="4" borderId="6" xfId="1" applyFont="1" applyFill="1" applyBorder="1" applyAlignment="1" applyProtection="1">
      <alignment horizontal="center" vertical="center" wrapText="1"/>
    </xf>
    <xf numFmtId="0" fontId="3" fillId="5" borderId="7" xfId="0" applyFont="1" applyFill="1" applyBorder="1" applyAlignment="1">
      <alignment vertical="center" wrapText="1"/>
    </xf>
    <xf numFmtId="44" fontId="5" fillId="5" borderId="0" xfId="1" applyFont="1" applyFill="1" applyBorder="1" applyAlignment="1" applyProtection="1">
      <alignment vertical="center" wrapText="1"/>
      <protection locked="0"/>
    </xf>
    <xf numFmtId="44" fontId="5" fillId="5" borderId="8" xfId="1"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44" fontId="5" fillId="0" borderId="5" xfId="1" applyFont="1" applyBorder="1" applyAlignment="1" applyProtection="1">
      <alignment vertical="center" wrapText="1"/>
      <protection locked="0"/>
    </xf>
    <xf numFmtId="0" fontId="3" fillId="4" borderId="9" xfId="0" applyFont="1" applyFill="1" applyBorder="1" applyAlignment="1">
      <alignment vertical="center" wrapText="1"/>
    </xf>
    <xf numFmtId="0" fontId="3" fillId="5" borderId="10" xfId="0" applyFont="1" applyFill="1" applyBorder="1" applyAlignment="1">
      <alignment vertical="center" wrapText="1"/>
    </xf>
    <xf numFmtId="0" fontId="3" fillId="10" borderId="11" xfId="0" applyFont="1" applyFill="1" applyBorder="1" applyAlignment="1" applyProtection="1">
      <alignment vertical="center" wrapText="1"/>
      <protection locked="0"/>
    </xf>
    <xf numFmtId="44" fontId="3" fillId="10" borderId="11" xfId="1" applyFont="1" applyFill="1" applyBorder="1" applyAlignment="1" applyProtection="1">
      <alignment vertical="center" wrapText="1"/>
    </xf>
    <xf numFmtId="0" fontId="5" fillId="5" borderId="7" xfId="0" applyFont="1" applyFill="1" applyBorder="1" applyAlignment="1">
      <alignment vertical="center" wrapText="1"/>
    </xf>
    <xf numFmtId="0" fontId="5" fillId="0" borderId="7" xfId="0" applyFont="1" applyBorder="1" applyAlignment="1" applyProtection="1">
      <alignment vertical="center" wrapText="1"/>
      <protection locked="0"/>
    </xf>
    <xf numFmtId="44" fontId="5" fillId="4" borderId="6" xfId="1" applyFont="1" applyFill="1" applyBorder="1" applyAlignment="1" applyProtection="1">
      <alignment horizontal="center" vertical="center" wrapText="1"/>
    </xf>
    <xf numFmtId="0" fontId="3" fillId="5" borderId="0" xfId="0" applyFont="1" applyFill="1" applyBorder="1" applyAlignment="1">
      <alignment vertical="center" wrapText="1"/>
    </xf>
    <xf numFmtId="0" fontId="5" fillId="5" borderId="0" xfId="0" applyFont="1" applyFill="1" applyBorder="1" applyAlignment="1" applyProtection="1">
      <alignment vertical="center" wrapText="1"/>
      <protection locked="0"/>
    </xf>
    <xf numFmtId="44" fontId="5" fillId="4" borderId="6" xfId="1" applyFont="1" applyFill="1" applyBorder="1" applyAlignment="1" applyProtection="1">
      <alignment vertical="center" wrapText="1"/>
    </xf>
    <xf numFmtId="44" fontId="3" fillId="10" borderId="12" xfId="1" applyFont="1" applyFill="1" applyBorder="1" applyAlignment="1" applyProtection="1">
      <alignment vertical="center" wrapText="1"/>
    </xf>
    <xf numFmtId="0" fontId="5" fillId="0" borderId="10" xfId="0" applyFont="1" applyBorder="1" applyAlignment="1" applyProtection="1">
      <alignment vertical="center" wrapText="1"/>
      <protection locked="0"/>
    </xf>
    <xf numFmtId="0" fontId="3" fillId="11" borderId="18" xfId="0" applyFont="1" applyFill="1" applyBorder="1" applyAlignment="1" applyProtection="1">
      <alignment horizontal="center" vertical="center" wrapText="1"/>
      <protection locked="0"/>
    </xf>
    <xf numFmtId="0" fontId="3" fillId="11" borderId="13" xfId="0" applyFont="1" applyFill="1" applyBorder="1" applyAlignment="1">
      <alignment horizontal="center" vertical="center" wrapText="1"/>
    </xf>
    <xf numFmtId="0" fontId="3" fillId="12" borderId="0" xfId="0" applyFont="1" applyFill="1" applyBorder="1" applyAlignment="1">
      <alignment vertical="center" wrapText="1"/>
    </xf>
    <xf numFmtId="0" fontId="5" fillId="13" borderId="9" xfId="0" applyFont="1" applyFill="1" applyBorder="1" applyAlignment="1">
      <alignment horizontal="center" vertical="center" wrapText="1"/>
    </xf>
    <xf numFmtId="0" fontId="3" fillId="13" borderId="18" xfId="1" applyNumberFormat="1" applyFont="1" applyFill="1" applyBorder="1" applyAlignment="1" applyProtection="1">
      <alignment horizontal="center" vertical="center" wrapText="1"/>
    </xf>
    <xf numFmtId="0" fontId="5" fillId="13" borderId="4" xfId="0" applyFont="1" applyFill="1" applyBorder="1" applyAlignment="1">
      <alignment vertical="center" wrapText="1"/>
    </xf>
    <xf numFmtId="44" fontId="5" fillId="13" borderId="5" xfId="0" applyNumberFormat="1" applyFont="1" applyFill="1" applyBorder="1" applyAlignment="1">
      <alignment vertical="center" wrapText="1"/>
    </xf>
    <xf numFmtId="44" fontId="3" fillId="14" borderId="13" xfId="1" applyFont="1" applyFill="1" applyBorder="1" applyAlignment="1" applyProtection="1">
      <alignment horizontal="center" vertical="center" wrapText="1"/>
    </xf>
    <xf numFmtId="44" fontId="5" fillId="14" borderId="5" xfId="0" applyNumberFormat="1" applyFont="1" applyFill="1" applyBorder="1" applyAlignment="1">
      <alignment vertical="center" wrapText="1"/>
    </xf>
    <xf numFmtId="44" fontId="5" fillId="10" borderId="5" xfId="0" applyNumberFormat="1" applyFont="1" applyFill="1" applyBorder="1" applyAlignment="1">
      <alignment vertical="center" wrapText="1"/>
    </xf>
    <xf numFmtId="0" fontId="5" fillId="13" borderId="25" xfId="0" applyFont="1" applyFill="1" applyBorder="1" applyAlignment="1">
      <alignment vertical="center" wrapText="1"/>
    </xf>
    <xf numFmtId="44" fontId="5" fillId="10" borderId="30" xfId="0" applyNumberFormat="1" applyFont="1" applyFill="1" applyBorder="1" applyAlignment="1">
      <alignment vertical="center" wrapText="1"/>
    </xf>
    <xf numFmtId="44" fontId="5" fillId="13" borderId="30" xfId="0" applyNumberFormat="1" applyFont="1" applyFill="1" applyBorder="1" applyAlignment="1">
      <alignment vertical="center" wrapText="1"/>
    </xf>
    <xf numFmtId="44" fontId="5" fillId="14" borderId="28" xfId="0" applyNumberFormat="1" applyFont="1" applyFill="1" applyBorder="1" applyAlignment="1">
      <alignment vertical="center" wrapText="1"/>
    </xf>
    <xf numFmtId="0" fontId="3" fillId="13" borderId="31"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11" borderId="13" xfId="0" applyFont="1" applyFill="1" applyBorder="1" applyAlignment="1" applyProtection="1">
      <alignment horizontal="center" vertical="center" wrapText="1"/>
      <protection locked="0"/>
    </xf>
    <xf numFmtId="0" fontId="3" fillId="13" borderId="13" xfId="1" applyNumberFormat="1" applyFont="1" applyFill="1" applyBorder="1" applyAlignment="1" applyProtection="1">
      <alignment horizontal="center" vertical="center" wrapText="1"/>
    </xf>
    <xf numFmtId="44" fontId="3" fillId="10" borderId="35" xfId="1" applyFont="1" applyFill="1" applyBorder="1" applyAlignment="1" applyProtection="1">
      <alignment vertical="center" wrapText="1"/>
    </xf>
    <xf numFmtId="44" fontId="3" fillId="13" borderId="35" xfId="1" applyFont="1" applyFill="1" applyBorder="1" applyAlignment="1" applyProtection="1">
      <alignment vertical="center" wrapText="1"/>
    </xf>
    <xf numFmtId="44" fontId="3" fillId="14" borderId="36" xfId="1" applyFont="1" applyFill="1" applyBorder="1" applyAlignment="1" applyProtection="1">
      <alignment vertical="center" wrapText="1"/>
    </xf>
    <xf numFmtId="44" fontId="3" fillId="10" borderId="31" xfId="1" applyFont="1" applyFill="1" applyBorder="1" applyAlignment="1" applyProtection="1">
      <alignment vertical="center" wrapText="1"/>
    </xf>
    <xf numFmtId="44" fontId="3" fillId="10" borderId="32" xfId="1" applyFont="1" applyFill="1" applyBorder="1" applyAlignment="1" applyProtection="1">
      <alignment vertical="center" wrapText="1"/>
    </xf>
    <xf numFmtId="0" fontId="10" fillId="0" borderId="0" xfId="0" applyFont="1" applyAlignment="1">
      <alignment vertical="center" wrapText="1"/>
    </xf>
    <xf numFmtId="44" fontId="3" fillId="0" borderId="6" xfId="1" applyFont="1" applyBorder="1" applyAlignment="1" applyProtection="1">
      <alignment horizontal="center" vertical="center" wrapText="1"/>
      <protection locked="0"/>
    </xf>
    <xf numFmtId="44" fontId="3" fillId="5" borderId="8" xfId="1" applyFont="1" applyFill="1" applyBorder="1" applyAlignment="1" applyProtection="1">
      <alignment vertical="center" wrapText="1"/>
      <protection locked="0"/>
    </xf>
    <xf numFmtId="44" fontId="3" fillId="0" borderId="6" xfId="1" applyFont="1" applyBorder="1" applyAlignment="1" applyProtection="1">
      <alignment vertical="center" wrapText="1"/>
      <protection locked="0"/>
    </xf>
    <xf numFmtId="44" fontId="3" fillId="10" borderId="6" xfId="0" applyNumberFormat="1" applyFont="1" applyFill="1" applyBorder="1" applyAlignment="1">
      <alignment vertical="center" wrapText="1"/>
    </xf>
    <xf numFmtId="44" fontId="3" fillId="13" borderId="31" xfId="1" applyFont="1" applyFill="1" applyBorder="1" applyAlignment="1" applyProtection="1">
      <alignment vertical="center" wrapText="1"/>
    </xf>
    <xf numFmtId="10" fontId="10" fillId="16" borderId="32" xfId="2" applyNumberFormat="1" applyFont="1" applyFill="1" applyBorder="1" applyAlignment="1">
      <alignment horizontal="center" vertical="center" wrapText="1"/>
    </xf>
    <xf numFmtId="10" fontId="10" fillId="0" borderId="0" xfId="2" applyNumberFormat="1" applyFont="1" applyAlignment="1">
      <alignment horizontal="center" vertical="center" wrapText="1"/>
    </xf>
    <xf numFmtId="10" fontId="10" fillId="0" borderId="39" xfId="2" applyNumberFormat="1" applyFont="1" applyBorder="1" applyAlignment="1">
      <alignment horizontal="center" vertical="center" wrapText="1"/>
    </xf>
    <xf numFmtId="10" fontId="10" fillId="5" borderId="39" xfId="2" applyNumberFormat="1" applyFont="1" applyFill="1" applyBorder="1" applyAlignment="1">
      <alignment horizontal="center" vertical="center" wrapText="1"/>
    </xf>
    <xf numFmtId="49" fontId="3" fillId="8" borderId="14" xfId="0" applyNumberFormat="1" applyFont="1" applyFill="1" applyBorder="1" applyAlignment="1" applyProtection="1">
      <alignment horizontal="left" vertical="center" wrapText="1"/>
      <protection locked="0"/>
    </xf>
    <xf numFmtId="49" fontId="3" fillId="8" borderId="15" xfId="0" applyNumberFormat="1" applyFont="1" applyFill="1" applyBorder="1" applyAlignment="1" applyProtection="1">
      <alignment horizontal="left" vertical="center" wrapText="1"/>
      <protection locked="0"/>
    </xf>
    <xf numFmtId="49" fontId="3" fillId="8" borderId="24" xfId="0" applyNumberFormat="1" applyFont="1" applyFill="1" applyBorder="1" applyAlignment="1" applyProtection="1">
      <alignment horizontal="left" vertical="center" wrapText="1"/>
      <protection locked="0"/>
    </xf>
    <xf numFmtId="44" fontId="5" fillId="12" borderId="27" xfId="1" applyFont="1" applyFill="1" applyBorder="1" applyAlignment="1" applyProtection="1">
      <alignment horizontal="center" vertical="center" wrapText="1"/>
    </xf>
    <xf numFmtId="44" fontId="5" fillId="12" borderId="7" xfId="1" applyFont="1" applyFill="1" applyBorder="1" applyAlignment="1" applyProtection="1">
      <alignment horizontal="center" vertical="center" wrapText="1"/>
    </xf>
    <xf numFmtId="44" fontId="5" fillId="12" borderId="19" xfId="1" applyFont="1" applyFill="1" applyBorder="1" applyAlignment="1" applyProtection="1">
      <alignment horizontal="center" vertical="center" wrapText="1"/>
    </xf>
    <xf numFmtId="0" fontId="7" fillId="2" borderId="1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3"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24" xfId="0" applyFont="1" applyFill="1" applyBorder="1" applyAlignment="1" applyProtection="1">
      <alignment horizontal="left" vertical="center" wrapText="1"/>
      <protection locked="0"/>
    </xf>
    <xf numFmtId="44" fontId="3" fillId="12" borderId="26" xfId="1" applyFont="1" applyFill="1" applyBorder="1" applyAlignment="1" applyProtection="1">
      <alignment horizontal="center" vertical="center" wrapText="1"/>
    </xf>
    <xf numFmtId="44" fontId="3" fillId="12" borderId="10" xfId="1" applyFont="1" applyFill="1" applyBorder="1" applyAlignment="1" applyProtection="1">
      <alignment horizontal="center" vertical="center" wrapText="1"/>
    </xf>
    <xf numFmtId="0" fontId="3" fillId="15"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44" fontId="5" fillId="12" borderId="25" xfId="1" applyFont="1" applyFill="1" applyBorder="1" applyAlignment="1" applyProtection="1">
      <alignment horizontal="center" vertical="center" wrapText="1"/>
    </xf>
    <xf numFmtId="44" fontId="5" fillId="12" borderId="26" xfId="1" applyFont="1" applyFill="1" applyBorder="1" applyAlignment="1" applyProtection="1">
      <alignment horizontal="center" vertical="center" wrapText="1"/>
    </xf>
    <xf numFmtId="44" fontId="5" fillId="12" borderId="9" xfId="1" applyFont="1" applyFill="1" applyBorder="1" applyAlignment="1" applyProtection="1">
      <alignment horizontal="center" vertical="center" wrapText="1"/>
    </xf>
    <xf numFmtId="44" fontId="5" fillId="12" borderId="29" xfId="1" applyFont="1" applyFill="1" applyBorder="1" applyAlignment="1" applyProtection="1">
      <alignment horizontal="center" vertical="center" wrapText="1"/>
    </xf>
    <xf numFmtId="10" fontId="11" fillId="2" borderId="38" xfId="2" applyNumberFormat="1" applyFont="1" applyFill="1" applyBorder="1" applyAlignment="1">
      <alignment horizontal="center" vertical="center" wrapText="1"/>
    </xf>
    <xf numFmtId="10" fontId="11" fillId="2" borderId="39" xfId="2" applyNumberFormat="1" applyFont="1" applyFill="1" applyBorder="1" applyAlignment="1">
      <alignment horizontal="center" vertical="center" wrapText="1"/>
    </xf>
    <xf numFmtId="10" fontId="11" fillId="2" borderId="40" xfId="2" applyNumberFormat="1" applyFont="1" applyFill="1" applyBorder="1" applyAlignment="1">
      <alignment horizontal="center" vertical="center" wrapText="1"/>
    </xf>
    <xf numFmtId="0" fontId="6" fillId="7" borderId="37" xfId="0" applyFont="1" applyFill="1" applyBorder="1" applyAlignment="1" applyProtection="1">
      <alignment horizontal="left" vertical="center" wrapText="1"/>
      <protection locked="0"/>
    </xf>
    <xf numFmtId="0" fontId="6" fillId="7" borderId="0"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left" vertical="center" wrapText="1"/>
      <protection locked="0"/>
    </xf>
    <xf numFmtId="0" fontId="3" fillId="9" borderId="14" xfId="0" applyFont="1" applyFill="1" applyBorder="1" applyAlignment="1" applyProtection="1">
      <alignment horizontal="left" vertical="center" wrapText="1"/>
      <protection locked="0"/>
    </xf>
    <xf numFmtId="0" fontId="3" fillId="9" borderId="15" xfId="0" applyFont="1" applyFill="1" applyBorder="1" applyAlignment="1" applyProtection="1">
      <alignment horizontal="left" vertical="center" wrapText="1"/>
      <protection locked="0"/>
    </xf>
    <xf numFmtId="0" fontId="3" fillId="9" borderId="24" xfId="0" applyFont="1" applyFill="1" applyBorder="1" applyAlignment="1" applyProtection="1">
      <alignment horizontal="left" vertical="center" wrapText="1"/>
      <protection locked="0"/>
    </xf>
    <xf numFmtId="49" fontId="6" fillId="7" borderId="16" xfId="0" applyNumberFormat="1" applyFont="1" applyFill="1" applyBorder="1" applyAlignment="1" applyProtection="1">
      <alignment horizontal="left" vertical="center" wrapText="1"/>
      <protection locked="0"/>
    </xf>
    <xf numFmtId="49" fontId="6" fillId="7" borderId="17" xfId="0" applyNumberFormat="1" applyFont="1" applyFill="1" applyBorder="1" applyAlignment="1" applyProtection="1">
      <alignment horizontal="left" vertical="center" wrapText="1"/>
      <protection locked="0"/>
    </xf>
    <xf numFmtId="49" fontId="6" fillId="7" borderId="23" xfId="0" applyNumberFormat="1" applyFont="1" applyFill="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5F9C-7891-4AAE-8A4E-A0D2D3187532}">
  <dimension ref="B1:R54"/>
  <sheetViews>
    <sheetView showGridLines="0" tabSelected="1" zoomScale="71" zoomScaleNormal="71" workbookViewId="0">
      <pane xSplit="2" topLeftCell="C1" activePane="topRight" state="frozen"/>
      <selection pane="topRight" activeCell="P53" sqref="P53"/>
    </sheetView>
  </sheetViews>
  <sheetFormatPr defaultRowHeight="15" x14ac:dyDescent="0.25"/>
  <cols>
    <col min="1" max="1" width="2.85546875" style="1" customWidth="1"/>
    <col min="2" max="2" width="15" style="1" customWidth="1"/>
    <col min="3" max="3" width="98" style="1" customWidth="1"/>
    <col min="4" max="4" width="14.7109375" style="1" customWidth="1"/>
    <col min="5" max="5" width="16.5703125" style="1" customWidth="1"/>
    <col min="6" max="6" width="15" style="1" customWidth="1"/>
    <col min="7" max="7" width="1.7109375" style="1" customWidth="1"/>
    <col min="8" max="8" width="14.7109375" style="1" customWidth="1"/>
    <col min="9" max="9" width="16.5703125" style="1" customWidth="1"/>
    <col min="10" max="10" width="15" style="1" customWidth="1"/>
    <col min="11" max="11" width="1.7109375" style="1" customWidth="1"/>
    <col min="12" max="12" width="14.7109375" style="1" customWidth="1"/>
    <col min="13" max="13" width="16.5703125" style="1" customWidth="1"/>
    <col min="14" max="14" width="15" style="1" customWidth="1"/>
    <col min="15" max="15" width="16.7109375" style="1" customWidth="1"/>
    <col min="16" max="16" width="14.7109375" style="1" customWidth="1"/>
    <col min="17" max="17" width="16.140625" style="58" customWidth="1"/>
    <col min="18" max="18" width="14.28515625" style="65" customWidth="1"/>
    <col min="19" max="16384" width="9.140625" style="1"/>
  </cols>
  <sheetData>
    <row r="1" spans="2:18" ht="15.75" thickBot="1" x14ac:dyDescent="0.3"/>
    <row r="2" spans="2:18" ht="21.75" customHeight="1" thickBot="1" x14ac:dyDescent="0.3">
      <c r="B2" s="103" t="s">
        <v>27</v>
      </c>
      <c r="C2" s="104"/>
      <c r="D2" s="104"/>
      <c r="E2" s="104"/>
      <c r="F2" s="104"/>
      <c r="G2" s="104"/>
      <c r="H2" s="104"/>
      <c r="I2" s="104"/>
      <c r="J2" s="104"/>
      <c r="K2" s="104"/>
      <c r="L2" s="104"/>
      <c r="M2" s="104"/>
      <c r="N2" s="104"/>
      <c r="O2" s="104"/>
      <c r="P2" s="104"/>
      <c r="Q2" s="105"/>
      <c r="R2" s="91" t="s">
        <v>74</v>
      </c>
    </row>
    <row r="3" spans="2:18" ht="27" customHeight="1" thickBot="1" x14ac:dyDescent="0.3">
      <c r="B3" s="106" t="s">
        <v>16</v>
      </c>
      <c r="C3" s="107"/>
      <c r="D3" s="107"/>
      <c r="E3" s="107"/>
      <c r="F3" s="107"/>
      <c r="G3" s="107"/>
      <c r="H3" s="107"/>
      <c r="I3" s="107"/>
      <c r="J3" s="107"/>
      <c r="K3" s="107"/>
      <c r="L3" s="107"/>
      <c r="M3" s="107"/>
      <c r="N3" s="107"/>
      <c r="O3" s="107"/>
      <c r="P3" s="107"/>
      <c r="Q3" s="108"/>
      <c r="R3" s="92"/>
    </row>
    <row r="4" spans="2:18" ht="27" customHeight="1" thickBot="1" x14ac:dyDescent="0.3">
      <c r="B4" s="49"/>
      <c r="C4" s="50"/>
      <c r="D4" s="74" t="s">
        <v>24</v>
      </c>
      <c r="E4" s="75"/>
      <c r="F4" s="76"/>
      <c r="G4" s="77"/>
      <c r="H4" s="74" t="s">
        <v>26</v>
      </c>
      <c r="I4" s="75"/>
      <c r="J4" s="76"/>
      <c r="K4" s="77"/>
      <c r="L4" s="74" t="s">
        <v>25</v>
      </c>
      <c r="M4" s="75"/>
      <c r="N4" s="76"/>
      <c r="O4" s="109" t="s">
        <v>21</v>
      </c>
      <c r="P4" s="110"/>
      <c r="Q4" s="111"/>
      <c r="R4" s="93"/>
    </row>
    <row r="5" spans="2:18" ht="42" customHeight="1" x14ac:dyDescent="0.25">
      <c r="B5" s="2"/>
      <c r="C5" s="3"/>
      <c r="D5" s="34" t="s">
        <v>75</v>
      </c>
      <c r="E5" s="34" t="s">
        <v>14</v>
      </c>
      <c r="F5" s="35" t="s">
        <v>15</v>
      </c>
      <c r="G5" s="78"/>
      <c r="H5" s="34" t="s">
        <v>75</v>
      </c>
      <c r="I5" s="34" t="s">
        <v>14</v>
      </c>
      <c r="J5" s="35" t="s">
        <v>15</v>
      </c>
      <c r="K5" s="78"/>
      <c r="L5" s="34" t="s">
        <v>75</v>
      </c>
      <c r="M5" s="34" t="s">
        <v>14</v>
      </c>
      <c r="N5" s="35" t="s">
        <v>15</v>
      </c>
      <c r="O5" s="34" t="s">
        <v>71</v>
      </c>
      <c r="P5" s="34" t="s">
        <v>72</v>
      </c>
      <c r="Q5" s="51" t="s">
        <v>73</v>
      </c>
      <c r="R5" s="66"/>
    </row>
    <row r="6" spans="2:18" ht="39" customHeight="1" x14ac:dyDescent="0.25">
      <c r="B6" s="4" t="s">
        <v>1</v>
      </c>
      <c r="C6" s="100" t="s">
        <v>33</v>
      </c>
      <c r="D6" s="101"/>
      <c r="E6" s="101"/>
      <c r="F6" s="101"/>
      <c r="G6" s="101"/>
      <c r="H6" s="101"/>
      <c r="I6" s="101"/>
      <c r="J6" s="101"/>
      <c r="K6" s="101"/>
      <c r="L6" s="101"/>
      <c r="M6" s="101"/>
      <c r="N6" s="101"/>
      <c r="O6" s="101"/>
      <c r="P6" s="101"/>
      <c r="Q6" s="102"/>
      <c r="R6" s="66"/>
    </row>
    <row r="7" spans="2:18" ht="15.75" customHeight="1" x14ac:dyDescent="0.25">
      <c r="B7" s="4" t="s">
        <v>2</v>
      </c>
      <c r="C7" s="68" t="s">
        <v>35</v>
      </c>
      <c r="D7" s="69"/>
      <c r="E7" s="69"/>
      <c r="F7" s="69"/>
      <c r="G7" s="69"/>
      <c r="H7" s="69"/>
      <c r="I7" s="69"/>
      <c r="J7" s="69"/>
      <c r="K7" s="69"/>
      <c r="L7" s="69"/>
      <c r="M7" s="69"/>
      <c r="N7" s="69"/>
      <c r="O7" s="69"/>
      <c r="P7" s="69"/>
      <c r="Q7" s="70"/>
      <c r="R7" s="66"/>
    </row>
    <row r="8" spans="2:18" ht="47.25" x14ac:dyDescent="0.25">
      <c r="B8" s="5" t="s">
        <v>3</v>
      </c>
      <c r="C8" s="6" t="s">
        <v>29</v>
      </c>
      <c r="D8" s="7">
        <v>0</v>
      </c>
      <c r="E8" s="7">
        <v>0</v>
      </c>
      <c r="F8" s="28">
        <f>D8-E8</f>
        <v>0</v>
      </c>
      <c r="G8" s="71"/>
      <c r="H8" s="7">
        <v>0</v>
      </c>
      <c r="I8" s="7">
        <v>0</v>
      </c>
      <c r="J8" s="28">
        <f>H8-I8</f>
        <v>0</v>
      </c>
      <c r="K8" s="71"/>
      <c r="L8" s="7">
        <v>31000</v>
      </c>
      <c r="M8" s="7">
        <v>0</v>
      </c>
      <c r="N8" s="28">
        <f>L8-M8</f>
        <v>31000</v>
      </c>
      <c r="O8" s="7">
        <f>D8+H8+L8</f>
        <v>31000</v>
      </c>
      <c r="P8" s="7">
        <f>E8+I8+M8</f>
        <v>0</v>
      </c>
      <c r="Q8" s="59">
        <f>O8-P8</f>
        <v>31000</v>
      </c>
      <c r="R8" s="66"/>
    </row>
    <row r="9" spans="2:18" ht="31.5" x14ac:dyDescent="0.25">
      <c r="B9" s="5" t="s">
        <v>4</v>
      </c>
      <c r="C9" s="6" t="s">
        <v>30</v>
      </c>
      <c r="D9" s="7">
        <v>0</v>
      </c>
      <c r="E9" s="7">
        <v>0</v>
      </c>
      <c r="F9" s="28">
        <f t="shared" ref="F9:F11" si="0">D9-E9</f>
        <v>0</v>
      </c>
      <c r="G9" s="72"/>
      <c r="H9" s="7">
        <v>0</v>
      </c>
      <c r="I9" s="7">
        <v>0</v>
      </c>
      <c r="J9" s="28">
        <f t="shared" ref="J9:J11" si="1">H9-I9</f>
        <v>0</v>
      </c>
      <c r="K9" s="72"/>
      <c r="L9" s="7">
        <v>45000</v>
      </c>
      <c r="M9" s="7">
        <v>0</v>
      </c>
      <c r="N9" s="28">
        <f t="shared" ref="N9:N11" si="2">L9-M9</f>
        <v>45000</v>
      </c>
      <c r="O9" s="7">
        <f t="shared" ref="O9:O11" si="3">D9+H9+L9</f>
        <v>45000</v>
      </c>
      <c r="P9" s="7">
        <f t="shared" ref="P9:P11" si="4">E9+I9+M9</f>
        <v>0</v>
      </c>
      <c r="Q9" s="59">
        <f t="shared" ref="Q9:Q11" si="5">O9-P9</f>
        <v>45000</v>
      </c>
      <c r="R9" s="66"/>
    </row>
    <row r="10" spans="2:18" ht="31.5" x14ac:dyDescent="0.25">
      <c r="B10" s="5" t="s">
        <v>5</v>
      </c>
      <c r="C10" s="6" t="s">
        <v>31</v>
      </c>
      <c r="D10" s="7">
        <v>0</v>
      </c>
      <c r="E10" s="7">
        <v>0</v>
      </c>
      <c r="F10" s="28">
        <f t="shared" si="0"/>
        <v>0</v>
      </c>
      <c r="G10" s="72"/>
      <c r="H10" s="7">
        <v>0</v>
      </c>
      <c r="I10" s="7">
        <v>0</v>
      </c>
      <c r="J10" s="28">
        <f t="shared" si="1"/>
        <v>0</v>
      </c>
      <c r="K10" s="72"/>
      <c r="L10" s="7">
        <v>36000</v>
      </c>
      <c r="M10" s="7">
        <v>0</v>
      </c>
      <c r="N10" s="28">
        <f t="shared" si="2"/>
        <v>36000</v>
      </c>
      <c r="O10" s="7">
        <f t="shared" si="3"/>
        <v>36000</v>
      </c>
      <c r="P10" s="7">
        <f t="shared" si="4"/>
        <v>0</v>
      </c>
      <c r="Q10" s="59">
        <f t="shared" si="5"/>
        <v>36000</v>
      </c>
      <c r="R10" s="66"/>
    </row>
    <row r="11" spans="2:18" ht="32.25" thickBot="1" x14ac:dyDescent="0.3">
      <c r="B11" s="5" t="s">
        <v>28</v>
      </c>
      <c r="C11" s="6" t="s">
        <v>32</v>
      </c>
      <c r="D11" s="7">
        <v>0</v>
      </c>
      <c r="E11" s="7">
        <v>0</v>
      </c>
      <c r="F11" s="28">
        <f t="shared" si="0"/>
        <v>0</v>
      </c>
      <c r="G11" s="72"/>
      <c r="H11" s="7">
        <v>0</v>
      </c>
      <c r="I11" s="7">
        <v>0</v>
      </c>
      <c r="J11" s="28">
        <f t="shared" si="1"/>
        <v>0</v>
      </c>
      <c r="K11" s="72"/>
      <c r="L11" s="7">
        <v>36000</v>
      </c>
      <c r="M11" s="7">
        <v>0</v>
      </c>
      <c r="N11" s="28">
        <f t="shared" si="2"/>
        <v>36000</v>
      </c>
      <c r="O11" s="7">
        <f t="shared" si="3"/>
        <v>36000</v>
      </c>
      <c r="P11" s="7">
        <f t="shared" si="4"/>
        <v>0</v>
      </c>
      <c r="Q11" s="59">
        <f t="shared" si="5"/>
        <v>36000</v>
      </c>
      <c r="R11" s="66"/>
    </row>
    <row r="12" spans="2:18" ht="16.5" thickBot="1" x14ac:dyDescent="0.3">
      <c r="B12" s="10"/>
      <c r="C12" s="11"/>
      <c r="D12" s="8">
        <f>SUM(D8:D11)</f>
        <v>0</v>
      </c>
      <c r="E12" s="8">
        <f>SUM(E8:E11)</f>
        <v>0</v>
      </c>
      <c r="F12" s="16">
        <f>SUM(F8:F11)</f>
        <v>0</v>
      </c>
      <c r="G12" s="72"/>
      <c r="H12" s="8">
        <f>SUM(H8:H11)</f>
        <v>0</v>
      </c>
      <c r="I12" s="8">
        <f>SUM(I8:I11)</f>
        <v>0</v>
      </c>
      <c r="J12" s="16">
        <f>SUM(J8:J11)</f>
        <v>0</v>
      </c>
      <c r="K12" s="72"/>
      <c r="L12" s="8">
        <f t="shared" ref="L12:Q12" si="6">SUM(L8:L11)</f>
        <v>148000</v>
      </c>
      <c r="M12" s="8">
        <f t="shared" si="6"/>
        <v>0</v>
      </c>
      <c r="N12" s="16">
        <f t="shared" si="6"/>
        <v>148000</v>
      </c>
      <c r="O12" s="8">
        <f t="shared" si="6"/>
        <v>148000</v>
      </c>
      <c r="P12" s="8">
        <f t="shared" si="6"/>
        <v>0</v>
      </c>
      <c r="Q12" s="16">
        <f t="shared" si="6"/>
        <v>148000</v>
      </c>
      <c r="R12" s="64">
        <f>P12/O12</f>
        <v>0</v>
      </c>
    </row>
    <row r="13" spans="2:18" s="9" customFormat="1" ht="15.75" x14ac:dyDescent="0.25">
      <c r="B13" s="12"/>
      <c r="C13" s="29"/>
      <c r="D13" s="13"/>
      <c r="E13" s="13"/>
      <c r="F13" s="14"/>
      <c r="G13" s="73"/>
      <c r="H13" s="13"/>
      <c r="I13" s="13"/>
      <c r="J13" s="14"/>
      <c r="K13" s="73"/>
      <c r="L13" s="13"/>
      <c r="M13" s="13"/>
      <c r="N13" s="14"/>
      <c r="O13" s="13"/>
      <c r="P13" s="13"/>
      <c r="Q13" s="14"/>
      <c r="R13" s="67"/>
    </row>
    <row r="14" spans="2:18" ht="15.75" customHeight="1" x14ac:dyDescent="0.25">
      <c r="B14" s="4" t="s">
        <v>6</v>
      </c>
      <c r="C14" s="79" t="s">
        <v>34</v>
      </c>
      <c r="D14" s="80"/>
      <c r="E14" s="80"/>
      <c r="F14" s="80"/>
      <c r="G14" s="80"/>
      <c r="H14" s="80"/>
      <c r="I14" s="80"/>
      <c r="J14" s="80"/>
      <c r="K14" s="80"/>
      <c r="L14" s="80"/>
      <c r="M14" s="80"/>
      <c r="N14" s="80"/>
      <c r="O14" s="80"/>
      <c r="P14" s="80"/>
      <c r="Q14" s="81"/>
      <c r="R14" s="66"/>
    </row>
    <row r="15" spans="2:18" ht="47.25" x14ac:dyDescent="0.25">
      <c r="B15" s="5" t="s">
        <v>7</v>
      </c>
      <c r="C15" s="6" t="s">
        <v>36</v>
      </c>
      <c r="D15" s="7">
        <v>0</v>
      </c>
      <c r="E15" s="7">
        <v>0</v>
      </c>
      <c r="F15" s="28">
        <f t="shared" ref="F15" si="7">D15-E15</f>
        <v>0</v>
      </c>
      <c r="G15" s="71"/>
      <c r="H15" s="7">
        <v>0</v>
      </c>
      <c r="I15" s="7">
        <v>0</v>
      </c>
      <c r="J15" s="28">
        <f t="shared" ref="J15:J18" si="8">H15-I15</f>
        <v>0</v>
      </c>
      <c r="K15" s="71"/>
      <c r="L15" s="7">
        <v>36000</v>
      </c>
      <c r="M15" s="7">
        <v>0</v>
      </c>
      <c r="N15" s="28">
        <f t="shared" ref="N15:N18" si="9">L15-M15</f>
        <v>36000</v>
      </c>
      <c r="O15" s="7">
        <f t="shared" ref="O15:O18" si="10">D15+H15+L15</f>
        <v>36000</v>
      </c>
      <c r="P15" s="7">
        <f t="shared" ref="P15:P18" si="11">E15+I15+M15</f>
        <v>0</v>
      </c>
      <c r="Q15" s="59">
        <f t="shared" ref="Q15:Q18" si="12">O15-P15</f>
        <v>36000</v>
      </c>
      <c r="R15" s="66"/>
    </row>
    <row r="16" spans="2:18" ht="47.25" x14ac:dyDescent="0.25">
      <c r="B16" s="5" t="s">
        <v>40</v>
      </c>
      <c r="C16" s="6" t="s">
        <v>37</v>
      </c>
      <c r="D16" s="7">
        <v>0</v>
      </c>
      <c r="E16" s="7">
        <v>0</v>
      </c>
      <c r="F16" s="28"/>
      <c r="G16" s="72"/>
      <c r="H16" s="7">
        <v>0</v>
      </c>
      <c r="I16" s="7">
        <v>0</v>
      </c>
      <c r="J16" s="28">
        <f t="shared" si="8"/>
        <v>0</v>
      </c>
      <c r="K16" s="72"/>
      <c r="L16" s="7">
        <v>36000</v>
      </c>
      <c r="M16" s="7">
        <v>0</v>
      </c>
      <c r="N16" s="28">
        <f t="shared" si="9"/>
        <v>36000</v>
      </c>
      <c r="O16" s="7">
        <f t="shared" si="10"/>
        <v>36000</v>
      </c>
      <c r="P16" s="7">
        <f t="shared" si="11"/>
        <v>0</v>
      </c>
      <c r="Q16" s="59">
        <f t="shared" si="12"/>
        <v>36000</v>
      </c>
      <c r="R16" s="66"/>
    </row>
    <row r="17" spans="2:18" ht="31.5" x14ac:dyDescent="0.25">
      <c r="B17" s="5" t="s">
        <v>41</v>
      </c>
      <c r="C17" s="6" t="s">
        <v>38</v>
      </c>
      <c r="D17" s="7">
        <v>0</v>
      </c>
      <c r="E17" s="7">
        <v>0</v>
      </c>
      <c r="F17" s="28"/>
      <c r="G17" s="72"/>
      <c r="H17" s="7">
        <v>0</v>
      </c>
      <c r="I17" s="7">
        <v>0</v>
      </c>
      <c r="J17" s="28">
        <f t="shared" si="8"/>
        <v>0</v>
      </c>
      <c r="K17" s="72"/>
      <c r="L17" s="7">
        <v>34160.894392523398</v>
      </c>
      <c r="M17" s="7">
        <v>0</v>
      </c>
      <c r="N17" s="28">
        <f t="shared" si="9"/>
        <v>34160.894392523398</v>
      </c>
      <c r="O17" s="7">
        <f t="shared" si="10"/>
        <v>34160.894392523398</v>
      </c>
      <c r="P17" s="7">
        <f t="shared" si="11"/>
        <v>0</v>
      </c>
      <c r="Q17" s="59">
        <f t="shared" si="12"/>
        <v>34160.894392523398</v>
      </c>
      <c r="R17" s="66"/>
    </row>
    <row r="18" spans="2:18" ht="63.75" thickBot="1" x14ac:dyDescent="0.3">
      <c r="B18" s="5" t="s">
        <v>42</v>
      </c>
      <c r="C18" s="6" t="s">
        <v>39</v>
      </c>
      <c r="D18" s="7">
        <v>0</v>
      </c>
      <c r="E18" s="7">
        <v>0</v>
      </c>
      <c r="F18" s="28"/>
      <c r="G18" s="72"/>
      <c r="H18" s="7">
        <v>0</v>
      </c>
      <c r="I18" s="7">
        <v>0</v>
      </c>
      <c r="J18" s="28">
        <f t="shared" si="8"/>
        <v>0</v>
      </c>
      <c r="K18" s="72"/>
      <c r="L18" s="7">
        <v>36000</v>
      </c>
      <c r="M18" s="7">
        <v>0</v>
      </c>
      <c r="N18" s="28">
        <f t="shared" si="9"/>
        <v>36000</v>
      </c>
      <c r="O18" s="7">
        <f t="shared" si="10"/>
        <v>36000</v>
      </c>
      <c r="P18" s="7">
        <f t="shared" si="11"/>
        <v>0</v>
      </c>
      <c r="Q18" s="59">
        <f t="shared" si="12"/>
        <v>36000</v>
      </c>
      <c r="R18" s="66"/>
    </row>
    <row r="19" spans="2:18" ht="16.5" thickBot="1" x14ac:dyDescent="0.3">
      <c r="B19" s="10"/>
      <c r="C19" s="11"/>
      <c r="D19" s="8">
        <f>SUM(D15)</f>
        <v>0</v>
      </c>
      <c r="E19" s="8">
        <f>SUM(E15)</f>
        <v>0</v>
      </c>
      <c r="F19" s="16">
        <f>SUM(F15)</f>
        <v>0</v>
      </c>
      <c r="G19" s="72"/>
      <c r="H19" s="8">
        <f>SUM(H15)</f>
        <v>0</v>
      </c>
      <c r="I19" s="8">
        <f>SUM(I15)</f>
        <v>0</v>
      </c>
      <c r="J19" s="16">
        <f>SUM(J15)</f>
        <v>0</v>
      </c>
      <c r="K19" s="72"/>
      <c r="L19" s="8">
        <f>SUM(L15:L18)</f>
        <v>142160.89439252339</v>
      </c>
      <c r="M19" s="8">
        <f t="shared" ref="M19:N19" si="13">SUM(M15:M18)</f>
        <v>0</v>
      </c>
      <c r="N19" s="8">
        <f t="shared" si="13"/>
        <v>142160.89439252339</v>
      </c>
      <c r="O19" s="8">
        <f>SUM(O15:O18)</f>
        <v>142160.89439252339</v>
      </c>
      <c r="P19" s="8">
        <f>SUM(P15:P18)</f>
        <v>0</v>
      </c>
      <c r="Q19" s="16">
        <f>SUM(Q15:Q18)</f>
        <v>142160.89439252339</v>
      </c>
      <c r="R19" s="64">
        <f>P19/O19</f>
        <v>0</v>
      </c>
    </row>
    <row r="20" spans="2:18" s="9" customFormat="1" ht="15.75" x14ac:dyDescent="0.25">
      <c r="B20" s="12"/>
      <c r="C20" s="29"/>
      <c r="D20" s="13"/>
      <c r="E20" s="13"/>
      <c r="F20" s="14"/>
      <c r="G20" s="73"/>
      <c r="H20" s="13"/>
      <c r="I20" s="13"/>
      <c r="J20" s="14"/>
      <c r="K20" s="73"/>
      <c r="L20" s="13"/>
      <c r="M20" s="13"/>
      <c r="N20" s="14"/>
      <c r="O20" s="13"/>
      <c r="P20" s="13"/>
      <c r="Q20" s="14"/>
      <c r="R20" s="67"/>
    </row>
    <row r="21" spans="2:18" ht="15.75" customHeight="1" x14ac:dyDescent="0.25">
      <c r="B21" s="4" t="s">
        <v>17</v>
      </c>
      <c r="C21" s="68" t="s">
        <v>43</v>
      </c>
      <c r="D21" s="69"/>
      <c r="E21" s="69"/>
      <c r="F21" s="69"/>
      <c r="G21" s="69"/>
      <c r="H21" s="69"/>
      <c r="I21" s="69"/>
      <c r="J21" s="69"/>
      <c r="K21" s="69"/>
      <c r="L21" s="69"/>
      <c r="M21" s="69"/>
      <c r="N21" s="69"/>
      <c r="O21" s="69"/>
      <c r="P21" s="69"/>
      <c r="Q21" s="70"/>
      <c r="R21" s="66"/>
    </row>
    <row r="22" spans="2:18" ht="31.5" x14ac:dyDescent="0.25">
      <c r="B22" s="5" t="s">
        <v>18</v>
      </c>
      <c r="C22" s="6" t="s">
        <v>69</v>
      </c>
      <c r="D22" s="7">
        <v>187652.63371551901</v>
      </c>
      <c r="E22" s="7">
        <v>0</v>
      </c>
      <c r="F22" s="28">
        <f>D22-E22</f>
        <v>187652.63371551901</v>
      </c>
      <c r="G22" s="87"/>
      <c r="H22" s="7">
        <v>0</v>
      </c>
      <c r="I22" s="7">
        <v>0</v>
      </c>
      <c r="J22" s="28">
        <f>H22-I22</f>
        <v>0</v>
      </c>
      <c r="K22" s="87"/>
      <c r="L22" s="7">
        <v>0</v>
      </c>
      <c r="M22" s="7">
        <v>0</v>
      </c>
      <c r="N22" s="28">
        <f>L22-M22</f>
        <v>0</v>
      </c>
      <c r="O22" s="7">
        <f t="shared" ref="O22:P24" si="14">D22+H22+L22</f>
        <v>187652.63371551901</v>
      </c>
      <c r="P22" s="7">
        <f t="shared" si="14"/>
        <v>0</v>
      </c>
      <c r="Q22" s="59">
        <f t="shared" ref="Q22:Q24" si="15">O22-P22</f>
        <v>187652.63371551901</v>
      </c>
      <c r="R22" s="66"/>
    </row>
    <row r="23" spans="2:18" ht="47.25" x14ac:dyDescent="0.25">
      <c r="B23" s="5" t="s">
        <v>19</v>
      </c>
      <c r="C23" s="6" t="s">
        <v>45</v>
      </c>
      <c r="D23" s="7">
        <v>45000</v>
      </c>
      <c r="E23" s="7">
        <v>0</v>
      </c>
      <c r="F23" s="28">
        <f>D23-E23</f>
        <v>45000</v>
      </c>
      <c r="G23" s="88"/>
      <c r="H23" s="7">
        <v>0</v>
      </c>
      <c r="I23" s="7">
        <v>0</v>
      </c>
      <c r="J23" s="28">
        <f t="shared" ref="J23:J24" si="16">H23-I23</f>
        <v>0</v>
      </c>
      <c r="K23" s="88"/>
      <c r="L23" s="7">
        <v>0</v>
      </c>
      <c r="M23" s="7">
        <v>0</v>
      </c>
      <c r="N23" s="28">
        <f>L23-M23</f>
        <v>0</v>
      </c>
      <c r="O23" s="7">
        <f t="shared" si="14"/>
        <v>45000</v>
      </c>
      <c r="P23" s="7">
        <f t="shared" si="14"/>
        <v>0</v>
      </c>
      <c r="Q23" s="59">
        <f t="shared" si="15"/>
        <v>45000</v>
      </c>
      <c r="R23" s="66"/>
    </row>
    <row r="24" spans="2:18" ht="63.75" thickBot="1" x14ac:dyDescent="0.3">
      <c r="B24" s="5" t="s">
        <v>44</v>
      </c>
      <c r="C24" s="6" t="s">
        <v>68</v>
      </c>
      <c r="D24" s="7">
        <v>53000</v>
      </c>
      <c r="E24" s="7">
        <v>0</v>
      </c>
      <c r="F24" s="28">
        <f t="shared" ref="F24" si="17">D24-E24</f>
        <v>53000</v>
      </c>
      <c r="G24" s="88"/>
      <c r="H24" s="7">
        <v>0</v>
      </c>
      <c r="I24" s="7">
        <v>0</v>
      </c>
      <c r="J24" s="28">
        <f t="shared" si="16"/>
        <v>0</v>
      </c>
      <c r="K24" s="88"/>
      <c r="L24" s="7">
        <v>0</v>
      </c>
      <c r="M24" s="7">
        <v>0</v>
      </c>
      <c r="N24" s="28">
        <f t="shared" ref="N24" si="18">L24-M24</f>
        <v>0</v>
      </c>
      <c r="O24" s="7">
        <f t="shared" si="14"/>
        <v>53000</v>
      </c>
      <c r="P24" s="7">
        <f t="shared" si="14"/>
        <v>0</v>
      </c>
      <c r="Q24" s="59">
        <f t="shared" si="15"/>
        <v>53000</v>
      </c>
      <c r="R24" s="66"/>
    </row>
    <row r="25" spans="2:18" ht="16.5" thickBot="1" x14ac:dyDescent="0.3">
      <c r="B25" s="10"/>
      <c r="C25" s="11"/>
      <c r="D25" s="8">
        <f>SUM(D22:D24)</f>
        <v>285652.63371551898</v>
      </c>
      <c r="E25" s="8">
        <f>SUM(E22:E24)</f>
        <v>0</v>
      </c>
      <c r="F25" s="16">
        <f>SUM(F22:F24)</f>
        <v>285652.63371551898</v>
      </c>
      <c r="G25" s="89"/>
      <c r="H25" s="8">
        <f>SUM(H22:H24)</f>
        <v>0</v>
      </c>
      <c r="I25" s="8">
        <f>SUM(I22:I24)</f>
        <v>0</v>
      </c>
      <c r="J25" s="16">
        <f>SUM(J22:J24)</f>
        <v>0</v>
      </c>
      <c r="K25" s="89"/>
      <c r="L25" s="8">
        <f t="shared" ref="L25:Q25" si="19">SUM(L22:L24)</f>
        <v>0</v>
      </c>
      <c r="M25" s="8">
        <f t="shared" si="19"/>
        <v>0</v>
      </c>
      <c r="N25" s="16">
        <f t="shared" si="19"/>
        <v>0</v>
      </c>
      <c r="O25" s="8">
        <f t="shared" si="19"/>
        <v>285652.63371551898</v>
      </c>
      <c r="P25" s="8">
        <f t="shared" si="19"/>
        <v>0</v>
      </c>
      <c r="Q25" s="16">
        <f t="shared" si="19"/>
        <v>285652.63371551898</v>
      </c>
      <c r="R25" s="64">
        <f>P25/O25</f>
        <v>0</v>
      </c>
    </row>
    <row r="26" spans="2:18" s="9" customFormat="1" ht="15.75" x14ac:dyDescent="0.25">
      <c r="B26" s="12"/>
      <c r="C26" s="29"/>
      <c r="D26" s="13"/>
      <c r="E26" s="13"/>
      <c r="F26" s="14"/>
      <c r="G26" s="13"/>
      <c r="H26" s="13"/>
      <c r="I26" s="13"/>
      <c r="J26" s="14"/>
      <c r="K26" s="13"/>
      <c r="L26" s="13"/>
      <c r="M26" s="13"/>
      <c r="N26" s="14"/>
      <c r="O26" s="13"/>
      <c r="P26" s="13"/>
      <c r="Q26" s="14"/>
      <c r="R26" s="67"/>
    </row>
    <row r="27" spans="2:18" ht="35.25" customHeight="1" x14ac:dyDescent="0.25">
      <c r="B27" s="15" t="s">
        <v>8</v>
      </c>
      <c r="C27" s="94" t="s">
        <v>46</v>
      </c>
      <c r="D27" s="95"/>
      <c r="E27" s="95"/>
      <c r="F27" s="95"/>
      <c r="G27" s="95"/>
      <c r="H27" s="95"/>
      <c r="I27" s="95"/>
      <c r="J27" s="95"/>
      <c r="K27" s="95"/>
      <c r="L27" s="95"/>
      <c r="M27" s="95"/>
      <c r="N27" s="95"/>
      <c r="O27" s="95"/>
      <c r="P27" s="95"/>
      <c r="Q27" s="96"/>
      <c r="R27" s="66"/>
    </row>
    <row r="28" spans="2:18" ht="15.75" customHeight="1" x14ac:dyDescent="0.25">
      <c r="B28" s="4" t="s">
        <v>9</v>
      </c>
      <c r="C28" s="97" t="s">
        <v>47</v>
      </c>
      <c r="D28" s="98"/>
      <c r="E28" s="98"/>
      <c r="F28" s="98"/>
      <c r="G28" s="98"/>
      <c r="H28" s="98"/>
      <c r="I28" s="98"/>
      <c r="J28" s="98"/>
      <c r="K28" s="98"/>
      <c r="L28" s="98"/>
      <c r="M28" s="98"/>
      <c r="N28" s="98"/>
      <c r="O28" s="98"/>
      <c r="P28" s="98"/>
      <c r="Q28" s="99"/>
      <c r="R28" s="66"/>
    </row>
    <row r="29" spans="2:18" ht="63" x14ac:dyDescent="0.25">
      <c r="B29" s="5" t="s">
        <v>48</v>
      </c>
      <c r="C29" s="6" t="s">
        <v>54</v>
      </c>
      <c r="D29" s="7">
        <v>0</v>
      </c>
      <c r="E29" s="7">
        <v>0</v>
      </c>
      <c r="F29" s="28">
        <f>D29-E29</f>
        <v>0</v>
      </c>
      <c r="G29" s="87"/>
      <c r="H29" s="7">
        <v>50000</v>
      </c>
      <c r="I29" s="7">
        <v>0</v>
      </c>
      <c r="J29" s="28">
        <f>H29-I29</f>
        <v>50000</v>
      </c>
      <c r="K29" s="87"/>
      <c r="L29" s="7">
        <v>0</v>
      </c>
      <c r="M29" s="7">
        <v>0</v>
      </c>
      <c r="N29" s="28">
        <f>L29-M29</f>
        <v>0</v>
      </c>
      <c r="O29" s="7">
        <f t="shared" ref="O29:P36" si="20">D29+H29+L29</f>
        <v>50000</v>
      </c>
      <c r="P29" s="7">
        <f t="shared" si="20"/>
        <v>0</v>
      </c>
      <c r="Q29" s="59">
        <f t="shared" ref="Q29:Q36" si="21">O29-P29</f>
        <v>50000</v>
      </c>
      <c r="R29" s="66"/>
    </row>
    <row r="30" spans="2:18" ht="31.5" x14ac:dyDescent="0.25">
      <c r="B30" s="5" t="s">
        <v>49</v>
      </c>
      <c r="C30" s="6" t="s">
        <v>55</v>
      </c>
      <c r="D30" s="7">
        <v>0</v>
      </c>
      <c r="E30" s="7">
        <v>0</v>
      </c>
      <c r="F30" s="28">
        <f t="shared" ref="F30:F35" si="22">D30-E30</f>
        <v>0</v>
      </c>
      <c r="G30" s="88"/>
      <c r="H30" s="7">
        <v>48000</v>
      </c>
      <c r="I30" s="7">
        <v>0</v>
      </c>
      <c r="J30" s="28">
        <f t="shared" ref="J30:J35" si="23">H30-I30</f>
        <v>48000</v>
      </c>
      <c r="K30" s="88"/>
      <c r="L30" s="7">
        <v>0</v>
      </c>
      <c r="M30" s="7">
        <v>0</v>
      </c>
      <c r="N30" s="28">
        <f t="shared" ref="N30:N35" si="24">L30-M30</f>
        <v>0</v>
      </c>
      <c r="O30" s="7">
        <f t="shared" si="20"/>
        <v>48000</v>
      </c>
      <c r="P30" s="7">
        <f t="shared" si="20"/>
        <v>0</v>
      </c>
      <c r="Q30" s="59">
        <f t="shared" si="21"/>
        <v>48000</v>
      </c>
      <c r="R30" s="66"/>
    </row>
    <row r="31" spans="2:18" ht="31.5" x14ac:dyDescent="0.25">
      <c r="B31" s="5" t="s">
        <v>10</v>
      </c>
      <c r="C31" s="6" t="s">
        <v>56</v>
      </c>
      <c r="D31" s="7">
        <v>0</v>
      </c>
      <c r="E31" s="7">
        <v>0</v>
      </c>
      <c r="F31" s="28">
        <f t="shared" si="22"/>
        <v>0</v>
      </c>
      <c r="G31" s="88"/>
      <c r="H31" s="7">
        <v>43000</v>
      </c>
      <c r="I31" s="7">
        <v>0</v>
      </c>
      <c r="J31" s="28">
        <f t="shared" si="23"/>
        <v>43000</v>
      </c>
      <c r="K31" s="88"/>
      <c r="L31" s="7">
        <v>0</v>
      </c>
      <c r="M31" s="7">
        <v>0</v>
      </c>
      <c r="N31" s="28">
        <f t="shared" si="24"/>
        <v>0</v>
      </c>
      <c r="O31" s="7">
        <f t="shared" si="20"/>
        <v>43000</v>
      </c>
      <c r="P31" s="7">
        <f t="shared" si="20"/>
        <v>0</v>
      </c>
      <c r="Q31" s="59">
        <f t="shared" si="21"/>
        <v>43000</v>
      </c>
      <c r="R31" s="66"/>
    </row>
    <row r="32" spans="2:18" ht="31.5" x14ac:dyDescent="0.25">
      <c r="B32" s="5" t="s">
        <v>11</v>
      </c>
      <c r="C32" s="6" t="s">
        <v>57</v>
      </c>
      <c r="D32" s="7">
        <v>0</v>
      </c>
      <c r="E32" s="7">
        <v>0</v>
      </c>
      <c r="F32" s="28">
        <f t="shared" si="22"/>
        <v>0</v>
      </c>
      <c r="G32" s="88"/>
      <c r="H32" s="7">
        <v>45160.898799999901</v>
      </c>
      <c r="I32" s="7">
        <v>0</v>
      </c>
      <c r="J32" s="28">
        <f t="shared" si="23"/>
        <v>45160.898799999901</v>
      </c>
      <c r="K32" s="88"/>
      <c r="L32" s="7">
        <v>0</v>
      </c>
      <c r="M32" s="7">
        <v>0</v>
      </c>
      <c r="N32" s="28">
        <f t="shared" si="24"/>
        <v>0</v>
      </c>
      <c r="O32" s="7">
        <f t="shared" si="20"/>
        <v>45160.898799999901</v>
      </c>
      <c r="P32" s="7">
        <f t="shared" si="20"/>
        <v>0</v>
      </c>
      <c r="Q32" s="59">
        <f t="shared" si="21"/>
        <v>45160.898799999901</v>
      </c>
      <c r="R32" s="66"/>
    </row>
    <row r="33" spans="2:18" ht="31.5" x14ac:dyDescent="0.25">
      <c r="B33" s="5" t="s">
        <v>50</v>
      </c>
      <c r="C33" s="6" t="s">
        <v>58</v>
      </c>
      <c r="D33" s="7">
        <v>0</v>
      </c>
      <c r="E33" s="7">
        <v>0</v>
      </c>
      <c r="F33" s="28">
        <f t="shared" si="22"/>
        <v>0</v>
      </c>
      <c r="G33" s="88"/>
      <c r="H33" s="7">
        <v>20000</v>
      </c>
      <c r="I33" s="7">
        <v>0</v>
      </c>
      <c r="J33" s="28">
        <f t="shared" si="23"/>
        <v>20000</v>
      </c>
      <c r="K33" s="88"/>
      <c r="L33" s="7">
        <v>0</v>
      </c>
      <c r="M33" s="7">
        <v>0</v>
      </c>
      <c r="N33" s="28">
        <f t="shared" si="24"/>
        <v>0</v>
      </c>
      <c r="O33" s="7">
        <f t="shared" si="20"/>
        <v>20000</v>
      </c>
      <c r="P33" s="7">
        <f t="shared" si="20"/>
        <v>0</v>
      </c>
      <c r="Q33" s="59">
        <f t="shared" si="21"/>
        <v>20000</v>
      </c>
      <c r="R33" s="66"/>
    </row>
    <row r="34" spans="2:18" ht="63" x14ac:dyDescent="0.25">
      <c r="B34" s="5" t="s">
        <v>51</v>
      </c>
      <c r="C34" s="6" t="s">
        <v>59</v>
      </c>
      <c r="D34" s="7">
        <v>0</v>
      </c>
      <c r="E34" s="7">
        <v>0</v>
      </c>
      <c r="F34" s="28">
        <f t="shared" si="22"/>
        <v>0</v>
      </c>
      <c r="G34" s="88"/>
      <c r="H34" s="7">
        <v>26000</v>
      </c>
      <c r="I34" s="7">
        <v>0</v>
      </c>
      <c r="J34" s="28">
        <f t="shared" si="23"/>
        <v>26000</v>
      </c>
      <c r="K34" s="88"/>
      <c r="L34" s="7">
        <v>0</v>
      </c>
      <c r="M34" s="7">
        <v>0</v>
      </c>
      <c r="N34" s="28">
        <f t="shared" si="24"/>
        <v>0</v>
      </c>
      <c r="O34" s="7">
        <f t="shared" si="20"/>
        <v>26000</v>
      </c>
      <c r="P34" s="7">
        <f t="shared" si="20"/>
        <v>0</v>
      </c>
      <c r="Q34" s="59">
        <f t="shared" si="21"/>
        <v>26000</v>
      </c>
      <c r="R34" s="66"/>
    </row>
    <row r="35" spans="2:18" ht="47.25" x14ac:dyDescent="0.25">
      <c r="B35" s="5" t="s">
        <v>52</v>
      </c>
      <c r="C35" s="6" t="s">
        <v>60</v>
      </c>
      <c r="D35" s="7">
        <v>0</v>
      </c>
      <c r="E35" s="7">
        <v>0</v>
      </c>
      <c r="F35" s="28">
        <f t="shared" si="22"/>
        <v>0</v>
      </c>
      <c r="G35" s="88"/>
      <c r="H35" s="7">
        <v>20000</v>
      </c>
      <c r="I35" s="7">
        <v>0</v>
      </c>
      <c r="J35" s="28">
        <f t="shared" si="23"/>
        <v>20000</v>
      </c>
      <c r="K35" s="88"/>
      <c r="L35" s="7">
        <v>0</v>
      </c>
      <c r="M35" s="7">
        <v>0</v>
      </c>
      <c r="N35" s="28">
        <f t="shared" si="24"/>
        <v>0</v>
      </c>
      <c r="O35" s="7">
        <f t="shared" si="20"/>
        <v>20000</v>
      </c>
      <c r="P35" s="7">
        <f t="shared" si="20"/>
        <v>0</v>
      </c>
      <c r="Q35" s="59">
        <f t="shared" si="21"/>
        <v>20000</v>
      </c>
      <c r="R35" s="66"/>
    </row>
    <row r="36" spans="2:18" ht="32.25" thickBot="1" x14ac:dyDescent="0.3">
      <c r="B36" s="5" t="s">
        <v>53</v>
      </c>
      <c r="C36" s="6" t="s">
        <v>61</v>
      </c>
      <c r="D36" s="7">
        <v>0</v>
      </c>
      <c r="E36" s="7">
        <v>0</v>
      </c>
      <c r="F36" s="28">
        <f>D36-E36</f>
        <v>0</v>
      </c>
      <c r="G36" s="88"/>
      <c r="H36" s="7">
        <v>38000</v>
      </c>
      <c r="I36" s="7">
        <v>0</v>
      </c>
      <c r="J36" s="28">
        <f>H36-I36</f>
        <v>38000</v>
      </c>
      <c r="K36" s="88"/>
      <c r="L36" s="7">
        <v>0</v>
      </c>
      <c r="M36" s="7">
        <v>0</v>
      </c>
      <c r="N36" s="28">
        <f>L36-M36</f>
        <v>0</v>
      </c>
      <c r="O36" s="7">
        <f t="shared" si="20"/>
        <v>38000</v>
      </c>
      <c r="P36" s="7">
        <f t="shared" si="20"/>
        <v>0</v>
      </c>
      <c r="Q36" s="59">
        <f t="shared" si="21"/>
        <v>38000</v>
      </c>
      <c r="R36" s="66"/>
    </row>
    <row r="37" spans="2:18" ht="16.5" thickBot="1" x14ac:dyDescent="0.3">
      <c r="B37" s="10"/>
      <c r="C37" s="11"/>
      <c r="D37" s="8">
        <f>SUM(D29:D36)</f>
        <v>0</v>
      </c>
      <c r="E37" s="8">
        <f>SUM(E29:E36)</f>
        <v>0</v>
      </c>
      <c r="F37" s="16">
        <f>SUM(F29:F36)</f>
        <v>0</v>
      </c>
      <c r="G37" s="89"/>
      <c r="H37" s="8">
        <f>SUM(H29:H36)</f>
        <v>290160.89879999991</v>
      </c>
      <c r="I37" s="8">
        <f>SUM(I29:I36)</f>
        <v>0</v>
      </c>
      <c r="J37" s="16">
        <f>SUM(J29:J36)</f>
        <v>290160.89879999991</v>
      </c>
      <c r="K37" s="89"/>
      <c r="L37" s="8">
        <f t="shared" ref="L37:Q37" si="25">SUM(L29:L36)</f>
        <v>0</v>
      </c>
      <c r="M37" s="8">
        <f t="shared" si="25"/>
        <v>0</v>
      </c>
      <c r="N37" s="16">
        <f t="shared" si="25"/>
        <v>0</v>
      </c>
      <c r="O37" s="8">
        <f t="shared" si="25"/>
        <v>290160.89879999991</v>
      </c>
      <c r="P37" s="8">
        <f t="shared" si="25"/>
        <v>0</v>
      </c>
      <c r="Q37" s="16">
        <f t="shared" si="25"/>
        <v>290160.89879999991</v>
      </c>
      <c r="R37" s="64">
        <f>P37/O37</f>
        <v>0</v>
      </c>
    </row>
    <row r="38" spans="2:18" ht="15.75" x14ac:dyDescent="0.25">
      <c r="B38" s="17"/>
      <c r="C38" s="30"/>
      <c r="D38" s="18"/>
      <c r="E38" s="18"/>
      <c r="F38" s="19"/>
      <c r="G38" s="18"/>
      <c r="H38" s="18"/>
      <c r="I38" s="18"/>
      <c r="J38" s="19"/>
      <c r="K38" s="18"/>
      <c r="L38" s="18"/>
      <c r="M38" s="18"/>
      <c r="N38" s="19"/>
      <c r="O38" s="18"/>
      <c r="P38" s="18"/>
      <c r="Q38" s="60"/>
      <c r="R38" s="66"/>
    </row>
    <row r="39" spans="2:18" ht="15.75" customHeight="1" x14ac:dyDescent="0.25">
      <c r="B39" s="4" t="s">
        <v>62</v>
      </c>
      <c r="C39" s="68" t="s">
        <v>63</v>
      </c>
      <c r="D39" s="69"/>
      <c r="E39" s="69"/>
      <c r="F39" s="69"/>
      <c r="G39" s="69"/>
      <c r="H39" s="69"/>
      <c r="I39" s="69"/>
      <c r="J39" s="69"/>
      <c r="K39" s="69"/>
      <c r="L39" s="69"/>
      <c r="M39" s="69"/>
      <c r="N39" s="69"/>
      <c r="O39" s="69"/>
      <c r="P39" s="69"/>
      <c r="Q39" s="70"/>
      <c r="R39" s="66"/>
    </row>
    <row r="40" spans="2:18" ht="47.25" x14ac:dyDescent="0.25">
      <c r="B40" s="5" t="s">
        <v>64</v>
      </c>
      <c r="C40" s="6" t="s">
        <v>66</v>
      </c>
      <c r="D40" s="7">
        <v>50000</v>
      </c>
      <c r="E40" s="7">
        <v>0</v>
      </c>
      <c r="F40" s="28">
        <f>D40-E40</f>
        <v>50000</v>
      </c>
      <c r="G40" s="87"/>
      <c r="H40" s="7">
        <v>0</v>
      </c>
      <c r="I40" s="7">
        <v>0</v>
      </c>
      <c r="J40" s="28">
        <f>H40-I40</f>
        <v>0</v>
      </c>
      <c r="K40" s="87"/>
      <c r="L40" s="7">
        <v>0</v>
      </c>
      <c r="M40" s="7">
        <v>0</v>
      </c>
      <c r="N40" s="28">
        <f>L40-M40</f>
        <v>0</v>
      </c>
      <c r="O40" s="7">
        <f t="shared" ref="O40:P41" si="26">D40+H40+L40</f>
        <v>50000</v>
      </c>
      <c r="P40" s="7">
        <f t="shared" si="26"/>
        <v>0</v>
      </c>
      <c r="Q40" s="59">
        <f t="shared" ref="Q40:Q41" si="27">O40-P40</f>
        <v>50000</v>
      </c>
      <c r="R40" s="66"/>
    </row>
    <row r="41" spans="2:18" ht="31.5" x14ac:dyDescent="0.25">
      <c r="B41" s="5" t="s">
        <v>65</v>
      </c>
      <c r="C41" s="6" t="s">
        <v>67</v>
      </c>
      <c r="D41" s="7">
        <v>30000</v>
      </c>
      <c r="E41" s="7">
        <v>0</v>
      </c>
      <c r="F41" s="28">
        <f t="shared" ref="F41" si="28">D41-E41</f>
        <v>30000</v>
      </c>
      <c r="G41" s="88"/>
      <c r="H41" s="7">
        <v>0</v>
      </c>
      <c r="I41" s="7">
        <v>0</v>
      </c>
      <c r="J41" s="28">
        <f t="shared" ref="J41" si="29">H41-I41</f>
        <v>0</v>
      </c>
      <c r="K41" s="88"/>
      <c r="L41" s="7">
        <v>0</v>
      </c>
      <c r="M41" s="7">
        <v>0</v>
      </c>
      <c r="N41" s="28">
        <f t="shared" ref="N41" si="30">L41-M41</f>
        <v>0</v>
      </c>
      <c r="O41" s="7">
        <f t="shared" si="26"/>
        <v>30000</v>
      </c>
      <c r="P41" s="7">
        <f t="shared" si="26"/>
        <v>0</v>
      </c>
      <c r="Q41" s="59">
        <f t="shared" si="27"/>
        <v>30000</v>
      </c>
      <c r="R41" s="66"/>
    </row>
    <row r="42" spans="2:18" ht="15.75" x14ac:dyDescent="0.25">
      <c r="B42" s="10"/>
      <c r="C42" s="11"/>
      <c r="D42" s="8">
        <f>SUM(D40:D41)</f>
        <v>80000</v>
      </c>
      <c r="E42" s="8">
        <f>SUM(E40:E41)</f>
        <v>0</v>
      </c>
      <c r="F42" s="16">
        <f>SUM(F40:F41)</f>
        <v>80000</v>
      </c>
      <c r="G42" s="89"/>
      <c r="H42" s="8">
        <f>SUM(H40:H41)</f>
        <v>0</v>
      </c>
      <c r="I42" s="8">
        <f>SUM(I40:I41)</f>
        <v>0</v>
      </c>
      <c r="J42" s="16">
        <f>SUM(J40:J41)</f>
        <v>0</v>
      </c>
      <c r="K42" s="89"/>
      <c r="L42" s="8">
        <f t="shared" ref="L42:Q42" si="31">SUM(L40:L41)</f>
        <v>0</v>
      </c>
      <c r="M42" s="8">
        <f t="shared" si="31"/>
        <v>0</v>
      </c>
      <c r="N42" s="16">
        <f t="shared" si="31"/>
        <v>0</v>
      </c>
      <c r="O42" s="8">
        <f t="shared" si="31"/>
        <v>80000</v>
      </c>
      <c r="P42" s="8">
        <f t="shared" si="31"/>
        <v>0</v>
      </c>
      <c r="Q42" s="16">
        <f t="shared" si="31"/>
        <v>80000</v>
      </c>
      <c r="R42" s="66"/>
    </row>
    <row r="43" spans="2:18" s="9" customFormat="1" ht="15.75" x14ac:dyDescent="0.25">
      <c r="B43" s="12"/>
      <c r="C43" s="29"/>
      <c r="D43" s="13"/>
      <c r="E43" s="13"/>
      <c r="F43" s="14"/>
      <c r="G43" s="13"/>
      <c r="H43" s="13"/>
      <c r="I43" s="13"/>
      <c r="J43" s="14"/>
      <c r="K43" s="13"/>
      <c r="L43" s="13"/>
      <c r="M43" s="13"/>
      <c r="N43" s="14"/>
      <c r="O43" s="13"/>
      <c r="P43" s="13"/>
      <c r="Q43" s="14"/>
      <c r="R43" s="67"/>
    </row>
    <row r="44" spans="2:18" ht="29.25" customHeight="1" x14ac:dyDescent="0.25">
      <c r="B44" s="15" t="s">
        <v>22</v>
      </c>
      <c r="C44" s="20"/>
      <c r="D44" s="21">
        <v>122589.47</v>
      </c>
      <c r="E44" s="21">
        <v>0</v>
      </c>
      <c r="F44" s="31">
        <f>D44-E44</f>
        <v>122589.47</v>
      </c>
      <c r="G44" s="87"/>
      <c r="H44" s="21">
        <v>90600</v>
      </c>
      <c r="I44" s="21">
        <v>0</v>
      </c>
      <c r="J44" s="31">
        <f>H44-I44</f>
        <v>90600</v>
      </c>
      <c r="K44" s="87"/>
      <c r="L44" s="21">
        <v>90600</v>
      </c>
      <c r="M44" s="21">
        <v>47806.17</v>
      </c>
      <c r="N44" s="31">
        <f>L44-M44</f>
        <v>42793.83</v>
      </c>
      <c r="O44" s="21">
        <f t="shared" ref="O44:P46" si="32">D44+H44+L44</f>
        <v>303789.46999999997</v>
      </c>
      <c r="P44" s="21">
        <f t="shared" si="32"/>
        <v>47806.17</v>
      </c>
      <c r="Q44" s="61">
        <f t="shared" ref="Q44:Q46" si="33">O44-P44</f>
        <v>255983.3</v>
      </c>
      <c r="R44" s="66"/>
    </row>
    <row r="45" spans="2:18" ht="37.5" customHeight="1" x14ac:dyDescent="0.25">
      <c r="B45" s="15" t="s">
        <v>23</v>
      </c>
      <c r="C45" s="20"/>
      <c r="D45" s="21">
        <v>22000</v>
      </c>
      <c r="E45" s="21">
        <v>7144.7</v>
      </c>
      <c r="F45" s="31">
        <f t="shared" ref="F45:F46" si="34">D45-E45</f>
        <v>14855.3</v>
      </c>
      <c r="G45" s="88"/>
      <c r="H45" s="21">
        <v>19000</v>
      </c>
      <c r="I45" s="21">
        <v>417</v>
      </c>
      <c r="J45" s="31">
        <f t="shared" ref="J45:J46" si="35">H45-I45</f>
        <v>18583</v>
      </c>
      <c r="K45" s="88"/>
      <c r="L45" s="21">
        <v>19000</v>
      </c>
      <c r="M45" s="21">
        <v>11764.38</v>
      </c>
      <c r="N45" s="31">
        <f t="shared" ref="N45:N46" si="36">L45-M45</f>
        <v>7235.6200000000008</v>
      </c>
      <c r="O45" s="21">
        <f t="shared" si="32"/>
        <v>60000</v>
      </c>
      <c r="P45" s="21">
        <f t="shared" si="32"/>
        <v>19326.079999999998</v>
      </c>
      <c r="Q45" s="61">
        <f t="shared" si="33"/>
        <v>40673.919999999998</v>
      </c>
      <c r="R45" s="66"/>
    </row>
    <row r="46" spans="2:18" ht="45" customHeight="1" thickBot="1" x14ac:dyDescent="0.3">
      <c r="B46" s="22" t="s">
        <v>70</v>
      </c>
      <c r="C46" s="20"/>
      <c r="D46" s="21">
        <v>35881.262900000002</v>
      </c>
      <c r="E46" s="21">
        <v>0</v>
      </c>
      <c r="F46" s="31">
        <f t="shared" si="34"/>
        <v>35881.262900000002</v>
      </c>
      <c r="G46" s="88"/>
      <c r="H46" s="21">
        <v>28112.000000000004</v>
      </c>
      <c r="I46" s="21">
        <v>1295</v>
      </c>
      <c r="J46" s="31">
        <f t="shared" si="35"/>
        <v>26817.000000000004</v>
      </c>
      <c r="K46" s="88"/>
      <c r="L46" s="21">
        <v>28112.000000000004</v>
      </c>
      <c r="M46" s="21">
        <v>0</v>
      </c>
      <c r="N46" s="31">
        <f t="shared" si="36"/>
        <v>28112.000000000004</v>
      </c>
      <c r="O46" s="21">
        <f t="shared" si="32"/>
        <v>92105.262900000002</v>
      </c>
      <c r="P46" s="21">
        <f t="shared" si="32"/>
        <v>1295</v>
      </c>
      <c r="Q46" s="61">
        <f t="shared" si="33"/>
        <v>90810.262900000002</v>
      </c>
      <c r="R46" s="66"/>
    </row>
    <row r="47" spans="2:18" ht="16.5" thickBot="1" x14ac:dyDescent="0.3">
      <c r="B47" s="23"/>
      <c r="C47" s="24" t="s">
        <v>12</v>
      </c>
      <c r="D47" s="25">
        <f>SUM(D44:D46)</f>
        <v>180470.7329</v>
      </c>
      <c r="E47" s="25">
        <f>SUM(E44:E46)</f>
        <v>7144.7</v>
      </c>
      <c r="F47" s="32">
        <f>SUM(F44:F46)</f>
        <v>173326.03289999999</v>
      </c>
      <c r="G47" s="90"/>
      <c r="H47" s="25">
        <f>SUM(H44:H46)</f>
        <v>137712</v>
      </c>
      <c r="I47" s="25">
        <f>SUM(I44:I46)</f>
        <v>1712</v>
      </c>
      <c r="J47" s="32">
        <f>SUM(J44:J46)</f>
        <v>136000</v>
      </c>
      <c r="K47" s="90"/>
      <c r="L47" s="25">
        <f t="shared" ref="L47:Q47" si="37">SUM(L44:L46)</f>
        <v>137712</v>
      </c>
      <c r="M47" s="25">
        <f t="shared" si="37"/>
        <v>59570.549999999996</v>
      </c>
      <c r="N47" s="32">
        <f t="shared" si="37"/>
        <v>78141.450000000012</v>
      </c>
      <c r="O47" s="25">
        <f t="shared" si="37"/>
        <v>455894.73289999994</v>
      </c>
      <c r="P47" s="25">
        <f t="shared" si="37"/>
        <v>68427.25</v>
      </c>
      <c r="Q47" s="32">
        <f t="shared" si="37"/>
        <v>387467.48289999994</v>
      </c>
      <c r="R47" s="64">
        <f>P47/O47</f>
        <v>0.15009440790141668</v>
      </c>
    </row>
    <row r="48" spans="2:18" ht="15.75" x14ac:dyDescent="0.25">
      <c r="B48" s="17"/>
      <c r="C48" s="30"/>
      <c r="D48" s="18"/>
      <c r="E48" s="18"/>
      <c r="F48" s="19"/>
      <c r="G48" s="18"/>
      <c r="H48" s="18"/>
      <c r="I48" s="18"/>
      <c r="J48" s="19"/>
      <c r="K48" s="18"/>
      <c r="L48" s="18"/>
      <c r="M48" s="18"/>
      <c r="N48" s="19"/>
      <c r="O48" s="18"/>
      <c r="P48" s="18"/>
      <c r="Q48" s="60"/>
      <c r="R48" s="66"/>
    </row>
    <row r="49" spans="2:18" ht="16.5" thickBot="1" x14ac:dyDescent="0.3">
      <c r="B49" s="17"/>
      <c r="C49" s="30"/>
      <c r="D49" s="18"/>
      <c r="E49" s="18"/>
      <c r="F49" s="19"/>
      <c r="G49" s="18"/>
      <c r="H49" s="18"/>
      <c r="I49" s="18"/>
      <c r="J49" s="19"/>
      <c r="K49" s="18"/>
      <c r="L49" s="18"/>
      <c r="M49" s="18"/>
      <c r="N49" s="19"/>
      <c r="O49" s="18"/>
      <c r="P49" s="18"/>
      <c r="Q49" s="60"/>
      <c r="R49" s="66"/>
    </row>
    <row r="50" spans="2:18" ht="16.5" thickBot="1" x14ac:dyDescent="0.3">
      <c r="B50" s="17"/>
      <c r="C50" s="84" t="s">
        <v>21</v>
      </c>
      <c r="D50" s="85"/>
      <c r="E50" s="85"/>
      <c r="F50" s="86"/>
      <c r="G50" s="36"/>
      <c r="H50" s="84" t="s">
        <v>21</v>
      </c>
      <c r="I50" s="85"/>
      <c r="J50" s="86"/>
      <c r="K50" s="36"/>
      <c r="L50" s="84" t="s">
        <v>21</v>
      </c>
      <c r="M50" s="85"/>
      <c r="N50" s="86"/>
      <c r="O50" s="84" t="s">
        <v>21</v>
      </c>
      <c r="P50" s="85"/>
      <c r="Q50" s="86"/>
      <c r="R50" s="66"/>
    </row>
    <row r="51" spans="2:18" ht="30.75" customHeight="1" x14ac:dyDescent="0.25">
      <c r="B51" s="17"/>
      <c r="C51" s="37"/>
      <c r="D51" s="38" t="str">
        <f>D5</f>
        <v>BUDGET Total</v>
      </c>
      <c r="E51" s="38" t="str">
        <f>E5</f>
        <v>DEPENSES</v>
      </c>
      <c r="F51" s="41" t="s">
        <v>15</v>
      </c>
      <c r="G51" s="82"/>
      <c r="H51" s="38" t="str">
        <f>H5</f>
        <v>BUDGET Total</v>
      </c>
      <c r="I51" s="38" t="str">
        <f>I5</f>
        <v>DEPENSES</v>
      </c>
      <c r="J51" s="41" t="s">
        <v>15</v>
      </c>
      <c r="K51" s="82"/>
      <c r="L51" s="38" t="str">
        <f>L5</f>
        <v>BUDGET Total</v>
      </c>
      <c r="M51" s="38" t="str">
        <f>M5</f>
        <v>DEPENSES</v>
      </c>
      <c r="N51" s="41" t="s">
        <v>15</v>
      </c>
      <c r="O51" s="38" t="str">
        <f>O5</f>
        <v>BUDGET TOTAL</v>
      </c>
      <c r="P51" s="38" t="str">
        <f>P5</f>
        <v>DEPENSES TOTAL</v>
      </c>
      <c r="Q51" s="52" t="str">
        <f>Q5</f>
        <v>BALANCE TOTAL</v>
      </c>
      <c r="R51" s="66"/>
    </row>
    <row r="52" spans="2:18" ht="15.75" x14ac:dyDescent="0.25">
      <c r="B52" s="26"/>
      <c r="C52" s="39" t="s">
        <v>20</v>
      </c>
      <c r="D52" s="43">
        <f>SUM(D12,D19,D25,D37,D42,D44,D45,D46)</f>
        <v>546123.36661551893</v>
      </c>
      <c r="E52" s="40">
        <f t="shared" ref="E52:F52" si="38">SUM(E12,E19,E25,E37,E42,E44,E45,E46)</f>
        <v>7144.7</v>
      </c>
      <c r="F52" s="42">
        <f t="shared" si="38"/>
        <v>538978.66661551897</v>
      </c>
      <c r="G52" s="82"/>
      <c r="H52" s="43">
        <f>SUM(H12,H19,H25,H37,H42,H44,H45,H46)</f>
        <v>427872.89879999991</v>
      </c>
      <c r="I52" s="40">
        <f t="shared" ref="I52:J52" si="39">SUM(I12,I19,I25,I37,I42,I44,I45,I46)</f>
        <v>1712</v>
      </c>
      <c r="J52" s="42">
        <f t="shared" si="39"/>
        <v>426160.89879999991</v>
      </c>
      <c r="K52" s="82"/>
      <c r="L52" s="43">
        <f>SUM(L12,L19,L25,L37,L42,L44,L45,L46)</f>
        <v>427872.89439252339</v>
      </c>
      <c r="M52" s="40">
        <f t="shared" ref="M52" si="40">SUM(M12,M19,M25,M37,M42,M44,M45,M46)</f>
        <v>59570.549999999996</v>
      </c>
      <c r="N52" s="42">
        <f>SUM(N12,N19,N25,N37,N42,N44,N45,N46)</f>
        <v>368302.3443925234</v>
      </c>
      <c r="O52" s="43">
        <f t="shared" ref="O52:P53" si="41">D52+H52+L52</f>
        <v>1401869.1598080422</v>
      </c>
      <c r="P52" s="40">
        <f t="shared" si="41"/>
        <v>68427.25</v>
      </c>
      <c r="Q52" s="62">
        <f t="shared" ref="Q52" si="42">O52-P52</f>
        <v>1333441.9098080422</v>
      </c>
      <c r="R52" s="66"/>
    </row>
    <row r="53" spans="2:18" ht="16.5" thickBot="1" x14ac:dyDescent="0.3">
      <c r="B53" s="27"/>
      <c r="C53" s="44" t="s">
        <v>13</v>
      </c>
      <c r="D53" s="45">
        <f>D52*0.07</f>
        <v>38228.63566308633</v>
      </c>
      <c r="E53" s="46">
        <f>E52*0.07</f>
        <v>500.12900000000002</v>
      </c>
      <c r="F53" s="47">
        <f>F52*0.07</f>
        <v>37728.506663086329</v>
      </c>
      <c r="G53" s="82"/>
      <c r="H53" s="45">
        <f>H52*0.07</f>
        <v>29951.102915999996</v>
      </c>
      <c r="I53" s="46">
        <f>I52*0.07</f>
        <v>119.84000000000002</v>
      </c>
      <c r="J53" s="47">
        <f>J52*0.07</f>
        <v>29831.262915999996</v>
      </c>
      <c r="K53" s="82"/>
      <c r="L53" s="45">
        <f t="shared" ref="L53:N53" si="43">L52*0.07</f>
        <v>29951.102607476641</v>
      </c>
      <c r="M53" s="46">
        <f t="shared" si="43"/>
        <v>4169.9385000000002</v>
      </c>
      <c r="N53" s="47">
        <f t="shared" si="43"/>
        <v>25781.164107476641</v>
      </c>
      <c r="O53" s="43">
        <f t="shared" si="41"/>
        <v>98130.841186562961</v>
      </c>
      <c r="P53" s="40">
        <f t="shared" si="41"/>
        <v>4789.9075000000003</v>
      </c>
      <c r="Q53" s="62">
        <f>O53-P53</f>
        <v>93340.933686562959</v>
      </c>
      <c r="R53" s="66"/>
    </row>
    <row r="54" spans="2:18" ht="16.5" thickBot="1" x14ac:dyDescent="0.3">
      <c r="B54" s="33"/>
      <c r="C54" s="48" t="s">
        <v>0</v>
      </c>
      <c r="D54" s="53">
        <f>SUM(D52:D53)</f>
        <v>584352.00227860524</v>
      </c>
      <c r="E54" s="54">
        <f>SUM(E52:E53)</f>
        <v>7644.8289999999997</v>
      </c>
      <c r="F54" s="55">
        <f>SUM(F52:F53)</f>
        <v>576707.17327860533</v>
      </c>
      <c r="G54" s="83"/>
      <c r="H54" s="56">
        <f>SUM(H52:H53)</f>
        <v>457824.00171599991</v>
      </c>
      <c r="I54" s="54">
        <f>SUM(I52:I53)</f>
        <v>1831.84</v>
      </c>
      <c r="J54" s="55">
        <f>SUM(J52:J53)</f>
        <v>455992.16171599989</v>
      </c>
      <c r="K54" s="83"/>
      <c r="L54" s="56">
        <f t="shared" ref="L54:Q54" si="44">SUM(L52:L53)</f>
        <v>457823.99700000003</v>
      </c>
      <c r="M54" s="54">
        <f t="shared" si="44"/>
        <v>63740.488499999992</v>
      </c>
      <c r="N54" s="55">
        <f t="shared" si="44"/>
        <v>394083.50850000005</v>
      </c>
      <c r="O54" s="56">
        <f t="shared" si="44"/>
        <v>1500000.0009946052</v>
      </c>
      <c r="P54" s="63">
        <f>SUM(P52:P53)</f>
        <v>73217.157500000001</v>
      </c>
      <c r="Q54" s="57">
        <f t="shared" si="44"/>
        <v>1426782.8434946053</v>
      </c>
      <c r="R54" s="64">
        <f>P54/O54</f>
        <v>4.8811438300967923E-2</v>
      </c>
    </row>
  </sheetData>
  <mergeCells count="34">
    <mergeCell ref="C50:F50"/>
    <mergeCell ref="R2:R4"/>
    <mergeCell ref="O50:Q50"/>
    <mergeCell ref="G22:G25"/>
    <mergeCell ref="G29:G37"/>
    <mergeCell ref="G15:G20"/>
    <mergeCell ref="G44:G47"/>
    <mergeCell ref="C21:Q21"/>
    <mergeCell ref="C27:Q27"/>
    <mergeCell ref="C28:Q28"/>
    <mergeCell ref="C39:Q39"/>
    <mergeCell ref="C6:Q6"/>
    <mergeCell ref="B2:Q2"/>
    <mergeCell ref="B3:Q3"/>
    <mergeCell ref="O4:Q4"/>
    <mergeCell ref="D4:F4"/>
    <mergeCell ref="G51:G54"/>
    <mergeCell ref="H50:J50"/>
    <mergeCell ref="L50:N50"/>
    <mergeCell ref="K4:K5"/>
    <mergeCell ref="K8:K13"/>
    <mergeCell ref="K15:K20"/>
    <mergeCell ref="K22:K25"/>
    <mergeCell ref="K29:K37"/>
    <mergeCell ref="K44:K47"/>
    <mergeCell ref="K51:K54"/>
    <mergeCell ref="G40:G42"/>
    <mergeCell ref="K40:K42"/>
    <mergeCell ref="H4:J4"/>
    <mergeCell ref="C7:Q7"/>
    <mergeCell ref="G8:G13"/>
    <mergeCell ref="L4:N4"/>
    <mergeCell ref="G4:G5"/>
    <mergeCell ref="C14:Q14"/>
  </mergeCells>
  <phoneticPr fontId="9" type="noConversion"/>
  <dataValidations count="4">
    <dataValidation allowBlank="1" showInputMessage="1" showErrorMessage="1" prompt="Insert *text* description of Activity here" sqref="C8 C22:C23 C15:C18 C40" xr:uid="{604E79A7-8988-4F8B-BAFE-31B38345CDCE}"/>
    <dataValidation allowBlank="1" showInputMessage="1" showErrorMessage="1" prompt="Insert *text* description of Output here" sqref="C14 C21 C7 C28 C39" xr:uid="{78D47D2A-74EB-4DF5-AF99-931D8020CA24}"/>
    <dataValidation allowBlank="1" showInputMessage="1" showErrorMessage="1" prompt="Insert name of recipient agency here _x000a_" sqref="D5:F5 H5:J5 L5:Q5" xr:uid="{F1241E1B-2AC7-46D7-A367-0658974B0F32}"/>
    <dataValidation allowBlank="1" showInputMessage="1" showErrorMessage="1" prompt="Insert *text* description of Outcome here" sqref="C27 C6" xr:uid="{03370675-29A8-42FA-9CBD-45A4A3FF0CE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Bosco Nzitunga</dc:creator>
  <cp:lastModifiedBy>Sophie Marie Guylene Aloe</cp:lastModifiedBy>
  <dcterms:created xsi:type="dcterms:W3CDTF">2020-06-01T11:04:22Z</dcterms:created>
  <dcterms:modified xsi:type="dcterms:W3CDTF">2020-07-01T16:02:58Z</dcterms:modified>
</cp:coreProperties>
</file>