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Chaweye\Desktop\TRANSFERT\BUREAU\PBF NEW PROJECT\Elections 2021\"/>
    </mc:Choice>
  </mc:AlternateContent>
  <xr:revisionPtr revIDLastSave="0" documentId="8_{AC5BCE0B-A691-45B0-BC1A-1DA33FAD0016}" xr6:coauthVersionLast="45" xr6:coauthVersionMax="45" xr10:uidLastSave="{00000000-0000-0000-0000-000000000000}"/>
  <bookViews>
    <workbookView xWindow="-90" yWindow="-90" windowWidth="19380" windowHeight="10380" xr2:uid="{00000000-000D-0000-FFFF-FFFF00000000}"/>
  </bookViews>
  <sheets>
    <sheet name="Budget par activités" sheetId="1" r:id="rId1"/>
    <sheet name="Budget par catégori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1" l="1"/>
  <c r="E24" i="1"/>
  <c r="E12" i="2"/>
  <c r="F24" i="1" l="1"/>
  <c r="F13" i="1"/>
  <c r="F18" i="1" s="1"/>
  <c r="F9" i="1"/>
  <c r="E14" i="2" l="1"/>
  <c r="E16" i="2" s="1"/>
  <c r="I14" i="2"/>
  <c r="I16" i="2" s="1"/>
  <c r="E9" i="1"/>
  <c r="E13" i="1"/>
  <c r="E18" i="1" s="1"/>
  <c r="E20" i="1"/>
  <c r="E32" i="1" s="1"/>
  <c r="E37" i="1" l="1"/>
  <c r="E39" i="1" s="1"/>
  <c r="M14" i="2"/>
  <c r="M8" i="2"/>
  <c r="M9" i="2"/>
  <c r="M10" i="2"/>
  <c r="M11" i="2"/>
  <c r="M12" i="2"/>
  <c r="M13" i="2"/>
  <c r="M15" i="2"/>
  <c r="M7" i="2"/>
  <c r="I9" i="1"/>
  <c r="I13" i="1"/>
  <c r="I24" i="1"/>
  <c r="I32" i="1" s="1"/>
  <c r="M16" i="2" l="1"/>
  <c r="J37" i="1"/>
  <c r="J38" i="1" s="1"/>
  <c r="J39" i="1" s="1"/>
  <c r="I18" i="1"/>
  <c r="I37" i="1" l="1"/>
  <c r="I39" i="1" s="1"/>
  <c r="C9" i="1"/>
  <c r="G20" i="1"/>
  <c r="G13" i="1"/>
  <c r="G9" i="1"/>
  <c r="D20" i="1"/>
  <c r="C20" i="1"/>
  <c r="G29" i="1"/>
  <c r="G28" i="1"/>
  <c r="G24" i="1" s="1"/>
  <c r="G32" i="1" s="1"/>
  <c r="C26" i="1"/>
  <c r="C24" i="1" s="1"/>
  <c r="C16" i="1"/>
  <c r="C14" i="1"/>
  <c r="G18" i="1" l="1"/>
  <c r="G37" i="1"/>
  <c r="G38" i="1" s="1"/>
  <c r="G39" i="1" s="1"/>
  <c r="C32" i="1"/>
  <c r="C13" i="1"/>
  <c r="C18" i="1"/>
  <c r="G8" i="2"/>
  <c r="G9" i="2"/>
  <c r="G10" i="2"/>
  <c r="G11" i="2"/>
  <c r="G12" i="2"/>
  <c r="G13" i="2"/>
  <c r="G7" i="2"/>
  <c r="C8" i="2"/>
  <c r="C9" i="2"/>
  <c r="C10" i="2"/>
  <c r="C11" i="2"/>
  <c r="C12" i="2"/>
  <c r="C13" i="2"/>
  <c r="C7" i="2"/>
  <c r="C37" i="1" l="1"/>
  <c r="C38" i="1"/>
  <c r="C14" i="2"/>
  <c r="L8" i="2"/>
  <c r="L9" i="2"/>
  <c r="L10" i="2"/>
  <c r="L11" i="2"/>
  <c r="L12" i="2"/>
  <c r="L13" i="2"/>
  <c r="L7" i="2"/>
  <c r="J8" i="2"/>
  <c r="J9" i="2"/>
  <c r="J10" i="2"/>
  <c r="J11" i="2"/>
  <c r="J12" i="2"/>
  <c r="J13" i="2"/>
  <c r="J7" i="2"/>
  <c r="C39" i="1" l="1"/>
  <c r="K9" i="2"/>
  <c r="K13" i="2"/>
  <c r="K12" i="2"/>
  <c r="K11" i="2"/>
  <c r="K10" i="2"/>
  <c r="K8" i="2"/>
  <c r="J14" i="2"/>
  <c r="K7" i="2"/>
  <c r="L14" i="2"/>
  <c r="K14" i="2" l="1"/>
  <c r="D14" i="2"/>
  <c r="H14" i="2" l="1"/>
  <c r="F14" i="2"/>
  <c r="F15" i="2" s="1"/>
  <c r="F16" i="2" s="1"/>
  <c r="D15" i="2"/>
  <c r="D16" i="2" s="1"/>
  <c r="B14" i="2"/>
  <c r="J15" i="2" l="1"/>
  <c r="J16" i="2" s="1"/>
  <c r="B15" i="2"/>
  <c r="B16" i="2" s="1"/>
  <c r="C15" i="2"/>
  <c r="H15" i="2"/>
  <c r="L15" i="2" l="1"/>
  <c r="L16" i="2" s="1"/>
  <c r="K15" i="2"/>
  <c r="K16" i="2" s="1"/>
  <c r="C16" i="2"/>
  <c r="H16" i="2"/>
</calcChain>
</file>

<file path=xl/sharedStrings.xml><?xml version="1.0" encoding="utf-8"?>
<sst xmlns="http://schemas.openxmlformats.org/spreadsheetml/2006/main" count="100" uniqueCount="89">
  <si>
    <t xml:space="preserve"> </t>
  </si>
  <si>
    <t>CATEGORIES</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</si>
  <si>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</si>
  <si>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</si>
  <si>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</si>
  <si>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</si>
  <si>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</si>
  <si>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</si>
  <si>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Produit 1.1:</t>
  </si>
  <si>
    <t>Produit 1.2:</t>
  </si>
  <si>
    <t>Produit 2.1:</t>
  </si>
  <si>
    <t>Produit 2.2:</t>
  </si>
  <si>
    <t>Activite 1.1.1:</t>
  </si>
  <si>
    <t>Activite 1.1.2:</t>
  </si>
  <si>
    <t>Activite 1.1.3:</t>
  </si>
  <si>
    <t>Activite 1.2.1:</t>
  </si>
  <si>
    <t>Activite 1.2.2:</t>
  </si>
  <si>
    <t>Activite 1.2.3:</t>
  </si>
  <si>
    <t>Activite 2.1.1:</t>
  </si>
  <si>
    <t>Activite 2.1.2:</t>
  </si>
  <si>
    <t>Activite 2.1.3:</t>
  </si>
  <si>
    <t>Activite 2.2.1:</t>
  </si>
  <si>
    <t>Activite 2.2.2:</t>
  </si>
  <si>
    <t>Activite 2.2.3:</t>
  </si>
  <si>
    <t>Cout de personnel du projet si pas inclus dans les activites si-dessus</t>
  </si>
  <si>
    <t>Couts operationnels si pas inclus dans les activites si-dessus</t>
  </si>
  <si>
    <t>Budget S&amp;E du projet</t>
  </si>
  <si>
    <t>Couts indirects (7%):</t>
  </si>
  <si>
    <t>Tableau 2 - Budget de projet PBF par categorie de cout de l'ONU</t>
  </si>
  <si>
    <t>Note: S'il s'agit d'une revision budgetaire, veuillez inclure des colonnes additionnelles pour montrer les changements</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</si>
  <si>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</si>
  <si>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</si>
  <si>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</si>
  <si>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</si>
  <si>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</si>
  <si>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</si>
  <si>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</si>
  <si>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</si>
  <si>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</si>
  <si>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</si>
  <si>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</si>
  <si>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Budget initial</t>
  </si>
  <si>
    <t>variation</t>
  </si>
  <si>
    <t>Nouveau budget</t>
  </si>
  <si>
    <t xml:space="preserve">Agence Recipiendiaire PNUD  </t>
  </si>
  <si>
    <t xml:space="preserve">Total </t>
  </si>
  <si>
    <t xml:space="preserve">Resultat 1: Le taux de Participation des femmes et des jeunes en âge de voter est accru dans les zones reculées 
</t>
  </si>
  <si>
    <t xml:space="preserve">Les populations sont sensibilisées sur l’importance de l’acquisition des pièces d’état civil, carte d’identité et carte d’électeur dans l’enrôlement au niveau du fichier électoral </t>
  </si>
  <si>
    <t>Récolter les données de  base sur les taux de participation des jeunes et des femmes lors des échéances passées dans les zones cibles</t>
  </si>
  <si>
    <t xml:space="preserve">Organiser des Campagnes de sensibilisation sur la citoyenneté, et l’importance de la détention de pièces d’état civil pour une participation pacifique aux processus électoral </t>
  </si>
  <si>
    <t>Sensibiliser les femmes et les jeunes dans les zones à risques pour leur participation responsable et citoyenne sur le processus électoral</t>
  </si>
  <si>
    <t>Une assistance technique et opérationnelle est apportée aux structures en charge de la production de des pièces d’état civil, cartes d’identité et carte d’électeur pour un enrôlement massif des femmes et des jeunes dans ces zones à risques</t>
  </si>
  <si>
    <t>Activite 1.2.4:</t>
  </si>
  <si>
    <t xml:space="preserve">Mise en place de cliniques juridiques dans les zones cibles pour la sensibilisation et le recensement des populations en particulier les femmes et les jeunes </t>
  </si>
  <si>
    <t>Conduire des campagnes de sensibilisation et le recensement des populations en particulier les femmes et les jeunes ne disposant pas de pièces d'état civil par les cliniques juridiques</t>
  </si>
  <si>
    <t xml:space="preserve"> Organiser des audiences foraines pour la délivrance de pièces d’état civil dans les zonescibles  surtout à l'endroit des jeunes et des femmes en âge de voter</t>
  </si>
  <si>
    <t>Mise en place d’un dispositif mobile pour l’enrôlement massif au fichier électoral biométrique</t>
  </si>
  <si>
    <t>Resultat 2:  La CENI, le CNDP et le CNDH ont des capacités renforcées et jouent leurs rôles dans la création de conditions favorables pour la préparation d’élections apaisées et inclusives en 2021</t>
  </si>
  <si>
    <t>Les capacités de la CENI sont renforcées pour accompagner le processus d’enrôlement des femmes et des jeunes dans les zones à risque</t>
  </si>
  <si>
    <t xml:space="preserve">Formation des membres de la CENI dans le suivi du processus d’enrôlement sur le terrain </t>
  </si>
  <si>
    <t>Appuyer les missions de la CNDH dans les régions  cibles en tant que garant des Droits Humains en général et du Droit de vote en particulier</t>
  </si>
  <si>
    <t xml:space="preserve">Appui technique et opérationnel à la CENI dans la supervision et le suivi </t>
  </si>
  <si>
    <t>Un consensus est trouvé entre les acteurs sur les différentes sources de conflits liés au processus électoral</t>
  </si>
  <si>
    <t>Activite 2.2.4:</t>
  </si>
  <si>
    <t>Activite 2.2.5:</t>
  </si>
  <si>
    <t>Activite 2.2.6:</t>
  </si>
  <si>
    <t>Activite 2.2.7:</t>
  </si>
  <si>
    <t>Organisation d’ateliers de réflexion regroupant tous les acteurs engagés dans le processus électoral sur les source de conflit lié au vote</t>
  </si>
  <si>
    <t xml:space="preserve">Organiser des concertations entre La CENI, le CNDP et le CNDH, et les services étatiques impliqués, sur les sources de conflits liés au vote </t>
  </si>
  <si>
    <t>Appuyer les Associations, les ONG et les leaders pour l'organisation de campagne de sensibilisation communautaire de  proximité sur les sources de conflits liés au vote et autres droits</t>
  </si>
  <si>
    <t>Appuyer l'organisation des dialogues intergénérationnels dans les communautés en vue de promouvoir la cohésion sociale</t>
  </si>
  <si>
    <t>Appuyer les associations des jeunes et des étudiants pour l'organisation d'actions de sensibilisation en leur sein et à l'endroit de leurs pairs</t>
  </si>
  <si>
    <t>Signer un document d’engagement conjoint sur l’élimination des sources de conflit liés au processus électoral</t>
  </si>
  <si>
    <t>Elaborer un plan d’action conjoint d’information et de sensibilisation sur les mesures prises relatives aux sources de conflits liées au processus electoral</t>
  </si>
  <si>
    <t>Communication Visibilité</t>
  </si>
  <si>
    <t>Agence Recipiendiaire UNFPA</t>
  </si>
  <si>
    <t>Changement suite à une planification détaillée réalisée avec la CNDH</t>
  </si>
  <si>
    <t>Budget réorienté sur les activités clés, ciblées avec la partie nationale (Commission Nationale Électorale Indépendante) lors d'un atelier de cadrage et de planification pour un meilleur impact</t>
  </si>
  <si>
    <t>Commentaires</t>
  </si>
  <si>
    <t>Montant dépensé</t>
  </si>
  <si>
    <t>Total sans coûts indirects</t>
  </si>
  <si>
    <r>
      <t xml:space="preserve">Budget par agence recipiendiaire en USD -  </t>
    </r>
    <r>
      <rPr>
        <b/>
        <sz val="12"/>
        <color theme="1"/>
        <rFont val="Times New Roman"/>
        <family val="1"/>
      </rPr>
      <t>UNDP i</t>
    </r>
    <r>
      <rPr>
        <sz val="12"/>
        <color theme="1"/>
        <rFont val="Times New Roman"/>
        <family val="1"/>
      </rPr>
      <t xml:space="preserve">nitial </t>
    </r>
  </si>
  <si>
    <r>
      <t>Pourcentage du budget pour chaque produit ou activite reserve pour action directe sur le genre (cas echeant)</t>
    </r>
    <r>
      <rPr>
        <b/>
        <sz val="11"/>
        <color theme="1"/>
        <rFont val="Times New Roman"/>
        <family val="1"/>
      </rPr>
      <t>(UNDP)</t>
    </r>
  </si>
  <si>
    <r>
      <t>Niveau de depense/ engagement actuel en USD (a remplir au moment des rapports de projet)</t>
    </r>
    <r>
      <rPr>
        <b/>
        <sz val="11"/>
        <color theme="1"/>
        <rFont val="Times New Roman"/>
        <family val="1"/>
      </rPr>
      <t>(UNDP</t>
    </r>
    <r>
      <rPr>
        <sz val="11"/>
        <color theme="1"/>
        <rFont val="Times New Roman"/>
        <family val="1"/>
      </rPr>
      <t>)</t>
    </r>
  </si>
  <si>
    <r>
      <t>Notes quelconque le cas echeant (.e.g sur types des entrants ou justification du budget)</t>
    </r>
    <r>
      <rPr>
        <b/>
        <sz val="12"/>
        <color theme="1"/>
        <rFont val="Times New Roman"/>
        <family val="1"/>
      </rPr>
      <t>(UNDP)</t>
    </r>
  </si>
  <si>
    <r>
      <t xml:space="preserve">Budget par agence recipiendiaire en USD - </t>
    </r>
    <r>
      <rPr>
        <b/>
        <sz val="11"/>
        <rFont val="Times New Roman"/>
        <family val="1"/>
      </rPr>
      <t xml:space="preserve"> (UNFPA)</t>
    </r>
    <r>
      <rPr>
        <sz val="11"/>
        <rFont val="Times New Roman"/>
        <family val="1"/>
      </rPr>
      <t xml:space="preserve"> </t>
    </r>
  </si>
  <si>
    <r>
      <t>Pourcentage du budget pour chaque produit ou activite reserve pour action directe sur le genre (cas echeant)</t>
    </r>
    <r>
      <rPr>
        <b/>
        <sz val="12"/>
        <rFont val="Times New Roman"/>
        <family val="1"/>
      </rPr>
      <t>(UNFPA)</t>
    </r>
  </si>
  <si>
    <r>
      <t>Niveau de depense/ engagement actuel en USD (a remplir au moment des rapports de projet)</t>
    </r>
    <r>
      <rPr>
        <b/>
        <sz val="11"/>
        <rFont val="Times New Roman"/>
        <family val="1"/>
      </rPr>
      <t>(UNFPA)</t>
    </r>
  </si>
  <si>
    <r>
      <t>Notes quelconque le cas echeant (.e.g sur types des entrants ou justification du budget)</t>
    </r>
    <r>
      <rPr>
        <b/>
        <sz val="11"/>
        <rFont val="Times New Roman"/>
        <family val="1"/>
      </rPr>
      <t>(UNFPA)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</si>
</sst>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409]#,##0"/>
    <numFmt numFmtId="166" formatCode="_(&quot;$&quot;* #,##0.0_);_(&quot;$&quot;* \(#,##0.0\);_(&quot;$&quot;* &quot;-&quot;??_);_(@_)"/>
    <numFmt numFmtId="167" formatCode="_(&quot;$&quot;* #,##0_);_(&quot;$&quot;* \(#,##0\);_(&quot;$&quot;* &quot;-&quot;??_);_(@_)"/>
  </numFmts>
  <fonts count="21"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Times New Roman"/>
      <family val="1"/>
    </font>
    <font>
      <sz val="11"/>
      <color theme="1"/>
      <name val="Calibri"/>
      <family val="2"/>
      <scheme val="minor"/>
    </font>
    <font>
      <b/>
      <sz val="11"/>
      <color theme="1"/>
      <name val="Calibri"/>
      <family val="2"/>
    </font>
    <font>
      <b/>
      <sz val="12"/>
      <color rgb="FF000000"/>
      <name val="Times New Roman"/>
      <family val="1"/>
    </font>
    <font>
      <sz val="12"/>
      <color rgb="FFFF0000"/>
      <name val="Times New Roman"/>
      <family val="1"/>
    </font>
    <font>
      <sz val="12"/>
      <name val="Times New Roman"/>
      <family val="1"/>
    </font>
    <font>
      <sz val="11"/>
      <name val="Times New Roman"/>
      <family val="1"/>
    </font>
    <font>
      <b/>
      <sz val="11"/>
      <color theme="1"/>
      <name val="Times New Roman"/>
      <family val="1"/>
    </font>
    <font>
      <b/>
      <sz val="11"/>
      <name val="Times New Roman"/>
      <family val="1"/>
    </font>
    <font>
      <b/>
      <sz val="12"/>
      <name val="Times New Roman"/>
      <family val="1"/>
    </font>
    <font>
      <sz val="14"/>
      <color theme="1"/>
      <name val="Calibri"/>
      <family val="2"/>
      <scheme val="minor"/>
    </font>
  </fonts>
  <fills count="1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46">
    <xf numFmtId="0" fontId="0" fillId="0" borderId="0" xfId="0"/>
    <xf numFmtId="0" fontId="3" fillId="0" borderId="0" xfId="0" applyFont="1"/>
    <xf numFmtId="0" fontId="5" fillId="0" borderId="0" xfId="0" applyFont="1"/>
    <xf numFmtId="0" fontId="0" fillId="0" borderId="0" xfId="0" applyAlignment="1">
      <alignment vertical="top"/>
    </xf>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 fontId="1" fillId="0" borderId="1" xfId="0" applyNumberFormat="1" applyFont="1" applyBorder="1" applyAlignment="1">
      <alignment vertical="center" wrapText="1"/>
    </xf>
    <xf numFmtId="1" fontId="2" fillId="0" borderId="4" xfId="0" applyNumberFormat="1" applyFont="1" applyBorder="1" applyAlignment="1">
      <alignment vertical="center" wrapText="1"/>
    </xf>
    <xf numFmtId="1" fontId="1" fillId="0" borderId="3" xfId="0" applyNumberFormat="1" applyFont="1" applyBorder="1" applyAlignment="1">
      <alignment vertical="center" wrapText="1"/>
    </xf>
    <xf numFmtId="1" fontId="2" fillId="0" borderId="5" xfId="0" applyNumberFormat="1" applyFont="1" applyBorder="1" applyAlignment="1">
      <alignment vertical="center"/>
    </xf>
    <xf numFmtId="1" fontId="2" fillId="0" borderId="6" xfId="0" applyNumberFormat="1" applyFont="1" applyBorder="1" applyAlignment="1">
      <alignment vertical="center"/>
    </xf>
    <xf numFmtId="1" fontId="0" fillId="0" borderId="0" xfId="0" applyNumberFormat="1"/>
    <xf numFmtId="1" fontId="2" fillId="0" borderId="1" xfId="0" applyNumberFormat="1" applyFont="1" applyBorder="1" applyAlignment="1">
      <alignment vertical="center" wrapText="1"/>
    </xf>
    <xf numFmtId="1" fontId="7" fillId="0" borderId="0" xfId="0" applyNumberFormat="1" applyFont="1"/>
    <xf numFmtId="1" fontId="6" fillId="0" borderId="0" xfId="0" applyNumberFormat="1" applyFont="1"/>
    <xf numFmtId="1" fontId="3" fillId="0" borderId="0" xfId="0" applyNumberFormat="1" applyFont="1"/>
    <xf numFmtId="1" fontId="1" fillId="0" borderId="1" xfId="0" applyNumberFormat="1" applyFont="1" applyBorder="1" applyAlignment="1">
      <alignment vertical="top" wrapText="1"/>
    </xf>
    <xf numFmtId="1" fontId="1" fillId="0" borderId="2" xfId="0" applyNumberFormat="1" applyFont="1" applyBorder="1" applyAlignment="1">
      <alignment vertical="top" wrapText="1"/>
    </xf>
    <xf numFmtId="165" fontId="1" fillId="0" borderId="4" xfId="0" applyNumberFormat="1" applyFont="1" applyBorder="1" applyAlignment="1">
      <alignment vertical="center" wrapText="1"/>
    </xf>
    <xf numFmtId="165" fontId="2" fillId="0" borderId="6" xfId="0" applyNumberFormat="1" applyFont="1" applyBorder="1" applyAlignment="1">
      <alignment vertical="center"/>
    </xf>
    <xf numFmtId="165" fontId="2" fillId="0" borderId="2" xfId="0" applyNumberFormat="1" applyFont="1" applyBorder="1" applyAlignment="1">
      <alignment vertical="center"/>
    </xf>
    <xf numFmtId="165" fontId="2" fillId="0" borderId="1" xfId="0" applyNumberFormat="1" applyFont="1" applyBorder="1" applyAlignment="1">
      <alignment vertical="center" wrapText="1"/>
    </xf>
    <xf numFmtId="1" fontId="8" fillId="0" borderId="12" xfId="0" applyNumberFormat="1" applyFont="1" applyBorder="1" applyAlignment="1">
      <alignment vertical="center" wrapText="1"/>
    </xf>
    <xf numFmtId="1" fontId="9" fillId="4" borderId="12" xfId="0" applyNumberFormat="1" applyFont="1" applyFill="1" applyBorder="1" applyAlignment="1">
      <alignment vertical="center" wrapText="1"/>
    </xf>
    <xf numFmtId="1" fontId="12" fillId="3" borderId="9" xfId="0" applyNumberFormat="1" applyFont="1" applyFill="1" applyBorder="1" applyAlignment="1">
      <alignment horizontal="center" vertical="center" wrapText="1"/>
    </xf>
    <xf numFmtId="1" fontId="4" fillId="5" borderId="9" xfId="0" applyNumberFormat="1" applyFont="1" applyFill="1" applyBorder="1" applyAlignment="1">
      <alignment horizontal="center" vertical="center" wrapText="1"/>
    </xf>
    <xf numFmtId="1" fontId="4" fillId="6" borderId="9" xfId="0" applyNumberFormat="1" applyFont="1" applyFill="1" applyBorder="1" applyAlignment="1">
      <alignment horizontal="center" vertical="center" wrapText="1"/>
    </xf>
    <xf numFmtId="1" fontId="4" fillId="7" borderId="9"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65" fontId="1" fillId="0" borderId="7" xfId="0" applyNumberFormat="1" applyFont="1" applyBorder="1" applyAlignment="1">
      <alignment horizontal="center" vertical="center" wrapText="1"/>
    </xf>
    <xf numFmtId="165" fontId="1" fillId="4" borderId="7" xfId="1" applyNumberFormat="1" applyFont="1" applyFill="1" applyBorder="1" applyAlignment="1">
      <alignment horizontal="center" vertical="center" wrapText="1"/>
    </xf>
    <xf numFmtId="1" fontId="2" fillId="8" borderId="4" xfId="0" applyNumberFormat="1" applyFont="1" applyFill="1" applyBorder="1" applyAlignment="1">
      <alignment vertical="center" wrapText="1"/>
    </xf>
    <xf numFmtId="165" fontId="2" fillId="8" borderId="4" xfId="0" applyNumberFormat="1" applyFont="1" applyFill="1" applyBorder="1" applyAlignment="1">
      <alignment vertical="center" wrapText="1"/>
    </xf>
    <xf numFmtId="165" fontId="1" fillId="8" borderId="4" xfId="0" applyNumberFormat="1" applyFont="1" applyFill="1" applyBorder="1" applyAlignment="1">
      <alignment vertical="center" wrapText="1"/>
    </xf>
    <xf numFmtId="1" fontId="2" fillId="8" borderId="3" xfId="0" applyNumberFormat="1" applyFont="1" applyFill="1" applyBorder="1" applyAlignment="1">
      <alignment vertical="center" wrapText="1"/>
    </xf>
    <xf numFmtId="165" fontId="1" fillId="0" borderId="1" xfId="0" applyNumberFormat="1" applyFont="1" applyBorder="1" applyAlignment="1">
      <alignment horizontal="center"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11" borderId="1" xfId="0" applyFont="1" applyFill="1" applyBorder="1" applyAlignment="1">
      <alignment vertical="center" wrapText="1"/>
    </xf>
    <xf numFmtId="0" fontId="1" fillId="11" borderId="3" xfId="0" applyFont="1" applyFill="1" applyBorder="1" applyAlignment="1">
      <alignment vertical="center" wrapText="1"/>
    </xf>
    <xf numFmtId="0" fontId="1" fillId="0" borderId="3" xfId="0" applyFont="1" applyBorder="1" applyAlignment="1">
      <alignment vertical="center" wrapText="1"/>
    </xf>
    <xf numFmtId="0" fontId="1" fillId="11" borderId="4" xfId="0" applyFont="1" applyFill="1" applyBorder="1" applyAlignment="1">
      <alignment vertical="center" wrapText="1"/>
    </xf>
    <xf numFmtId="0" fontId="1" fillId="11" borderId="7" xfId="0" applyFont="1" applyFill="1" applyBorder="1" applyAlignment="1">
      <alignment vertical="top" wrapText="1"/>
    </xf>
    <xf numFmtId="0" fontId="1" fillId="0" borderId="7" xfId="0" applyFont="1" applyBorder="1" applyAlignment="1">
      <alignment vertical="center" wrapText="1"/>
    </xf>
    <xf numFmtId="1" fontId="0" fillId="0" borderId="0" xfId="0" applyNumberFormat="1" applyFont="1"/>
    <xf numFmtId="0" fontId="0" fillId="0" borderId="0" xfId="0" applyFont="1"/>
    <xf numFmtId="0" fontId="0" fillId="0" borderId="0" xfId="0" applyFill="1"/>
    <xf numFmtId="1" fontId="2" fillId="12" borderId="3" xfId="0" applyNumberFormat="1" applyFont="1" applyFill="1" applyBorder="1" applyAlignment="1">
      <alignment vertical="center" wrapText="1"/>
    </xf>
    <xf numFmtId="1" fontId="2" fillId="12" borderId="4" xfId="0" applyNumberFormat="1" applyFont="1" applyFill="1" applyBorder="1" applyAlignment="1">
      <alignment vertical="center" wrapText="1"/>
    </xf>
    <xf numFmtId="165" fontId="2" fillId="12" borderId="4" xfId="0" applyNumberFormat="1" applyFont="1" applyFill="1" applyBorder="1" applyAlignment="1">
      <alignment vertical="center" wrapText="1"/>
    </xf>
    <xf numFmtId="1" fontId="2" fillId="12" borderId="10" xfId="0" applyNumberFormat="1" applyFont="1" applyFill="1" applyBorder="1" applyAlignment="1">
      <alignment vertical="center" wrapText="1"/>
    </xf>
    <xf numFmtId="1" fontId="13" fillId="12" borderId="1" xfId="0" applyNumberFormat="1" applyFont="1" applyFill="1" applyBorder="1" applyAlignment="1">
      <alignment horizontal="justify" vertical="center"/>
    </xf>
    <xf numFmtId="165" fontId="1" fillId="12" borderId="8" xfId="0" applyNumberFormat="1" applyFont="1" applyFill="1" applyBorder="1" applyAlignment="1">
      <alignment vertical="center" wrapText="1"/>
    </xf>
    <xf numFmtId="1" fontId="1" fillId="0" borderId="2" xfId="0" applyNumberFormat="1" applyFont="1" applyBorder="1" applyAlignment="1">
      <alignment horizontal="center" vertical="top" wrapText="1"/>
    </xf>
    <xf numFmtId="0" fontId="0" fillId="0" borderId="7" xfId="0" applyBorder="1"/>
    <xf numFmtId="0" fontId="0" fillId="0" borderId="7" xfId="0" applyBorder="1" applyAlignment="1">
      <alignment horizontal="left" vertical="top" wrapText="1"/>
    </xf>
    <xf numFmtId="165" fontId="15" fillId="13" borderId="7" xfId="0" applyNumberFormat="1" applyFont="1" applyFill="1" applyBorder="1" applyAlignment="1">
      <alignment horizontal="center" vertical="center" wrapText="1"/>
    </xf>
    <xf numFmtId="165" fontId="15" fillId="13" borderId="7" xfId="1" applyNumberFormat="1" applyFont="1" applyFill="1" applyBorder="1" applyAlignment="1">
      <alignment horizontal="center" vertical="center" wrapText="1"/>
    </xf>
    <xf numFmtId="165" fontId="15" fillId="13" borderId="7" xfId="1" applyNumberFormat="1" applyFont="1" applyFill="1" applyBorder="1" applyAlignment="1">
      <alignment horizontal="center" vertical="center"/>
    </xf>
    <xf numFmtId="165" fontId="15" fillId="13" borderId="7" xfId="0" applyNumberFormat="1" applyFont="1" applyFill="1" applyBorder="1" applyAlignment="1">
      <alignment horizontal="center" vertical="center"/>
    </xf>
    <xf numFmtId="165" fontId="1" fillId="14" borderId="7" xfId="0" applyNumberFormat="1" applyFont="1" applyFill="1" applyBorder="1" applyAlignment="1">
      <alignment horizontal="center" vertical="center" wrapText="1"/>
    </xf>
    <xf numFmtId="165" fontId="1" fillId="14" borderId="7" xfId="2" applyNumberFormat="1" applyFont="1" applyFill="1" applyBorder="1" applyAlignment="1">
      <alignment horizontal="center" vertical="center" wrapText="1"/>
    </xf>
    <xf numFmtId="165" fontId="1" fillId="14" borderId="7" xfId="1" applyNumberFormat="1" applyFont="1" applyFill="1" applyBorder="1" applyAlignment="1">
      <alignment horizontal="center" vertical="center" wrapText="1"/>
    </xf>
    <xf numFmtId="9" fontId="1" fillId="14" borderId="7" xfId="2" applyFont="1" applyFill="1" applyBorder="1" applyAlignment="1">
      <alignment horizontal="center" vertical="center" wrapText="1"/>
    </xf>
    <xf numFmtId="165" fontId="14" fillId="14" borderId="7" xfId="0" applyNumberFormat="1" applyFont="1" applyFill="1" applyBorder="1" applyAlignment="1">
      <alignment horizontal="center" vertical="center" wrapText="1"/>
    </xf>
    <xf numFmtId="165" fontId="14" fillId="14" borderId="7" xfId="1" applyNumberFormat="1" applyFont="1" applyFill="1" applyBorder="1" applyAlignment="1">
      <alignment horizontal="center" vertical="center" wrapText="1"/>
    </xf>
    <xf numFmtId="0" fontId="5" fillId="0" borderId="7" xfId="0" applyFont="1" applyBorder="1" applyAlignment="1">
      <alignment horizontal="center" vertical="center"/>
    </xf>
    <xf numFmtId="165" fontId="2" fillId="0" borderId="4" xfId="1" applyNumberFormat="1" applyFont="1" applyBorder="1" applyAlignment="1">
      <alignment horizontal="right" vertical="center" wrapText="1"/>
    </xf>
    <xf numFmtId="165" fontId="1" fillId="0" borderId="4" xfId="0" applyNumberFormat="1" applyFont="1" applyBorder="1" applyAlignment="1">
      <alignment horizontal="right" vertical="center" wrapText="1"/>
    </xf>
    <xf numFmtId="165" fontId="2" fillId="11" borderId="4" xfId="1" applyNumberFormat="1" applyFont="1" applyFill="1" applyBorder="1" applyAlignment="1">
      <alignment horizontal="right" vertical="center" wrapText="1"/>
    </xf>
    <xf numFmtId="165" fontId="2" fillId="0" borderId="8" xfId="1" applyNumberFormat="1" applyFont="1" applyBorder="1" applyAlignment="1">
      <alignment horizontal="right" vertical="center" wrapText="1"/>
    </xf>
    <xf numFmtId="165" fontId="2" fillId="0" borderId="11" xfId="1" applyNumberFormat="1" applyFont="1" applyBorder="1" applyAlignment="1">
      <alignment horizontal="right" vertical="center" wrapText="1"/>
    </xf>
    <xf numFmtId="165" fontId="2" fillId="0" borderId="7" xfId="1" applyNumberFormat="1" applyFont="1" applyBorder="1" applyAlignment="1">
      <alignment horizontal="right" vertical="center" wrapText="1"/>
    </xf>
    <xf numFmtId="165" fontId="2" fillId="11" borderId="12" xfId="1" applyNumberFormat="1" applyFont="1" applyFill="1" applyBorder="1" applyAlignment="1">
      <alignment horizontal="right" vertical="center" wrapText="1"/>
    </xf>
    <xf numFmtId="165" fontId="2" fillId="11" borderId="7" xfId="1" applyNumberFormat="1" applyFont="1" applyFill="1" applyBorder="1" applyAlignment="1">
      <alignment horizontal="right" vertical="center" wrapText="1"/>
    </xf>
    <xf numFmtId="165" fontId="2" fillId="0" borderId="6" xfId="0" applyNumberFormat="1" applyFont="1" applyBorder="1" applyAlignment="1">
      <alignment horizontal="right" vertical="center"/>
    </xf>
    <xf numFmtId="165" fontId="2" fillId="0" borderId="13" xfId="0" applyNumberFormat="1" applyFont="1" applyBorder="1" applyAlignment="1">
      <alignment horizontal="right" vertical="center"/>
    </xf>
    <xf numFmtId="165" fontId="2" fillId="0" borderId="4" xfId="1" applyNumberFormat="1" applyFont="1" applyFill="1" applyBorder="1" applyAlignment="1">
      <alignment horizontal="right" vertical="center" wrapText="1"/>
    </xf>
    <xf numFmtId="165" fontId="1" fillId="0" borderId="4" xfId="1" applyNumberFormat="1" applyFont="1" applyFill="1" applyBorder="1" applyAlignment="1">
      <alignment horizontal="right" vertical="center" wrapText="1"/>
    </xf>
    <xf numFmtId="165" fontId="2" fillId="0" borderId="8" xfId="1" applyNumberFormat="1" applyFont="1" applyFill="1" applyBorder="1" applyAlignment="1">
      <alignment horizontal="right" vertical="center" wrapText="1"/>
    </xf>
    <xf numFmtId="1" fontId="1" fillId="15" borderId="2" xfId="0" applyNumberFormat="1" applyFont="1" applyFill="1" applyBorder="1" applyAlignment="1">
      <alignment vertical="top" wrapText="1"/>
    </xf>
    <xf numFmtId="1" fontId="10" fillId="15" borderId="7" xfId="0" applyNumberFormat="1" applyFont="1" applyFill="1" applyBorder="1" applyAlignment="1">
      <alignment vertical="top" wrapText="1"/>
    </xf>
    <xf numFmtId="1" fontId="16" fillId="14" borderId="7" xfId="0" applyNumberFormat="1" applyFont="1" applyFill="1" applyBorder="1" applyAlignment="1">
      <alignment vertical="top" wrapText="1"/>
    </xf>
    <xf numFmtId="1" fontId="15" fillId="14" borderId="2" xfId="0" applyNumberFormat="1" applyFont="1" applyFill="1" applyBorder="1" applyAlignment="1">
      <alignment vertical="top" wrapText="1"/>
    </xf>
    <xf numFmtId="165" fontId="2" fillId="14" borderId="4" xfId="0" applyNumberFormat="1" applyFont="1" applyFill="1" applyBorder="1" applyAlignment="1">
      <alignment horizontal="right" vertical="center" wrapText="1"/>
    </xf>
    <xf numFmtId="165" fontId="2" fillId="14" borderId="4" xfId="0" applyNumberFormat="1" applyFont="1" applyFill="1" applyBorder="1" applyAlignment="1">
      <alignment vertical="center" wrapText="1"/>
    </xf>
    <xf numFmtId="165" fontId="1" fillId="14" borderId="1" xfId="0" applyNumberFormat="1" applyFont="1" applyFill="1" applyBorder="1" applyAlignment="1">
      <alignment horizontal="right" vertical="center" wrapText="1"/>
    </xf>
    <xf numFmtId="165" fontId="2" fillId="14" borderId="4" xfId="1" applyNumberFormat="1" applyFont="1" applyFill="1" applyBorder="1" applyAlignment="1">
      <alignment horizontal="right" vertical="center" wrapText="1"/>
    </xf>
    <xf numFmtId="165" fontId="2" fillId="15" borderId="4" xfId="0" applyNumberFormat="1" applyFont="1" applyFill="1" applyBorder="1" applyAlignment="1">
      <alignment horizontal="right" vertical="center" wrapText="1"/>
    </xf>
    <xf numFmtId="165" fontId="2" fillId="15" borderId="2" xfId="0" applyNumberFormat="1" applyFont="1" applyFill="1" applyBorder="1" applyAlignment="1">
      <alignment horizontal="right" vertical="center" wrapText="1"/>
    </xf>
    <xf numFmtId="165" fontId="2" fillId="15" borderId="11" xfId="0" applyNumberFormat="1" applyFont="1" applyFill="1" applyBorder="1" applyAlignment="1">
      <alignment horizontal="right" vertical="center" wrapText="1"/>
    </xf>
    <xf numFmtId="165" fontId="1" fillId="15" borderId="1" xfId="0" applyNumberFormat="1" applyFont="1" applyFill="1" applyBorder="1" applyAlignment="1">
      <alignment horizontal="right" vertical="center" wrapText="1"/>
    </xf>
    <xf numFmtId="165" fontId="1" fillId="15" borderId="4" xfId="0" applyNumberFormat="1" applyFont="1" applyFill="1" applyBorder="1" applyAlignment="1">
      <alignment horizontal="right" vertical="center" wrapText="1"/>
    </xf>
    <xf numFmtId="165" fontId="2" fillId="15" borderId="4" xfId="1" applyNumberFormat="1" applyFont="1" applyFill="1" applyBorder="1" applyAlignment="1">
      <alignment horizontal="right" vertical="center" wrapText="1"/>
    </xf>
    <xf numFmtId="165" fontId="2" fillId="15" borderId="1" xfId="0" applyNumberFormat="1" applyFont="1" applyFill="1" applyBorder="1" applyAlignment="1">
      <alignment horizontal="right" vertical="center" wrapText="1"/>
    </xf>
    <xf numFmtId="165" fontId="2" fillId="14" borderId="1" xfId="0" applyNumberFormat="1" applyFont="1" applyFill="1" applyBorder="1" applyAlignment="1">
      <alignment horizontal="right" vertical="center" wrapText="1"/>
    </xf>
    <xf numFmtId="1" fontId="1" fillId="0" borderId="15" xfId="0" applyNumberFormat="1" applyFont="1" applyBorder="1" applyAlignment="1">
      <alignment vertical="center" wrapText="1"/>
    </xf>
    <xf numFmtId="1" fontId="2" fillId="0" borderId="8" xfId="0" applyNumberFormat="1" applyFont="1" applyBorder="1" applyAlignment="1">
      <alignment vertical="center" wrapText="1"/>
    </xf>
    <xf numFmtId="165" fontId="2" fillId="0" borderId="14" xfId="0" applyNumberFormat="1" applyFont="1" applyBorder="1" applyAlignment="1">
      <alignment vertical="center" wrapText="1"/>
    </xf>
    <xf numFmtId="165" fontId="2" fillId="0" borderId="3" xfId="1" applyNumberFormat="1" applyFont="1" applyBorder="1" applyAlignment="1">
      <alignment horizontal="right" vertical="center" wrapText="1"/>
    </xf>
    <xf numFmtId="165" fontId="2" fillId="0" borderId="3" xfId="0" applyNumberFormat="1" applyFont="1" applyBorder="1" applyAlignment="1">
      <alignment horizontal="right" vertical="center" wrapText="1"/>
    </xf>
    <xf numFmtId="1" fontId="1" fillId="16" borderId="7" xfId="0" applyNumberFormat="1" applyFont="1" applyFill="1" applyBorder="1" applyAlignment="1">
      <alignment vertical="center" wrapText="1"/>
    </xf>
    <xf numFmtId="1" fontId="2" fillId="16" borderId="7" xfId="0" applyNumberFormat="1" applyFont="1" applyFill="1" applyBorder="1" applyAlignment="1">
      <alignment vertical="center" wrapText="1"/>
    </xf>
    <xf numFmtId="165" fontId="2" fillId="16" borderId="7" xfId="1" applyNumberFormat="1" applyFont="1" applyFill="1" applyBorder="1" applyAlignment="1">
      <alignment horizontal="right" vertical="center" wrapText="1"/>
    </xf>
    <xf numFmtId="165" fontId="1" fillId="16" borderId="7" xfId="0" applyNumberFormat="1" applyFont="1" applyFill="1" applyBorder="1" applyAlignment="1">
      <alignment horizontal="right" vertical="center" wrapText="1"/>
    </xf>
    <xf numFmtId="9" fontId="1" fillId="0" borderId="4" xfId="0" applyNumberFormat="1" applyFont="1" applyBorder="1" applyAlignment="1">
      <alignment vertical="center" wrapText="1"/>
    </xf>
    <xf numFmtId="9" fontId="2" fillId="14" borderId="4" xfId="0" applyNumberFormat="1" applyFont="1" applyFill="1" applyBorder="1" applyAlignment="1">
      <alignment horizontal="right" vertical="center" wrapText="1"/>
    </xf>
    <xf numFmtId="9" fontId="2" fillId="11" borderId="4" xfId="0" applyNumberFormat="1" applyFont="1" applyFill="1" applyBorder="1" applyAlignment="1">
      <alignment horizontal="right" vertical="center" wrapText="1"/>
    </xf>
    <xf numFmtId="9" fontId="1" fillId="14" borderId="4" xfId="0" applyNumberFormat="1" applyFont="1" applyFill="1" applyBorder="1" applyAlignment="1">
      <alignment vertical="center" wrapText="1"/>
    </xf>
    <xf numFmtId="9" fontId="15" fillId="16" borderId="4" xfId="0" applyNumberFormat="1" applyFont="1" applyFill="1" applyBorder="1" applyAlignment="1">
      <alignment vertical="center" wrapText="1"/>
    </xf>
    <xf numFmtId="164" fontId="1" fillId="0" borderId="7" xfId="0" applyNumberFormat="1" applyFont="1" applyBorder="1" applyAlignment="1">
      <alignment horizontal="center" vertical="center" wrapText="1"/>
    </xf>
    <xf numFmtId="164" fontId="1" fillId="16" borderId="7" xfId="0" applyNumberFormat="1" applyFont="1" applyFill="1" applyBorder="1" applyAlignment="1">
      <alignment horizontal="center" vertical="center" wrapText="1"/>
    </xf>
    <xf numFmtId="164" fontId="1" fillId="14" borderId="7" xfId="0" applyNumberFormat="1" applyFont="1" applyFill="1" applyBorder="1" applyAlignment="1">
      <alignment horizontal="center" vertical="center" wrapText="1"/>
    </xf>
    <xf numFmtId="166" fontId="1" fillId="14" borderId="7" xfId="0" applyNumberFormat="1" applyFont="1" applyFill="1" applyBorder="1" applyAlignment="1">
      <alignment horizontal="center" vertical="center" wrapText="1"/>
    </xf>
    <xf numFmtId="167" fontId="1" fillId="14" borderId="7" xfId="0" applyNumberFormat="1" applyFont="1" applyFill="1" applyBorder="1" applyAlignment="1">
      <alignment horizontal="center" vertical="center" wrapText="1"/>
    </xf>
    <xf numFmtId="9" fontId="2" fillId="15" borderId="4" xfId="2" applyFont="1" applyFill="1" applyBorder="1" applyAlignment="1">
      <alignment horizontal="right" vertical="center" wrapText="1"/>
    </xf>
    <xf numFmtId="9" fontId="1" fillId="0" borderId="4" xfId="2" applyFont="1" applyBorder="1" applyAlignment="1">
      <alignment horizontal="right" vertical="center" wrapText="1"/>
    </xf>
    <xf numFmtId="9" fontId="1" fillId="0" borderId="1" xfId="2" applyFont="1" applyBorder="1" applyAlignment="1">
      <alignment horizontal="right" vertical="center" wrapText="1"/>
    </xf>
    <xf numFmtId="9" fontId="1" fillId="0" borderId="14" xfId="2" applyFont="1" applyBorder="1" applyAlignment="1">
      <alignment horizontal="right" vertical="center" wrapText="1"/>
    </xf>
    <xf numFmtId="164" fontId="1" fillId="13" borderId="7" xfId="0" applyNumberFormat="1" applyFont="1" applyFill="1" applyBorder="1" applyAlignment="1">
      <alignment horizontal="center" vertical="center" wrapText="1"/>
    </xf>
    <xf numFmtId="9" fontId="1" fillId="15" borderId="4" xfId="2" applyFont="1" applyFill="1" applyBorder="1" applyAlignment="1">
      <alignment horizontal="right" vertical="center" wrapText="1"/>
    </xf>
    <xf numFmtId="165" fontId="20" fillId="0" borderId="0" xfId="0" applyNumberFormat="1" applyFont="1" applyAlignment="1">
      <alignment horizontal="center" vertical="center"/>
    </xf>
    <xf numFmtId="1" fontId="2" fillId="0" borderId="5" xfId="0" applyNumberFormat="1" applyFont="1" applyBorder="1" applyAlignment="1">
      <alignment vertical="center" wrapText="1"/>
    </xf>
    <xf numFmtId="1" fontId="2" fillId="0" borderId="6" xfId="0" applyNumberFormat="1" applyFont="1" applyBorder="1" applyAlignment="1">
      <alignment vertical="center" wrapText="1"/>
    </xf>
    <xf numFmtId="1" fontId="2" fillId="0" borderId="2" xfId="0" applyNumberFormat="1" applyFont="1" applyBorder="1" applyAlignment="1">
      <alignment vertical="center" wrapText="1"/>
    </xf>
    <xf numFmtId="165" fontId="1" fillId="0" borderId="14"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15" xfId="0" applyNumberFormat="1" applyFont="1" applyBorder="1" applyAlignment="1">
      <alignment horizontal="center" vertical="center" wrapText="1"/>
    </xf>
    <xf numFmtId="165" fontId="2" fillId="0" borderId="14" xfId="0" applyNumberFormat="1" applyFont="1" applyBorder="1" applyAlignment="1">
      <alignment horizontal="center" vertical="center" wrapText="1"/>
    </xf>
    <xf numFmtId="165" fontId="2" fillId="0" borderId="15"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1" fontId="4" fillId="10" borderId="7" xfId="0" applyNumberFormat="1" applyFont="1" applyFill="1" applyBorder="1" applyAlignment="1">
      <alignment horizontal="center" vertical="center" wrapText="1"/>
    </xf>
    <xf numFmtId="165" fontId="1" fillId="0" borderId="4" xfId="1" applyNumberFormat="1" applyFont="1" applyBorder="1" applyAlignment="1">
      <alignment horizontal="right" vertical="center" wrapText="1"/>
    </xf>
    <xf numFmtId="165" fontId="1" fillId="11" borderId="4" xfId="1" applyNumberFormat="1" applyFont="1" applyFill="1" applyBorder="1" applyAlignment="1">
      <alignment horizontal="right" vertical="center" wrapText="1"/>
    </xf>
    <xf numFmtId="165" fontId="1" fillId="0" borderId="8" xfId="1" applyNumberFormat="1" applyFont="1" applyBorder="1" applyAlignment="1">
      <alignment horizontal="right" vertical="center" wrapText="1"/>
    </xf>
    <xf numFmtId="165" fontId="1" fillId="0" borderId="11" xfId="1" applyNumberFormat="1" applyFont="1" applyBorder="1" applyAlignment="1">
      <alignment horizontal="right" vertical="center" wrapText="1"/>
    </xf>
    <xf numFmtId="165" fontId="1" fillId="0" borderId="7" xfId="1" applyNumberFormat="1" applyFont="1" applyBorder="1" applyAlignment="1">
      <alignment horizontal="right" vertical="center" wrapText="1"/>
    </xf>
    <xf numFmtId="165" fontId="1" fillId="0" borderId="8" xfId="1" applyNumberFormat="1" applyFont="1" applyFill="1" applyBorder="1" applyAlignment="1">
      <alignment horizontal="righ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topLeftCell="A38" zoomScale="80" zoomScaleNormal="80" zoomScaleSheetLayoutView="70" workbookViewId="0">
      <selection activeCell="E42" sqref="E42"/>
    </sheetView>
  </sheetViews>
  <sheetFormatPr baseColWidth="10" defaultColWidth="8.81640625" defaultRowHeight="14.75" x14ac:dyDescent="0.75"/>
  <cols>
    <col min="1" max="1" width="17" customWidth="1"/>
    <col min="2" max="2" width="59.6796875" customWidth="1"/>
    <col min="3" max="6" width="24.6796875" customWidth="1"/>
    <col min="7" max="7" width="28.31640625" style="50" customWidth="1"/>
    <col min="8" max="8" width="28.1796875" customWidth="1"/>
    <col min="9" max="9" width="21.81640625" customWidth="1"/>
    <col min="10" max="10" width="25.5" customWidth="1"/>
    <col min="11" max="11" width="41.81640625" customWidth="1"/>
    <col min="12" max="12" width="28.6796875" customWidth="1"/>
    <col min="13" max="13" width="34.1796875" customWidth="1"/>
  </cols>
  <sheetData>
    <row r="1" spans="1:11" ht="21" x14ac:dyDescent="1">
      <c r="A1" s="18" t="s">
        <v>3</v>
      </c>
      <c r="B1" s="19"/>
      <c r="C1" s="19"/>
      <c r="D1" s="19"/>
      <c r="E1" s="19"/>
      <c r="F1" s="19"/>
      <c r="G1" s="19"/>
      <c r="H1" s="16"/>
      <c r="I1" s="16"/>
      <c r="J1" s="16"/>
      <c r="K1" s="16"/>
    </row>
    <row r="2" spans="1:11" ht="16" x14ac:dyDescent="0.8">
      <c r="A2" s="20"/>
      <c r="B2" s="20"/>
      <c r="C2" s="20"/>
      <c r="D2" s="20"/>
      <c r="E2" s="20"/>
      <c r="F2" s="20"/>
      <c r="G2" s="20"/>
      <c r="H2" s="16"/>
      <c r="I2" s="16"/>
      <c r="J2" s="16"/>
      <c r="K2" s="16"/>
    </row>
    <row r="3" spans="1:11" ht="16" x14ac:dyDescent="0.8">
      <c r="A3" s="20" t="s">
        <v>4</v>
      </c>
      <c r="B3" s="20"/>
      <c r="C3" s="20"/>
      <c r="D3" s="20"/>
      <c r="E3" s="20"/>
      <c r="F3" s="20"/>
      <c r="G3" s="20"/>
      <c r="H3" s="16"/>
      <c r="I3" s="16"/>
      <c r="J3" s="16"/>
      <c r="K3" s="16"/>
    </row>
    <row r="4" spans="1:11" x14ac:dyDescent="0.75">
      <c r="A4" s="16"/>
      <c r="B4" s="16"/>
      <c r="C4" s="16"/>
      <c r="D4" s="16"/>
      <c r="E4" s="16"/>
      <c r="F4" s="16"/>
      <c r="G4" s="49"/>
      <c r="H4" s="16"/>
      <c r="I4" s="16"/>
      <c r="J4" s="16"/>
      <c r="K4" s="16"/>
    </row>
    <row r="5" spans="1:11" ht="16" x14ac:dyDescent="0.8">
      <c r="A5" s="20" t="s">
        <v>5</v>
      </c>
      <c r="B5" s="16"/>
      <c r="C5" s="16"/>
      <c r="D5" s="16"/>
      <c r="E5" s="16"/>
      <c r="F5" s="16"/>
      <c r="G5" s="49"/>
      <c r="H5" s="16"/>
      <c r="I5" s="16"/>
      <c r="J5" s="16"/>
      <c r="K5" s="16"/>
    </row>
    <row r="6" spans="1:11" ht="15.5" thickBot="1" x14ac:dyDescent="0.9">
      <c r="A6" s="16"/>
      <c r="B6" s="16"/>
      <c r="C6" s="16"/>
      <c r="D6" s="16"/>
      <c r="E6" s="16"/>
      <c r="F6" s="16"/>
      <c r="G6" s="49"/>
      <c r="H6" s="16"/>
      <c r="I6" s="16"/>
      <c r="J6" s="16"/>
      <c r="K6" s="16"/>
    </row>
    <row r="7" spans="1:11" s="3" customFormat="1" ht="76.25" customHeight="1" thickBot="1" x14ac:dyDescent="0.9">
      <c r="A7" s="21" t="s">
        <v>6</v>
      </c>
      <c r="B7" s="22" t="s">
        <v>7</v>
      </c>
      <c r="C7" s="85" t="s">
        <v>81</v>
      </c>
      <c r="D7" s="86" t="s">
        <v>82</v>
      </c>
      <c r="E7" s="86" t="s">
        <v>83</v>
      </c>
      <c r="F7" s="85" t="s">
        <v>84</v>
      </c>
      <c r="G7" s="87" t="s">
        <v>85</v>
      </c>
      <c r="H7" s="88" t="s">
        <v>86</v>
      </c>
      <c r="I7" s="87" t="s">
        <v>87</v>
      </c>
      <c r="J7" s="87" t="s">
        <v>88</v>
      </c>
      <c r="K7" s="58" t="s">
        <v>78</v>
      </c>
    </row>
    <row r="8" spans="1:11" ht="24" customHeight="1" thickBot="1" x14ac:dyDescent="0.9">
      <c r="A8" s="127" t="s">
        <v>46</v>
      </c>
      <c r="B8" s="128"/>
      <c r="C8" s="128"/>
      <c r="D8" s="128"/>
      <c r="E8" s="128"/>
      <c r="F8" s="128"/>
      <c r="G8" s="128"/>
      <c r="H8" s="128"/>
      <c r="I8" s="128"/>
      <c r="J8" s="128"/>
      <c r="K8" s="129"/>
    </row>
    <row r="9" spans="1:11" s="51" customFormat="1" ht="79" customHeight="1" thickBot="1" x14ac:dyDescent="0.9">
      <c r="A9" s="52" t="s">
        <v>8</v>
      </c>
      <c r="B9" s="53" t="s">
        <v>47</v>
      </c>
      <c r="C9" s="93">
        <f>+C10+C11+C12-30000</f>
        <v>100000</v>
      </c>
      <c r="D9" s="120">
        <v>1</v>
      </c>
      <c r="E9" s="93">
        <f>+E10+E11+E12</f>
        <v>78695</v>
      </c>
      <c r="F9" s="93">
        <f>+F10+F11+F12</f>
        <v>0</v>
      </c>
      <c r="G9" s="89">
        <f>+G10+G11+G12</f>
        <v>180000</v>
      </c>
      <c r="H9" s="111">
        <v>1</v>
      </c>
      <c r="I9" s="89">
        <f t="shared" ref="I9" si="0">+I10+I11+I12</f>
        <v>180000</v>
      </c>
      <c r="J9" s="89"/>
      <c r="K9" s="57"/>
    </row>
    <row r="10" spans="1:11" ht="46.5" customHeight="1" thickBot="1" x14ac:dyDescent="0.9">
      <c r="A10" s="13" t="s">
        <v>12</v>
      </c>
      <c r="B10" s="41" t="s">
        <v>48</v>
      </c>
      <c r="C10" s="140">
        <v>50000</v>
      </c>
      <c r="D10" s="110">
        <v>1</v>
      </c>
      <c r="E10" s="72"/>
      <c r="F10" s="72"/>
      <c r="G10" s="72">
        <v>0</v>
      </c>
      <c r="H10" s="112">
        <v>0</v>
      </c>
      <c r="I10" s="23"/>
      <c r="J10" s="23"/>
      <c r="K10" s="130" t="s">
        <v>77</v>
      </c>
    </row>
    <row r="11" spans="1:11" ht="55.25" customHeight="1" thickBot="1" x14ac:dyDescent="0.9">
      <c r="A11" s="13" t="s">
        <v>13</v>
      </c>
      <c r="B11" s="42" t="s">
        <v>49</v>
      </c>
      <c r="C11" s="140">
        <v>50000</v>
      </c>
      <c r="D11" s="110">
        <v>1</v>
      </c>
      <c r="E11" s="140">
        <v>50000</v>
      </c>
      <c r="F11" s="72"/>
      <c r="G11" s="72">
        <v>0</v>
      </c>
      <c r="H11" s="112">
        <v>0</v>
      </c>
      <c r="I11" s="23"/>
      <c r="J11" s="23"/>
      <c r="K11" s="132"/>
    </row>
    <row r="12" spans="1:11" ht="58" customHeight="1" thickBot="1" x14ac:dyDescent="0.9">
      <c r="A12" s="13" t="s">
        <v>14</v>
      </c>
      <c r="B12" s="43" t="s">
        <v>50</v>
      </c>
      <c r="C12" s="141">
        <v>30000</v>
      </c>
      <c r="D12" s="110">
        <v>1</v>
      </c>
      <c r="E12" s="141">
        <v>28695</v>
      </c>
      <c r="F12" s="74"/>
      <c r="G12" s="74">
        <v>180000</v>
      </c>
      <c r="H12" s="110">
        <v>1</v>
      </c>
      <c r="I12" s="23">
        <v>180000</v>
      </c>
      <c r="J12" s="23"/>
      <c r="K12" s="132"/>
    </row>
    <row r="13" spans="1:11" s="51" customFormat="1" ht="85" customHeight="1" thickBot="1" x14ac:dyDescent="0.9">
      <c r="A13" s="55" t="s">
        <v>9</v>
      </c>
      <c r="B13" s="56" t="s">
        <v>51</v>
      </c>
      <c r="C13" s="94">
        <f>+C14+C15+C16+C17</f>
        <v>975420</v>
      </c>
      <c r="D13" s="120">
        <v>1</v>
      </c>
      <c r="E13" s="93">
        <f>+E14+E15+E16+E17</f>
        <v>619939</v>
      </c>
      <c r="F13" s="93">
        <f>+F14+F15+F16+F17</f>
        <v>0</v>
      </c>
      <c r="G13" s="89">
        <f>+G14+G15+G16+G17</f>
        <v>115000</v>
      </c>
      <c r="H13" s="113">
        <v>1</v>
      </c>
      <c r="I13" s="89">
        <f t="shared" ref="I13" si="1">+I14+I15+I16+I17</f>
        <v>115000</v>
      </c>
      <c r="J13" s="89"/>
      <c r="K13" s="132"/>
    </row>
    <row r="14" spans="1:11" ht="57.5" customHeight="1" thickBot="1" x14ac:dyDescent="0.9">
      <c r="A14" s="13" t="s">
        <v>15</v>
      </c>
      <c r="B14" s="41" t="s">
        <v>53</v>
      </c>
      <c r="C14" s="140">
        <f>275000-75000+5000</f>
        <v>205000</v>
      </c>
      <c r="D14" s="121">
        <v>1</v>
      </c>
      <c r="E14" s="142">
        <v>91519</v>
      </c>
      <c r="F14" s="75"/>
      <c r="G14" s="75">
        <v>0</v>
      </c>
      <c r="H14" s="110">
        <v>0</v>
      </c>
      <c r="I14" s="23"/>
      <c r="J14" s="23"/>
      <c r="K14" s="132"/>
    </row>
    <row r="15" spans="1:11" ht="60" customHeight="1" thickBot="1" x14ac:dyDescent="0.9">
      <c r="A15" s="13" t="s">
        <v>16</v>
      </c>
      <c r="B15" s="44" t="s">
        <v>54</v>
      </c>
      <c r="C15" s="143">
        <v>70420</v>
      </c>
      <c r="D15" s="122">
        <v>1</v>
      </c>
      <c r="E15" s="144">
        <v>70420</v>
      </c>
      <c r="F15" s="78"/>
      <c r="G15" s="79"/>
      <c r="H15" s="110">
        <v>0</v>
      </c>
      <c r="I15" s="23"/>
      <c r="J15" s="23"/>
      <c r="K15" s="132"/>
    </row>
    <row r="16" spans="1:11" ht="55.25" customHeight="1" thickBot="1" x14ac:dyDescent="0.9">
      <c r="A16" s="13" t="s">
        <v>17</v>
      </c>
      <c r="B16" s="45" t="s">
        <v>55</v>
      </c>
      <c r="C16" s="140">
        <f>470000-70000</f>
        <v>400000</v>
      </c>
      <c r="D16" s="121">
        <v>1</v>
      </c>
      <c r="E16" s="140">
        <v>280000</v>
      </c>
      <c r="F16" s="76"/>
      <c r="G16" s="77">
        <v>115000</v>
      </c>
      <c r="H16" s="110">
        <v>1</v>
      </c>
      <c r="I16" s="23">
        <v>115000</v>
      </c>
      <c r="J16" s="23"/>
      <c r="K16" s="132"/>
    </row>
    <row r="17" spans="1:11" ht="40.5" customHeight="1" thickBot="1" x14ac:dyDescent="0.9">
      <c r="A17" s="13" t="s">
        <v>52</v>
      </c>
      <c r="B17" s="41" t="s">
        <v>56</v>
      </c>
      <c r="C17" s="140">
        <v>300000</v>
      </c>
      <c r="D17" s="121">
        <v>1</v>
      </c>
      <c r="E17" s="140">
        <v>178000</v>
      </c>
      <c r="F17" s="72"/>
      <c r="G17" s="72">
        <v>0</v>
      </c>
      <c r="H17" s="110">
        <v>0</v>
      </c>
      <c r="I17" s="23"/>
      <c r="J17" s="23"/>
      <c r="K17" s="131"/>
    </row>
    <row r="18" spans="1:11" ht="29.75" customHeight="1" thickBot="1" x14ac:dyDescent="0.9">
      <c r="A18" s="36" t="s">
        <v>39</v>
      </c>
      <c r="B18" s="36"/>
      <c r="C18" s="93">
        <f>C9+C13</f>
        <v>1075420</v>
      </c>
      <c r="D18" s="120">
        <v>1</v>
      </c>
      <c r="E18" s="93">
        <f>+E13+E9</f>
        <v>698634</v>
      </c>
      <c r="F18" s="93">
        <f>+F13+F9</f>
        <v>0</v>
      </c>
      <c r="G18" s="89">
        <f>+G13+G9</f>
        <v>295000</v>
      </c>
      <c r="H18" s="113">
        <v>1</v>
      </c>
      <c r="I18" s="89">
        <f t="shared" ref="I18" si="2">+I13+I9</f>
        <v>295000</v>
      </c>
      <c r="J18" s="89"/>
      <c r="K18" s="37"/>
    </row>
    <row r="19" spans="1:11" ht="35.75" customHeight="1" thickBot="1" x14ac:dyDescent="0.9">
      <c r="A19" s="14" t="s">
        <v>57</v>
      </c>
      <c r="B19" s="15"/>
      <c r="C19" s="80"/>
      <c r="D19" s="80"/>
      <c r="E19" s="80"/>
      <c r="F19" s="81"/>
      <c r="G19" s="81"/>
      <c r="H19" s="110">
        <v>1</v>
      </c>
      <c r="I19" s="24"/>
      <c r="J19" s="24"/>
      <c r="K19" s="25"/>
    </row>
    <row r="20" spans="1:11" s="51" customFormat="1" ht="67.75" customHeight="1" thickBot="1" x14ac:dyDescent="0.9">
      <c r="A20" s="52" t="s">
        <v>10</v>
      </c>
      <c r="B20" s="53" t="s">
        <v>58</v>
      </c>
      <c r="C20" s="93">
        <f t="shared" ref="C20:G20" si="3">+C21+C22+C23</f>
        <v>80000</v>
      </c>
      <c r="D20" s="120">
        <f t="shared" si="3"/>
        <v>0</v>
      </c>
      <c r="E20" s="95">
        <f>+E21+E22+E23</f>
        <v>80000</v>
      </c>
      <c r="F20" s="96"/>
      <c r="G20" s="91">
        <f t="shared" si="3"/>
        <v>35000</v>
      </c>
      <c r="H20" s="113">
        <v>1</v>
      </c>
      <c r="I20" s="90"/>
      <c r="J20" s="90"/>
      <c r="K20" s="54"/>
    </row>
    <row r="21" spans="1:11" ht="40.5" customHeight="1" thickBot="1" x14ac:dyDescent="0.9">
      <c r="A21" s="13" t="s">
        <v>18</v>
      </c>
      <c r="B21" s="41" t="s">
        <v>59</v>
      </c>
      <c r="C21" s="140">
        <v>30000</v>
      </c>
      <c r="D21" s="121">
        <v>0</v>
      </c>
      <c r="E21" s="140">
        <v>30000</v>
      </c>
      <c r="F21" s="72"/>
      <c r="G21" s="72">
        <v>0</v>
      </c>
      <c r="H21" s="110">
        <v>0</v>
      </c>
      <c r="I21" s="23"/>
      <c r="J21" s="23"/>
      <c r="K21" s="23"/>
    </row>
    <row r="22" spans="1:11" ht="63" customHeight="1" thickBot="1" x14ac:dyDescent="0.9">
      <c r="A22" s="13" t="s">
        <v>19</v>
      </c>
      <c r="B22" s="46" t="s">
        <v>60</v>
      </c>
      <c r="C22" s="140">
        <v>0</v>
      </c>
      <c r="D22" s="121">
        <v>0</v>
      </c>
      <c r="E22" s="140"/>
      <c r="F22" s="72"/>
      <c r="G22" s="72">
        <v>35000</v>
      </c>
      <c r="H22" s="110">
        <v>1</v>
      </c>
      <c r="I22" s="23">
        <v>35000</v>
      </c>
      <c r="J22" s="23"/>
      <c r="K22" s="23" t="s">
        <v>76</v>
      </c>
    </row>
    <row r="23" spans="1:11" ht="35.75" customHeight="1" thickBot="1" x14ac:dyDescent="0.9">
      <c r="A23" s="13" t="s">
        <v>20</v>
      </c>
      <c r="B23" s="41" t="s">
        <v>61</v>
      </c>
      <c r="C23" s="140">
        <v>50000</v>
      </c>
      <c r="D23" s="121">
        <v>0</v>
      </c>
      <c r="E23" s="140">
        <v>50000</v>
      </c>
      <c r="F23" s="72"/>
      <c r="G23" s="72">
        <v>0</v>
      </c>
      <c r="H23" s="110">
        <v>0</v>
      </c>
      <c r="I23" s="23"/>
      <c r="J23" s="23"/>
      <c r="K23" s="23"/>
    </row>
    <row r="24" spans="1:11" s="51" customFormat="1" ht="66.75" customHeight="1" thickBot="1" x14ac:dyDescent="0.9">
      <c r="A24" s="52" t="s">
        <v>11</v>
      </c>
      <c r="B24" s="53" t="s">
        <v>62</v>
      </c>
      <c r="C24" s="93">
        <f>+C25+C26+C27+C28+C29+C30+C31</f>
        <v>112916</v>
      </c>
      <c r="D24" s="120">
        <v>1</v>
      </c>
      <c r="E24" s="93">
        <f>+E25+E26+E27+E28+E29+E30+E31</f>
        <v>79962</v>
      </c>
      <c r="F24" s="95">
        <f>+F25+F31</f>
        <v>0</v>
      </c>
      <c r="G24" s="100">
        <f>G25+G26+G27+G28+G29+G30+G31</f>
        <v>355000</v>
      </c>
      <c r="H24" s="113">
        <v>1</v>
      </c>
      <c r="I24" s="100">
        <f t="shared" ref="I24" si="4">I25+I26+I27+I28+I29+I30+I31</f>
        <v>368435</v>
      </c>
      <c r="J24" s="100"/>
      <c r="K24" s="54"/>
    </row>
    <row r="25" spans="1:11" ht="55" customHeight="1" thickBot="1" x14ac:dyDescent="0.9">
      <c r="A25" s="13" t="s">
        <v>21</v>
      </c>
      <c r="B25" s="46" t="s">
        <v>67</v>
      </c>
      <c r="C25" s="140">
        <v>30000</v>
      </c>
      <c r="D25" s="121">
        <v>1</v>
      </c>
      <c r="E25" s="140">
        <v>30000</v>
      </c>
      <c r="F25" s="72"/>
      <c r="G25" s="72">
        <v>75000</v>
      </c>
      <c r="H25" s="110">
        <v>1</v>
      </c>
      <c r="I25" s="23">
        <v>78435</v>
      </c>
      <c r="J25" s="23"/>
      <c r="K25" s="130"/>
    </row>
    <row r="26" spans="1:11" ht="51" customHeight="1" thickBot="1" x14ac:dyDescent="0.9">
      <c r="A26" s="13" t="s">
        <v>22</v>
      </c>
      <c r="B26" s="46" t="s">
        <v>68</v>
      </c>
      <c r="C26" s="140">
        <f>60000+2916</f>
        <v>62916</v>
      </c>
      <c r="D26" s="121">
        <v>0</v>
      </c>
      <c r="E26" s="140">
        <v>31924</v>
      </c>
      <c r="F26" s="72"/>
      <c r="G26" s="72"/>
      <c r="H26" s="110">
        <v>0</v>
      </c>
      <c r="I26" s="23"/>
      <c r="J26" s="23"/>
      <c r="K26" s="131"/>
    </row>
    <row r="27" spans="1:11" ht="48" thickBot="1" x14ac:dyDescent="0.9">
      <c r="A27" s="13" t="s">
        <v>23</v>
      </c>
      <c r="B27" s="47" t="s">
        <v>69</v>
      </c>
      <c r="C27" s="83">
        <v>0</v>
      </c>
      <c r="D27" s="121">
        <v>0</v>
      </c>
      <c r="E27" s="83"/>
      <c r="F27" s="82"/>
      <c r="G27" s="82">
        <v>100000</v>
      </c>
      <c r="H27" s="110">
        <v>1</v>
      </c>
      <c r="I27" s="23">
        <v>100000</v>
      </c>
      <c r="J27" s="23"/>
      <c r="K27" s="130"/>
    </row>
    <row r="28" spans="1:11" ht="40" customHeight="1" thickBot="1" x14ac:dyDescent="0.9">
      <c r="A28" s="13" t="s">
        <v>63</v>
      </c>
      <c r="B28" s="47" t="s">
        <v>70</v>
      </c>
      <c r="C28" s="83">
        <v>0</v>
      </c>
      <c r="D28" s="121">
        <v>0</v>
      </c>
      <c r="E28" s="83"/>
      <c r="F28" s="82"/>
      <c r="G28" s="82">
        <f>20000+50000</f>
        <v>70000</v>
      </c>
      <c r="H28" s="110">
        <v>1</v>
      </c>
      <c r="I28" s="23">
        <v>70000</v>
      </c>
      <c r="J28" s="23"/>
      <c r="K28" s="132"/>
    </row>
    <row r="29" spans="1:11" ht="53" customHeight="1" thickBot="1" x14ac:dyDescent="0.9">
      <c r="A29" s="13" t="s">
        <v>64</v>
      </c>
      <c r="B29" s="47" t="s">
        <v>71</v>
      </c>
      <c r="C29" s="83">
        <v>0</v>
      </c>
      <c r="D29" s="121">
        <v>0</v>
      </c>
      <c r="E29" s="83"/>
      <c r="F29" s="82"/>
      <c r="G29" s="82">
        <f>60000+50000</f>
        <v>110000</v>
      </c>
      <c r="H29" s="110">
        <v>1</v>
      </c>
      <c r="I29" s="23">
        <v>110000</v>
      </c>
      <c r="J29" s="23"/>
      <c r="K29" s="131"/>
    </row>
    <row r="30" spans="1:11" ht="45" customHeight="1" thickBot="1" x14ac:dyDescent="0.9">
      <c r="A30" s="13" t="s">
        <v>65</v>
      </c>
      <c r="B30" s="48" t="s">
        <v>72</v>
      </c>
      <c r="C30" s="83">
        <v>10000</v>
      </c>
      <c r="D30" s="121">
        <v>0</v>
      </c>
      <c r="E30" s="83">
        <v>10000</v>
      </c>
      <c r="F30" s="83"/>
      <c r="G30" s="82"/>
      <c r="H30" s="110">
        <v>0</v>
      </c>
      <c r="I30" s="23"/>
      <c r="J30" s="23"/>
      <c r="K30" s="23"/>
    </row>
    <row r="31" spans="1:11" ht="48" thickBot="1" x14ac:dyDescent="0.9">
      <c r="A31" s="13" t="s">
        <v>66</v>
      </c>
      <c r="B31" s="41" t="s">
        <v>73</v>
      </c>
      <c r="C31" s="83">
        <v>10000</v>
      </c>
      <c r="D31" s="121">
        <v>1</v>
      </c>
      <c r="E31" s="83">
        <v>8038</v>
      </c>
      <c r="F31" s="72"/>
      <c r="G31" s="72"/>
      <c r="H31" s="110">
        <v>0</v>
      </c>
      <c r="I31" s="23">
        <v>10000</v>
      </c>
      <c r="J31" s="23"/>
      <c r="K31" s="23"/>
    </row>
    <row r="32" spans="1:11" ht="32.75" customHeight="1" thickBot="1" x14ac:dyDescent="0.9">
      <c r="A32" s="37" t="s">
        <v>40</v>
      </c>
      <c r="B32" s="38"/>
      <c r="C32" s="97">
        <f>+C24+C20</f>
        <v>192916</v>
      </c>
      <c r="D32" s="125">
        <v>1</v>
      </c>
      <c r="E32" s="97">
        <f>+E24+E20</f>
        <v>159962</v>
      </c>
      <c r="F32" s="93"/>
      <c r="G32" s="89">
        <f>G24+G20</f>
        <v>390000</v>
      </c>
      <c r="H32" s="113">
        <v>1</v>
      </c>
      <c r="I32" s="89">
        <f t="shared" ref="I32" si="5">I24+I20</f>
        <v>368435</v>
      </c>
      <c r="J32" s="89"/>
      <c r="K32" s="38"/>
    </row>
    <row r="33" spans="1:11" ht="70.5" customHeight="1" thickBot="1" x14ac:dyDescent="0.9">
      <c r="A33" s="11" t="s">
        <v>24</v>
      </c>
      <c r="B33" s="17"/>
      <c r="C33" s="83">
        <v>150000</v>
      </c>
      <c r="D33" s="122">
        <v>0.25</v>
      </c>
      <c r="E33" s="83">
        <f>96000+8687.21</f>
        <v>104687.20999999999</v>
      </c>
      <c r="F33" s="82"/>
      <c r="G33" s="82">
        <v>20000</v>
      </c>
      <c r="H33" s="110">
        <v>0.25</v>
      </c>
      <c r="I33" s="26">
        <v>20000</v>
      </c>
      <c r="J33" s="26"/>
      <c r="K33" s="133"/>
    </row>
    <row r="34" spans="1:11" ht="74.25" customHeight="1" thickBot="1" x14ac:dyDescent="0.9">
      <c r="A34" s="11" t="s">
        <v>25</v>
      </c>
      <c r="B34" s="17"/>
      <c r="C34" s="83">
        <v>69000</v>
      </c>
      <c r="D34" s="122">
        <v>0.25</v>
      </c>
      <c r="E34" s="83">
        <v>26000</v>
      </c>
      <c r="F34" s="82"/>
      <c r="G34" s="82">
        <v>0</v>
      </c>
      <c r="H34" s="110">
        <v>0</v>
      </c>
      <c r="I34" s="26"/>
      <c r="J34" s="26"/>
      <c r="K34" s="134"/>
    </row>
    <row r="35" spans="1:11" ht="50.25" customHeight="1" thickBot="1" x14ac:dyDescent="0.9">
      <c r="A35" s="13" t="s">
        <v>74</v>
      </c>
      <c r="B35" s="12"/>
      <c r="C35" s="83">
        <v>54149</v>
      </c>
      <c r="D35" s="122">
        <v>1</v>
      </c>
      <c r="E35" s="83">
        <v>5900</v>
      </c>
      <c r="F35" s="82"/>
      <c r="G35" s="82">
        <v>17664</v>
      </c>
      <c r="H35" s="110">
        <v>1</v>
      </c>
      <c r="I35" s="26">
        <v>17664</v>
      </c>
      <c r="J35" s="26"/>
      <c r="K35" s="134"/>
    </row>
    <row r="36" spans="1:11" ht="50.25" customHeight="1" thickBot="1" x14ac:dyDescent="0.9">
      <c r="A36" s="101" t="s">
        <v>26</v>
      </c>
      <c r="B36" s="102"/>
      <c r="C36" s="145">
        <v>47300</v>
      </c>
      <c r="D36" s="123">
        <v>0.5</v>
      </c>
      <c r="E36" s="145">
        <v>37525</v>
      </c>
      <c r="F36" s="84"/>
      <c r="G36" s="84">
        <v>25000</v>
      </c>
      <c r="H36" s="110">
        <v>0.75</v>
      </c>
      <c r="I36" s="103">
        <v>43817</v>
      </c>
      <c r="J36" s="103"/>
      <c r="K36" s="134"/>
    </row>
    <row r="37" spans="1:11" ht="50.25" customHeight="1" thickBot="1" x14ac:dyDescent="0.9">
      <c r="A37" s="106" t="s">
        <v>80</v>
      </c>
      <c r="B37" s="107"/>
      <c r="C37" s="108">
        <f>+C36+C35+C34+C33+C32+C18</f>
        <v>1588785</v>
      </c>
      <c r="D37" s="109"/>
      <c r="E37" s="108">
        <f>+E36+E35+E34+E33+E32+E18</f>
        <v>1032708.21</v>
      </c>
      <c r="F37" s="108"/>
      <c r="G37" s="108">
        <f>G36+G35+G34+G33+G32+G18</f>
        <v>747664</v>
      </c>
      <c r="H37" s="114"/>
      <c r="I37" s="108">
        <f>I36+I35+I34+I33+I32+I18</f>
        <v>744916</v>
      </c>
      <c r="J37" s="108">
        <f t="shared" ref="J37" si="6">J36+J35+J34+J33+J32+J18</f>
        <v>0</v>
      </c>
      <c r="K37" s="135"/>
    </row>
    <row r="38" spans="1:11" ht="50.25" customHeight="1" thickBot="1" x14ac:dyDescent="0.9">
      <c r="A38" s="13" t="s">
        <v>27</v>
      </c>
      <c r="B38" s="12"/>
      <c r="C38" s="104">
        <f>(7%)*(C18+C33+C34+C36+C32+C35)</f>
        <v>111214.95000000001</v>
      </c>
      <c r="D38" s="105"/>
      <c r="E38" s="105">
        <v>66887.839999999997</v>
      </c>
      <c r="F38" s="73"/>
      <c r="G38" s="73">
        <f>G37/100*7</f>
        <v>52336.480000000003</v>
      </c>
      <c r="H38" s="110"/>
      <c r="I38" s="73">
        <v>12258</v>
      </c>
      <c r="J38" s="73">
        <f t="shared" ref="J38" si="7">J37/100*7</f>
        <v>0</v>
      </c>
      <c r="K38" s="136"/>
    </row>
    <row r="39" spans="1:11" ht="36" customHeight="1" thickBot="1" x14ac:dyDescent="0.9">
      <c r="A39" s="39" t="s">
        <v>2</v>
      </c>
      <c r="B39" s="36" t="s">
        <v>0</v>
      </c>
      <c r="C39" s="98">
        <f>+C38+C37</f>
        <v>1699999.95</v>
      </c>
      <c r="D39" s="99"/>
      <c r="E39" s="98">
        <f>+E38+E37</f>
        <v>1099596.05</v>
      </c>
      <c r="F39" s="98"/>
      <c r="G39" s="92">
        <f>G38+G37</f>
        <v>800000.48</v>
      </c>
      <c r="H39" s="113"/>
      <c r="I39" s="92">
        <f>I38+I37</f>
        <v>757174</v>
      </c>
      <c r="J39" s="92">
        <f t="shared" ref="J39" si="8">J38+J37</f>
        <v>0</v>
      </c>
      <c r="K39" s="37"/>
    </row>
    <row r="41" spans="1:11" x14ac:dyDescent="0.75">
      <c r="E41" s="16"/>
    </row>
    <row r="42" spans="1:11" ht="47" customHeight="1" x14ac:dyDescent="0.75">
      <c r="E42" s="126"/>
    </row>
  </sheetData>
  <mergeCells count="5">
    <mergeCell ref="A8:K8"/>
    <mergeCell ref="K25:K26"/>
    <mergeCell ref="K27:K29"/>
    <mergeCell ref="K33:K38"/>
    <mergeCell ref="K10:K17"/>
  </mergeCells>
  <pageMargins left="0.7" right="0.7" top="0.75" bottom="0.75" header="0.3" footer="0.3"/>
  <pageSetup scale="44" orientation="landscape" r:id="rId1"/>
  <colBreaks count="1" manualBreakCount="1">
    <brk id="5"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
  <sheetViews>
    <sheetView topLeftCell="A11" zoomScaleNormal="100" workbookViewId="0">
      <selection activeCell="E16" sqref="E16"/>
    </sheetView>
  </sheetViews>
  <sheetFormatPr baseColWidth="10" defaultColWidth="8.81640625" defaultRowHeight="14.75" x14ac:dyDescent="0.75"/>
  <cols>
    <col min="1" max="1" width="15.5" customWidth="1"/>
    <col min="2" max="2" width="13.81640625" style="8" customWidth="1"/>
    <col min="3" max="3" width="12" style="10" customWidth="1"/>
    <col min="4" max="4" width="12.6796875" style="10" bestFit="1" customWidth="1"/>
    <col min="5" max="5" width="15.1796875" customWidth="1"/>
    <col min="6" max="6" width="11.1796875" style="10" bestFit="1" customWidth="1"/>
    <col min="7" max="7" width="13.81640625" customWidth="1"/>
    <col min="8" max="8" width="15" style="6" customWidth="1"/>
    <col min="9" max="9" width="16.31640625" customWidth="1"/>
    <col min="10" max="10" width="12.31640625" bestFit="1" customWidth="1"/>
    <col min="11" max="11" width="15.81640625" customWidth="1"/>
    <col min="12" max="12" width="13.31640625" customWidth="1"/>
    <col min="13" max="13" width="15.1796875" customWidth="1"/>
    <col min="14" max="14" width="31.31640625" customWidth="1"/>
  </cols>
  <sheetData>
    <row r="1" spans="1:14" ht="16" x14ac:dyDescent="0.8">
      <c r="A1" s="1" t="s">
        <v>28</v>
      </c>
      <c r="B1" s="7"/>
      <c r="C1" s="9"/>
      <c r="D1" s="9"/>
      <c r="E1" s="1"/>
      <c r="F1" s="9"/>
      <c r="G1" s="1"/>
      <c r="H1" s="4"/>
    </row>
    <row r="2" spans="1:14" x14ac:dyDescent="0.75">
      <c r="A2" s="2"/>
      <c r="B2" s="7"/>
      <c r="C2" s="7"/>
      <c r="D2" s="7"/>
      <c r="E2" s="2"/>
      <c r="F2" s="7"/>
      <c r="G2" s="2"/>
      <c r="H2" s="5"/>
    </row>
    <row r="3" spans="1:14" x14ac:dyDescent="0.75">
      <c r="A3" s="2" t="s">
        <v>29</v>
      </c>
      <c r="B3" s="7"/>
      <c r="C3" s="7"/>
      <c r="D3" s="7"/>
      <c r="E3" s="2"/>
      <c r="F3" s="7"/>
      <c r="G3" s="2"/>
      <c r="H3" s="5"/>
    </row>
    <row r="5" spans="1:14" ht="26.25" customHeight="1" x14ac:dyDescent="0.75">
      <c r="A5" s="137" t="s">
        <v>1</v>
      </c>
      <c r="B5" s="138" t="s">
        <v>44</v>
      </c>
      <c r="C5" s="138"/>
      <c r="D5" s="138"/>
      <c r="E5" s="138"/>
      <c r="F5" s="139" t="s">
        <v>75</v>
      </c>
      <c r="G5" s="139"/>
      <c r="H5" s="139"/>
      <c r="I5" s="139"/>
      <c r="J5" s="137" t="s">
        <v>45</v>
      </c>
      <c r="K5" s="137"/>
      <c r="L5" s="137"/>
      <c r="M5" s="137"/>
      <c r="N5" s="71" t="s">
        <v>78</v>
      </c>
    </row>
    <row r="6" spans="1:14" ht="27.75" thickBot="1" x14ac:dyDescent="0.9">
      <c r="A6" s="137"/>
      <c r="B6" s="29" t="s">
        <v>41</v>
      </c>
      <c r="C6" s="30" t="s">
        <v>42</v>
      </c>
      <c r="D6" s="31" t="s">
        <v>43</v>
      </c>
      <c r="E6" s="32" t="s">
        <v>79</v>
      </c>
      <c r="F6" s="33" t="s">
        <v>41</v>
      </c>
      <c r="G6" s="30" t="s">
        <v>42</v>
      </c>
      <c r="H6" s="31" t="s">
        <v>43</v>
      </c>
      <c r="I6" s="32" t="s">
        <v>79</v>
      </c>
      <c r="J6" s="33" t="s">
        <v>41</v>
      </c>
      <c r="K6" s="30" t="s">
        <v>42</v>
      </c>
      <c r="L6" s="31" t="s">
        <v>43</v>
      </c>
      <c r="M6" s="32" t="s">
        <v>79</v>
      </c>
      <c r="N6" s="59"/>
    </row>
    <row r="7" spans="1:14" ht="39" customHeight="1" thickBot="1" x14ac:dyDescent="0.9">
      <c r="A7" s="27" t="s">
        <v>30</v>
      </c>
      <c r="B7" s="61">
        <v>150000</v>
      </c>
      <c r="C7" s="61">
        <f>D7-B7</f>
        <v>0</v>
      </c>
      <c r="D7" s="61">
        <v>150000</v>
      </c>
      <c r="E7" s="124">
        <v>470289.49</v>
      </c>
      <c r="F7" s="65">
        <v>25000</v>
      </c>
      <c r="G7" s="66">
        <f>H7-F7</f>
        <v>-25000</v>
      </c>
      <c r="H7" s="69">
        <v>0</v>
      </c>
      <c r="I7" s="117"/>
      <c r="J7" s="34">
        <f>B7+F7</f>
        <v>175000</v>
      </c>
      <c r="K7" s="40">
        <f>L7-J7</f>
        <v>-25000</v>
      </c>
      <c r="L7" s="34">
        <f>D7+H7</f>
        <v>150000</v>
      </c>
      <c r="M7" s="115">
        <f>+I7+E7</f>
        <v>470289.49</v>
      </c>
      <c r="N7" s="59"/>
    </row>
    <row r="8" spans="1:14" ht="48.75" customHeight="1" x14ac:dyDescent="0.75">
      <c r="A8" s="27" t="s">
        <v>31</v>
      </c>
      <c r="B8" s="62">
        <v>40000</v>
      </c>
      <c r="C8" s="61">
        <f t="shared" ref="C8:C13" si="0">D8-B8</f>
        <v>0</v>
      </c>
      <c r="D8" s="61">
        <v>40000</v>
      </c>
      <c r="E8" s="124">
        <v>4638.97</v>
      </c>
      <c r="F8" s="65">
        <v>0</v>
      </c>
      <c r="G8" s="66">
        <f t="shared" ref="G8:G13" si="1">H8-F8</f>
        <v>25945.01</v>
      </c>
      <c r="H8" s="69">
        <v>25945.01</v>
      </c>
      <c r="I8" s="117">
        <v>25945</v>
      </c>
      <c r="J8" s="34">
        <f t="shared" ref="J8:J13" si="2">B8+F8</f>
        <v>40000</v>
      </c>
      <c r="K8" s="34">
        <f>L8-J8</f>
        <v>25945.009999999995</v>
      </c>
      <c r="L8" s="34">
        <f t="shared" ref="L8:L13" si="3">D8+H8</f>
        <v>65945.009999999995</v>
      </c>
      <c r="M8" s="115">
        <f t="shared" ref="M8:M16" si="4">+I8+E8</f>
        <v>30583.97</v>
      </c>
      <c r="N8" s="60"/>
    </row>
    <row r="9" spans="1:14" ht="72" customHeight="1" x14ac:dyDescent="0.75">
      <c r="A9" s="27" t="s">
        <v>32</v>
      </c>
      <c r="B9" s="61">
        <v>29000</v>
      </c>
      <c r="C9" s="61">
        <f t="shared" si="0"/>
        <v>0</v>
      </c>
      <c r="D9" s="61">
        <v>29000</v>
      </c>
      <c r="E9" s="124">
        <v>1367.09</v>
      </c>
      <c r="F9" s="65">
        <v>0</v>
      </c>
      <c r="G9" s="66">
        <f t="shared" si="1"/>
        <v>0</v>
      </c>
      <c r="H9" s="69">
        <v>0</v>
      </c>
      <c r="I9" s="117"/>
      <c r="J9" s="34">
        <f t="shared" si="2"/>
        <v>29000</v>
      </c>
      <c r="K9" s="34">
        <f t="shared" ref="K9:K13" si="5">L9-J9</f>
        <v>0</v>
      </c>
      <c r="L9" s="34">
        <f t="shared" si="3"/>
        <v>29000</v>
      </c>
      <c r="M9" s="115">
        <f t="shared" si="4"/>
        <v>1367.09</v>
      </c>
      <c r="N9" s="59" t="s">
        <v>0</v>
      </c>
    </row>
    <row r="10" spans="1:14" ht="87.75" customHeight="1" x14ac:dyDescent="0.75">
      <c r="A10" s="27" t="s">
        <v>33</v>
      </c>
      <c r="B10" s="63">
        <v>1268336</v>
      </c>
      <c r="C10" s="61">
        <f t="shared" si="0"/>
        <v>0</v>
      </c>
      <c r="D10" s="62">
        <v>1268336</v>
      </c>
      <c r="E10" s="124">
        <v>485779.45</v>
      </c>
      <c r="F10" s="67">
        <v>666664</v>
      </c>
      <c r="G10" s="66">
        <f t="shared" si="1"/>
        <v>-232945</v>
      </c>
      <c r="H10" s="70">
        <v>433719</v>
      </c>
      <c r="I10" s="117">
        <v>433719</v>
      </c>
      <c r="J10" s="34">
        <f t="shared" si="2"/>
        <v>1935000</v>
      </c>
      <c r="K10" s="34">
        <f t="shared" si="5"/>
        <v>-232945</v>
      </c>
      <c r="L10" s="34">
        <f t="shared" si="3"/>
        <v>1702055</v>
      </c>
      <c r="M10" s="115">
        <f t="shared" si="4"/>
        <v>919498.45</v>
      </c>
      <c r="N10" s="60"/>
    </row>
    <row r="11" spans="1:14" ht="26.5" x14ac:dyDescent="0.75">
      <c r="A11" s="27" t="s">
        <v>34</v>
      </c>
      <c r="B11" s="61">
        <v>47300</v>
      </c>
      <c r="C11" s="61">
        <f t="shared" si="0"/>
        <v>0</v>
      </c>
      <c r="D11" s="61">
        <v>47300</v>
      </c>
      <c r="E11" s="124">
        <v>17490.080000000002</v>
      </c>
      <c r="F11" s="65">
        <v>30000</v>
      </c>
      <c r="G11" s="66">
        <f t="shared" si="1"/>
        <v>142300</v>
      </c>
      <c r="H11" s="69">
        <v>172300</v>
      </c>
      <c r="I11" s="117">
        <v>172300</v>
      </c>
      <c r="J11" s="34">
        <f t="shared" si="2"/>
        <v>77300</v>
      </c>
      <c r="K11" s="34">
        <f t="shared" si="5"/>
        <v>142300</v>
      </c>
      <c r="L11" s="34">
        <f t="shared" si="3"/>
        <v>219600</v>
      </c>
      <c r="M11" s="115">
        <f t="shared" si="4"/>
        <v>189790.08000000002</v>
      </c>
      <c r="N11" s="60"/>
    </row>
    <row r="12" spans="1:14" ht="45" customHeight="1" x14ac:dyDescent="0.75">
      <c r="A12" s="27" t="s">
        <v>35</v>
      </c>
      <c r="B12" s="61">
        <v>54149</v>
      </c>
      <c r="C12" s="61">
        <f t="shared" si="0"/>
        <v>0</v>
      </c>
      <c r="D12" s="61">
        <v>54149</v>
      </c>
      <c r="E12" s="124">
        <f>976.75+52166.38</f>
        <v>53143.13</v>
      </c>
      <c r="F12" s="65">
        <v>26000</v>
      </c>
      <c r="G12" s="66">
        <f t="shared" si="1"/>
        <v>-26000</v>
      </c>
      <c r="H12" s="69">
        <v>0</v>
      </c>
      <c r="I12" s="118"/>
      <c r="J12" s="34">
        <f t="shared" si="2"/>
        <v>80149</v>
      </c>
      <c r="K12" s="34">
        <f t="shared" si="5"/>
        <v>-26000</v>
      </c>
      <c r="L12" s="34">
        <f t="shared" si="3"/>
        <v>54149</v>
      </c>
      <c r="M12" s="115">
        <f t="shared" si="4"/>
        <v>53143.13</v>
      </c>
      <c r="N12" s="60"/>
    </row>
    <row r="13" spans="1:14" ht="77" customHeight="1" x14ac:dyDescent="0.75">
      <c r="A13" s="27" t="s">
        <v>36</v>
      </c>
      <c r="B13" s="61">
        <v>0</v>
      </c>
      <c r="C13" s="61">
        <f t="shared" si="0"/>
        <v>0</v>
      </c>
      <c r="D13" s="61">
        <v>0</v>
      </c>
      <c r="E13" s="124">
        <v>0</v>
      </c>
      <c r="F13" s="65">
        <v>0</v>
      </c>
      <c r="G13" s="66">
        <f t="shared" si="1"/>
        <v>115700</v>
      </c>
      <c r="H13" s="69">
        <v>115700</v>
      </c>
      <c r="I13" s="119">
        <v>115700</v>
      </c>
      <c r="J13" s="34">
        <f t="shared" si="2"/>
        <v>0</v>
      </c>
      <c r="K13" s="34">
        <f t="shared" si="5"/>
        <v>115700</v>
      </c>
      <c r="L13" s="34">
        <f t="shared" si="3"/>
        <v>115700</v>
      </c>
      <c r="M13" s="115">
        <f t="shared" si="4"/>
        <v>115700</v>
      </c>
      <c r="N13" s="60"/>
    </row>
    <row r="14" spans="1:14" ht="17.25" customHeight="1" x14ac:dyDescent="0.75">
      <c r="A14" s="28" t="s">
        <v>37</v>
      </c>
      <c r="B14" s="61">
        <f>B7+B8+B9+B10+B11+B12+B13</f>
        <v>1588785</v>
      </c>
      <c r="C14" s="64">
        <f>SUM(C7:C13)</f>
        <v>0</v>
      </c>
      <c r="D14" s="61">
        <f>D7+D8+D9+D10+D11+D12+D13</f>
        <v>1588785</v>
      </c>
      <c r="E14" s="124">
        <f>+E13+E12+E11+E10+E9+E8+E7</f>
        <v>1032708.21</v>
      </c>
      <c r="F14" s="65">
        <f>F7+F8+F9+F10+F11+F12+F13</f>
        <v>747664</v>
      </c>
      <c r="G14" s="66"/>
      <c r="H14" s="65">
        <f>H7+H8+H9+H10+H11+H12+H13</f>
        <v>747664.01</v>
      </c>
      <c r="I14" s="65">
        <f>I7+I8+I9+I10+I11+I12+I13</f>
        <v>747664</v>
      </c>
      <c r="J14" s="34">
        <f>SUM(J7:J13)</f>
        <v>2336449</v>
      </c>
      <c r="K14" s="34">
        <f>K7+K8+K9+K10+K11+K12+K13</f>
        <v>1.0000000009313226E-2</v>
      </c>
      <c r="L14" s="34">
        <f>L7+L8+L9+L10+L11+L12+L13</f>
        <v>2336449.0099999998</v>
      </c>
      <c r="M14" s="115">
        <f t="shared" si="4"/>
        <v>1780372.21</v>
      </c>
      <c r="N14" s="59"/>
    </row>
    <row r="15" spans="1:14" ht="15.75" x14ac:dyDescent="0.75">
      <c r="A15" s="27" t="s">
        <v>38</v>
      </c>
      <c r="B15" s="61">
        <f>7%*B14</f>
        <v>111214.95000000001</v>
      </c>
      <c r="C15" s="61">
        <f t="shared" ref="C15:K15" si="6">7%*C14</f>
        <v>0</v>
      </c>
      <c r="D15" s="61">
        <f t="shared" si="6"/>
        <v>111214.95000000001</v>
      </c>
      <c r="E15" s="124">
        <v>66887.839999999997</v>
      </c>
      <c r="F15" s="65">
        <f t="shared" si="6"/>
        <v>52336.480000000003</v>
      </c>
      <c r="G15" s="68"/>
      <c r="H15" s="65">
        <f t="shared" si="6"/>
        <v>52336.480700000007</v>
      </c>
      <c r="I15" s="117">
        <v>9510</v>
      </c>
      <c r="J15" s="34">
        <f t="shared" si="6"/>
        <v>163551.43000000002</v>
      </c>
      <c r="K15" s="34">
        <f t="shared" si="6"/>
        <v>7.0000000065192588E-4</v>
      </c>
      <c r="L15" s="34">
        <f>7%*L14</f>
        <v>163551.4307</v>
      </c>
      <c r="M15" s="115">
        <f t="shared" si="4"/>
        <v>76397.84</v>
      </c>
      <c r="N15" s="59"/>
    </row>
    <row r="16" spans="1:14" ht="15.75" x14ac:dyDescent="0.75">
      <c r="A16" s="28" t="s">
        <v>2</v>
      </c>
      <c r="B16" s="62">
        <f>B14+B15</f>
        <v>1699999.95</v>
      </c>
      <c r="C16" s="62">
        <f t="shared" ref="C16:J16" si="7">C14+C15</f>
        <v>0</v>
      </c>
      <c r="D16" s="62">
        <f>D14+D15</f>
        <v>1699999.95</v>
      </c>
      <c r="E16" s="124">
        <f>+E15+E14</f>
        <v>1099596.05</v>
      </c>
      <c r="F16" s="67">
        <f t="shared" si="7"/>
        <v>800000.48</v>
      </c>
      <c r="G16" s="68"/>
      <c r="H16" s="67">
        <f t="shared" si="7"/>
        <v>800000.49069999997</v>
      </c>
      <c r="I16" s="67">
        <f>I14+I15</f>
        <v>757174</v>
      </c>
      <c r="J16" s="35">
        <f t="shared" si="7"/>
        <v>2500000.4300000002</v>
      </c>
      <c r="K16" s="35">
        <f>K14+K15</f>
        <v>1.0700000009965151E-2</v>
      </c>
      <c r="L16" s="35">
        <f>L14+L15</f>
        <v>2500000.4406999997</v>
      </c>
      <c r="M16" s="116">
        <f t="shared" si="4"/>
        <v>1856770.05</v>
      </c>
      <c r="N16" s="59"/>
    </row>
  </sheetData>
  <mergeCells count="4">
    <mergeCell ref="A5:A6"/>
    <mergeCell ref="B5:E5"/>
    <mergeCell ref="F5:I5"/>
    <mergeCell ref="J5:M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activités</vt:lpstr>
      <vt:lpstr>Budget par catégories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Chaweye</cp:lastModifiedBy>
  <cp:lastPrinted>2017-12-11T22:51:21Z</cp:lastPrinted>
  <dcterms:created xsi:type="dcterms:W3CDTF">2017-11-15T21:17:43Z</dcterms:created>
  <dcterms:modified xsi:type="dcterms:W3CDTF">2020-11-17T15:42:47Z</dcterms:modified>
</cp:coreProperties>
</file>