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andia\Desktop\Rapports financiers semestre 2020\Rapports financiers VF\"/>
    </mc:Choice>
  </mc:AlternateContent>
  <xr:revisionPtr revIDLastSave="0" documentId="8_{B73A7A79-BF50-4D27-BDD4-B76932EB68E4}" xr6:coauthVersionLast="44" xr6:coauthVersionMax="44" xr10:uidLastSave="{00000000-0000-0000-0000-000000000000}"/>
  <bookViews>
    <workbookView xWindow="-110" yWindow="-110" windowWidth="19420" windowHeight="10420"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3" i="1" l="1"/>
  <c r="D33" i="1" l="1"/>
  <c r="E33" i="1"/>
  <c r="G33" i="1"/>
  <c r="D26" i="1"/>
  <c r="E26" i="1"/>
  <c r="G26" i="1"/>
  <c r="G39" i="1"/>
  <c r="G41" i="1"/>
  <c r="G42" i="1"/>
  <c r="G43" i="1"/>
  <c r="C41" i="1"/>
  <c r="C42" i="1"/>
  <c r="C43" i="1"/>
  <c r="C39" i="1"/>
  <c r="C33" i="1"/>
  <c r="C26" i="1"/>
  <c r="F19" i="1"/>
  <c r="F24" i="1" s="1"/>
  <c r="C19" i="1"/>
  <c r="G19" i="1"/>
  <c r="G9" i="1"/>
  <c r="D39" i="1"/>
  <c r="E39" i="1"/>
  <c r="F39" i="1"/>
  <c r="E24" i="1"/>
  <c r="E41" i="1"/>
  <c r="G24" i="1"/>
  <c r="E14" i="2"/>
  <c r="E15" i="2"/>
  <c r="E16" i="2"/>
  <c r="D14" i="2"/>
  <c r="C14" i="2"/>
  <c r="C15" i="2"/>
  <c r="B14" i="2"/>
  <c r="B15" i="2"/>
  <c r="G13" i="2"/>
  <c r="F13" i="2"/>
  <c r="G12" i="2"/>
  <c r="F12" i="2"/>
  <c r="G11" i="2"/>
  <c r="F11" i="2"/>
  <c r="H11" i="2"/>
  <c r="G10" i="2"/>
  <c r="F10" i="2"/>
  <c r="G9" i="2"/>
  <c r="F9" i="2"/>
  <c r="G8" i="2"/>
  <c r="F8" i="2"/>
  <c r="G7" i="2"/>
  <c r="F7" i="2"/>
  <c r="H13" i="2"/>
  <c r="H12" i="2"/>
  <c r="F14" i="2"/>
  <c r="H9" i="2"/>
  <c r="H8" i="2"/>
  <c r="G14" i="2"/>
  <c r="G15" i="2"/>
  <c r="H7" i="2"/>
  <c r="D15" i="2"/>
  <c r="F15" i="2"/>
  <c r="H10" i="2"/>
  <c r="B16" i="2"/>
  <c r="C16" i="2"/>
  <c r="D24" i="1"/>
  <c r="D40" i="1"/>
  <c r="G16" i="2"/>
  <c r="H14" i="2"/>
  <c r="F16" i="2"/>
  <c r="H15" i="2"/>
  <c r="D16" i="2"/>
  <c r="D41" i="1"/>
  <c r="D43" i="1"/>
  <c r="H16" i="2"/>
  <c r="C24" i="1"/>
  <c r="F41" i="1" l="1"/>
  <c r="F42" i="1" s="1"/>
  <c r="F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fabrice.konan</author>
  </authors>
  <commentList>
    <comment ref="C16" authorId="0" shapeId="0" xr:uid="{712EC65E-8007-46EE-BC00-57312DB07E9E}">
      <text>
        <r>
          <rPr>
            <b/>
            <sz val="9"/>
            <color indexed="81"/>
            <rFont val="Tahoma"/>
            <family val="2"/>
          </rPr>
          <t>fabrice.konan:</t>
        </r>
        <r>
          <rPr>
            <sz val="9"/>
            <color indexed="81"/>
            <rFont val="Tahoma"/>
            <family val="2"/>
          </rPr>
          <t xml:space="preserve">
Revoir montant </t>
        </r>
      </text>
    </comment>
  </commentList>
</comments>
</file>

<file path=xl/sharedStrings.xml><?xml version="1.0" encoding="utf-8"?>
<sst xmlns="http://schemas.openxmlformats.org/spreadsheetml/2006/main" count="77" uniqueCount="69">
  <si>
    <t>CATEGORIES</t>
  </si>
  <si>
    <t>TOTAL</t>
  </si>
  <si>
    <t>Tranche 1 (70%)</t>
  </si>
  <si>
    <t>Tranche 2 (30%)</t>
  </si>
  <si>
    <t>Total tranche 1</t>
  </si>
  <si>
    <t>Total tranche 2</t>
  </si>
  <si>
    <t>Annexe D - Budget du projet PBF</t>
  </si>
  <si>
    <t>Note: S'il s'agit de revision de projet, veuillez inclure colonnes additionnelles pour montrer le changement.</t>
  </si>
  <si>
    <t>Tableau 1 - Budget du projet PBF par resultat, produit et activite</t>
  </si>
  <si>
    <t>Nombre de resultat/ produit</t>
  </si>
  <si>
    <t>Formulation du resultat/ produit/ activite</t>
  </si>
  <si>
    <t xml:space="preserve">Pourcentage du budget pour chaque produit ou activite reserve pour action directe sur le genre (cas echeant) </t>
  </si>
  <si>
    <t>Notes quelconque le cas echeant (.e.g sur types des entrants ou justification du budget)</t>
  </si>
  <si>
    <t>Couts indirects (7%):</t>
  </si>
  <si>
    <t>BUDGET TOTAL DU PROJET:</t>
  </si>
  <si>
    <t>Tableau 2 - Budget de projet PBF par categorie de cout de l'ONU</t>
  </si>
  <si>
    <t>Note: S'il s'agit d'une revision budgetaire, veuillez inclure des colonnes additionnelles pour montrer les changements</t>
  </si>
  <si>
    <t xml:space="preserve"> TOTAL PROJET</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</si>
  <si>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</si>
  <si>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</si>
  <si>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</si>
  <si>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</si>
  <si>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</si>
  <si>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</si>
  <si>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</si>
  <si>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Sous-total</t>
  </si>
  <si>
    <t xml:space="preserve">8. Coûts indirects*  </t>
  </si>
  <si>
    <t>TOTAL $ pour Resultat 1:</t>
  </si>
  <si>
    <t>TOTAL $ pour Resultat 2:</t>
  </si>
  <si>
    <t>SOUS TOTAL DU BUDGET DE PROJET:</t>
  </si>
  <si>
    <t xml:space="preserve">Agence Recipiendiaire PNUD </t>
  </si>
  <si>
    <t>160 00,00</t>
  </si>
  <si>
    <t>Coordination et M&amp;E</t>
  </si>
  <si>
    <t xml:space="preserve">Resultat 1:La cohabitation pacifique entre les jeunes (filles et garçons) des communautés riveraines et ceux des communautés allogènes et allochtones délocalisé(e)s des forêts classées, est renforcée </t>
  </si>
  <si>
    <t>Produit 1.1:Des mécanismes locaux de prévention (dialogue) et résolution de conflits instaurés dans les zones cibles</t>
  </si>
  <si>
    <t xml:space="preserve">A 1.1.1 Effectuer un diagnostic initial afin d’identifier les autorités, leaders locaux, ONGs et communautés présents dans la zone cible et évaluer leurs besoins </t>
  </si>
  <si>
    <t>A 1.1.2 Produire des modules de sensibilisation et des messages clés sur la cohabitation pacifique (bandes dessinés, brochures etc.)</t>
  </si>
  <si>
    <t>A 1.1.3: Organiser des campagnes de sensibilisation de ces acteurs identifiés au préalable y compris les membres des communautés riveraines sur les questions de cohésion sociale, citoyenneté et civisme en forme de focus group discussions (FGDs), assemblées villageoises, évènements artistiques etc.</t>
  </si>
  <si>
    <t>Activite 1.1.4: Créer ou dynamiser au moins trois comités locaux de prévention et de résolution des conflits par zone cible (Etat des lieux, analyse du fonctionnement des comités existants et identification des actions et facteurs de durabilité) et renforcer leurs capacités d’assurer le suivi de toutes les actions menées (réalisation du suivi de la cohésion sociale dans les zones concernées (définition des indicateurs, plans d’actions, analyse des rapports etc.)</t>
  </si>
  <si>
    <t>A 1.1.5: Renforcer les capacités techniques des comités à travers l’organisation d’une formation sur les méthodes de prévention et de gestion des conflits afin de mieux cibler les membres les plus vulnérables (jeunes et femmes) des communautés</t>
  </si>
  <si>
    <t>A 1.1.6: Réaliser des activités de rapprochements communautaires impliquant les jeunes et les femmes (activités socio-culturelles etc)</t>
  </si>
  <si>
    <t>A 1.1.7: Organiser au moins trois formations (au moins 60 personnes formées) au bénéfice des représentants des services gouvernementaux au niveau local, associations de jeunes et les femmes) sur la résolution pacifique des conflits</t>
  </si>
  <si>
    <t>A 1.1.8: Soutenir la création et/ou Rendre opérationnel au moins un groupement/association communautaire par zone cible impliquant les jeunes et femmes des populations autochtones, allochtones et allogènes</t>
  </si>
  <si>
    <t>A 1.1.9 : Renforcer les capacités organisationnelles de ces groupements/associations communautaires et former les membres sur les généralités de la vie associative (présenter la notion d’association, le rôle des organes et dirigeants et les avantages du travail en groupe)</t>
  </si>
  <si>
    <t>Produit 1.2: . Les communautés délocalisées des forêts classées, ont accès aux services socio-économiques de base</t>
  </si>
  <si>
    <t>A 1.2.1: Faire une analyse situationnelle pour actualiser l’état des besoins sexo-spécifiques</t>
  </si>
  <si>
    <t>A 1.2.2: Soutenir au moins trois sous-préfectures et d’autres structures administratives publiques dans leurs activités d’appui et d’assistance aux populations cibles à travers des dons d’équipements (ordinateurs, imprimantes, photocopieuses, registres d’enregistrement de naissance, motos etc.)</t>
  </si>
  <si>
    <t>A 1.2.3: Réhabiliter ou réaliser des QIPS dans chacune des trois zones cibles des infrastructures sociales de base comme des écoles, centres de santé (dispensaires, maternités), points d’eau (pompes hydrauliques, PMH), foyers polyvalents de jeunes)</t>
  </si>
  <si>
    <t>A 1.2.4 : Mettre en place au moins un cyber centre communautaire et donner ainsi accès aux communautés aux services financiers, postaux et d’état civil.</t>
  </si>
  <si>
    <t>Résultat 2: La gestion participative et inclusive des forêts classées comme levier pour la prévention des litiges/conflits liés à l’accès à ces forêts est effective et renforcée</t>
  </si>
  <si>
    <t xml:space="preserve">Produit 2.1: Les jeunes (filles et garçons) et les femmes des communautés riveraines d’accueil y compris les déguerpis participent à la gestion durable des ressources forestières </t>
  </si>
  <si>
    <t xml:space="preserve">A 2.1.1: Sensibiliser et former au moins 90 acteurs locaux, 50% hommes et 50% femmes (autorités et élus locaux, leader communautaires etc) sur la préservation des forêts (la nouvelle politique forestière, la législation forestière (Nouveau code forestier), enjeux de la préservation des ressources naturelles, rôles des acteurs dans la préservation des ressources, partage des bénéfices issues de la conservation / préservation des ressources forestières) avec  IMPACTUM,  IDEF, ONG  et le GNTCI  </t>
  </si>
  <si>
    <t>A 2.1.2: Organiser au moins une formation par zone cible au bénéfice des jeunes et des femmes sur les pratiques de gestion des ressources forestières, en suivi communautaire des forêts (éco garde), surveillance communautaire des forêts, cartographie participative et la collecte de données faunique et floristique</t>
  </si>
  <si>
    <t>A 2.1.3 : Mettre en place une plateforme de dialogue inclusive, physique afin (i) de renforcer le dialogue entre les différentes communautés riveraines et les populations à l’intérieur des forêts classées y compris avec la SODEFOR, les ministères clés et le secteur privé ; (ii) de soutenir le développement des emplois verts associés à la gestion durable de forêts pour les femmes et des jeunes des communautés riveraines et déguerpis (Eco-garde, pépiniériste, sylviculteur, charbonnier, etc.) ; (iii) renforcer la gouvernance et la protection des forêts</t>
  </si>
  <si>
    <t>A 2.1.4: Soutenir la réhabilitation des zones dégradées des forêts à travers l’agroforesterie (association arbres forestiers et cultures vivrières)</t>
  </si>
  <si>
    <t>A 2.1.5 : Organiser au moins une formation (au moins 90 personnes) au bénéfice de la SODEFOR sur les outils et les mécanismes de dialogue multipartite</t>
  </si>
  <si>
    <t>A 2.1.6 : Former les jeunes et les femmes sur les opportunités d’activités économiques (apiculture, élevage et autre emplois verts).</t>
  </si>
  <si>
    <t xml:space="preserve">Produit 2.2: Des mécanismes d’alerte précoce impliquant les jeunes (filles et garçons) et les femmes des communautés riveraines et infiltrées sont institués en vue de prévenir les occupations illégales des forêts et les conflits intercommunautaires subséquents </t>
  </si>
  <si>
    <t>A 2.2.1: Mettre en place un système d’alerte précoce impliquant les jeunes et les femmes en coordination étroite avec les services de l’Etat en vue de prévenir les occupations illégales et les conflits (impliquer les comités régionaux d’alerte précoce…)</t>
  </si>
  <si>
    <t>A 2.2.2: Soutenir les associations de jeunes (filles et garçons) au développement de l’observation indépendante en matière de gestion durables et inclusive des forêts classées en vue de la prévention des conflits liés à l’accès et au contrôle des ressources naturelles (forestières)</t>
  </si>
  <si>
    <t>A 2.2.3: Soutenir les associations de jeunes (filles et garçons) pour la mise en place de brigade de surveillance des forêts</t>
  </si>
  <si>
    <t>A 2.2.4: Sensibiliser et former les acteurs des plateformes sur la lutte contre les VBG, les droits humains (particulièrement les agents de l’Administration forestière)</t>
  </si>
  <si>
    <t>A 2.2.5: Former les acteurs (autorités et leaders locaux, les représentants de la SODEFOR, les associations de jeunes et les femmes) sur la gestion de l’information, de la rumeur, les outils de collecte et rapportage</t>
  </si>
  <si>
    <t>Budget par agence recipiendiaire en USD - Veuillez ajouter une nouvelle colonne par agence recipiendiaire
OIM</t>
  </si>
  <si>
    <t xml:space="preserve"> </t>
  </si>
  <si>
    <t>Agence Recipiendiaire OIM</t>
  </si>
  <si>
    <t>Niveau de depense/ engagement actuel en USD (a remplir au moment des rapports de projet) 
PNUD</t>
  </si>
  <si>
    <r>
      <t xml:space="preserve">Budget par agence recipiendiaire en USD - Veuillez ajouter une nouvelle colonne par agence recipiendiaire
</t>
    </r>
    <r>
      <rPr>
        <b/>
        <sz val="12"/>
        <color theme="1"/>
        <rFont val="Times New Roman"/>
        <family val="1"/>
      </rPr>
      <t>PNUD</t>
    </r>
  </si>
  <si>
    <t>Niveau de depense/ engagement actuel en USD (a remplir au moment des rapports de projet) 
OIM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</si>
</sst>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 _€_-;\-* #,##0.0\ _€_-;_-* &quot;-&quot;??\ _€_-;_-@_-"/>
    <numFmt numFmtId="166" formatCode="_-* #,##0\ _€_-;\-* #,##0\ _€_-;_-* &quot;-&quot;??\ _€_-;_-@_-"/>
  </numFmts>
  <fonts count="15" x14ac:knownFonts="1">
    <font>
      <sz val="11"/>
      <color theme="1"/>
      <name val="Calibri"/>
      <family val="2"/>
      <scheme val="minor"/>
    </font>
    <font>
      <sz val="12"/>
      <color theme="1"/>
      <name val="Times New Roman"/>
      <family val="1"/>
    </font>
    <font>
      <b/>
      <sz val="12"/>
      <color theme="1"/>
      <name val="Times New Roman"/>
      <family val="1"/>
    </font>
    <font>
      <b/>
      <sz val="12"/>
      <color theme="1"/>
      <name val="Calibri"/>
      <family val="2"/>
      <scheme val="minor"/>
    </font>
    <font>
      <b/>
      <sz val="10"/>
      <color theme="1"/>
      <name val="Calibri"/>
      <family val="2"/>
    </font>
    <font>
      <sz val="10"/>
      <color theme="1"/>
      <name val="Calibri"/>
      <family val="2"/>
    </font>
    <font>
      <b/>
      <sz val="11"/>
      <color theme="1"/>
      <name val="Calibri"/>
      <family val="2"/>
      <scheme val="minor"/>
    </font>
    <font>
      <b/>
      <sz val="14"/>
      <color theme="1"/>
      <name val="Calibri"/>
      <family val="2"/>
      <scheme val="minor"/>
    </font>
    <font>
      <b/>
      <sz val="16"/>
      <color theme="1"/>
      <name val="Calibri"/>
      <family val="2"/>
      <scheme val="minor"/>
    </font>
    <font>
      <sz val="10"/>
      <color theme="1"/>
      <name val="Times New Roman"/>
      <family val="1"/>
    </font>
    <font>
      <b/>
      <sz val="10"/>
      <color theme="1"/>
      <name val="Times New Roman"/>
      <family val="1"/>
    </font>
    <font>
      <sz val="12"/>
      <color rgb="FFFF0000"/>
      <name val="Times New Roman"/>
      <family val="1"/>
    </font>
    <font>
      <sz val="11"/>
      <color theme="1"/>
      <name val="Calibri"/>
      <family val="2"/>
      <scheme val="minor"/>
    </font>
    <font>
      <b/>
      <sz val="9"/>
      <color indexed="81"/>
      <name val="Tahoma"/>
      <family val="2"/>
    </font>
    <font>
      <sz val="9"/>
      <color indexed="81"/>
      <name val="Tahoma"/>
      <family val="2"/>
    </font>
  </fonts>
  <fills count="11">
    <fill>
      <patternFill patternType="none"/>
    </fill>
    <fill>
      <patternFill patternType="gray125"/>
    </fill>
    <fill>
      <patternFill patternType="solid">
        <fgColor rgb="FFB3B3B3"/>
        <bgColor indexed="64"/>
      </patternFill>
    </fill>
    <fill>
      <patternFill patternType="solid">
        <fgColor rgb="FFBFBFBF"/>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2" tint="-9.9978637043366805E-2"/>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59">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3" fillId="0" borderId="0" xfId="0" applyFont="1"/>
    <xf numFmtId="0" fontId="4" fillId="3" borderId="10" xfId="0" applyFont="1" applyFill="1" applyBorder="1" applyAlignment="1">
      <alignment horizontal="center" vertical="center" wrapText="1"/>
    </xf>
    <xf numFmtId="0" fontId="5" fillId="0" borderId="10" xfId="0" applyFont="1" applyBorder="1" applyAlignment="1">
      <alignment horizontal="right" vertical="center" wrapText="1"/>
    </xf>
    <xf numFmtId="0" fontId="5" fillId="0" borderId="10" xfId="0" applyFont="1" applyBorder="1" applyAlignment="1">
      <alignment horizontal="center" vertical="center" wrapText="1"/>
    </xf>
    <xf numFmtId="0" fontId="5" fillId="4" borderId="10" xfId="0" applyFont="1" applyFill="1" applyBorder="1" applyAlignment="1">
      <alignment horizontal="right" vertical="center" wrapText="1"/>
    </xf>
    <xf numFmtId="0" fontId="4" fillId="2" borderId="12" xfId="0" applyFont="1" applyFill="1" applyBorder="1" applyAlignment="1">
      <alignment horizontal="center" vertical="center" wrapText="1"/>
    </xf>
    <xf numFmtId="0" fontId="6" fillId="0" borderId="0" xfId="0" applyFont="1"/>
    <xf numFmtId="0" fontId="7" fillId="0" borderId="0" xfId="0" applyFont="1"/>
    <xf numFmtId="0" fontId="8" fillId="0" borderId="0" xfId="0" applyFont="1"/>
    <xf numFmtId="0" fontId="9" fillId="0" borderId="13" xfId="0" applyFont="1" applyBorder="1" applyAlignment="1">
      <alignment vertical="center" wrapText="1"/>
    </xf>
    <xf numFmtId="0" fontId="9" fillId="0" borderId="8" xfId="0" applyFont="1" applyBorder="1" applyAlignment="1">
      <alignment vertical="center" wrapText="1"/>
    </xf>
    <xf numFmtId="0" fontId="10" fillId="4" borderId="8" xfId="0" applyFont="1" applyFill="1" applyBorder="1" applyAlignment="1">
      <alignment vertical="center" wrapText="1"/>
    </xf>
    <xf numFmtId="4" fontId="5" fillId="0" borderId="10" xfId="0" applyNumberFormat="1" applyFont="1" applyBorder="1" applyAlignment="1">
      <alignment horizontal="right" vertical="center" wrapText="1"/>
    </xf>
    <xf numFmtId="4" fontId="5" fillId="4" borderId="10" xfId="0" applyNumberFormat="1" applyFont="1" applyFill="1" applyBorder="1" applyAlignment="1">
      <alignment horizontal="right" vertical="center" wrapText="1"/>
    </xf>
    <xf numFmtId="3" fontId="1" fillId="0" borderId="4" xfId="0" applyNumberFormat="1"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2" fillId="6" borderId="1" xfId="0" applyFont="1" applyFill="1" applyBorder="1" applyAlignment="1">
      <alignment vertical="center" wrapText="1"/>
    </xf>
    <xf numFmtId="0" fontId="2" fillId="7" borderId="1" xfId="0" applyFont="1" applyFill="1" applyBorder="1" applyAlignment="1">
      <alignment vertical="center" wrapText="1"/>
    </xf>
    <xf numFmtId="3" fontId="1" fillId="0" borderId="15" xfId="0" applyNumberFormat="1" applyFont="1" applyBorder="1" applyAlignment="1">
      <alignment vertical="center" wrapText="1"/>
    </xf>
    <xf numFmtId="0" fontId="2" fillId="8" borderId="1" xfId="0" applyFont="1" applyFill="1" applyBorder="1" applyAlignment="1">
      <alignment vertical="center" wrapText="1"/>
    </xf>
    <xf numFmtId="0" fontId="1" fillId="9" borderId="4" xfId="0" applyFont="1" applyFill="1" applyBorder="1" applyAlignment="1">
      <alignment vertical="center" wrapText="1"/>
    </xf>
    <xf numFmtId="0" fontId="11" fillId="0" borderId="4" xfId="0" applyFont="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3" xfId="0" applyFont="1" applyFill="1" applyBorder="1" applyAlignment="1">
      <alignment vertical="center" wrapText="1"/>
    </xf>
    <xf numFmtId="164" fontId="0" fillId="0" borderId="0" xfId="1" applyFont="1"/>
    <xf numFmtId="164" fontId="1" fillId="0" borderId="2" xfId="1" applyFont="1" applyBorder="1" applyAlignment="1">
      <alignment vertical="center" wrapText="1"/>
    </xf>
    <xf numFmtId="164" fontId="1" fillId="0" borderId="4" xfId="1" applyFont="1" applyFill="1" applyBorder="1" applyAlignment="1">
      <alignment vertical="center" wrapText="1"/>
    </xf>
    <xf numFmtId="164" fontId="1" fillId="0" borderId="4" xfId="1" applyFont="1" applyBorder="1" applyAlignment="1">
      <alignment vertical="center" wrapText="1"/>
    </xf>
    <xf numFmtId="164" fontId="1" fillId="0" borderId="15" xfId="1" applyFont="1" applyBorder="1" applyAlignment="1">
      <alignment vertical="center" wrapText="1"/>
    </xf>
    <xf numFmtId="164" fontId="2" fillId="7" borderId="1" xfId="1" applyFont="1" applyFill="1" applyBorder="1" applyAlignment="1">
      <alignment vertical="center" wrapText="1"/>
    </xf>
    <xf numFmtId="164" fontId="2" fillId="0" borderId="1" xfId="1" applyFont="1" applyFill="1" applyBorder="1" applyAlignment="1">
      <alignment vertical="center" wrapText="1"/>
    </xf>
    <xf numFmtId="164" fontId="2" fillId="8" borderId="1" xfId="1" applyFont="1" applyFill="1" applyBorder="1" applyAlignment="1">
      <alignment vertical="center" wrapText="1"/>
    </xf>
    <xf numFmtId="164" fontId="2" fillId="6" borderId="1" xfId="1" applyFont="1" applyFill="1" applyBorder="1" applyAlignment="1">
      <alignment vertical="center" wrapText="1"/>
    </xf>
    <xf numFmtId="4" fontId="5" fillId="10" borderId="10" xfId="0" applyNumberFormat="1" applyFont="1" applyFill="1" applyBorder="1" applyAlignment="1">
      <alignment horizontal="right" vertical="center" wrapText="1"/>
    </xf>
    <xf numFmtId="166" fontId="2" fillId="6" borderId="1" xfId="1" applyNumberFormat="1" applyFont="1" applyFill="1" applyBorder="1" applyAlignment="1">
      <alignment vertical="center" wrapText="1"/>
    </xf>
    <xf numFmtId="3" fontId="5" fillId="4" borderId="10" xfId="0" applyNumberFormat="1" applyFont="1" applyFill="1" applyBorder="1" applyAlignment="1">
      <alignment horizontal="right" vertical="center" wrapText="1"/>
    </xf>
    <xf numFmtId="164" fontId="2" fillId="9" borderId="4" xfId="1" applyNumberFormat="1" applyFont="1" applyFill="1" applyBorder="1" applyAlignment="1">
      <alignment vertical="center" wrapText="1"/>
    </xf>
    <xf numFmtId="165" fontId="2" fillId="9" borderId="4" xfId="1" applyNumberFormat="1" applyFont="1" applyFill="1" applyBorder="1" applyAlignment="1">
      <alignment vertical="center" wrapText="1"/>
    </xf>
    <xf numFmtId="164" fontId="2" fillId="0" borderId="4" xfId="1" applyFont="1" applyFill="1" applyBorder="1" applyAlignment="1">
      <alignment vertical="center" wrapText="1"/>
    </xf>
    <xf numFmtId="164" fontId="2" fillId="0" borderId="4" xfId="1" applyFont="1" applyBorder="1" applyAlignment="1">
      <alignment vertical="center" wrapText="1"/>
    </xf>
    <xf numFmtId="0" fontId="2" fillId="5" borderId="5" xfId="0" applyFont="1" applyFill="1" applyBorder="1" applyAlignment="1">
      <alignment vertical="center" wrapText="1"/>
    </xf>
    <xf numFmtId="0" fontId="2" fillId="5" borderId="6" xfId="0" applyFont="1" applyFill="1" applyBorder="1" applyAlignment="1">
      <alignment vertical="center" wrapText="1"/>
    </xf>
    <xf numFmtId="0" fontId="2" fillId="5" borderId="2" xfId="0" applyFont="1" applyFill="1" applyBorder="1" applyAlignment="1">
      <alignment vertical="center" wrapText="1"/>
    </xf>
    <xf numFmtId="0" fontId="2" fillId="5" borderId="16" xfId="0" applyFont="1" applyFill="1" applyBorder="1" applyAlignment="1">
      <alignment vertical="center" wrapText="1"/>
    </xf>
    <xf numFmtId="0" fontId="2" fillId="5" borderId="17" xfId="0" applyFont="1" applyFill="1" applyBorder="1" applyAlignment="1">
      <alignment vertical="center" wrapText="1"/>
    </xf>
    <xf numFmtId="0" fontId="2" fillId="5" borderId="4" xfId="0" applyFont="1" applyFill="1" applyBorder="1" applyAlignment="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9" fontId="2" fillId="6" borderId="1" xfId="2" applyFont="1" applyFill="1" applyBorder="1" applyAlignment="1">
      <alignment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3"/>
  <sheetViews>
    <sheetView tabSelected="1" view="pageBreakPreview" topLeftCell="A42" zoomScale="60" zoomScaleNormal="100" workbookViewId="0">
      <selection activeCell="D56" sqref="D56"/>
    </sheetView>
  </sheetViews>
  <sheetFormatPr baseColWidth="10" defaultColWidth="8.7265625" defaultRowHeight="14.5" x14ac:dyDescent="0.35"/>
  <cols>
    <col min="1" max="1" width="106.26953125" customWidth="1"/>
    <col min="2" max="2" width="24.7265625" customWidth="1"/>
    <col min="3" max="4" width="25.54296875" style="32" customWidth="1"/>
    <col min="5" max="7" width="22.54296875" style="32" customWidth="1"/>
    <col min="8" max="8" width="20.7265625" customWidth="1"/>
    <col min="9" max="9" width="19.36328125" customWidth="1"/>
  </cols>
  <sheetData>
    <row r="1" spans="1:8" ht="21" x14ac:dyDescent="0.5">
      <c r="A1" s="14" t="s">
        <v>6</v>
      </c>
      <c r="B1" s="13"/>
    </row>
    <row r="2" spans="1:8" ht="15.5" x14ac:dyDescent="0.35">
      <c r="A2" s="6"/>
      <c r="B2" s="6"/>
    </row>
    <row r="3" spans="1:8" ht="15.5" x14ac:dyDescent="0.35">
      <c r="A3" s="6" t="s">
        <v>7</v>
      </c>
      <c r="B3" s="6"/>
    </row>
    <row r="5" spans="1:8" ht="15.5" x14ac:dyDescent="0.35">
      <c r="A5" s="6" t="s">
        <v>8</v>
      </c>
    </row>
    <row r="6" spans="1:8" ht="15" thickBot="1" x14ac:dyDescent="0.4"/>
    <row r="7" spans="1:8" ht="138.75" customHeight="1" thickBot="1" x14ac:dyDescent="0.4">
      <c r="A7" s="1" t="s">
        <v>9</v>
      </c>
      <c r="B7" s="2" t="s">
        <v>10</v>
      </c>
      <c r="C7" s="33" t="s">
        <v>67</v>
      </c>
      <c r="D7" s="33" t="s">
        <v>63</v>
      </c>
      <c r="E7" s="33" t="s">
        <v>11</v>
      </c>
      <c r="F7" s="33" t="s">
        <v>66</v>
      </c>
      <c r="G7" s="33" t="s">
        <v>68</v>
      </c>
      <c r="H7" s="2" t="s">
        <v>12</v>
      </c>
    </row>
    <row r="8" spans="1:8" ht="46.5" customHeight="1" thickBot="1" x14ac:dyDescent="0.4">
      <c r="A8" s="48" t="s">
        <v>33</v>
      </c>
      <c r="B8" s="49"/>
      <c r="C8" s="49"/>
      <c r="D8" s="49"/>
      <c r="E8" s="49"/>
      <c r="F8" s="49"/>
      <c r="G8" s="49"/>
      <c r="H8" s="50"/>
    </row>
    <row r="9" spans="1:8" ht="62.65" customHeight="1" thickBot="1" x14ac:dyDescent="0.4">
      <c r="A9" s="3" t="s">
        <v>34</v>
      </c>
      <c r="B9" s="4"/>
      <c r="C9" s="34">
        <v>0</v>
      </c>
      <c r="D9" s="34">
        <v>97803.12</v>
      </c>
      <c r="E9" s="35"/>
      <c r="F9" s="35">
        <v>0</v>
      </c>
      <c r="G9" s="45">
        <f>SUM(G10:G18)</f>
        <v>92077.06</v>
      </c>
      <c r="H9" s="4"/>
    </row>
    <row r="10" spans="1:8" ht="45.65" customHeight="1" thickBot="1" x14ac:dyDescent="0.4">
      <c r="A10" s="5" t="s">
        <v>35</v>
      </c>
      <c r="B10" s="20"/>
      <c r="C10" s="35"/>
      <c r="D10" s="35">
        <v>9003.06</v>
      </c>
      <c r="E10" s="35"/>
      <c r="F10" s="35"/>
      <c r="G10" s="35">
        <v>9003.06</v>
      </c>
      <c r="H10" s="4"/>
    </row>
    <row r="11" spans="1:8" ht="32.15" customHeight="1" thickBot="1" x14ac:dyDescent="0.4">
      <c r="A11" s="5" t="s">
        <v>36</v>
      </c>
      <c r="B11" s="20"/>
      <c r="C11" s="35"/>
      <c r="D11" s="35">
        <v>3000</v>
      </c>
      <c r="E11" s="35"/>
      <c r="F11" s="35"/>
      <c r="G11" s="35">
        <v>3000</v>
      </c>
      <c r="H11" s="4"/>
    </row>
    <row r="12" spans="1:8" ht="67.150000000000006" customHeight="1" thickBot="1" x14ac:dyDescent="0.4">
      <c r="A12" s="5" t="s">
        <v>37</v>
      </c>
      <c r="B12" s="20"/>
      <c r="C12" s="35"/>
      <c r="D12" s="35">
        <v>27000</v>
      </c>
      <c r="E12" s="35"/>
      <c r="F12" s="35"/>
      <c r="G12" s="35">
        <v>27000</v>
      </c>
      <c r="H12" s="4"/>
    </row>
    <row r="13" spans="1:8" ht="67.150000000000006" customHeight="1" thickBot="1" x14ac:dyDescent="0.4">
      <c r="A13" s="5" t="s">
        <v>38</v>
      </c>
      <c r="B13" s="20"/>
      <c r="C13" s="35"/>
      <c r="D13" s="35">
        <v>18000</v>
      </c>
      <c r="E13" s="35"/>
      <c r="F13" s="35"/>
      <c r="G13" s="35">
        <v>17234</v>
      </c>
      <c r="H13" s="4"/>
    </row>
    <row r="14" spans="1:8" ht="32.15" customHeight="1" thickBot="1" x14ac:dyDescent="0.4">
      <c r="A14" s="5" t="s">
        <v>39</v>
      </c>
      <c r="B14" s="20"/>
      <c r="C14" s="35"/>
      <c r="D14" s="35">
        <v>9000</v>
      </c>
      <c r="E14" s="35"/>
      <c r="F14" s="35"/>
      <c r="G14" s="35">
        <v>4340</v>
      </c>
      <c r="H14" s="4"/>
    </row>
    <row r="15" spans="1:8" ht="32.15" customHeight="1" thickBot="1" x14ac:dyDescent="0.4">
      <c r="A15" s="5" t="s">
        <v>40</v>
      </c>
      <c r="B15" s="20"/>
      <c r="C15" s="35"/>
      <c r="D15" s="35"/>
      <c r="E15" s="35"/>
      <c r="F15" s="35">
        <v>0</v>
      </c>
      <c r="G15" s="35"/>
      <c r="H15" s="4"/>
    </row>
    <row r="16" spans="1:8" ht="43.15" customHeight="1" thickBot="1" x14ac:dyDescent="0.4">
      <c r="A16" s="5" t="s">
        <v>41</v>
      </c>
      <c r="B16" s="20"/>
      <c r="C16" s="35"/>
      <c r="D16" s="35">
        <v>19000.080000000002</v>
      </c>
      <c r="E16" s="35"/>
      <c r="F16" s="35"/>
      <c r="G16" s="35">
        <v>19000</v>
      </c>
      <c r="H16" s="4"/>
    </row>
    <row r="17" spans="1:8" ht="43.9" customHeight="1" thickBot="1" x14ac:dyDescent="0.4">
      <c r="A17" s="5" t="s">
        <v>42</v>
      </c>
      <c r="B17" s="20"/>
      <c r="C17" s="35"/>
      <c r="D17" s="35">
        <v>4500</v>
      </c>
      <c r="E17" s="35"/>
      <c r="F17" s="35"/>
      <c r="G17" s="35">
        <v>4500</v>
      </c>
      <c r="H17" s="4"/>
    </row>
    <row r="18" spans="1:8" ht="64.150000000000006" customHeight="1" thickBot="1" x14ac:dyDescent="0.4">
      <c r="A18" s="5" t="s">
        <v>43</v>
      </c>
      <c r="B18" s="20"/>
      <c r="C18" s="35"/>
      <c r="D18" s="35">
        <v>8299.98</v>
      </c>
      <c r="E18" s="35"/>
      <c r="F18" s="35"/>
      <c r="G18" s="35">
        <v>8000</v>
      </c>
      <c r="H18" s="4"/>
    </row>
    <row r="19" spans="1:8" ht="70.5" customHeight="1" thickBot="1" x14ac:dyDescent="0.4">
      <c r="A19" s="3" t="s">
        <v>44</v>
      </c>
      <c r="B19" s="4"/>
      <c r="C19" s="46">
        <f>C22+C23</f>
        <v>204169.16</v>
      </c>
      <c r="D19" s="46">
        <v>129000.06</v>
      </c>
      <c r="E19" s="47"/>
      <c r="F19" s="47">
        <f>F22</f>
        <v>185849.42</v>
      </c>
      <c r="G19" s="44">
        <f>SUM(G20:G22)</f>
        <v>119500</v>
      </c>
      <c r="H19" s="4"/>
    </row>
    <row r="20" spans="1:8" ht="39" customHeight="1" thickBot="1" x14ac:dyDescent="0.4">
      <c r="A20" s="5" t="s">
        <v>45</v>
      </c>
      <c r="B20" s="20"/>
      <c r="C20" s="35"/>
      <c r="D20" s="35">
        <v>5000.04</v>
      </c>
      <c r="E20" s="35"/>
      <c r="F20" s="35"/>
      <c r="G20" s="35">
        <v>5000</v>
      </c>
      <c r="H20" s="4"/>
    </row>
    <row r="21" spans="1:8" ht="60.75" customHeight="1" thickBot="1" x14ac:dyDescent="0.4">
      <c r="A21" s="5" t="s">
        <v>46</v>
      </c>
      <c r="B21" s="20"/>
      <c r="C21" s="35"/>
      <c r="D21" s="35">
        <v>37999.980000000003</v>
      </c>
      <c r="E21" s="35"/>
      <c r="F21" s="35"/>
      <c r="G21" s="35">
        <v>35000</v>
      </c>
      <c r="H21" s="4"/>
    </row>
    <row r="22" spans="1:8" ht="48.75" customHeight="1" x14ac:dyDescent="0.35">
      <c r="A22" s="21" t="s">
        <v>47</v>
      </c>
      <c r="B22" s="25"/>
      <c r="C22" s="36">
        <v>159169.16</v>
      </c>
      <c r="D22" s="36">
        <v>86000.04</v>
      </c>
      <c r="E22" s="36"/>
      <c r="F22" s="36">
        <v>185849.42</v>
      </c>
      <c r="G22" s="36">
        <v>79500</v>
      </c>
      <c r="H22" s="22"/>
    </row>
    <row r="23" spans="1:8" ht="48.75" customHeight="1" thickBot="1" x14ac:dyDescent="0.4">
      <c r="A23" s="21" t="s">
        <v>48</v>
      </c>
      <c r="B23" s="25"/>
      <c r="C23" s="36">
        <v>45000</v>
      </c>
      <c r="D23" s="36"/>
      <c r="E23" s="36"/>
      <c r="F23" s="36"/>
      <c r="G23" s="36"/>
      <c r="H23" s="22"/>
    </row>
    <row r="24" spans="1:8" ht="42.75" customHeight="1" thickBot="1" x14ac:dyDescent="0.4">
      <c r="A24" s="24" t="s">
        <v>27</v>
      </c>
      <c r="B24" s="24"/>
      <c r="C24" s="37">
        <f>C9+C19</f>
        <v>204169.16</v>
      </c>
      <c r="D24" s="37">
        <f>+D9+D19</f>
        <v>226803.18</v>
      </c>
      <c r="E24" s="37">
        <f t="shared" ref="E24:G24" si="0">+E9+E19</f>
        <v>0</v>
      </c>
      <c r="F24" s="37">
        <f t="shared" si="0"/>
        <v>185849.42</v>
      </c>
      <c r="G24" s="37">
        <f t="shared" si="0"/>
        <v>211577.06</v>
      </c>
      <c r="H24" s="24"/>
    </row>
    <row r="25" spans="1:8" ht="52.5" customHeight="1" thickBot="1" x14ac:dyDescent="0.4">
      <c r="A25" s="51" t="s">
        <v>49</v>
      </c>
      <c r="B25" s="52"/>
      <c r="C25" s="52"/>
      <c r="D25" s="52"/>
      <c r="E25" s="52"/>
      <c r="F25" s="52"/>
      <c r="G25" s="52"/>
      <c r="H25" s="53"/>
    </row>
    <row r="26" spans="1:8" ht="55.5" customHeight="1" thickBot="1" x14ac:dyDescent="0.4">
      <c r="A26" s="3" t="s">
        <v>50</v>
      </c>
      <c r="B26" s="4"/>
      <c r="C26" s="46">
        <f>C27+C28+C29+C30+C31+C32</f>
        <v>383000</v>
      </c>
      <c r="D26" s="46">
        <f t="shared" ref="D26:G26" si="1">D27+D28+D29+D30+D31+D32</f>
        <v>0</v>
      </c>
      <c r="E26" s="46">
        <f t="shared" si="1"/>
        <v>0</v>
      </c>
      <c r="F26" s="46">
        <v>370000</v>
      </c>
      <c r="G26" s="46">
        <f t="shared" si="1"/>
        <v>0</v>
      </c>
      <c r="H26" s="27"/>
    </row>
    <row r="27" spans="1:8" ht="98.65" customHeight="1" thickBot="1" x14ac:dyDescent="0.4">
      <c r="A27" s="5" t="s">
        <v>51</v>
      </c>
      <c r="B27" s="4"/>
      <c r="C27" s="35">
        <v>8000</v>
      </c>
      <c r="D27" s="35"/>
      <c r="E27" s="35"/>
      <c r="F27" s="35"/>
      <c r="G27" s="35"/>
      <c r="H27" s="28"/>
    </row>
    <row r="28" spans="1:8" ht="67.150000000000006" customHeight="1" thickBot="1" x14ac:dyDescent="0.4">
      <c r="A28" s="5" t="s">
        <v>52</v>
      </c>
      <c r="B28" s="4"/>
      <c r="C28" s="35">
        <v>30000</v>
      </c>
      <c r="D28" s="35"/>
      <c r="E28" s="35"/>
      <c r="F28" s="35"/>
      <c r="G28" s="35"/>
      <c r="H28" s="28"/>
    </row>
    <row r="29" spans="1:8" ht="100.5" customHeight="1" thickBot="1" x14ac:dyDescent="0.4">
      <c r="A29" s="5" t="s">
        <v>53</v>
      </c>
      <c r="B29" s="4"/>
      <c r="C29" s="35">
        <v>60000</v>
      </c>
      <c r="D29" s="35"/>
      <c r="E29" s="35"/>
      <c r="F29" s="35"/>
      <c r="G29" s="35"/>
      <c r="H29" s="4"/>
    </row>
    <row r="30" spans="1:8" ht="65.650000000000006" customHeight="1" thickBot="1" x14ac:dyDescent="0.4">
      <c r="A30" s="5" t="s">
        <v>54</v>
      </c>
      <c r="B30" s="4"/>
      <c r="C30" s="35">
        <v>235000</v>
      </c>
      <c r="D30" s="35"/>
      <c r="E30" s="35"/>
      <c r="F30" s="35"/>
      <c r="G30" s="35"/>
      <c r="H30" s="4"/>
    </row>
    <row r="31" spans="1:8" ht="65.650000000000006" customHeight="1" thickBot="1" x14ac:dyDescent="0.4">
      <c r="A31" s="5" t="s">
        <v>55</v>
      </c>
      <c r="B31" s="4"/>
      <c r="C31" s="35">
        <v>20000</v>
      </c>
      <c r="D31" s="35"/>
      <c r="E31" s="35"/>
      <c r="F31" s="35"/>
      <c r="G31" s="35"/>
      <c r="H31" s="4"/>
    </row>
    <row r="32" spans="1:8" ht="65.650000000000006" customHeight="1" thickBot="1" x14ac:dyDescent="0.4">
      <c r="A32" s="5" t="s">
        <v>56</v>
      </c>
      <c r="B32" s="4"/>
      <c r="C32" s="35">
        <v>30000</v>
      </c>
      <c r="D32" s="35"/>
      <c r="E32" s="35"/>
      <c r="F32" s="35"/>
      <c r="G32" s="35"/>
      <c r="H32" s="4"/>
    </row>
    <row r="33" spans="1:8" ht="57" customHeight="1" thickBot="1" x14ac:dyDescent="0.4">
      <c r="A33" s="3" t="s">
        <v>57</v>
      </c>
      <c r="B33" s="4"/>
      <c r="C33" s="46">
        <f>C34+C35+C36+C37+C38</f>
        <v>104950</v>
      </c>
      <c r="D33" s="46">
        <f t="shared" ref="D33:G33" si="2">D34+D35+D36+D37+D38</f>
        <v>0</v>
      </c>
      <c r="E33" s="46">
        <f t="shared" si="2"/>
        <v>0</v>
      </c>
      <c r="F33" s="46">
        <v>248062.82</v>
      </c>
      <c r="G33" s="46">
        <f t="shared" si="2"/>
        <v>0</v>
      </c>
      <c r="H33" s="4"/>
    </row>
    <row r="34" spans="1:8" ht="60" customHeight="1" thickBot="1" x14ac:dyDescent="0.4">
      <c r="A34" s="5" t="s">
        <v>58</v>
      </c>
      <c r="B34" s="4"/>
      <c r="C34" s="35">
        <v>30000</v>
      </c>
      <c r="D34" s="35"/>
      <c r="E34" s="35"/>
      <c r="F34" s="35"/>
      <c r="G34" s="35"/>
      <c r="H34" s="4"/>
    </row>
    <row r="35" spans="1:8" ht="64.5" customHeight="1" thickBot="1" x14ac:dyDescent="0.4">
      <c r="A35" s="5" t="s">
        <v>59</v>
      </c>
      <c r="B35" s="4"/>
      <c r="C35" s="35">
        <v>18200</v>
      </c>
      <c r="D35" s="35"/>
      <c r="E35" s="35"/>
      <c r="F35" s="35"/>
      <c r="G35" s="35"/>
      <c r="H35" s="4"/>
    </row>
    <row r="36" spans="1:8" ht="44.25" customHeight="1" thickBot="1" x14ac:dyDescent="0.4">
      <c r="A36" s="5" t="s">
        <v>60</v>
      </c>
      <c r="B36" s="4"/>
      <c r="C36" s="35">
        <v>18000</v>
      </c>
      <c r="D36" s="35"/>
      <c r="E36" s="35"/>
      <c r="F36" s="35"/>
      <c r="G36" s="35"/>
      <c r="H36" s="4"/>
    </row>
    <row r="37" spans="1:8" ht="44.25" customHeight="1" thickBot="1" x14ac:dyDescent="0.4">
      <c r="A37" s="5" t="s">
        <v>61</v>
      </c>
      <c r="B37" s="4"/>
      <c r="C37" s="35">
        <v>20000</v>
      </c>
      <c r="D37" s="35"/>
      <c r="E37" s="35"/>
      <c r="F37" s="35"/>
      <c r="G37" s="35"/>
      <c r="H37" s="4"/>
    </row>
    <row r="38" spans="1:8" ht="44.25" customHeight="1" thickBot="1" x14ac:dyDescent="0.4">
      <c r="A38" s="5" t="s">
        <v>62</v>
      </c>
      <c r="B38" s="4"/>
      <c r="C38" s="35">
        <v>18750</v>
      </c>
      <c r="D38" s="35"/>
      <c r="E38" s="35"/>
      <c r="F38" s="35"/>
      <c r="G38" s="35"/>
      <c r="H38" s="4"/>
    </row>
    <row r="39" spans="1:8" ht="35.15" customHeight="1" thickBot="1" x14ac:dyDescent="0.4">
      <c r="A39" s="24" t="s">
        <v>28</v>
      </c>
      <c r="B39" s="24"/>
      <c r="C39" s="37">
        <f>C26+C33</f>
        <v>487950</v>
      </c>
      <c r="D39" s="37">
        <f t="shared" ref="D39:F39" si="3">D26+D33</f>
        <v>0</v>
      </c>
      <c r="E39" s="37">
        <f t="shared" si="3"/>
        <v>0</v>
      </c>
      <c r="F39" s="37">
        <f t="shared" si="3"/>
        <v>618062.82000000007</v>
      </c>
      <c r="G39" s="37">
        <f>G33+G26</f>
        <v>0</v>
      </c>
      <c r="H39" s="24"/>
    </row>
    <row r="40" spans="1:8" ht="35.15" customHeight="1" thickBot="1" x14ac:dyDescent="0.4">
      <c r="A40" s="31" t="s">
        <v>32</v>
      </c>
      <c r="B40" s="30"/>
      <c r="C40" s="38">
        <v>382647.2</v>
      </c>
      <c r="D40" s="38">
        <f>54500 +45800</f>
        <v>100300</v>
      </c>
      <c r="E40" s="38"/>
      <c r="F40" s="38">
        <v>17751.59</v>
      </c>
      <c r="G40" s="38"/>
      <c r="H40" s="30"/>
    </row>
    <row r="41" spans="1:8" ht="35.15" customHeight="1" thickBot="1" x14ac:dyDescent="0.4">
      <c r="A41" s="26" t="s">
        <v>29</v>
      </c>
      <c r="B41" s="26"/>
      <c r="C41" s="39">
        <f>C24+C39+C40</f>
        <v>1074766.3600000001</v>
      </c>
      <c r="D41" s="39">
        <f>+D40+D24</f>
        <v>327103.18</v>
      </c>
      <c r="E41" s="39">
        <f t="shared" ref="E41" si="4">+E40+E24</f>
        <v>0</v>
      </c>
      <c r="F41" s="39">
        <f>F24+F39+F40</f>
        <v>821663.83000000007</v>
      </c>
      <c r="G41" s="39">
        <f>G24+G39+G40</f>
        <v>211577.06</v>
      </c>
      <c r="H41" s="26"/>
    </row>
    <row r="42" spans="1:8" ht="35.15" customHeight="1" thickBot="1" x14ac:dyDescent="0.4">
      <c r="A42" s="29" t="s">
        <v>13</v>
      </c>
      <c r="B42" s="30"/>
      <c r="C42" s="38">
        <f>C41*0.07</f>
        <v>75233.645200000014</v>
      </c>
      <c r="D42" s="38">
        <v>22897</v>
      </c>
      <c r="E42" s="38"/>
      <c r="F42" s="38">
        <f>F41*0.07</f>
        <v>57516.468100000013</v>
      </c>
      <c r="G42" s="38">
        <f>G41*0.07</f>
        <v>14810.394200000001</v>
      </c>
      <c r="H42" s="30"/>
    </row>
    <row r="43" spans="1:8" ht="35.15" customHeight="1" thickBot="1" x14ac:dyDescent="0.4">
      <c r="A43" s="23" t="s">
        <v>14</v>
      </c>
      <c r="B43" s="23"/>
      <c r="C43" s="42">
        <f>C41+C42</f>
        <v>1150000.0052</v>
      </c>
      <c r="D43" s="42">
        <f>D41+D42</f>
        <v>350000.18</v>
      </c>
      <c r="E43" s="40"/>
      <c r="F43" s="40">
        <f>F41+F42</f>
        <v>879180.29810000013</v>
      </c>
      <c r="G43" s="40">
        <f>G41+G42</f>
        <v>226387.45420000001</v>
      </c>
      <c r="H43" s="58">
        <f>(F43+G43)/1500000</f>
        <v>0.73704516819999999</v>
      </c>
    </row>
    <row r="46" spans="1:8" x14ac:dyDescent="0.35">
      <c r="H46" t="s">
        <v>64</v>
      </c>
    </row>
    <row r="47" spans="1:8" x14ac:dyDescent="0.35">
      <c r="D47" s="32" t="s">
        <v>64</v>
      </c>
      <c r="E47" s="32" t="s">
        <v>64</v>
      </c>
      <c r="G47" s="32" t="s">
        <v>64</v>
      </c>
      <c r="H47" t="s">
        <v>64</v>
      </c>
    </row>
    <row r="62" ht="70.5" customHeight="1" x14ac:dyDescent="0.35"/>
    <row r="63" ht="50.25" customHeight="1" x14ac:dyDescent="0.35"/>
    <row r="64" ht="36" customHeight="1" x14ac:dyDescent="0.35"/>
    <row r="73" ht="25.5" customHeight="1" x14ac:dyDescent="0.35"/>
  </sheetData>
  <mergeCells count="2">
    <mergeCell ref="A8:H8"/>
    <mergeCell ref="A25:H25"/>
  </mergeCells>
  <pageMargins left="0.7" right="0.7" top="0.75" bottom="0.75" header="0.3" footer="0.3"/>
  <pageSetup scale="30" orientation="landscape"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topLeftCell="A12" workbookViewId="0">
      <selection activeCell="F21" sqref="F21"/>
    </sheetView>
  </sheetViews>
  <sheetFormatPr baseColWidth="10" defaultColWidth="8.7265625" defaultRowHeight="14.5" x14ac:dyDescent="0.35"/>
  <cols>
    <col min="1" max="1" width="15.54296875" customWidth="1"/>
    <col min="2" max="2" width="11.26953125" bestFit="1" customWidth="1"/>
    <col min="3" max="3" width="9.7265625" bestFit="1" customWidth="1"/>
    <col min="4" max="4" width="12.453125" customWidth="1"/>
    <col min="5" max="5" width="12.7265625" customWidth="1"/>
    <col min="6" max="6" width="11.26953125" customWidth="1"/>
    <col min="7" max="7" width="15.453125" customWidth="1"/>
    <col min="8" max="8" width="15.26953125" customWidth="1"/>
    <col min="10" max="10" width="11.26953125" bestFit="1" customWidth="1"/>
  </cols>
  <sheetData>
    <row r="1" spans="1:10" ht="15.5" x14ac:dyDescent="0.35">
      <c r="A1" s="6" t="s">
        <v>15</v>
      </c>
      <c r="B1" s="6"/>
      <c r="C1" s="6"/>
      <c r="D1" s="6"/>
    </row>
    <row r="2" spans="1:10" x14ac:dyDescent="0.35">
      <c r="A2" s="12"/>
      <c r="B2" s="12"/>
      <c r="C2" s="12"/>
      <c r="D2" s="12"/>
    </row>
    <row r="3" spans="1:10" x14ac:dyDescent="0.35">
      <c r="A3" s="12" t="s">
        <v>16</v>
      </c>
      <c r="B3" s="12"/>
      <c r="C3" s="12"/>
      <c r="D3" s="12"/>
    </row>
    <row r="4" spans="1:10" ht="15" thickBot="1" x14ac:dyDescent="0.4"/>
    <row r="5" spans="1:10" ht="26.65" customHeight="1" thickBot="1" x14ac:dyDescent="0.4">
      <c r="A5" s="54" t="s">
        <v>0</v>
      </c>
      <c r="B5" s="56" t="s">
        <v>30</v>
      </c>
      <c r="C5" s="57"/>
      <c r="D5" s="56" t="s">
        <v>65</v>
      </c>
      <c r="E5" s="57"/>
      <c r="F5" s="11" t="s">
        <v>4</v>
      </c>
      <c r="G5" s="11" t="s">
        <v>5</v>
      </c>
      <c r="H5" s="54" t="s">
        <v>17</v>
      </c>
      <c r="I5" s="11" t="s">
        <v>5</v>
      </c>
      <c r="J5" s="54" t="s">
        <v>17</v>
      </c>
    </row>
    <row r="6" spans="1:10" ht="26.5" thickBot="1" x14ac:dyDescent="0.4">
      <c r="A6" s="55"/>
      <c r="B6" s="7" t="s">
        <v>2</v>
      </c>
      <c r="C6" s="7" t="s">
        <v>3</v>
      </c>
      <c r="D6" s="7" t="s">
        <v>2</v>
      </c>
      <c r="E6" s="7" t="s">
        <v>3</v>
      </c>
      <c r="F6" s="7"/>
      <c r="G6" s="7"/>
      <c r="H6" s="55"/>
      <c r="I6" s="7"/>
      <c r="J6" s="55"/>
    </row>
    <row r="7" spans="1:10" ht="39" customHeight="1" thickBot="1" x14ac:dyDescent="0.4">
      <c r="A7" s="15" t="s">
        <v>18</v>
      </c>
      <c r="B7" s="18">
        <v>89495.33</v>
      </c>
      <c r="C7" s="18">
        <v>38355.14</v>
      </c>
      <c r="D7" s="8">
        <v>58310</v>
      </c>
      <c r="E7" s="8">
        <v>24990</v>
      </c>
      <c r="F7" s="18">
        <f>B7+D7</f>
        <v>147805.33000000002</v>
      </c>
      <c r="G7" s="18">
        <f>C7+E7</f>
        <v>63345.14</v>
      </c>
      <c r="H7" s="18">
        <f>F7+G7</f>
        <v>211150.47000000003</v>
      </c>
      <c r="I7" s="8"/>
      <c r="J7" s="8" t="s">
        <v>31</v>
      </c>
    </row>
    <row r="8" spans="1:10" ht="39.5" thickBot="1" x14ac:dyDescent="0.4">
      <c r="A8" s="16" t="s">
        <v>19</v>
      </c>
      <c r="B8" s="18">
        <v>9750</v>
      </c>
      <c r="C8" s="18"/>
      <c r="D8" s="9">
        <v>5600</v>
      </c>
      <c r="E8" s="8">
        <v>2400</v>
      </c>
      <c r="F8" s="18">
        <f t="shared" ref="F8:G13" si="0">B8+D8</f>
        <v>15350</v>
      </c>
      <c r="G8" s="18">
        <f t="shared" si="0"/>
        <v>2400</v>
      </c>
      <c r="H8" s="18">
        <f t="shared" ref="H8:H16" si="1">F8+G8</f>
        <v>17750</v>
      </c>
      <c r="I8" s="8"/>
      <c r="J8" s="18">
        <v>62019.16</v>
      </c>
    </row>
    <row r="9" spans="1:10" ht="65.5" thickBot="1" x14ac:dyDescent="0.4">
      <c r="A9" s="16" t="s">
        <v>20</v>
      </c>
      <c r="B9" s="18">
        <v>20000</v>
      </c>
      <c r="C9" s="18"/>
      <c r="D9" s="8">
        <v>86800</v>
      </c>
      <c r="E9" s="8">
        <v>37200</v>
      </c>
      <c r="F9" s="18">
        <f t="shared" si="0"/>
        <v>106800</v>
      </c>
      <c r="G9" s="18">
        <f t="shared" si="0"/>
        <v>37200</v>
      </c>
      <c r="H9" s="18">
        <f t="shared" si="1"/>
        <v>144000</v>
      </c>
      <c r="I9" s="8"/>
      <c r="J9" s="18">
        <v>50900</v>
      </c>
    </row>
    <row r="10" spans="1:10" ht="26.5" thickBot="1" x14ac:dyDescent="0.4">
      <c r="A10" s="16" t="s">
        <v>21</v>
      </c>
      <c r="B10" s="18">
        <v>77000</v>
      </c>
      <c r="C10" s="18">
        <v>33000</v>
      </c>
      <c r="D10" s="8"/>
      <c r="E10" s="8"/>
      <c r="F10" s="18">
        <f t="shared" si="0"/>
        <v>77000</v>
      </c>
      <c r="G10" s="18">
        <f t="shared" si="0"/>
        <v>33000</v>
      </c>
      <c r="H10" s="18">
        <f t="shared" si="1"/>
        <v>110000</v>
      </c>
      <c r="I10" s="8"/>
      <c r="J10" s="18">
        <v>200000</v>
      </c>
    </row>
    <row r="11" spans="1:10" ht="26.5" thickBot="1" x14ac:dyDescent="0.4">
      <c r="A11" s="16" t="s">
        <v>22</v>
      </c>
      <c r="B11" s="18">
        <v>36504.67</v>
      </c>
      <c r="C11" s="18">
        <v>15644.86</v>
      </c>
      <c r="D11" s="8"/>
      <c r="E11" s="8"/>
      <c r="F11" s="18">
        <f t="shared" si="0"/>
        <v>36504.67</v>
      </c>
      <c r="G11" s="18">
        <f t="shared" si="0"/>
        <v>15644.86</v>
      </c>
      <c r="H11" s="18">
        <f t="shared" si="1"/>
        <v>52149.53</v>
      </c>
      <c r="I11" s="8"/>
      <c r="J11" s="18">
        <v>100000</v>
      </c>
    </row>
    <row r="12" spans="1:10" ht="77.25" customHeight="1" thickBot="1" x14ac:dyDescent="0.4">
      <c r="A12" s="16" t="s">
        <v>23</v>
      </c>
      <c r="B12" s="18">
        <v>491586.45</v>
      </c>
      <c r="C12" s="18">
        <v>223429.91</v>
      </c>
      <c r="D12" s="8">
        <v>22400</v>
      </c>
      <c r="E12" s="8">
        <v>9600</v>
      </c>
      <c r="F12" s="18">
        <f t="shared" si="0"/>
        <v>513986.45</v>
      </c>
      <c r="G12" s="18">
        <f t="shared" si="0"/>
        <v>233029.91</v>
      </c>
      <c r="H12" s="18">
        <f t="shared" si="1"/>
        <v>747016.36</v>
      </c>
      <c r="I12" s="8"/>
      <c r="J12" s="18">
        <v>755000</v>
      </c>
    </row>
    <row r="13" spans="1:10" ht="64.5" customHeight="1" thickBot="1" x14ac:dyDescent="0.4">
      <c r="A13" s="16" t="s">
        <v>24</v>
      </c>
      <c r="B13" s="18">
        <v>28000</v>
      </c>
      <c r="C13" s="18">
        <v>12000</v>
      </c>
      <c r="D13" s="8">
        <v>55862.1</v>
      </c>
      <c r="E13" s="8">
        <v>23940.9</v>
      </c>
      <c r="F13" s="18">
        <f t="shared" si="0"/>
        <v>83862.100000000006</v>
      </c>
      <c r="G13" s="18">
        <f t="shared" si="0"/>
        <v>35940.9</v>
      </c>
      <c r="H13" s="18">
        <f t="shared" si="1"/>
        <v>119803</v>
      </c>
      <c r="I13" s="8"/>
      <c r="J13" s="18">
        <v>73950</v>
      </c>
    </row>
    <row r="14" spans="1:10" ht="39" customHeight="1" thickBot="1" x14ac:dyDescent="0.4">
      <c r="A14" s="17" t="s">
        <v>25</v>
      </c>
      <c r="B14" s="19">
        <f>B7+B8+B9+B10+B11+B12+B13</f>
        <v>752336.45</v>
      </c>
      <c r="C14" s="19">
        <f t="shared" ref="C14:G14" si="2">C7+C8+C9+C10+C11+C12+C13</f>
        <v>322429.91000000003</v>
      </c>
      <c r="D14" s="19">
        <f t="shared" si="2"/>
        <v>228972.1</v>
      </c>
      <c r="E14" s="19">
        <f t="shared" si="2"/>
        <v>98130.9</v>
      </c>
      <c r="F14" s="19">
        <f t="shared" si="2"/>
        <v>981308.54999999993</v>
      </c>
      <c r="G14" s="19">
        <f t="shared" si="2"/>
        <v>420560.81000000006</v>
      </c>
      <c r="H14" s="41">
        <f t="shared" si="1"/>
        <v>1401869.3599999999</v>
      </c>
      <c r="I14" s="10"/>
      <c r="J14" s="19">
        <v>1401869.16</v>
      </c>
    </row>
    <row r="15" spans="1:10" ht="15" thickBot="1" x14ac:dyDescent="0.4">
      <c r="A15" s="16" t="s">
        <v>26</v>
      </c>
      <c r="B15" s="18">
        <f>B14*0.07</f>
        <v>52663.551500000001</v>
      </c>
      <c r="C15" s="18">
        <f t="shared" ref="C15:E15" si="3">C14*0.07</f>
        <v>22570.093700000005</v>
      </c>
      <c r="D15" s="18">
        <f t="shared" si="3"/>
        <v>16028.047000000002</v>
      </c>
      <c r="E15" s="18">
        <f t="shared" si="3"/>
        <v>6869.1630000000005</v>
      </c>
      <c r="F15" s="18">
        <f>B15+D15</f>
        <v>68691.598500000007</v>
      </c>
      <c r="G15" s="18">
        <f>C15+E15</f>
        <v>29439.256700000005</v>
      </c>
      <c r="H15" s="18">
        <f t="shared" si="1"/>
        <v>98130.85520000002</v>
      </c>
      <c r="I15" s="8"/>
      <c r="J15" s="18">
        <v>98130.84</v>
      </c>
    </row>
    <row r="16" spans="1:10" ht="15" thickBot="1" x14ac:dyDescent="0.4">
      <c r="A16" s="17" t="s">
        <v>1</v>
      </c>
      <c r="B16" s="19">
        <f>B14+B15</f>
        <v>805000.00150000001</v>
      </c>
      <c r="C16" s="19">
        <f t="shared" ref="C16:E16" si="4">C14+C15</f>
        <v>345000.00370000006</v>
      </c>
      <c r="D16" s="43">
        <f t="shared" si="4"/>
        <v>245000.147</v>
      </c>
      <c r="E16" s="43">
        <f t="shared" si="4"/>
        <v>105000.06299999999</v>
      </c>
      <c r="F16" s="19">
        <f>F14+F15</f>
        <v>1050000.1484999999</v>
      </c>
      <c r="G16" s="19">
        <f>+G14+G15</f>
        <v>450000.06670000008</v>
      </c>
      <c r="H16" s="41">
        <f t="shared" si="1"/>
        <v>1500000.2152</v>
      </c>
      <c r="I16" s="10"/>
      <c r="J16" s="19">
        <v>1500000</v>
      </c>
    </row>
  </sheetData>
  <mergeCells count="5">
    <mergeCell ref="J5:J6"/>
    <mergeCell ref="A5:A6"/>
    <mergeCell ref="B5:C5"/>
    <mergeCell ref="D5:E5"/>
    <mergeCell ref="H5:H6"/>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Jelena Zelenovic</dc:creator>
  <cp:lastModifiedBy>TM</cp:lastModifiedBy>
  <cp:lastPrinted>2017-12-11T22:51:21Z</cp:lastPrinted>
  <dcterms:created xsi:type="dcterms:W3CDTF">2017-11-15T21:17:43Z</dcterms:created>
  <dcterms:modified xsi:type="dcterms:W3CDTF">2020-06-15T16:30:20Z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2020-06-09T16:33:07Z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46aa6105-6a2b-4953-87a4-0000f4a43a6e</vt:lpwstr>
  </property>
  <property fmtid="{D5CDD505-2E9C-101B-9397-08002B2CF9AE}" pid="8" name="MSIP_Label_2059aa38-f392-4105-be92-628035578272_ContentBits">
    <vt:lpwstr>0</vt:lpwstr>
  </property>
</Properties>
</file>