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RCO\Documents\Peter Barwick\RCO\PBF\2020\MPTF Uploads\Christian Aid\"/>
    </mc:Choice>
  </mc:AlternateContent>
  <xr:revisionPtr revIDLastSave="0" documentId="8_{B4E26C65-1805-400E-A85C-E783BAC85825}" xr6:coauthVersionLast="45" xr6:coauthVersionMax="45" xr10:uidLastSave="{00000000-0000-0000-0000-000000000000}"/>
  <bookViews>
    <workbookView xWindow="-108" yWindow="-108" windowWidth="23256" windowHeight="12576"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definedNames>
    <definedName name="_xlnm._FilterDatabase" localSheetId="0" hidden="1">'1) Budget Tables'!$B$12:$M$227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4" l="1"/>
  <c r="G14" i="4"/>
  <c r="G13" i="4"/>
  <c r="G8" i="4"/>
  <c r="G15" i="4" l="1"/>
  <c r="G12" i="4"/>
  <c r="G16" i="4" l="1"/>
  <c r="G17" i="4" s="1"/>
  <c r="G18" i="1" l="1"/>
  <c r="G19" i="1"/>
  <c r="G20" i="1"/>
  <c r="D203" i="5" l="1"/>
  <c r="D200" i="5"/>
  <c r="D220" i="1"/>
  <c r="G121" i="1"/>
  <c r="G120" i="1"/>
  <c r="G119" i="1"/>
  <c r="G118" i="1"/>
  <c r="G117" i="1"/>
  <c r="G116" i="1"/>
  <c r="G110" i="1"/>
  <c r="G109" i="1"/>
  <c r="G108" i="1"/>
  <c r="G107" i="1"/>
  <c r="G106" i="1"/>
  <c r="G79" i="1"/>
  <c r="G78" i="1"/>
  <c r="G77" i="1"/>
  <c r="G76" i="1"/>
  <c r="G75" i="1"/>
  <c r="G74" i="1"/>
  <c r="G70" i="1"/>
  <c r="G69" i="1"/>
  <c r="G68" i="1"/>
  <c r="G67" i="1"/>
  <c r="G66" i="1"/>
  <c r="G65" i="1"/>
  <c r="G64" i="1"/>
  <c r="D33" i="1"/>
  <c r="G33" i="1" s="1"/>
  <c r="D32" i="1"/>
  <c r="G32" i="1" s="1"/>
  <c r="G29" i="1"/>
  <c r="G28" i="1"/>
  <c r="G27" i="1"/>
  <c r="G26" i="1"/>
  <c r="G25" i="1"/>
  <c r="G24" i="1"/>
  <c r="G23" i="1"/>
  <c r="G22" i="1"/>
  <c r="G21" i="1"/>
  <c r="G17" i="1"/>
  <c r="G16" i="1"/>
  <c r="D30" i="1"/>
  <c r="H30" i="1" l="1"/>
  <c r="G190" i="1"/>
  <c r="G191" i="1"/>
  <c r="G192" i="1"/>
  <c r="G189" i="1"/>
  <c r="G179" i="1" l="1"/>
  <c r="G180" i="1"/>
  <c r="G181" i="1"/>
  <c r="G182" i="1"/>
  <c r="G183" i="1"/>
  <c r="G184" i="1"/>
  <c r="G185" i="1"/>
  <c r="G178" i="1"/>
  <c r="G169" i="1"/>
  <c r="G170" i="1"/>
  <c r="G171" i="1"/>
  <c r="G172" i="1"/>
  <c r="G173" i="1"/>
  <c r="G174" i="1"/>
  <c r="G175" i="1"/>
  <c r="G168" i="1"/>
  <c r="G159" i="1"/>
  <c r="G160" i="1"/>
  <c r="G161" i="1"/>
  <c r="G162" i="1"/>
  <c r="G163" i="1"/>
  <c r="G164" i="1"/>
  <c r="G165" i="1"/>
  <c r="G158" i="1"/>
  <c r="G149" i="1"/>
  <c r="G150" i="1"/>
  <c r="G151" i="1"/>
  <c r="G152" i="1"/>
  <c r="G153" i="1"/>
  <c r="G154" i="1"/>
  <c r="G155" i="1"/>
  <c r="G148" i="1"/>
  <c r="G137" i="1"/>
  <c r="G138" i="1"/>
  <c r="G139" i="1"/>
  <c r="G140" i="1"/>
  <c r="G141" i="1"/>
  <c r="G142" i="1"/>
  <c r="G143" i="1"/>
  <c r="G136" i="1"/>
  <c r="G127" i="1"/>
  <c r="G128" i="1"/>
  <c r="G129" i="1"/>
  <c r="G130" i="1"/>
  <c r="G131" i="1"/>
  <c r="G132" i="1"/>
  <c r="G133" i="1"/>
  <c r="G126" i="1"/>
  <c r="G122" i="1"/>
  <c r="G123" i="1"/>
  <c r="G111" i="1"/>
  <c r="G112" i="1"/>
  <c r="G113" i="1"/>
  <c r="G95" i="1"/>
  <c r="G96" i="1"/>
  <c r="G97" i="1"/>
  <c r="G98" i="1"/>
  <c r="G99" i="1"/>
  <c r="G100" i="1"/>
  <c r="G101" i="1"/>
  <c r="G94" i="1"/>
  <c r="G85" i="1"/>
  <c r="G86" i="1"/>
  <c r="G87" i="1"/>
  <c r="G88" i="1"/>
  <c r="G89" i="1"/>
  <c r="G90" i="1"/>
  <c r="G91" i="1"/>
  <c r="G84" i="1"/>
  <c r="G80" i="1"/>
  <c r="G81" i="1"/>
  <c r="G71" i="1"/>
  <c r="G53" i="1"/>
  <c r="G54" i="1"/>
  <c r="G55" i="1"/>
  <c r="G56" i="1"/>
  <c r="G57" i="1"/>
  <c r="G58" i="1"/>
  <c r="G59" i="1"/>
  <c r="G52" i="1"/>
  <c r="G49" i="1"/>
  <c r="G34" i="1"/>
  <c r="G35" i="1"/>
  <c r="G36" i="1"/>
  <c r="G37" i="1"/>
  <c r="G38" i="1"/>
  <c r="G39" i="1"/>
  <c r="D215" i="5" l="1"/>
  <c r="D210" i="5"/>
  <c r="D211" i="5"/>
  <c r="C10" i="4" s="1"/>
  <c r="D212" i="5"/>
  <c r="D213" i="5"/>
  <c r="D214" i="5"/>
  <c r="D209" i="5"/>
  <c r="C21" i="4"/>
  <c r="C7" i="4" l="1"/>
  <c r="D208" i="5"/>
  <c r="D166" i="1" l="1"/>
  <c r="E166" i="1"/>
  <c r="D14" i="5"/>
  <c r="E211" i="1"/>
  <c r="F211" i="1"/>
  <c r="D211" i="1"/>
  <c r="E203" i="1"/>
  <c r="F203" i="1"/>
  <c r="D203" i="1"/>
  <c r="F204" i="5"/>
  <c r="E204" i="5"/>
  <c r="D204" i="5"/>
  <c r="G203" i="5"/>
  <c r="G202" i="5"/>
  <c r="G201" i="5"/>
  <c r="G200" i="5"/>
  <c r="G199" i="5"/>
  <c r="G198" i="5"/>
  <c r="G197" i="5"/>
  <c r="E193" i="1"/>
  <c r="E196" i="5" s="1"/>
  <c r="F193" i="1"/>
  <c r="F196" i="5" s="1"/>
  <c r="D193" i="1"/>
  <c r="D196" i="5" s="1"/>
  <c r="G204" i="5" l="1"/>
  <c r="H50" i="1"/>
  <c r="G144" i="1"/>
  <c r="G40" i="1"/>
  <c r="G72" i="1"/>
  <c r="G102" i="1"/>
  <c r="G134" i="1"/>
  <c r="G166" i="1"/>
  <c r="H186" i="1"/>
  <c r="G60" i="1"/>
  <c r="G92" i="1"/>
  <c r="H176" i="1"/>
  <c r="G82" i="1"/>
  <c r="G114" i="1"/>
  <c r="G124" i="1"/>
  <c r="G156" i="1"/>
  <c r="H40" i="1"/>
  <c r="G176" i="1"/>
  <c r="H102" i="1"/>
  <c r="H114" i="1"/>
  <c r="H134" i="1"/>
  <c r="G193" i="1"/>
  <c r="H60" i="1"/>
  <c r="H144" i="1"/>
  <c r="H193" i="1"/>
  <c r="H72" i="1"/>
  <c r="H156" i="1"/>
  <c r="H82" i="1"/>
  <c r="H166" i="1"/>
  <c r="H124" i="1"/>
  <c r="H92" i="1"/>
  <c r="G186" i="1"/>
  <c r="G50" i="1"/>
  <c r="G30"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G18" i="5"/>
  <c r="G19" i="5"/>
  <c r="G20" i="5"/>
  <c r="G21" i="5"/>
  <c r="G22" i="5"/>
  <c r="G23" i="5"/>
  <c r="G24" i="5"/>
  <c r="D25" i="5"/>
  <c r="D217" i="1" l="1"/>
  <c r="G137" i="5"/>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6" i="1"/>
  <c r="E185" i="5" s="1"/>
  <c r="F186" i="1"/>
  <c r="F185" i="5" s="1"/>
  <c r="E176" i="1"/>
  <c r="E174" i="5" s="1"/>
  <c r="F176" i="1"/>
  <c r="F174" i="5" s="1"/>
  <c r="E163" i="5"/>
  <c r="F166" i="1"/>
  <c r="F163" i="5" s="1"/>
  <c r="E156" i="1"/>
  <c r="E152" i="5" s="1"/>
  <c r="F156" i="1"/>
  <c r="F152" i="5" s="1"/>
  <c r="E144" i="1"/>
  <c r="E140" i="5" s="1"/>
  <c r="F144" i="1"/>
  <c r="F140" i="5" s="1"/>
  <c r="E134" i="1"/>
  <c r="E129" i="5" s="1"/>
  <c r="F134" i="1"/>
  <c r="F129" i="5" s="1"/>
  <c r="E124" i="1"/>
  <c r="E118" i="5" s="1"/>
  <c r="F124" i="1"/>
  <c r="F118" i="5" s="1"/>
  <c r="E114" i="1"/>
  <c r="F114" i="1"/>
  <c r="F107" i="5" s="1"/>
  <c r="E102" i="1"/>
  <c r="E95" i="5" s="1"/>
  <c r="F102" i="1"/>
  <c r="E92" i="1"/>
  <c r="E84" i="5" s="1"/>
  <c r="F92" i="1"/>
  <c r="F84" i="5" s="1"/>
  <c r="E82" i="1"/>
  <c r="E73" i="5" s="1"/>
  <c r="F82" i="1"/>
  <c r="F73" i="5" s="1"/>
  <c r="E72" i="1"/>
  <c r="E62" i="5" s="1"/>
  <c r="F72" i="1"/>
  <c r="F62" i="5" s="1"/>
  <c r="E60" i="1"/>
  <c r="E50" i="5" s="1"/>
  <c r="F60" i="1"/>
  <c r="F50" i="5" s="1"/>
  <c r="E50" i="1"/>
  <c r="F50" i="1"/>
  <c r="F39" i="5" s="1"/>
  <c r="E40" i="1"/>
  <c r="E28" i="5" s="1"/>
  <c r="F40" i="1"/>
  <c r="F28" i="5" s="1"/>
  <c r="D40" i="1"/>
  <c r="F30" i="1"/>
  <c r="F17" i="5" s="1"/>
  <c r="E30" i="1"/>
  <c r="E17" i="5" s="1"/>
  <c r="D28" i="5" l="1"/>
  <c r="G28" i="5" s="1"/>
  <c r="C16" i="4"/>
  <c r="C17" i="4" s="1"/>
  <c r="D217" i="5"/>
  <c r="D218" i="5" s="1"/>
  <c r="D15" i="4"/>
  <c r="E107" i="5"/>
  <c r="G216" i="5"/>
  <c r="F95" i="5"/>
  <c r="F204" i="1"/>
  <c r="E204" i="1"/>
  <c r="E39" i="5"/>
  <c r="F205" i="1" l="1"/>
  <c r="F212" i="1" s="1"/>
  <c r="E205" i="1"/>
  <c r="E212" i="1" s="1"/>
  <c r="D186" i="1"/>
  <c r="D176" i="1"/>
  <c r="D174" i="5" s="1"/>
  <c r="G174" i="5" s="1"/>
  <c r="D163" i="5"/>
  <c r="G163" i="5" s="1"/>
  <c r="D156" i="1"/>
  <c r="D144" i="1"/>
  <c r="D140" i="5" s="1"/>
  <c r="G140" i="5" s="1"/>
  <c r="D134" i="1"/>
  <c r="D129" i="5" s="1"/>
  <c r="G129" i="5" s="1"/>
  <c r="D124" i="1"/>
  <c r="D118" i="5" s="1"/>
  <c r="G118" i="5" s="1"/>
  <c r="D114" i="1"/>
  <c r="D102" i="1"/>
  <c r="D95" i="5" s="1"/>
  <c r="G95" i="5" s="1"/>
  <c r="D92" i="1"/>
  <c r="D84" i="5" s="1"/>
  <c r="G84" i="5" s="1"/>
  <c r="D82" i="1"/>
  <c r="D72" i="1"/>
  <c r="D60" i="1"/>
  <c r="D50" i="5" s="1"/>
  <c r="G50" i="5" s="1"/>
  <c r="D50" i="1"/>
  <c r="D204" i="1" s="1"/>
  <c r="D17" i="5"/>
  <c r="G17" i="5" s="1"/>
  <c r="D185" i="5" l="1"/>
  <c r="G185" i="5" s="1"/>
  <c r="D73" i="5"/>
  <c r="G73" i="5" s="1"/>
  <c r="F206" i="1"/>
  <c r="F213" i="1"/>
  <c r="E23" i="4" s="1"/>
  <c r="E22" i="4"/>
  <c r="E206" i="1"/>
  <c r="D22" i="4"/>
  <c r="E213" i="1"/>
  <c r="D23" i="4" s="1"/>
  <c r="D107" i="5"/>
  <c r="G107" i="5" s="1"/>
  <c r="C29" i="6"/>
  <c r="D152" i="5"/>
  <c r="G152" i="5" s="1"/>
  <c r="C40" i="6"/>
  <c r="D62" i="5"/>
  <c r="G62" i="5" s="1"/>
  <c r="C18" i="6"/>
  <c r="D39" i="5"/>
  <c r="G39" i="5" s="1"/>
  <c r="C7" i="6"/>
  <c r="D10" i="6" s="1"/>
  <c r="G204" i="1" l="1"/>
  <c r="G205" i="1" s="1"/>
  <c r="G206" i="1" s="1"/>
  <c r="F215" i="1"/>
  <c r="E215" i="1"/>
  <c r="D45" i="6"/>
  <c r="D47" i="6"/>
  <c r="D46" i="6"/>
  <c r="D43" i="6"/>
  <c r="D44" i="6"/>
  <c r="D34" i="6"/>
  <c r="D36" i="6"/>
  <c r="D32" i="6"/>
  <c r="D33" i="6"/>
  <c r="D35" i="6"/>
  <c r="D24" i="6"/>
  <c r="D25" i="6"/>
  <c r="D21" i="6"/>
  <c r="D22" i="6"/>
  <c r="D23" i="6"/>
  <c r="D12" i="6"/>
  <c r="D11" i="6"/>
  <c r="D14" i="6"/>
  <c r="D13" i="6"/>
  <c r="D205" i="1"/>
  <c r="D206" i="1" l="1"/>
  <c r="C30" i="6"/>
  <c r="C41" i="6"/>
  <c r="C19" i="6"/>
  <c r="C8" i="6"/>
  <c r="D221" i="1" l="1"/>
  <c r="D212" i="1"/>
  <c r="C22" i="4" s="1"/>
  <c r="G22" i="4" s="1"/>
  <c r="D214" i="1"/>
  <c r="C24" i="4" s="1"/>
  <c r="D213" i="1"/>
  <c r="C23" i="4" s="1"/>
  <c r="D218" i="1"/>
  <c r="C25" i="4" l="1"/>
  <c r="D215" i="1"/>
  <c r="I82" i="1" l="1"/>
  <c r="I72" i="1" l="1"/>
  <c r="I114" i="1" l="1"/>
  <c r="I40" i="1"/>
  <c r="I124" i="1"/>
  <c r="I30" i="1"/>
  <c r="I193" i="1" l="1"/>
  <c r="I217" i="1" s="1"/>
  <c r="I218" i="1" s="1"/>
</calcChain>
</file>

<file path=xl/sharedStrings.xml><?xml version="1.0" encoding="utf-8"?>
<sst xmlns="http://schemas.openxmlformats.org/spreadsheetml/2006/main" count="903" uniqueCount="681">
  <si>
    <t xml:space="preserve">OUTCOME 1: </t>
  </si>
  <si>
    <t>Output 1.1:</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</si>
  <si>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</si>
  <si>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</si>
  <si>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</si>
  <si>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</si>
  <si>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</si>
  <si>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</si>
  <si>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</si>
  <si>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</si>
  <si>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</si>
  <si>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</si>
  <si>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</si>
  <si>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</si>
  <si>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</si>
  <si>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</si>
  <si>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</si>
  <si>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</si>
  <si>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</si>
  <si>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</si>
  <si>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</si>
  <si>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</si>
  <si>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</si>
  <si>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</si>
  <si>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</si>
  <si>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</si>
  <si>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</si>
  <si>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</si>
  <si>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</si>
  <si>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</si>
  <si>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1.1.5</t>
  </si>
  <si>
    <t>Activity 1.1.6</t>
  </si>
  <si>
    <t>Activity 1.1.7</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</si>
  <si>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</si>
  <si>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</si>
  <si>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</si>
  <si>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</si>
  <si>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</si>
  <si>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</si>
  <si>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</si>
  <si>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</si>
  <si>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</si>
  <si>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</si>
  <si>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</si>
  <si>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</si>
  <si>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</si>
  <si>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</si>
  <si>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</si>
  <si>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</si>
  <si>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</si>
  <si>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</si>
  <si>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</si>
  <si>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</si>
  <si>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</si>
  <si>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</si>
  <si>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</si>
  <si>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</si>
  <si>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</si>
  <si>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</si>
  <si>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</si>
  <si>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</si>
  <si>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</si>
  <si>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2.1.8</t>
  </si>
  <si>
    <t>Output 2.2</t>
  </si>
  <si>
    <t>Activity 2.2.2</t>
  </si>
  <si>
    <t>Activity 2.2.3</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</si>
  <si>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</si>
  <si>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</si>
  <si>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</si>
  <si>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</si>
  <si>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</si>
  <si>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</si>
  <si>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</si>
  <si>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</si>
  <si>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</si>
  <si>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</si>
  <si>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</si>
  <si>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</si>
  <si>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</si>
  <si>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</si>
  <si>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</si>
  <si>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</si>
  <si>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</si>
  <si>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</si>
  <si>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</si>
  <si>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</si>
  <si>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</si>
  <si>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</si>
  <si>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3.1.2</t>
  </si>
  <si>
    <t>Activity 3.1.3</t>
  </si>
  <si>
    <t>Activity 3.1.6</t>
  </si>
  <si>
    <t>Activity 3.1.7</t>
  </si>
  <si>
    <t>Activity 3.1.8</t>
  </si>
  <si>
    <t>Activity 3.2.1</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</si>
  <si>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</si>
  <si>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</si>
  <si>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</si>
  <si>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</si>
  <si>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</si>
  <si>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</si>
  <si>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</si>
  <si>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</si>
  <si>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</si>
  <si>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</si>
  <si>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</si>
  <si>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</si>
  <si>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</si>
  <si>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</si>
  <si>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</si>
  <si>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</si>
  <si>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</si>
  <si>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</si>
  <si>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</si>
  <si>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</si>
  <si>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</si>
  <si>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</si>
  <si>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</si>
  <si>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</si>
  <si>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</si>
  <si>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</si>
  <si>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</si>
  <si>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</si>
  <si>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</si>
  <si>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</si>
  <si>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</si>
  <si>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</si>
  <si>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</si>
  <si>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</si>
  <si>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</si>
  <si>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</si>
  <si>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</si>
  <si>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</si>
  <si>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</si>
  <si>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</si>
  <si>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</si>
  <si>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</si>
  <si>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</si>
  <si>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</si>
  <si>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</si>
  <si>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</si>
  <si>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</si>
  <si>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</si>
  <si>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</si>
  <si>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</si>
  <si>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</si>
  <si>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</si>
  <si>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</si>
  <si>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</si>
  <si>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</si>
  <si>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</si>
  <si>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</si>
  <si>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</si>
  <si>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</si>
  <si>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</si>
  <si>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</si>
  <si>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</si>
  <si>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</si>
  <si>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</si>
  <si>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</si>
  <si>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</si>
  <si>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</si>
  <si>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</si>
  <si>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</si>
  <si>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</si>
  <si>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</si>
  <si>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</si>
  <si>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</si>
  <si>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</si>
  <si>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</si>
  <si>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</si>
  <si>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</si>
  <si>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</si>
  <si>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</si>
  <si>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</si>
  <si>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</si>
  <si>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</si>
  <si>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</si>
  <si>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</si>
  <si>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</si>
  <si>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</si>
  <si>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</si>
  <si>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</si>
  <si>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</si>
  <si>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</si>
  <si>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</si>
  <si>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</si>
  <si>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</si>
  <si>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</si>
  <si>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</si>
  <si>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</si>
  <si>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</si>
  <si>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</si>
  <si>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</si>
  <si>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</si>
  <si>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</si>
  <si>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</si>
  <si>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</si>
  <si>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</si>
  <si>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</si>
  <si>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</si>
  <si>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</si>
  <si>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</si>
  <si>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</si>
  <si>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</si>
  <si>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</si>
  <si>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</si>
  <si>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</si>
  <si>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</si>
  <si>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</si>
  <si>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</si>
  <si>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</si>
  <si>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</si>
  <si>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</si>
  <si>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</si>
  <si>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</si>
  <si>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</si>
  <si>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</si>
  <si>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</si>
  <si>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</si>
  <si>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</si>
  <si>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</si>
  <si>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</si>
  <si>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</si>
  <si>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</si>
  <si>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</si>
  <si>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</si>
  <si>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</si>
  <si>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</si>
  <si>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</si>
  <si>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</si>
  <si>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</si>
  <si>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</si>
  <si>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</si>
  <si>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</si>
  <si>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</si>
  <si>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</si>
  <si>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</si>
  <si>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</si>
  <si>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</si>
  <si>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</si>
  <si>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</si>
  <si>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</si>
  <si>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</si>
  <si>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</si>
  <si>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</si>
  <si>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</si>
  <si>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</si>
  <si>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</si>
  <si>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</si>
  <si>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</si>
  <si>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</si>
  <si>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</si>
  <si>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</si>
  <si>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</si>
  <si>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</si>
  <si>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</si>
  <si>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</si>
  <si>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</si>
  <si>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</si>
  <si>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</si>
  <si>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</si>
  <si>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</si>
  <si>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</si>
  <si>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</si>
  <si>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</si>
  <si>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</si>
  <si>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</si>
  <si>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</si>
  <si>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</si>
  <si>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</si>
  <si>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</si>
  <si>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</si>
  <si>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</si>
  <si>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</si>
  <si>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</si>
  <si>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</si>
  <si>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</si>
  <si>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</si>
  <si>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</si>
  <si>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</si>
  <si>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</si>
  <si>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</si>
  <si>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</si>
  <si>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</si>
  <si>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</si>
  <si>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</si>
  <si>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</si>
  <si>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</si>
  <si>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</si>
  <si>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</si>
  <si>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</si>
  <si>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</si>
  <si>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</si>
  <si>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</si>
  <si>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</si>
  <si>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</si>
  <si>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</si>
  <si>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</si>
  <si>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</si>
  <si>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</si>
  <si>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</si>
  <si>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</si>
  <si>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</si>
  <si>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</si>
  <si>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</si>
  <si>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</si>
  <si>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</si>
  <si>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</si>
  <si>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</si>
  <si>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</si>
  <si>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</si>
  <si>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</si>
  <si>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</si>
  <si>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</si>
  <si>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</si>
  <si>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</si>
  <si>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</si>
  <si>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</si>
  <si>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</si>
  <si>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</si>
  <si>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</si>
  <si>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</si>
  <si>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</si>
  <si>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</si>
  <si>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</si>
  <si>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</si>
  <si>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</si>
  <si>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</si>
  <si>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</si>
  <si>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</si>
  <si>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</si>
  <si>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</si>
  <si>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</si>
  <si>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</si>
  <si>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</si>
  <si>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</si>
  <si>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</si>
  <si>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</si>
  <si>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</si>
  <si>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</si>
  <si>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</si>
  <si>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</si>
  <si>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</si>
  <si>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</si>
  <si>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</si>
  <si>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</si>
  <si>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</si>
  <si>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</si>
  <si>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</si>
  <si>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</si>
  <si>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</si>
  <si>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</si>
  <si>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</si>
  <si>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</si>
  <si>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</si>
  <si>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</si>
  <si>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</si>
  <si>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</si>
  <si>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</si>
  <si>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</si>
  <si>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</si>
  <si>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</si>
  <si>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</si>
  <si>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</si>
  <si>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</si>
  <si>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</si>
  <si>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</si>
  <si>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</si>
  <si>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</si>
  <si>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</si>
  <si>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</si>
  <si>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</si>
  <si>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</si>
  <si>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</si>
  <si>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</si>
  <si>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</si>
  <si>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</si>
  <si>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</si>
  <si>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</si>
  <si>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</si>
  <si>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</si>
  <si>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</si>
  <si>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</si>
  <si>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</si>
  <si>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</si>
  <si>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</si>
  <si>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</si>
  <si>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</si>
  <si>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</si>
  <si>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</si>
  <si>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</si>
  <si>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</si>
  <si>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</si>
  <si>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</si>
  <si>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</si>
  <si>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</si>
  <si>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</si>
  <si>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</si>
  <si>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</si>
  <si>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</si>
  <si>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</si>
  <si>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</si>
  <si>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</si>
  <si>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</si>
  <si>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</si>
  <si>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</si>
  <si>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</si>
  <si>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</si>
  <si>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</si>
  <si>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</si>
  <si>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</si>
  <si>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</si>
  <si>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</si>
  <si>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</si>
  <si>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</si>
  <si>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</si>
  <si>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</si>
  <si>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</si>
  <si>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</si>
  <si>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</si>
  <si>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</si>
  <si>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</si>
  <si>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</si>
  <si>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</si>
  <si>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</si>
  <si>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</si>
  <si>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</si>
  <si>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</si>
  <si>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</si>
  <si>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</si>
  <si>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</si>
  <si>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</si>
  <si>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</si>
  <si>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</si>
  <si>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</si>
  <si>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</si>
  <si>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</si>
  <si>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</si>
  <si>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</si>
  <si>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</si>
  <si>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</si>
  <si>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</si>
  <si>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</si>
  <si>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</si>
  <si>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</si>
  <si>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</si>
  <si>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</si>
  <si>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</si>
  <si>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</si>
  <si>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</si>
  <si>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</si>
  <si>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</si>
  <si>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</si>
  <si>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</si>
  <si>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</si>
  <si>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</si>
  <si>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</si>
  <si>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</si>
  <si>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</si>
  <si>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</si>
  <si>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</si>
  <si>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</si>
  <si>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</si>
  <si>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</si>
  <si>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</si>
  <si>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</si>
  <si>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</si>
  <si>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</si>
  <si>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</si>
  <si>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</si>
  <si>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</si>
  <si>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</si>
  <si>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</si>
  <si>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</si>
  <si>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</si>
  <si>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</si>
  <si>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</si>
  <si>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</si>
  <si>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</si>
  <si>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</si>
  <si>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</si>
  <si>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</si>
  <si>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</si>
  <si>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</si>
  <si>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</si>
  <si>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</si>
  <si>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</si>
  <si>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</si>
  <si>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</si>
  <si>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</si>
  <si>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</si>
  <si>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</si>
  <si>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</si>
  <si>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</si>
  <si>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</si>
  <si>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</si>
  <si>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</si>
  <si>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</si>
  <si>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</si>
  <si>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</si>
  <si>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</si>
  <si>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</si>
  <si>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</si>
  <si>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</si>
  <si>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</si>
  <si>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</si>
  <si>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</si>
  <si>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</si>
  <si>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</si>
  <si>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</si>
  <si>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</si>
  <si>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</si>
  <si>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</si>
  <si>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</si>
  <si>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</si>
  <si>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</si>
  <si>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</si>
  <si>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</si>
  <si>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</si>
  <si>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</si>
  <si>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</si>
  <si>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</si>
  <si>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</si>
  <si>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</si>
  <si>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</si>
  <si>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</si>
  <si>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</si>
  <si>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</si>
  <si>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</si>
  <si>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</si>
  <si>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</si>
  <si>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</si>
  <si>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</si>
  <si>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</si>
  <si>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</si>
  <si>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</si>
  <si>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</si>
  <si>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</si>
  <si>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</si>
  <si>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</si>
  <si>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</si>
  <si>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</si>
  <si>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</si>
  <si>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</si>
  <si>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</si>
  <si>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</si>
  <si>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</si>
  <si>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</si>
  <si>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</si>
  <si>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</si>
  <si>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</si>
  <si>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</si>
  <si>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</si>
  <si>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rPr>
        <b/>
        <sz val="12"/>
        <color theme="1"/>
        <rFont val="Calibri"/>
        <family val="2"/>
        <scheme val="minor"/>
      </rPr>
      <t xml:space="preserve">Digital Literacy through Sayarma App: </t>
    </r>
    <r>
      <rPr>
        <sz val="12"/>
        <color theme="1"/>
        <rFont val="Calibri"/>
        <family val="2"/>
        <scheme val="minor"/>
      </rPr>
      <t>Improve or  fix any software issues in the Sayarma app to make it user-friendly</t>
    </r>
  </si>
  <si>
    <r>
      <rPr>
        <b/>
        <sz val="12"/>
        <color theme="1"/>
        <rFont val="Calibri"/>
        <family val="2"/>
        <scheme val="minor"/>
      </rPr>
      <t>Digital Literacy through Sayarma App</t>
    </r>
    <r>
      <rPr>
        <sz val="12"/>
        <color theme="1"/>
        <rFont val="Calibri"/>
        <family val="2"/>
        <scheme val="minor"/>
      </rPr>
      <t>: Muliplier Training to 600 young IDP women on  digital literacy using Sayarma App</t>
    </r>
  </si>
  <si>
    <t xml:space="preserve"> 400 trainee religious leaders (40% female) in Mandalay and Mon, 600 Buddhist and Muslim youth in Rakhine (50% female) undergo a program of peace education that is integrated into the targeted religious an educational institutions</t>
  </si>
  <si>
    <t>Activity 1.1.1a</t>
  </si>
  <si>
    <t>Activity 1.1.1b</t>
  </si>
  <si>
    <t>Activity 1.1.4a</t>
  </si>
  <si>
    <t>Activity 1.1.4b</t>
  </si>
  <si>
    <t>Activity 1.1.4c</t>
  </si>
  <si>
    <t>Activity 1.1.4d</t>
  </si>
  <si>
    <t>Activity 1.1.4e</t>
  </si>
  <si>
    <t>Activity 1.1.4f</t>
  </si>
  <si>
    <t>Quaterly meeting of Technical Peace Education Steering Committee (in Yangon/ Regions)</t>
  </si>
  <si>
    <t>Youth Reflection session in Sittwe, Rakhine</t>
  </si>
  <si>
    <t xml:space="preserve">A Gender sensitive participatory action session  on peaceful coexistence, hate speech and youth policy with  the successful youth CSO micro grantees </t>
  </si>
  <si>
    <t>3600 Female and male youth have the skills to identify and challenge hate speech</t>
  </si>
  <si>
    <t>Activity 2.1.1a</t>
  </si>
  <si>
    <t>Activity 2.1.1b</t>
  </si>
  <si>
    <t>Activity 2.1.1c</t>
  </si>
  <si>
    <t>Activity 2.1.1d</t>
  </si>
  <si>
    <t>Activity 2.1.2a</t>
  </si>
  <si>
    <t>Activity 2.1.2b</t>
  </si>
  <si>
    <t>Activity 2.1.2c</t>
  </si>
  <si>
    <t>Activity 2.2.1a</t>
  </si>
  <si>
    <t>Activity 2.2.1b</t>
  </si>
  <si>
    <t>Activity 2.2.1c</t>
  </si>
  <si>
    <t>Activity 2.2.1d</t>
  </si>
  <si>
    <r>
      <rPr>
        <b/>
        <sz val="12"/>
        <color theme="1"/>
        <rFont val="Calibri"/>
        <family val="2"/>
        <scheme val="minor"/>
      </rPr>
      <t>Pilot the first Burmese language NLP to identify hatespeech:</t>
    </r>
    <r>
      <rPr>
        <sz val="12"/>
        <color theme="1"/>
        <rFont val="Calibri"/>
        <family val="2"/>
        <scheme val="minor"/>
      </rPr>
      <t xml:space="preserve"> Create and label datasets of hate speech to improve the accuracy of the NLP algorithm</t>
    </r>
  </si>
  <si>
    <r>
      <rPr>
        <b/>
        <sz val="12"/>
        <color theme="1"/>
        <rFont val="Calibri"/>
        <family val="2"/>
        <scheme val="minor"/>
      </rPr>
      <t>Pilot the first Burmese language NLP to identify hatespeech:</t>
    </r>
    <r>
      <rPr>
        <sz val="12"/>
        <color theme="1"/>
        <rFont val="Calibri"/>
        <family val="2"/>
        <scheme val="minor"/>
      </rPr>
      <t xml:space="preserve"> Training on NLP algorithm by using machine learning</t>
    </r>
  </si>
  <si>
    <r>
      <rPr>
        <b/>
        <sz val="12"/>
        <color theme="1"/>
        <rFont val="Calibri"/>
        <family val="2"/>
        <scheme val="minor"/>
      </rPr>
      <t>Pilot the first Burmese language NLP to identify hatespeech:</t>
    </r>
    <r>
      <rPr>
        <sz val="12"/>
        <color theme="1"/>
        <rFont val="Calibri"/>
        <family val="2"/>
        <scheme val="minor"/>
      </rPr>
      <t xml:space="preserve"> User testing on the hate speech dashboard and the dataset after the training</t>
    </r>
  </si>
  <si>
    <t>This cost includes the fees for  Ethnography Lead and the relevant operation cost. The Ethnography will do the User-testing for hate speech dashboard and feeding feedback to engineering and design teams to improve dashboard. All KKT costs are reflected under contractual services.</t>
  </si>
  <si>
    <t>Female and male youth improve the implementation of the Peace component of the Youth Policy and the drafting of Anti-Hate Speech Policy</t>
  </si>
  <si>
    <t>30 Youth CSOs and Youth Affairs Committees are established and have strengthened capacity and to take action.</t>
  </si>
  <si>
    <t>Activity 3.1.1a</t>
  </si>
  <si>
    <t>Activity 3.1.1b</t>
  </si>
  <si>
    <t>Activity 3.1.1c</t>
  </si>
  <si>
    <t xml:space="preserve">Organise six coordination and consultation meetings with Regional/ State level female and male  YAC members and local youth network for strategic planning on strengthening of Township level YACs and deliberate on youth policy implementaion across Mon, Mandalay and Rakhine </t>
  </si>
  <si>
    <t xml:space="preserve">Strategic Planning  and advocacy workshop at States and Region with 75 female and male youth leaders </t>
  </si>
  <si>
    <t>300 Female and male youth participate in advocacy, dialogue and campaign initiatives, which seek to influence the implementation of the Youth Policy nationally and drafting of the Anti-Hate Speech policy</t>
  </si>
  <si>
    <t>Activity 3.2.2a</t>
  </si>
  <si>
    <t>Activity 3.2.2b</t>
  </si>
  <si>
    <t>Activity 3.2.3a</t>
  </si>
  <si>
    <t>Activity 3.2.3b</t>
  </si>
  <si>
    <t>Activity 3.2.3c</t>
  </si>
  <si>
    <r>
      <rPr>
        <b/>
        <sz val="12"/>
        <color theme="1"/>
        <rFont val="Calibri"/>
        <family val="2"/>
        <scheme val="minor"/>
      </rPr>
      <t>Youth led Peace Campaign:</t>
    </r>
    <r>
      <rPr>
        <sz val="12"/>
        <color theme="1"/>
        <rFont val="Calibri"/>
        <family val="2"/>
        <scheme val="minor"/>
      </rPr>
      <t xml:space="preserve"> Organise youth led Media campaign through debate/panel discussion on impact of social media, hate speech, importance of youth policy and youth in peace building involving media groups like Mizzima, YouthTV, Democratic Voice of Burma (DVB) etc</t>
    </r>
  </si>
  <si>
    <r>
      <rPr>
        <b/>
        <sz val="12"/>
        <rFont val="Calibri"/>
        <family val="2"/>
        <scheme val="minor"/>
      </rPr>
      <t>Policy brief and youth Conference:</t>
    </r>
    <r>
      <rPr>
        <sz val="12"/>
        <rFont val="Calibri"/>
        <family val="2"/>
        <scheme val="minor"/>
      </rPr>
      <t xml:space="preserve"> Develop Policy brief from the learnings through out the project  to demonstrate the government on the implementation of youth policy at the township level with a focus on Gender and peace</t>
    </r>
  </si>
  <si>
    <r>
      <rPr>
        <b/>
        <sz val="12"/>
        <rFont val="Calibri"/>
        <family val="2"/>
        <scheme val="minor"/>
      </rPr>
      <t>Policy brief and youth Conference:</t>
    </r>
    <r>
      <rPr>
        <sz val="12"/>
        <rFont val="Calibri"/>
        <family val="2"/>
        <scheme val="minor"/>
      </rPr>
      <t xml:space="preserve"> Organise Youth conference/summit involving 100 youth representatives from diverse communities and religions, members of YACs particpate and engage with Member of Parliament, Senior representatives from Minsitries, Government Officials at Nay Pyi Taw</t>
    </r>
  </si>
  <si>
    <t>Project Learning (Closure) Workshop in Yangon</t>
  </si>
  <si>
    <t>This includes the cost for organising campaign, logistic, honorarium for the guest speakers, local travel cost  and the percentage time of the relavant staff time of  partner and CA</t>
  </si>
  <si>
    <t xml:space="preserve">This include all organising costs, travels, refreshment, accomodation and venue, communication materials, broadcasting fees and also covers the percentage time of the relevant staff time of  partner and CA. </t>
  </si>
  <si>
    <t>The Policy brief will be presented during the Youth Summit. The cost include consultancy and percentage time of the relevant staff time of CA.</t>
  </si>
  <si>
    <t>30 representatives from partners, youth groups, communities will particpate for learning closure workshop facilitated by CA Ireland and Myanmar to relfect, share and learn from the projects. This cost includes all the travel cost of participants, accomodation, perdiem of the participants. Workshop cost such as materials, venue cost, refreshment cost. This also include the relevant staff time of CA</t>
  </si>
  <si>
    <r>
      <rPr>
        <b/>
        <sz val="12"/>
        <color theme="1"/>
        <rFont val="Calibri"/>
        <family val="2"/>
        <scheme val="minor"/>
      </rPr>
      <t>Digital Literacy through Sayarma App:</t>
    </r>
    <r>
      <rPr>
        <sz val="12"/>
        <color theme="1"/>
        <rFont val="Calibri"/>
        <family val="2"/>
        <scheme val="minor"/>
      </rPr>
      <t xml:space="preserve"> Deliver TOT on Digital Literacy using Sayarma App to 15 female Youth in Rakhine.</t>
    </r>
  </si>
  <si>
    <t>This M &amp; E line includes the cost for Baseline, Endline, on going M &amp; E support, ensuring the accountability, regular review meeting including mid-term and the staff time for M &amp; E.</t>
  </si>
  <si>
    <t>This cost include the consultancy fees for the final evaluation and final audit.</t>
  </si>
  <si>
    <r>
      <rPr>
        <b/>
        <sz val="12"/>
        <rFont val="Calibri"/>
        <family val="2"/>
        <scheme val="minor"/>
      </rPr>
      <t>GEWE and PSEA capacity building to partners and educational institutions:</t>
    </r>
    <r>
      <rPr>
        <sz val="12"/>
        <rFont val="Calibri"/>
        <family val="2"/>
        <scheme val="minor"/>
      </rPr>
      <t xml:space="preserve"> GEWE training to the partners, the Board directors of 14 targeted educational institutions and the Technical peace education steering Committees with the integration of safeguarding practices</t>
    </r>
  </si>
  <si>
    <r>
      <rPr>
        <b/>
        <sz val="12"/>
        <rFont val="Calibri"/>
        <family val="2"/>
        <scheme val="minor"/>
      </rPr>
      <t>GEWE and PSEA capacity building to partners and educational institutions</t>
    </r>
    <r>
      <rPr>
        <sz val="12"/>
        <rFont val="Calibri"/>
        <family val="2"/>
        <scheme val="minor"/>
      </rPr>
      <t>: Coordination and planning meeting with Board directors of 14 targeted institutions</t>
    </r>
  </si>
  <si>
    <r>
      <rPr>
        <b/>
        <sz val="12"/>
        <rFont val="Calibri"/>
        <family val="2"/>
        <scheme val="minor"/>
      </rPr>
      <t>Deliver a peace education programme:</t>
    </r>
    <r>
      <rPr>
        <sz val="12"/>
        <rFont val="Calibri"/>
        <family val="2"/>
        <scheme val="minor"/>
      </rPr>
      <t>Integrating peace education curriculum into the targeted religious institutions in Mon and Mandalay and educational institutions in Rakhine</t>
    </r>
  </si>
  <si>
    <r>
      <rPr>
        <b/>
        <sz val="12"/>
        <color theme="1"/>
        <rFont val="Calibri"/>
        <family val="2"/>
        <scheme val="minor"/>
      </rPr>
      <t>Deliver a peace education programme:</t>
    </r>
    <r>
      <rPr>
        <sz val="12"/>
        <color theme="1"/>
        <rFont val="Calibri"/>
        <family val="2"/>
        <scheme val="minor"/>
      </rPr>
      <t xml:space="preserve"> traning 200 youth (female,male) from diverse communities in Thandwe, Rakhine</t>
    </r>
  </si>
  <si>
    <r>
      <rPr>
        <b/>
        <sz val="12"/>
        <color theme="1"/>
        <rFont val="Calibri"/>
        <family val="2"/>
        <scheme val="minor"/>
      </rPr>
      <t>Deliver a peace education programme:</t>
    </r>
    <r>
      <rPr>
        <sz val="12"/>
        <color theme="1"/>
        <rFont val="Calibri"/>
        <family val="2"/>
        <scheme val="minor"/>
      </rPr>
      <t xml:space="preserve"> community based training for 100 Muslim youth (female and male) in Sittwe, Rakhine </t>
    </r>
  </si>
  <si>
    <r>
      <rPr>
        <b/>
        <sz val="12"/>
        <color theme="1"/>
        <rFont val="Calibri"/>
        <family val="2"/>
        <scheme val="minor"/>
      </rPr>
      <t>Deliver a peace education programme:</t>
    </r>
    <r>
      <rPr>
        <sz val="12"/>
        <color theme="1"/>
        <rFont val="Calibri"/>
        <family val="2"/>
        <scheme val="minor"/>
      </rPr>
      <t xml:space="preserve"> centre based  training for 100 Rakhine and other ethnic  youth (female and male) in Sittwe, Rakhine </t>
    </r>
  </si>
  <si>
    <r>
      <rPr>
        <b/>
        <sz val="12"/>
        <rFont val="Calibri"/>
        <family val="2"/>
        <scheme val="minor"/>
      </rPr>
      <t>Deliver a peace education programme</t>
    </r>
    <r>
      <rPr>
        <sz val="12"/>
        <rFont val="Calibri"/>
        <family val="2"/>
        <scheme val="minor"/>
      </rPr>
      <t>: curriculum materials printed/ published</t>
    </r>
  </si>
  <si>
    <t>20 Youth-led organizations develop and implement youth-led innovations on hate speech, peace education reaching 7,000 young men and women</t>
  </si>
  <si>
    <r>
      <rPr>
        <b/>
        <sz val="12"/>
        <color theme="1"/>
        <rFont val="Calibri"/>
        <family val="2"/>
        <scheme val="minor"/>
      </rPr>
      <t>Deliver the Peace Innovation Lab micro -grants</t>
    </r>
    <r>
      <rPr>
        <sz val="12"/>
        <color theme="1"/>
        <rFont val="Calibri"/>
        <family val="2"/>
        <scheme val="minor"/>
      </rPr>
      <t xml:space="preserve"> ($3000-$10000)</t>
    </r>
  </si>
  <si>
    <t xml:space="preserve">Ethnic and religious hate speech is challenged, creating an environment more conducive to social cohesion, by female and male youth (18 – 25).  </t>
  </si>
  <si>
    <r>
      <rPr>
        <b/>
        <sz val="12"/>
        <color theme="1"/>
        <rFont val="Calibri"/>
        <family val="2"/>
        <scheme val="minor"/>
      </rPr>
      <t xml:space="preserve">Deliver anti-hate speech and media literacy training: </t>
    </r>
    <r>
      <rPr>
        <sz val="12"/>
        <color theme="1"/>
        <rFont val="Calibri"/>
        <family val="2"/>
        <scheme val="minor"/>
      </rPr>
      <t>Deliver TOT on countering hate speech and media literacy training to 60 female and male youth in Yangon</t>
    </r>
  </si>
  <si>
    <r>
      <rPr>
        <b/>
        <sz val="12"/>
        <rFont val="Calibri"/>
        <family val="2"/>
        <scheme val="minor"/>
      </rPr>
      <t>Deliver anti-hate speech and media literacy training:</t>
    </r>
    <r>
      <rPr>
        <sz val="12"/>
        <rFont val="Calibri"/>
        <family val="2"/>
        <scheme val="minor"/>
      </rPr>
      <t xml:space="preserve"> Multiplier training for 600 female and male  youth religious trainees in Mon and Mandalay and youth from educational institutions from Rakhine</t>
    </r>
  </si>
  <si>
    <r>
      <rPr>
        <b/>
        <sz val="12"/>
        <rFont val="Calibri"/>
        <family val="2"/>
        <scheme val="minor"/>
      </rPr>
      <t xml:space="preserve">Deliver anti-hate speech and media literacy training: </t>
    </r>
    <r>
      <rPr>
        <sz val="12"/>
        <rFont val="Calibri"/>
        <family val="2"/>
        <scheme val="minor"/>
      </rPr>
      <t>Multiplier training for 400 female and male youth from diverse communities - Rakhine, Muslim and other ethnic in Thandwe and Sittwe townships, Rakhine</t>
    </r>
  </si>
  <si>
    <r>
      <rPr>
        <b/>
        <sz val="12"/>
        <color theme="1"/>
        <rFont val="Calibri"/>
        <family val="2"/>
        <scheme val="minor"/>
      </rPr>
      <t>Deliver anti-hate speech and media literacy training:</t>
    </r>
    <r>
      <rPr>
        <sz val="12"/>
        <color theme="1"/>
        <rFont val="Calibri"/>
        <family val="2"/>
        <scheme val="minor"/>
      </rPr>
      <t>Train 2000 female and male Youth Affairs Committee members and  Youth CSOs on Media literacy and countering hate speech Multiplier training</t>
    </r>
  </si>
  <si>
    <t>Female and male youth, local CSOs and OHCHR utilise the findings from the algorithm Natural Language Processing algorithm to counter hate speech</t>
  </si>
  <si>
    <r>
      <rPr>
        <b/>
        <sz val="12"/>
        <color theme="1"/>
        <rFont val="Calibri"/>
        <family val="2"/>
        <scheme val="minor"/>
      </rPr>
      <t>Pilot the first Burmese language NLP to identify hatespeech in Burmese:</t>
    </r>
    <r>
      <rPr>
        <sz val="12"/>
        <color theme="1"/>
        <rFont val="Calibri"/>
        <family val="2"/>
        <scheme val="minor"/>
      </rPr>
      <t xml:space="preserve"> Design for hate speech dashboard and web forms for CSOs to submit hate speech data</t>
    </r>
  </si>
  <si>
    <t>Establish a platform for monitoring real time hate speech  in Myanmar</t>
  </si>
  <si>
    <t>Bi-montly  Online coordination meeting between OHCHR and youth  civil society organisations to feed into the OHCHR Early Warning Mechanism on the deterioration of human rights in Myanmar</t>
  </si>
  <si>
    <t>This cost includes the costs for designing, developing, and publishing the IEC material. This will be used  for the actual trianing of Peace education for both TOT for 60 religious youth and 400 youth religious leaders in Mon and Mandalay and 200 youth in Rakhine and will ensure it is Gender sensitive</t>
  </si>
  <si>
    <t>This activity is meant only for female religious trainees ensuring 100% of female participation to bring the women trainees across from Mon and Mandala to engaage in inter-faith dialogue, share and reflect on the peace education curriculum they have received and on their shared experience of gender discrimination. They will visit  different religious institutions for exchange and learning. This cost includes the fees for facilitators, visibility materials, workshop materials, travel and logistics costs for the 100 female religious trainees from Buddhist and Islamic Institutions.  This cost also includes  relevant staff time of partner and  CA.</t>
  </si>
  <si>
    <t>15 female youth will be trained on Sayarma mobile application (through a ToT training. The cost includes training costs,  the travel and accomodation cost of the relevant staff time of the partner (KKT). The recipient organisation will contract KKT- being a social enterprise. All KKT costs are reflected under contractual services.</t>
  </si>
  <si>
    <t>This cost inludes the technical fee for the web developers and the content developers from the design and engineering team of the partner ensuring  the Sayarma app is adaptable, contextual , meeting the needs of the trainees, Gender user friendly and  well updated especially the needs of women. The reciepent organisation will contract KKT- being a social enterprise. All KKT costs are reflected under contractual services.</t>
  </si>
  <si>
    <t xml:space="preserve"> 600 young female IDPs in Rakhine will be trained by the 15 female TOT trainers over a period of 16 weeks. The cost include  fees of the 15 trainers, the travel,  perdiem and the percentage time of the relavant staff of partner. The recipient organisation will contract KKT- being a social enterprise. All KKT costs are reflected under contractual services.</t>
  </si>
  <si>
    <t>This cost includes consultancy fees of  Data science professor and and the relavant staff time of the Engineering team. This professor will train and advise KKT NLP team on data science techniques and support in monitoring the data on hate speech. All KKT costs are reflected under contractual services.</t>
  </si>
  <si>
    <t>This cost includes the consultancy fees of NLP developer  and the relevant fees  of the Engineering team. This activity is to train and advise the partner's NLP team on developing NLP algorithms  along with the local consultant. All KKT costs are reflected under contractual services.</t>
  </si>
  <si>
    <t>9 coordination meeting will be organised and of which at least 30% of the participants are women. Costs related to the coordination, calls and team costs of partner KKT are included. The reciepent organisation will contract KKT- being a social enterprise. All KKT costs are reflected under contractual services.</t>
  </si>
  <si>
    <t xml:space="preserve">This Cost includes 3 roundtable discussion meetings with DSW/YAC members in National and regional levels for put forward and advocate for the effective National youth policy implementation. </t>
  </si>
  <si>
    <t>This National Level Youth Summit will be organized by CA in close collaboration with DSW and YACs in the capital. This cost includes all related logistics cost, visibilities, travels, refreshments, accomodation, facilitations, venues and the the percentage time of the relevant staff time of CA</t>
  </si>
  <si>
    <r>
      <rPr>
        <b/>
        <sz val="12"/>
        <rFont val="Calibri"/>
        <family val="2"/>
        <scheme val="minor"/>
      </rPr>
      <t>Establish 30 township level YACs in Mon, Mandalay and Rakhine:</t>
    </r>
    <r>
      <rPr>
        <sz val="12"/>
        <rFont val="Calibri"/>
        <family val="2"/>
        <scheme val="minor"/>
      </rPr>
      <t xml:space="preserve"> Advocacy meeting with Department of Social Welfare at National/Regional level</t>
    </r>
  </si>
  <si>
    <r>
      <rPr>
        <b/>
        <sz val="12"/>
        <color theme="1"/>
        <rFont val="Calibri"/>
        <family val="2"/>
        <scheme val="minor"/>
      </rPr>
      <t>Establish 30 township level YACs in Mon, Mandalay and Rakhine:</t>
    </r>
    <r>
      <rPr>
        <sz val="12"/>
        <color theme="1"/>
        <rFont val="Calibri"/>
        <family val="2"/>
        <scheme val="minor"/>
      </rPr>
      <t xml:space="preserve"> Formation of 30 township level YACs  with 300  female and male youth leaders for the implmentaion of Youth Policy at township level and deliberate on the anti hate speech bill</t>
    </r>
  </si>
  <si>
    <r>
      <rPr>
        <b/>
        <sz val="12"/>
        <color theme="1"/>
        <rFont val="Calibri"/>
        <family val="2"/>
        <scheme val="minor"/>
      </rPr>
      <t>Establish 30 township level YACs in Mon, Mandalay and Rakhine:</t>
    </r>
    <r>
      <rPr>
        <sz val="12"/>
        <color theme="1"/>
        <rFont val="Calibri"/>
        <family val="2"/>
        <scheme val="minor"/>
      </rPr>
      <t xml:space="preserve"> Empower and develop the advocacy and dialogue skills to the 300  female and male YAC members (Township level)  for lobbying implementaion of Youth Policy </t>
    </r>
  </si>
  <si>
    <t>This  cost includes some of the minimum local travel for youth to participate in the centre based trainings and the staff /trainer's travel and accomodation cost.Training venue cost in  Thandwe along with other training  cost including logistics, training materials and the relavant staff time of the partner and CA are also covered. This would target 200 youth with 50% female youth</t>
  </si>
  <si>
    <t xml:space="preserve"> 20 youth with participate in this workshop (10male/10female). 10 partcipants will be from Thandwe and their travel and accomodation cost is included. 50% of the participants will be female youth. Honorarium for resource person,  logistics cost including  venue  local travel cost for the Sittwe youth, refreshment. This also includes the relevant staff time of partner and CA.</t>
  </si>
  <si>
    <t>A multiplier training (3 days) will be held reaching out to 600 youth participants and of which at least 40% will be female youth. This cost includes a small honararium for ToT trainers, the travel and accomodation cost, the training materials, venue cost and the relavant staff time of the partner TLDA and CA.</t>
  </si>
  <si>
    <t>A multiplier training (3 days) will be held reachig out to 400 youth participants from Sittwe and Thandwe of which at least 40% will be female youth. This cost includes a small honararium for ToT trainers, the travel and accomodation cost, the training materials, venue cost and the relavant staff time of the partner BBS, PDI and CA.</t>
  </si>
  <si>
    <t>A multiplier training (3 days) will be held reachig out to 2000 youth participants 30 youth per batch. Of this at least 40% of the participants will  be female youth. This cost includes a small honararium for ToT trainers, the travel and accomodation cost, the training materials, venue cost and the relavant staff time of the partner DAM and CA.</t>
  </si>
  <si>
    <t>This cost covers the logistics costs for 6 coordination/advocacy meetings in three locations. Cost  includes the travel, accomodation, workshop cost and the relevant staff time of the partner and CA. At least 50% of the participants will be female youth.</t>
  </si>
  <si>
    <t>This  cost includes travel cost of the participants from other townships. The costs include  training  costs,  logistics, tranining materials, venue cost and the relevant  staff time of the partner and CA. 100 youth will be trained and of which at least 40% will be female youth.</t>
  </si>
  <si>
    <t xml:space="preserve">These innovation grants are aimed to support, empower and enable youth led CBOs/CSOs/Networks to implement projects/ initiatives on  peace education and countering hate speech with a focus on gender.  This will be steered by a Steering Committee which will include 4 (2male/2female) external youth leaders. 20 micro grants between $3000- $10000 reaching out to 7000 direct beneficiaries. The cost also includes  relevant staff time for partners and CA. At least 30% of the grant will be targeted to the female led youth CSOs, and at least 40% of the grants will be for projects with a focus on GEWE. </t>
  </si>
  <si>
    <t>This includes logistics cost for advocacy meetings with DSW at national and regional levels to strengthen the coordination and cooperation to implement the youth policy and strengthen the network and engagement. This cost also covers the percentage time of the relavant staff time of CA (YAC at least 40% women)</t>
  </si>
  <si>
    <t>This includes trainer fees, training materials, communication and logistics cost for capacity building and percentage time of  relevant staff  of  partner and CA. At least 40% of the 300 youth from township level YACs will be female youth.</t>
  </si>
  <si>
    <t>This cost covers all logistics, workshop materials for the strategic and action planning workshop in 3 areas including the travel, accomodation, perdiem and the relavant staff time of the partner and CA. At least 40% of the participants will be female youth leaders.</t>
  </si>
  <si>
    <r>
      <rPr>
        <b/>
        <sz val="12"/>
        <rFont val="Calibri"/>
        <family val="2"/>
        <scheme val="minor"/>
      </rPr>
      <t>Enhance the peace education programme to include GEWE</t>
    </r>
    <r>
      <rPr>
        <sz val="12"/>
        <rFont val="Calibri"/>
        <family val="2"/>
        <scheme val="minor"/>
      </rPr>
      <t>: Project Inception Workshop in Yangon</t>
    </r>
  </si>
  <si>
    <r>
      <rPr>
        <b/>
        <sz val="12"/>
        <rFont val="Calibri"/>
        <family val="2"/>
        <scheme val="minor"/>
      </rPr>
      <t>Enhance the peace education programme to include GEWE</t>
    </r>
    <r>
      <rPr>
        <sz val="12"/>
        <rFont val="Calibri"/>
        <family val="2"/>
        <scheme val="minor"/>
      </rPr>
      <t>: Develop/Improve Peace Education Curriculum with a focus on GEWE in consultation with youth in Rakhine, Mon and Mandalay.</t>
    </r>
  </si>
  <si>
    <t>Project inception workshop will be held with 25 representatives of which at least 40% will  be women from CA and partners to discuss in detail, workplan, baseline and M&amp;E plan. CA Ireland will faciliate the workshop supported by CA Myanmar. At the outset of the inception workshop a session on GEWE and peacebuilding, and the importance of mainstreaming it in all aspects of the intervention, particularly the enhance peace education curriculum, will be delivered.  This cost includes participants  travel cost, accomodation, perdiem of the partners, venue and workshop  materials, venue cost. This also includes the staff time of the relevant staff from CA Myanmar.</t>
  </si>
  <si>
    <t>This activity is to tailor and improve the existing peace education curriculum,  learn from the pilot and previous interventions, and contextualise it better in respective contexts. The focus of this budget line will be to work with young trainee religious leaders, religious leaders, peace and gender consultants, and local organisations expert on peace and gender (such as the Gender Equality Network, GEN) to strongly embed a focus on GEWE and Peace throughout the peace education curricula which are being developped and improved. The peace education curriculum piloted in previous interventions had a limited focus on gender, and this will be an opportunity to instill a GEWE approach at the core of the intervention.  This cost includes the consultancy fees, consultation travel cost of the partner staff and peace and gender stakeholders in Myanmar, and the relevant staff time cost  of partner and CA.</t>
  </si>
  <si>
    <t xml:space="preserve">This activity will be led by CA to ensure that all the partners organisations, the Board directors of the 14 targeted educational institutions, the technical steering committee members understand GEWE with a focus on Safeguaridng (PSEA) and develop policies and practices accordingly.   Accountability, especially setting up feedback mechansim for youth, will be focused on in the workshop.  This budget line will aim to institutionalise for the first time GEWE and PSEA policies and practices in these institutions. This cost includes the cost for training, travel, material, accomodation and the the percentage time of the relevant CA. Given the demographics of the targeted institutions, at least 40% of the participants will be women. </t>
  </si>
  <si>
    <t>Under this budget line the board members of the targeted insitutions will meet, coordinate and strategise the implementation of the programme at large, and of the GEWE and PSEA policies and practices in particular. This  cost includes the travel  and the accomodation cost of the partner organisation in  all the three targeted region/States and meeting expenses. This includes the relevant  staff time of the partner and CA team while ensuring that at least 40% of the participants are female</t>
  </si>
  <si>
    <t>This budget is for  Technical Peace Education Steering Committee which bring together influential inter-faith leaders from Buddhist, Muslim, Hindu, B’aihi and Christian faiths. This will ensure peace educations is integrated into these institutions while representing the voice and needs of youth and women, thanks to advocacy from the consortium to the insitutions on the need of having these voices represented and the quotas imposed on youth (30%) and woman (40%) representation. This cost includes logistics including the travel, perdiem and accomodation cost of the Peace education practitioners plus the actual meeting cost including the venue and some refreshment cost. These technical committee members, of which 40% will be female, will be invited across the country. The meeting will take place in Yangon as well as in the targeted States and Region on a quarterly basis to guide and input reccomendations for the religious leaders trainee programme, especially who have received the TOT. Hosted by partner. Cost also include relevant staff cost of partner and CA.</t>
  </si>
  <si>
    <t xml:space="preserve">This cost is for the actual TOT for peace education tranining in all the three targeted States and region. This cost includes the travel cost, accomodation cost , traniner fees, venue cost, refreshment and the cost of relavant staff time from both the partner and CA. This activity will reach out 60 youth religious leaders to become trainers and 40% of them will be female through a targetting aimed at recruiting women trainers. This will be essential in ensuring that the GEWE impact of this component is effective, as a significant part of the training will be delivered to teachers by women. </t>
  </si>
  <si>
    <t>This  cost includes  local travel cost of the staff  and participants. This training will target Muslim youth and will be organised in a community centre based in village. The training will cover 100 youth of which at least 40% will be female youth. Because young muslim women are particularly affected by conservative gender norms within communities, the ToT for those delivery this curriculum will focus even more on gender equality and ensuring women are given a voice within conservative and patriarchal settings. The cost includes  other training  cost inlcuding logistics, training materials, venue cost and the relevant staff time of the partner and CA.</t>
  </si>
  <si>
    <t xml:space="preserve">This cost includes the cost for actual integration of the peace education into the targeted educationnal  institution's curriculum in all the three targeted States and Regions. This will include gender equality, behavior-change methods targeted at men, and facilitating dialogue women empowerment within conservative settings.  The cost involves the honararium 60 TOT trainers for 6 months for integrating and imparting trainings to 600 female and male youth religious trainees and youth in eductaional institutons. This also include  some of the local travel cost of the religious trainers and  the relevant staff costs of partners and CA. At least 40% of the 600 youth will be women. In particular, 40% of the targetted madrassas and Buddhist educational institutions will be attended only by women. These places where the peace education curriculum will be delivered are seen as key areas for the GEWE strategy, as they present a strong opportunity to sustainably capacitate and strengthen the voice of young, women trainee religious leaders on issues of peace and gender within their own conservative and patriarchal religious settings. </t>
  </si>
  <si>
    <t>The existing curriculum, will be further developped to  include a focus on the gendered aspects of hate speech and how to deconstruct them. This includes the consultant fees for technical partner (MIDO), all logistics costs for seven days including 60 participants, at least 40% women (2 round training each covering 30 particpants) from Rakhine, Mon and Mandalay. The cost includes the travel fees, venue cost, training materials, communications , accomodation and also the relevant staff time CA.</t>
  </si>
  <si>
    <t>This activity involve creating designs for hatespeech dashboard and associated web forms for CSOs to submit hate speech data.   This cost includes the designer and web developer cost along with  the relevant staff cost of the partner. All KKT costs are reflected under contractual services.</t>
  </si>
  <si>
    <t>Within the webforms and the submission process of hate speech data, a section on gender will be included so as to better understand and therefore counter gendered hate speech, notably though Social Behavour Change Communication (SBCC) which would be able to challenge this gendered hate speech. Cost includes the local consultancy fees of NLP developer and the relavant  time of the Engineering team of the partner. All KKT costs are reflected under contractual services.</t>
  </si>
  <si>
    <t>The cost includes  travel, accomodation, perdiem, venue and the relevant staff time of the partner and CA. At least 40% of the township level YAC members are female youth, and they will be specifically targeted notably through DAM outreach focusing on young women, and trainings delivered to YAC on gender equality to ensure that the space is made for young women to speak on policy issues.</t>
  </si>
  <si>
    <t xml:space="preserve">Religious coexistance and harmoney strengthened through female and male youth (aged 18-25) from religious and secular educational instituions </t>
  </si>
  <si>
    <r>
      <rPr>
        <b/>
        <sz val="12"/>
        <color theme="1"/>
        <rFont val="Calibri"/>
        <family val="2"/>
        <scheme val="minor"/>
      </rPr>
      <t>Deliver a peace education programme:</t>
    </r>
    <r>
      <rPr>
        <sz val="12"/>
        <color theme="1"/>
        <rFont val="Calibri"/>
        <family val="2"/>
        <scheme val="minor"/>
      </rPr>
      <t xml:space="preserve"> Deliver TOT over  6 months on  Peace education curriculum to 60 teachers in the 14 religious institutions and educational institutions in Mon,  Mandalay and Sittwe</t>
    </r>
  </si>
  <si>
    <t>Inter-faith  youth conference on peace education in Yangon</t>
  </si>
  <si>
    <t>Two youth Female only Interfaith plattforms in Mon and Mandalay( (50 % muslim and 50 % Buddhist )</t>
  </si>
  <si>
    <t>This 5 days participatory action sessions will bring the 20 CSOs/CBOs grantees(100 participants, at least 50 % women) of the innovation small grants for an orientation, induction and planning workshop.  Apart from technical session the action plans will be discussed and depending on their need mentors will be delegated to accomapny and extend long time support to the youth CSOs. Programmatically, the focus will be on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travel, venue, refreshment, accomodation, materials and  staff time of the partner and CA</t>
  </si>
  <si>
    <r>
      <rPr>
        <b/>
        <sz val="12"/>
        <color theme="1"/>
        <rFont val="Calibri"/>
        <family val="2"/>
        <scheme val="minor"/>
      </rPr>
      <t>Youth led Peace Campaign:</t>
    </r>
    <r>
      <rPr>
        <sz val="12"/>
        <color theme="1"/>
        <rFont val="Calibri"/>
        <family val="2"/>
        <scheme val="minor"/>
      </rPr>
      <t xml:space="preserve"> Organise youth led Peace campaign involving the youth, YAC members, CSOs and Government ,targetting 250 male and female youth .</t>
    </r>
  </si>
  <si>
    <t xml:space="preserve">Advocacy meetings with DSW and YACs representatives in National and Regional level to advocate the implementation of youth policy and  the anti-hate speech Bill. Targetting 300 youth at 30 townships </t>
  </si>
  <si>
    <t>This activity is for bringing around 100  PE trainees to Yangon from across three targeted states and regions for exchange learninig, sharing, and reflection. Of this 40% will be female youth. This includes the fees for facilitators/moderators, venue cost, travel cost from the States to Yangon, workshop materials, logistics costs for visibility materials and the relavant staff time costs of partner and CA.</t>
  </si>
  <si>
    <t>Activity 1.1.2</t>
  </si>
  <si>
    <t>Christian Aid Ireland</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</si>
  <si>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</si>
  <si>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t>Total Expenditure</t>
  </si>
  <si>
    <t>Delivery Rate:</t>
  </si>
  <si>
    <t>Activity 1.1.3a</t>
  </si>
  <si>
    <t>Activity 1.1.3b</t>
  </si>
  <si>
    <t>Expenditure</t>
  </si>
  <si>
    <t>can only charge this amount to Ireland's salary</t>
  </si>
  <si>
    <t>KKT, CA's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</si>
</sst>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b/>
      <sz val="12"/>
      <name val="Calibri"/>
      <family val="2"/>
      <scheme val="minor"/>
    </font>
    <font>
      <sz val="12"/>
      <color rgb="FF0070C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FA7A7"/>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72">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2" fillId="0" borderId="6" xfId="0" applyFont="1" applyBorder="1"/>
    <xf numFmtId="4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3" xfId="0"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1"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7" fillId="2" borderId="13"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4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4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44" fontId="1"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1" fillId="2" borderId="3" xfId="0" applyNumberFormat="1" applyFont="1" applyFill="1" applyBorder="1" applyAlignment="1">
      <alignment horizontal="center"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1" fillId="2" borderId="40" xfId="0" applyFont="1" applyFill="1" applyBorder="1" applyAlignment="1">
      <alignment horizontal="center" wrapText="1"/>
    </xf>
    <xf numFmtId="44" fontId="1" fillId="2" borderId="3" xfId="0" applyNumberFormat="1" applyFont="1" applyFill="1" applyBorder="1" applyAlignment="1">
      <alignment wrapText="1"/>
    </xf>
    <xf numFmtId="0" fontId="6" fillId="2" borderId="40" xfId="0" applyFont="1" applyFill="1" applyBorder="1" applyAlignment="1" applyProtection="1">
      <alignment vertical="center" wrapText="1"/>
    </xf>
    <xf numFmtId="44" fontId="1" fillId="2" borderId="40" xfId="0" applyNumberFormat="1" applyFont="1" applyFill="1" applyBorder="1" applyAlignment="1">
      <alignment wrapText="1"/>
    </xf>
    <xf numFmtId="0" fontId="1" fillId="2" borderId="14" xfId="0" applyFont="1" applyFill="1" applyBorder="1" applyAlignment="1">
      <alignment horizontal="left" wrapText="1"/>
    </xf>
    <xf numFmtId="44" fontId="1" fillId="2" borderId="14" xfId="0" applyNumberFormat="1" applyFont="1" applyFill="1" applyBorder="1" applyAlignment="1">
      <alignment horizontal="center" wrapText="1"/>
    </xf>
    <xf numFmtId="44" fontId="1" fillId="2" borderId="14" xfId="0" applyNumberFormat="1" applyFont="1" applyFill="1" applyBorder="1" applyAlignment="1">
      <alignment wrapText="1"/>
    </xf>
    <xf numFmtId="44" fontId="1" fillId="4" borderId="3" xfId="1" applyNumberFormat="1" applyFont="1" applyFill="1" applyBorder="1" applyAlignment="1">
      <alignmen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44" fontId="1" fillId="2" borderId="39" xfId="0" applyNumberFormat="1" applyFont="1" applyFill="1" applyBorder="1" applyAlignment="1">
      <alignment wrapText="1"/>
    </xf>
    <xf numFmtId="44" fontId="1" fillId="2" borderId="9" xfId="0" applyNumberFormat="1" applyFont="1" applyFill="1" applyBorder="1" applyAlignment="1">
      <alignment wrapText="1"/>
    </xf>
    <xf numFmtId="44" fontId="1" fillId="2" borderId="15" xfId="0" applyNumberFormat="1" applyFont="1" applyFill="1" applyBorder="1" applyAlignment="1">
      <alignment wrapText="1"/>
    </xf>
    <xf numFmtId="0" fontId="1" fillId="2" borderId="11" xfId="0" applyFont="1" applyFill="1" applyBorder="1" applyAlignment="1">
      <alignment horizontal="center" wrapText="1"/>
    </xf>
    <xf numFmtId="44" fontId="5" fillId="2" borderId="40" xfId="0" applyNumberFormat="1" applyFont="1" applyFill="1" applyBorder="1" applyAlignment="1">
      <alignment wrapText="1"/>
    </xf>
    <xf numFmtId="44" fontId="1" fillId="2" borderId="33" xfId="1" applyNumberFormat="1" applyFont="1" applyFill="1" applyBorder="1" applyAlignment="1">
      <alignment wrapText="1"/>
    </xf>
    <xf numFmtId="44" fontId="1" fillId="2" borderId="34" xfId="0" applyNumberFormat="1" applyFont="1" applyFill="1" applyBorder="1" applyAlignment="1">
      <alignment wrapText="1"/>
    </xf>
    <xf numFmtId="44" fontId="5" fillId="2" borderId="14"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44" fontId="5" fillId="0" borderId="40" xfId="0" applyNumberFormat="1" applyFont="1" applyBorder="1" applyAlignment="1" applyProtection="1">
      <alignment wrapText="1"/>
      <protection locked="0"/>
    </xf>
    <xf numFmtId="44" fontId="5" fillId="3" borderId="40"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vertical="center" wrapText="1"/>
    </xf>
    <xf numFmtId="44" fontId="1" fillId="2" borderId="4" xfId="1" applyFont="1" applyFill="1" applyBorder="1" applyAlignment="1" applyProtection="1">
      <alignment vertical="center" wrapText="1"/>
    </xf>
    <xf numFmtId="44" fontId="1" fillId="2" borderId="14" xfId="1" applyFont="1" applyFill="1" applyBorder="1" applyAlignment="1" applyProtection="1">
      <alignment vertical="center" wrapText="1"/>
    </xf>
    <xf numFmtId="44" fontId="1" fillId="2" borderId="38" xfId="1" applyFont="1" applyFill="1" applyBorder="1" applyAlignment="1" applyProtection="1">
      <alignment vertical="center" wrapText="1"/>
    </xf>
    <xf numFmtId="9" fontId="1" fillId="2" borderId="15" xfId="2" applyFont="1" applyFill="1" applyBorder="1" applyAlignment="1" applyProtection="1">
      <alignment vertical="center" wrapText="1"/>
    </xf>
    <xf numFmtId="0" fontId="2" fillId="2" borderId="29" xfId="0" applyFont="1" applyFill="1" applyBorder="1" applyAlignment="1" applyProtection="1">
      <alignment horizontal="left" vertical="center" wrapText="1"/>
    </xf>
    <xf numFmtId="44" fontId="1" fillId="2" borderId="17"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44" fontId="1" fillId="2" borderId="9" xfId="2" applyNumberFormat="1" applyFont="1" applyFill="1" applyBorder="1" applyAlignment="1" applyProtection="1">
      <alignment wrapText="1"/>
    </xf>
    <xf numFmtId="4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6" borderId="18" xfId="0" applyFont="1" applyFill="1" applyBorder="1" applyAlignment="1">
      <alignment wrapText="1"/>
    </xf>
    <xf numFmtId="44" fontId="1"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1" fillId="2" borderId="15"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40"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44" fontId="1" fillId="2" borderId="5" xfId="1" applyFont="1" applyFill="1" applyBorder="1" applyAlignment="1" applyProtection="1">
      <alignment vertical="center" wrapText="1"/>
    </xf>
    <xf numFmtId="44" fontId="1" fillId="2" borderId="41"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4" xfId="0" applyNumberFormat="1" applyFont="1" applyFill="1" applyBorder="1" applyAlignment="1" applyProtection="1">
      <alignment vertical="center" wrapText="1"/>
    </xf>
    <xf numFmtId="44" fontId="5" fillId="2" borderId="3" xfId="1" applyNumberFormat="1" applyFont="1" applyFill="1" applyBorder="1" applyAlignment="1" applyProtection="1">
      <alignment horizontal="center" vertical="center" wrapText="1"/>
    </xf>
    <xf numFmtId="44" fontId="1" fillId="4" borderId="3" xfId="1" applyFont="1" applyFill="1" applyBorder="1" applyAlignment="1" applyProtection="1">
      <alignment vertical="center" wrapText="1"/>
    </xf>
    <xf numFmtId="0" fontId="1" fillId="2" borderId="3" xfId="1" applyNumberFormat="1" applyFont="1" applyFill="1" applyBorder="1" applyAlignment="1" applyProtection="1">
      <alignment vertical="center" wrapText="1"/>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0" fontId="5" fillId="7" borderId="16" xfId="0" applyFont="1" applyFill="1" applyBorder="1" applyAlignment="1">
      <alignment wrapText="1"/>
    </xf>
    <xf numFmtId="44" fontId="7" fillId="7" borderId="19" xfId="1" applyFont="1" applyFill="1" applyBorder="1" applyAlignment="1" applyProtection="1">
      <alignment vertical="center" wrapText="1"/>
    </xf>
    <xf numFmtId="0" fontId="3" fillId="3" borderId="2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0" borderId="11" xfId="0" applyFont="1" applyBorder="1" applyAlignment="1">
      <alignment wrapText="1"/>
    </xf>
    <xf numFmtId="0" fontId="1" fillId="4" borderId="44" xfId="0" applyFont="1" applyFill="1" applyBorder="1" applyAlignment="1" applyProtection="1">
      <alignment vertical="center" wrapText="1"/>
    </xf>
    <xf numFmtId="44"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44" fontId="5" fillId="2" borderId="2" xfId="0" applyNumberFormat="1" applyFont="1" applyFill="1" applyBorder="1" applyAlignment="1" applyProtection="1">
      <alignment vertical="center" wrapText="1"/>
    </xf>
    <xf numFmtId="44" fontId="1" fillId="2" borderId="51" xfId="1" applyFont="1" applyFill="1" applyBorder="1" applyAlignment="1" applyProtection="1">
      <alignment vertical="center" wrapText="1"/>
    </xf>
    <xf numFmtId="44" fontId="1" fillId="2" borderId="9" xfId="1" applyFont="1" applyFill="1" applyBorder="1" applyAlignment="1" applyProtection="1">
      <alignment horizontal="center" vertical="center" wrapText="1"/>
    </xf>
    <xf numFmtId="0" fontId="1" fillId="2" borderId="9" xfId="1" applyNumberFormat="1" applyFont="1" applyFill="1" applyBorder="1" applyAlignment="1" applyProtection="1">
      <alignment horizontal="center" vertical="center" wrapText="1"/>
    </xf>
    <xf numFmtId="44" fontId="5" fillId="2" borderId="52" xfId="0" applyNumberFormat="1" applyFont="1" applyFill="1" applyBorder="1" applyAlignment="1">
      <alignment wrapText="1"/>
    </xf>
    <xf numFmtId="44" fontId="1" fillId="2" borderId="0" xfId="1" applyNumberFormat="1" applyFont="1" applyFill="1" applyBorder="1" applyAlignment="1">
      <alignment wrapText="1"/>
    </xf>
    <xf numFmtId="44" fontId="5" fillId="2" borderId="53" xfId="0" applyNumberFormat="1" applyFont="1" applyFill="1" applyBorder="1" applyAlignment="1">
      <alignment wrapText="1"/>
    </xf>
    <xf numFmtId="44" fontId="5" fillId="2" borderId="51" xfId="0" applyNumberFormat="1" applyFont="1" applyFill="1" applyBorder="1" applyAlignment="1">
      <alignment wrapText="1"/>
    </xf>
    <xf numFmtId="44" fontId="1" fillId="2" borderId="54" xfId="1" applyNumberFormat="1" applyFont="1" applyFill="1" applyBorder="1" applyAlignment="1">
      <alignment wrapText="1"/>
    </xf>
    <xf numFmtId="0" fontId="7" fillId="2" borderId="35" xfId="0" applyFont="1" applyFill="1" applyBorder="1" applyAlignment="1" applyProtection="1">
      <alignment vertical="center" wrapText="1"/>
    </xf>
    <xf numFmtId="44" fontId="5" fillId="2" borderId="3" xfId="0" applyNumberFormat="1" applyFont="1" applyFill="1" applyBorder="1" applyAlignment="1">
      <alignment wrapText="1"/>
    </xf>
    <xf numFmtId="44" fontId="1" fillId="2" borderId="12" xfId="0" applyNumberFormat="1" applyFont="1" applyFill="1" applyBorder="1" applyAlignment="1">
      <alignment wrapText="1"/>
    </xf>
    <xf numFmtId="44" fontId="1" fillId="2" borderId="13" xfId="1" applyFont="1" applyFill="1" applyBorder="1" applyAlignment="1" applyProtection="1">
      <alignment wrapText="1"/>
    </xf>
    <xf numFmtId="44" fontId="1" fillId="2" borderId="14" xfId="1" applyNumberFormat="1" applyFont="1" applyFill="1" applyBorder="1" applyAlignment="1">
      <alignment wrapText="1"/>
    </xf>
    <xf numFmtId="44" fontId="1" fillId="2" borderId="26" xfId="1" applyNumberFormat="1" applyFont="1" applyFill="1" applyBorder="1" applyAlignment="1">
      <alignment wrapText="1"/>
    </xf>
    <xf numFmtId="44" fontId="1" fillId="2" borderId="21" xfId="0" applyNumberFormat="1" applyFont="1" applyFill="1" applyBorder="1" applyAlignment="1">
      <alignment wrapText="1"/>
    </xf>
    <xf numFmtId="44" fontId="5" fillId="2" borderId="8" xfId="1" applyFont="1" applyFill="1" applyBorder="1" applyAlignment="1" applyProtection="1">
      <alignment wrapText="1"/>
    </xf>
    <xf numFmtId="4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8" xfId="0" applyFont="1" applyFill="1" applyBorder="1" applyAlignment="1">
      <alignment wrapText="1"/>
    </xf>
    <xf numFmtId="0" fontId="1" fillId="2" borderId="53" xfId="0" applyFont="1" applyFill="1" applyBorder="1" applyAlignment="1">
      <alignment horizontal="center" wrapText="1"/>
    </xf>
    <xf numFmtId="44" fontId="1" fillId="2" borderId="2" xfId="0" applyNumberFormat="1" applyFont="1" applyFill="1" applyBorder="1" applyAlignment="1">
      <alignment horizontal="center" wrapText="1"/>
    </xf>
    <xf numFmtId="0" fontId="1" fillId="2" borderId="39" xfId="0" applyFont="1" applyFill="1" applyBorder="1" applyAlignment="1">
      <alignment horizontal="center" wrapText="1"/>
    </xf>
    <xf numFmtId="44" fontId="1" fillId="2" borderId="9" xfId="0" applyNumberFormat="1" applyFont="1" applyFill="1" applyBorder="1" applyAlignment="1">
      <alignment horizontal="center" wrapText="1"/>
    </xf>
    <xf numFmtId="44" fontId="5" fillId="2" borderId="39" xfId="0" applyNumberFormat="1" applyFont="1" applyFill="1" applyBorder="1" applyAlignment="1">
      <alignment wrapText="1"/>
    </xf>
    <xf numFmtId="44" fontId="5" fillId="2" borderId="15" xfId="0" applyNumberFormat="1" applyFont="1" applyFill="1" applyBorder="1" applyAlignment="1">
      <alignment wrapText="1"/>
    </xf>
    <xf numFmtId="0" fontId="20" fillId="0" borderId="0" xfId="0" applyFont="1" applyBorder="1" applyAlignment="1">
      <alignment wrapText="1"/>
    </xf>
    <xf numFmtId="0" fontId="11" fillId="6" borderId="16" xfId="0" applyFont="1" applyFill="1" applyBorder="1" applyAlignment="1">
      <alignment wrapText="1"/>
    </xf>
    <xf numFmtId="0" fontId="11" fillId="6" borderId="19" xfId="0"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2" xfId="2" applyFont="1" applyFill="1" applyBorder="1" applyAlignment="1" applyProtection="1">
      <alignment vertical="center" wrapText="1"/>
      <protection locked="0"/>
    </xf>
    <xf numFmtId="0" fontId="5" fillId="2" borderId="3" xfId="0" applyFont="1" applyFill="1" applyBorder="1" applyAlignment="1" applyProtection="1">
      <alignment vertical="center" wrapText="1"/>
    </xf>
    <xf numFmtId="44" fontId="1" fillId="2" borderId="15" xfId="1" applyNumberFormat="1" applyFont="1" applyFill="1" applyBorder="1" applyAlignment="1">
      <alignment wrapText="1"/>
    </xf>
    <xf numFmtId="44" fontId="5" fillId="2" borderId="55" xfId="1" applyFont="1" applyFill="1" applyBorder="1" applyAlignment="1" applyProtection="1">
      <alignment wrapText="1"/>
    </xf>
    <xf numFmtId="44" fontId="5" fillId="2" borderId="30" xfId="1" applyNumberFormat="1" applyFont="1" applyFill="1" applyBorder="1" applyAlignment="1">
      <alignment wrapText="1"/>
    </xf>
    <xf numFmtId="44" fontId="5"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44" fontId="21" fillId="0" borderId="3" xfId="1" applyNumberFormat="1" applyFont="1" applyFill="1" applyBorder="1" applyAlignment="1" applyProtection="1">
      <alignment horizontal="left" vertical="top" wrapText="1"/>
      <protection locked="0"/>
    </xf>
    <xf numFmtId="44" fontId="5" fillId="8" borderId="3" xfId="1" applyNumberFormat="1" applyFont="1" applyFill="1" applyBorder="1" applyAlignment="1" applyProtection="1">
      <alignment horizontal="left" vertical="top" wrapText="1"/>
      <protection locked="0"/>
    </xf>
    <xf numFmtId="44" fontId="5" fillId="8" borderId="3" xfId="1" applyNumberFormat="1" applyFont="1" applyFill="1" applyBorder="1" applyAlignment="1" applyProtection="1">
      <alignment horizontal="left" vertical="top" wrapText="1"/>
    </xf>
    <xf numFmtId="9" fontId="21" fillId="0" borderId="3" xfId="2" applyFont="1" applyFill="1" applyBorder="1" applyAlignment="1" applyProtection="1">
      <alignment horizontal="left" vertical="top" wrapText="1"/>
      <protection locked="0"/>
    </xf>
    <xf numFmtId="44" fontId="5" fillId="3" borderId="3" xfId="1" applyNumberFormat="1" applyFont="1" applyFill="1" applyBorder="1" applyAlignment="1" applyProtection="1">
      <alignment horizontal="left" vertical="top" wrapText="1"/>
      <protection locked="0"/>
    </xf>
    <xf numFmtId="44" fontId="5" fillId="2" borderId="3" xfId="1" applyNumberFormat="1" applyFont="1" applyFill="1" applyBorder="1" applyAlignment="1" applyProtection="1">
      <alignment horizontal="left" vertical="top" wrapText="1"/>
    </xf>
    <xf numFmtId="9" fontId="21" fillId="0" borderId="3" xfId="2" applyFont="1" applyBorder="1" applyAlignment="1" applyProtection="1">
      <alignment horizontal="left" vertical="top" wrapText="1"/>
      <protection locked="0"/>
    </xf>
    <xf numFmtId="44" fontId="21" fillId="0" borderId="3" xfId="1" applyNumberFormat="1" applyFont="1" applyBorder="1" applyAlignment="1" applyProtection="1">
      <alignment horizontal="left" vertical="top" wrapText="1"/>
      <protection locked="0"/>
    </xf>
    <xf numFmtId="44" fontId="5" fillId="0" borderId="3" xfId="1" applyNumberFormat="1" applyFont="1" applyBorder="1" applyAlignment="1" applyProtection="1">
      <alignment horizontal="left" vertical="top" wrapText="1"/>
      <protection locked="0"/>
    </xf>
    <xf numFmtId="9" fontId="5" fillId="0" borderId="3" xfId="2" applyFont="1" applyBorder="1" applyAlignment="1" applyProtection="1">
      <alignment horizontal="left" vertical="top" wrapText="1"/>
      <protection locked="0"/>
    </xf>
    <xf numFmtId="44" fontId="5" fillId="9" borderId="3" xfId="1" applyNumberFormat="1" applyFont="1" applyFill="1" applyBorder="1" applyAlignment="1" applyProtection="1">
      <alignment horizontal="left" vertical="top" wrapText="1"/>
      <protection locked="0"/>
    </xf>
    <xf numFmtId="44" fontId="5" fillId="9" borderId="3" xfId="1" applyNumberFormat="1" applyFont="1" applyFill="1" applyBorder="1" applyAlignment="1" applyProtection="1">
      <alignment horizontal="left" vertical="top" wrapText="1"/>
    </xf>
    <xf numFmtId="9" fontId="5" fillId="0" borderId="3" xfId="2" applyFont="1" applyFill="1" applyBorder="1" applyAlignment="1" applyProtection="1">
      <alignment horizontal="left" vertical="top" wrapText="1"/>
      <protection locked="0"/>
    </xf>
    <xf numFmtId="44" fontId="5" fillId="0" borderId="3" xfId="1" applyNumberFormat="1" applyFont="1" applyFill="1" applyBorder="1" applyAlignment="1" applyProtection="1">
      <alignment horizontal="left" vertical="top" wrapText="1"/>
      <protection locked="0"/>
    </xf>
    <xf numFmtId="44" fontId="21" fillId="3" borderId="3" xfId="1" applyNumberFormat="1"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44" fontId="5" fillId="10" borderId="3" xfId="1" applyNumberFormat="1" applyFont="1" applyFill="1" applyBorder="1" applyAlignment="1" applyProtection="1">
      <alignment horizontal="left" vertical="top" wrapText="1"/>
      <protection locked="0"/>
    </xf>
    <xf numFmtId="44" fontId="5" fillId="10" borderId="3" xfId="1" applyNumberFormat="1" applyFont="1" applyFill="1" applyBorder="1" applyAlignment="1" applyProtection="1">
      <alignment horizontal="left" vertical="top" wrapText="1"/>
    </xf>
    <xf numFmtId="44" fontId="23" fillId="10" borderId="3" xfId="1" applyNumberFormat="1" applyFont="1" applyFill="1" applyBorder="1" applyAlignment="1" applyProtection="1">
      <alignment horizontal="left" vertical="top" wrapText="1"/>
      <protection locked="0"/>
    </xf>
    <xf numFmtId="44" fontId="23" fillId="10" borderId="3" xfId="1" applyNumberFormat="1" applyFont="1" applyFill="1" applyBorder="1" applyAlignment="1" applyProtection="1">
      <alignment horizontal="left" vertical="top" wrapText="1"/>
    </xf>
    <xf numFmtId="0" fontId="5" fillId="0" borderId="3" xfId="0" applyFont="1" applyFill="1" applyBorder="1" applyAlignment="1" applyProtection="1">
      <alignment horizontal="left" vertical="top" wrapText="1"/>
      <protection locked="0"/>
    </xf>
    <xf numFmtId="44" fontId="5" fillId="11" borderId="3" xfId="1" applyNumberFormat="1" applyFont="1" applyFill="1" applyBorder="1" applyAlignment="1" applyProtection="1">
      <alignment horizontal="left" vertical="top" wrapText="1"/>
      <protection locked="0"/>
    </xf>
    <xf numFmtId="44" fontId="5" fillId="11" borderId="3" xfId="1" applyNumberFormat="1" applyFont="1" applyFill="1" applyBorder="1" applyAlignment="1" applyProtection="1">
      <alignment horizontal="left" vertical="top" wrapText="1"/>
    </xf>
    <xf numFmtId="44" fontId="5" fillId="0" borderId="3" xfId="1" applyNumberFormat="1" applyFont="1" applyFill="1" applyBorder="1" applyAlignment="1" applyProtection="1">
      <alignment horizontal="left" vertical="top" wrapText="1"/>
    </xf>
    <xf numFmtId="44" fontId="21" fillId="0" borderId="3" xfId="1" applyFont="1" applyBorder="1" applyAlignment="1" applyProtection="1">
      <alignment vertical="center" wrapText="1"/>
      <protection locked="0"/>
    </xf>
    <xf numFmtId="44" fontId="21" fillId="0" borderId="3" xfId="0" applyNumberFormat="1" applyFont="1" applyBorder="1" applyAlignment="1" applyProtection="1">
      <alignment wrapText="1"/>
      <protection locked="0"/>
    </xf>
    <xf numFmtId="44" fontId="5" fillId="0" borderId="40" xfId="0" applyNumberFormat="1" applyFont="1" applyFill="1" applyBorder="1" applyAlignment="1" applyProtection="1">
      <alignment wrapText="1"/>
      <protection locked="0"/>
    </xf>
    <xf numFmtId="44" fontId="5" fillId="0" borderId="3" xfId="0" applyNumberFormat="1" applyFont="1" applyFill="1" applyBorder="1" applyAlignment="1" applyProtection="1">
      <alignment wrapText="1"/>
      <protection locked="0"/>
    </xf>
    <xf numFmtId="44" fontId="21" fillId="0" borderId="3" xfId="0" applyNumberFormat="1" applyFont="1" applyFill="1" applyBorder="1" applyAlignment="1" applyProtection="1">
      <alignment wrapText="1"/>
      <protection locked="0"/>
    </xf>
    <xf numFmtId="0" fontId="5" fillId="0" borderId="3"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12" borderId="3" xfId="0" applyFont="1" applyFill="1" applyBorder="1" applyAlignment="1" applyProtection="1">
      <alignment horizontal="left" vertical="top" wrapText="1"/>
    </xf>
    <xf numFmtId="0" fontId="5" fillId="12" borderId="3" xfId="0" applyFont="1" applyFill="1" applyBorder="1" applyAlignment="1" applyProtection="1">
      <alignment vertical="center" wrapText="1"/>
    </xf>
    <xf numFmtId="0" fontId="21" fillId="3" borderId="3" xfId="0" applyFont="1" applyFill="1" applyBorder="1" applyAlignment="1" applyProtection="1">
      <alignment horizontal="left" vertical="top" wrapText="1"/>
      <protection locked="0"/>
    </xf>
    <xf numFmtId="0" fontId="21" fillId="0" borderId="3" xfId="0" applyFont="1" applyBorder="1" applyAlignment="1" applyProtection="1">
      <alignment horizontal="left" vertical="top" wrapText="1"/>
      <protection locked="0"/>
    </xf>
    <xf numFmtId="49" fontId="21" fillId="0" borderId="3" xfId="1" applyNumberFormat="1" applyFont="1" applyFill="1" applyBorder="1" applyAlignment="1" applyProtection="1">
      <alignment horizontal="left" vertical="top" wrapText="1"/>
      <protection locked="0"/>
    </xf>
    <xf numFmtId="49" fontId="21" fillId="3" borderId="3" xfId="1" applyNumberFormat="1" applyFont="1" applyFill="1" applyBorder="1" applyAlignment="1" applyProtection="1">
      <alignment horizontal="left" vertical="top" wrapText="1"/>
      <protection locked="0"/>
    </xf>
    <xf numFmtId="49" fontId="21" fillId="0" borderId="3" xfId="1" applyNumberFormat="1" applyFont="1" applyBorder="1" applyAlignment="1" applyProtection="1">
      <alignment horizontal="left" vertical="top" wrapText="1"/>
      <protection locked="0"/>
    </xf>
    <xf numFmtId="49" fontId="5" fillId="0" borderId="3" xfId="1" applyNumberFormat="1" applyFont="1" applyBorder="1" applyAlignment="1" applyProtection="1">
      <alignment horizontal="left" vertical="top" wrapText="1"/>
      <protection locked="0"/>
    </xf>
    <xf numFmtId="49" fontId="5" fillId="0" borderId="3" xfId="1" applyNumberFormat="1" applyFont="1" applyFill="1" applyBorder="1" applyAlignment="1" applyProtection="1">
      <alignment horizontal="left" vertical="top" wrapText="1"/>
      <protection locked="0"/>
    </xf>
    <xf numFmtId="49" fontId="5" fillId="3" borderId="3" xfId="1" applyNumberFormat="1" applyFont="1" applyFill="1" applyBorder="1" applyAlignment="1" applyProtection="1">
      <alignment horizontal="left" vertical="top" wrapText="1"/>
      <protection locked="0"/>
    </xf>
    <xf numFmtId="0" fontId="5" fillId="0" borderId="3" xfId="0" applyFont="1" applyFill="1" applyBorder="1" applyAlignment="1" applyProtection="1">
      <alignment vertical="center" wrapText="1"/>
    </xf>
    <xf numFmtId="0" fontId="22"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22" fillId="0" borderId="3" xfId="0" applyFont="1" applyBorder="1" applyAlignment="1" applyProtection="1">
      <alignment horizontal="left" vertical="top" wrapText="1"/>
      <protection locked="0"/>
    </xf>
    <xf numFmtId="0" fontId="22" fillId="0" borderId="3"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0" fillId="2" borderId="0" xfId="0" applyFont="1" applyFill="1" applyBorder="1" applyAlignment="1">
      <alignment wrapText="1"/>
    </xf>
    <xf numFmtId="0" fontId="1" fillId="2" borderId="3" xfId="0" applyFont="1" applyFill="1" applyBorder="1" applyAlignment="1" applyProtection="1">
      <alignment horizontal="center" vertical="center" wrapText="1"/>
      <protection locked="0"/>
    </xf>
    <xf numFmtId="0" fontId="0" fillId="2" borderId="14" xfId="0" applyFill="1" applyBorder="1"/>
    <xf numFmtId="0" fontId="0" fillId="2" borderId="15" xfId="0" applyFill="1" applyBorder="1"/>
    <xf numFmtId="44" fontId="1" fillId="2" borderId="29" xfId="0" applyNumberFormat="1" applyFont="1" applyFill="1" applyBorder="1" applyAlignment="1">
      <alignment vertical="center" wrapText="1"/>
    </xf>
    <xf numFmtId="0" fontId="2" fillId="2" borderId="13" xfId="0" applyFont="1" applyFill="1" applyBorder="1" applyAlignment="1">
      <alignment wrapText="1"/>
    </xf>
    <xf numFmtId="44" fontId="2" fillId="2" borderId="14" xfId="0" applyNumberFormat="1" applyFont="1" applyFill="1" applyBorder="1"/>
    <xf numFmtId="44" fontId="21" fillId="0" borderId="0" xfId="1" applyNumberFormat="1" applyFont="1" applyFill="1" applyBorder="1" applyAlignment="1" applyProtection="1">
      <alignment horizontal="center" vertical="center" wrapText="1"/>
    </xf>
    <xf numFmtId="44" fontId="5" fillId="0" borderId="3" xfId="1" applyNumberFormat="1" applyFont="1" applyFill="1" applyBorder="1" applyAlignment="1" applyProtection="1">
      <alignment horizontal="center" vertical="center" wrapText="1"/>
      <protection locked="0"/>
    </xf>
    <xf numFmtId="44" fontId="5" fillId="0" borderId="3" xfId="1" applyNumberFormat="1" applyFont="1" applyFill="1" applyBorder="1" applyAlignment="1" applyProtection="1">
      <alignment horizontal="center" vertical="center" wrapText="1"/>
    </xf>
    <xf numFmtId="43" fontId="5" fillId="13" borderId="0" xfId="3" applyFont="1" applyFill="1" applyBorder="1" applyAlignment="1">
      <alignment wrapText="1"/>
    </xf>
    <xf numFmtId="43" fontId="1" fillId="13" borderId="0" xfId="3" applyFont="1" applyFill="1" applyBorder="1" applyAlignment="1">
      <alignment wrapText="1"/>
    </xf>
    <xf numFmtId="0" fontId="0" fillId="13" borderId="0" xfId="0" applyFill="1"/>
    <xf numFmtId="0" fontId="5" fillId="13" borderId="0" xfId="0" applyFont="1" applyFill="1"/>
    <xf numFmtId="0" fontId="1" fillId="13" borderId="0" xfId="0" applyFont="1" applyFill="1"/>
    <xf numFmtId="9" fontId="0" fillId="13" borderId="0" xfId="2" applyFont="1" applyFill="1"/>
    <xf numFmtId="44" fontId="15" fillId="3" borderId="0" xfId="1" applyFont="1" applyFill="1" applyBorder="1" applyAlignment="1">
      <alignment wrapText="1"/>
    </xf>
    <xf numFmtId="44" fontId="0" fillId="3" borderId="0" xfId="1" applyFont="1" applyFill="1" applyBorder="1" applyAlignment="1">
      <alignment wrapText="1"/>
    </xf>
    <xf numFmtId="44" fontId="13" fillId="3" borderId="0" xfId="1" applyFont="1" applyFill="1" applyBorder="1" applyAlignment="1">
      <alignment horizontal="left" wrapText="1"/>
    </xf>
    <xf numFmtId="44" fontId="21" fillId="3" borderId="3" xfId="1" applyFont="1" applyFill="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xf>
    <xf numFmtId="44" fontId="5" fillId="3" borderId="3" xfId="1" applyFont="1" applyFill="1" applyBorder="1" applyAlignment="1" applyProtection="1">
      <alignment horizontal="center" vertical="center" wrapText="1"/>
      <protection locked="0"/>
    </xf>
    <xf numFmtId="44" fontId="5" fillId="3" borderId="3" xfId="1" applyFont="1" applyFill="1" applyBorder="1" applyAlignment="1" applyProtection="1">
      <alignment horizontal="left" vertical="top" wrapText="1"/>
      <protection locked="0"/>
    </xf>
    <xf numFmtId="44" fontId="5" fillId="3" borderId="3" xfId="1" applyFont="1" applyFill="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44" fontId="1" fillId="3" borderId="0" xfId="1" applyFont="1" applyFill="1" applyBorder="1" applyAlignment="1">
      <alignment vertical="center" wrapText="1"/>
    </xf>
    <xf numFmtId="44" fontId="1" fillId="3" borderId="0" xfId="1" applyFont="1" applyFill="1" applyBorder="1" applyAlignment="1" applyProtection="1">
      <alignment horizontal="center" vertical="center" wrapText="1"/>
    </xf>
    <xf numFmtId="44" fontId="1" fillId="3" borderId="0" xfId="1" applyFont="1" applyFill="1" applyBorder="1" applyAlignment="1" applyProtection="1">
      <alignment vertical="center" wrapText="1"/>
    </xf>
    <xf numFmtId="44" fontId="0" fillId="3" borderId="17" xfId="1" applyFont="1" applyFill="1" applyBorder="1" applyAlignment="1">
      <alignment vertical="center" wrapText="1"/>
    </xf>
    <xf numFmtId="9" fontId="2" fillId="3" borderId="15" xfId="2" applyFont="1" applyFill="1" applyBorder="1" applyAlignment="1">
      <alignment wrapText="1"/>
    </xf>
    <xf numFmtId="44" fontId="11" fillId="6" borderId="16" xfId="1" applyFont="1" applyFill="1" applyBorder="1" applyAlignment="1">
      <alignment wrapText="1"/>
    </xf>
    <xf numFmtId="44" fontId="5" fillId="2" borderId="3"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1" fillId="2" borderId="2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2" fillId="3" borderId="3" xfId="0" applyNumberFormat="1" applyFont="1" applyFill="1" applyBorder="1" applyAlignment="1" applyProtection="1">
      <alignment horizontal="left" vertical="top" wrapText="1"/>
      <protection locked="0"/>
    </xf>
    <xf numFmtId="0" fontId="21"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49" fontId="21" fillId="3" borderId="3" xfId="0" applyNumberFormat="1" applyFont="1" applyFill="1" applyBorder="1" applyAlignment="1" applyProtection="1">
      <alignment horizontal="left" vertical="top" wrapText="1"/>
      <protection locked="0"/>
    </xf>
    <xf numFmtId="0" fontId="3" fillId="6" borderId="20" xfId="0" applyFont="1" applyFill="1" applyBorder="1" applyAlignment="1">
      <alignment horizontal="left" wrapText="1"/>
    </xf>
    <xf numFmtId="0" fontId="3" fillId="6" borderId="26" xfId="0" applyFont="1" applyFill="1" applyBorder="1" applyAlignment="1">
      <alignment horizontal="left" wrapText="1"/>
    </xf>
    <xf numFmtId="0" fontId="3" fillId="6" borderId="21" xfId="0" applyFont="1" applyFill="1" applyBorder="1" applyAlignment="1">
      <alignment horizontal="left" wrapText="1"/>
    </xf>
    <xf numFmtId="0" fontId="18" fillId="0" borderId="0" xfId="0" applyFont="1" applyBorder="1" applyAlignment="1">
      <alignment horizontal="left" vertical="top" wrapText="1"/>
    </xf>
    <xf numFmtId="0" fontId="13" fillId="6" borderId="27" xfId="0" applyFont="1" applyFill="1" applyBorder="1" applyAlignment="1">
      <alignment horizontal="left" wrapText="1"/>
    </xf>
    <xf numFmtId="0" fontId="13" fillId="6" borderId="28" xfId="0" applyFont="1" applyFill="1" applyBorder="1" applyAlignment="1">
      <alignment horizontal="left" wrapText="1"/>
    </xf>
    <xf numFmtId="0" fontId="13" fillId="6" borderId="22"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44" fontId="1" fillId="2" borderId="5" xfId="1" applyFont="1" applyFill="1" applyBorder="1" applyAlignment="1" applyProtection="1">
      <alignment horizontal="center" vertical="center" wrapText="1"/>
    </xf>
    <xf numFmtId="44" fontId="1" fillId="2" borderId="4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1" fillId="4" borderId="43"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26" xfId="0" applyFont="1" applyFill="1" applyBorder="1" applyAlignment="1">
      <alignment horizontal="left" vertical="top" wrapText="1"/>
    </xf>
    <xf numFmtId="0" fontId="3" fillId="7" borderId="21" xfId="0" applyFont="1" applyFill="1" applyBorder="1" applyAlignment="1">
      <alignment horizontal="left" vertical="top" wrapText="1"/>
    </xf>
    <xf numFmtId="0" fontId="1" fillId="2" borderId="3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1" fillId="2" borderId="22" xfId="0" applyFont="1" applyFill="1" applyBorder="1" applyAlignment="1">
      <alignment horizontal="center" wrapText="1"/>
    </xf>
    <xf numFmtId="0" fontId="1" fillId="6" borderId="27" xfId="0" applyFont="1" applyFill="1" applyBorder="1" applyAlignment="1">
      <alignment horizontal="left" wrapText="1"/>
    </xf>
    <xf numFmtId="0" fontId="1" fillId="6" borderId="28" xfId="0" applyFont="1" applyFill="1" applyBorder="1" applyAlignment="1">
      <alignment horizontal="left" wrapText="1"/>
    </xf>
    <xf numFmtId="0" fontId="1" fillId="6" borderId="22" xfId="0" applyFont="1" applyFill="1" applyBorder="1" applyAlignment="1">
      <alignment horizontal="left" wrapText="1"/>
    </xf>
    <xf numFmtId="0" fontId="1" fillId="2" borderId="3"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1" fillId="7" borderId="18" xfId="0" applyFont="1" applyFill="1" applyBorder="1" applyAlignment="1">
      <alignment horizontal="left" wrapText="1"/>
    </xf>
    <xf numFmtId="0" fontId="11" fillId="7" borderId="16" xfId="0" applyFont="1" applyFill="1" applyBorder="1" applyAlignment="1">
      <alignment horizontal="left" wrapText="1"/>
    </xf>
    <xf numFmtId="0" fontId="11" fillId="7" borderId="42" xfId="0" applyFont="1" applyFill="1" applyBorder="1" applyAlignment="1">
      <alignment horizontal="left"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44" fontId="2" fillId="2" borderId="46" xfId="0" applyNumberFormat="1" applyFont="1" applyFill="1" applyBorder="1" applyAlignment="1">
      <alignment horizontal="center"/>
    </xf>
    <xf numFmtId="4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4" fontId="2" fillId="2" borderId="4" xfId="0" applyNumberFormat="1" applyFont="1" applyFill="1" applyBorder="1" applyAlignment="1">
      <alignment horizontal="center"/>
    </xf>
    <xf numFmtId="44" fontId="2"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A7A7"/>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6"/>
  <sheetViews>
    <sheetView showGridLines="0" showZeros="0" tabSelected="1" zoomScale="70" zoomScaleNormal="70" workbookViewId="0">
      <selection activeCell="I107" sqref="I107"/>
    </sheetView>
  </sheetViews>
  <sheetFormatPr defaultColWidth="9.109375" defaultRowHeight="14.4" x14ac:dyDescent="0.3"/>
  <cols>
    <col min="1" max="1" width="9.109375" style="48"/>
    <col min="2" max="2" width="30.6640625" style="48" customWidth="1"/>
    <col min="3" max="3" width="32.5546875" style="48" customWidth="1"/>
    <col min="4" max="4" width="24.33203125" style="48" customWidth="1"/>
    <col min="5" max="6" width="23.109375" style="48" hidden="1" customWidth="1"/>
    <col min="7" max="7" width="9.44140625" style="48" hidden="1" customWidth="1"/>
    <col min="8" max="8" width="22.5546875" style="48" customWidth="1"/>
    <col min="9" max="9" width="22.5546875" style="273" customWidth="1"/>
    <col min="10" max="10" width="49.109375" style="48" customWidth="1"/>
    <col min="11" max="11" width="18.88671875" style="48" customWidth="1"/>
    <col min="12" max="12" width="9.109375" style="48"/>
    <col min="13" max="13" width="17.6640625" style="48" customWidth="1"/>
    <col min="14" max="14" width="26.5546875" style="48" customWidth="1"/>
    <col min="15" max="15" width="22.5546875" style="48" customWidth="1"/>
    <col min="16" max="16" width="29.6640625" style="48" customWidth="1"/>
    <col min="17" max="17" width="23.44140625" style="48" customWidth="1"/>
    <col min="18" max="18" width="18.5546875" style="48" customWidth="1"/>
    <col min="19" max="19" width="17.44140625" style="48" customWidth="1"/>
    <col min="20" max="20" width="25.109375" style="48" customWidth="1"/>
    <col min="21" max="16384" width="9.109375" style="48"/>
  </cols>
  <sheetData>
    <row r="2" spans="2:13" ht="47.25" customHeight="1" x14ac:dyDescent="0.85">
      <c r="B2" s="309" t="s">
        <v>544</v>
      </c>
      <c r="C2" s="309"/>
      <c r="D2" s="309"/>
      <c r="E2" s="309"/>
      <c r="F2" s="46"/>
      <c r="G2" s="46"/>
      <c r="H2" s="47"/>
      <c r="I2" s="272"/>
      <c r="J2" s="47"/>
    </row>
    <row r="3" spans="2:13" ht="15.6" x14ac:dyDescent="0.3">
      <c r="B3" s="197" t="s">
        <v>545</v>
      </c>
    </row>
    <row r="4" spans="2:13" ht="16.2" thickBot="1" x14ac:dyDescent="0.35">
      <c r="B4" s="51"/>
    </row>
    <row r="5" spans="2:13" ht="36.6" x14ac:dyDescent="0.7">
      <c r="B5" s="140" t="s">
        <v>12</v>
      </c>
      <c r="C5" s="198"/>
      <c r="D5" s="198"/>
      <c r="E5" s="198"/>
      <c r="F5" s="198"/>
      <c r="G5" s="198"/>
      <c r="H5" s="198"/>
      <c r="I5" s="286"/>
      <c r="J5" s="198"/>
      <c r="K5" s="198"/>
      <c r="L5" s="198"/>
      <c r="M5" s="199"/>
    </row>
    <row r="6" spans="2:13" ht="167.25" customHeight="1" thickBot="1" x14ac:dyDescent="0.45">
      <c r="B6" s="306" t="s">
        <v>543</v>
      </c>
      <c r="C6" s="307"/>
      <c r="D6" s="307"/>
      <c r="E6" s="307"/>
      <c r="F6" s="307"/>
      <c r="G6" s="307"/>
      <c r="H6" s="307"/>
      <c r="I6" s="307"/>
      <c r="J6" s="307"/>
      <c r="K6" s="307"/>
      <c r="L6" s="307"/>
      <c r="M6" s="308"/>
    </row>
    <row r="7" spans="2:13" x14ac:dyDescent="0.3">
      <c r="B7" s="52"/>
    </row>
    <row r="8" spans="2:13" ht="15" thickBot="1" x14ac:dyDescent="0.35"/>
    <row r="9" spans="2:13" ht="27" customHeight="1" thickBot="1" x14ac:dyDescent="0.55000000000000004">
      <c r="B9" s="310" t="s">
        <v>154</v>
      </c>
      <c r="C9" s="311"/>
      <c r="D9" s="311"/>
      <c r="E9" s="311"/>
      <c r="F9" s="311"/>
      <c r="G9" s="311"/>
      <c r="H9" s="312"/>
      <c r="I9" s="274"/>
    </row>
    <row r="11" spans="2:13" ht="25.5" customHeight="1" x14ac:dyDescent="0.3">
      <c r="D11" s="53"/>
      <c r="E11" s="53"/>
      <c r="F11" s="53"/>
      <c r="G11" s="53"/>
      <c r="H11" s="50"/>
      <c r="J11" s="49"/>
      <c r="K11" s="49"/>
    </row>
    <row r="12" spans="2:13" ht="99.75" customHeight="1" x14ac:dyDescent="0.3">
      <c r="B12" s="60" t="s">
        <v>546</v>
      </c>
      <c r="C12" s="60" t="s">
        <v>547</v>
      </c>
      <c r="D12" s="60" t="s">
        <v>548</v>
      </c>
      <c r="E12" s="60" t="s">
        <v>155</v>
      </c>
      <c r="F12" s="60" t="s">
        <v>156</v>
      </c>
      <c r="G12" s="60" t="s">
        <v>59</v>
      </c>
      <c r="H12" s="60" t="s">
        <v>549</v>
      </c>
      <c r="I12" s="287" t="s">
        <v>673</v>
      </c>
      <c r="J12" s="60" t="s">
        <v>17</v>
      </c>
      <c r="K12" s="59"/>
    </row>
    <row r="13" spans="2:13" ht="18.75" customHeight="1" x14ac:dyDescent="0.3">
      <c r="B13" s="60"/>
      <c r="C13" s="60"/>
      <c r="D13" s="257" t="s">
        <v>672</v>
      </c>
      <c r="E13" s="89"/>
      <c r="F13" s="89"/>
      <c r="G13" s="89"/>
      <c r="H13" s="60"/>
      <c r="I13" s="287"/>
      <c r="J13" s="60"/>
      <c r="K13" s="59"/>
    </row>
    <row r="14" spans="2:13" ht="51" customHeight="1" x14ac:dyDescent="0.3">
      <c r="B14" s="120" t="s">
        <v>0</v>
      </c>
      <c r="C14" s="305" t="s">
        <v>663</v>
      </c>
      <c r="D14" s="305"/>
      <c r="E14" s="305"/>
      <c r="F14" s="305"/>
      <c r="G14" s="305"/>
      <c r="H14" s="305"/>
      <c r="I14" s="305"/>
      <c r="J14" s="305"/>
      <c r="K14" s="23"/>
    </row>
    <row r="15" spans="2:13" ht="51" customHeight="1" x14ac:dyDescent="0.3">
      <c r="B15" s="120" t="s">
        <v>1</v>
      </c>
      <c r="C15" s="313" t="s">
        <v>555</v>
      </c>
      <c r="D15" s="313"/>
      <c r="E15" s="313"/>
      <c r="F15" s="313"/>
      <c r="G15" s="313"/>
      <c r="H15" s="313"/>
      <c r="I15" s="313"/>
      <c r="J15" s="313"/>
      <c r="K15" s="62"/>
    </row>
    <row r="16" spans="2:13" ht="273" customHeight="1" x14ac:dyDescent="0.3">
      <c r="B16" s="238" t="s">
        <v>556</v>
      </c>
      <c r="C16" s="223" t="s">
        <v>649</v>
      </c>
      <c r="D16" s="208">
        <v>13728.8833333333</v>
      </c>
      <c r="E16" s="209"/>
      <c r="F16" s="209"/>
      <c r="G16" s="210">
        <f t="shared" ref="G16:G29" si="0">SUM(D16:F16)</f>
        <v>13728.8833333333</v>
      </c>
      <c r="H16" s="211">
        <v>0.3</v>
      </c>
      <c r="I16" s="275">
        <v>9275.2103116450471</v>
      </c>
      <c r="J16" s="243" t="s">
        <v>651</v>
      </c>
      <c r="K16" s="63"/>
    </row>
    <row r="17" spans="1:11" ht="349.5" customHeight="1" x14ac:dyDescent="0.3">
      <c r="B17" s="238" t="s">
        <v>557</v>
      </c>
      <c r="C17" s="241" t="s">
        <v>650</v>
      </c>
      <c r="D17" s="208">
        <v>13625.55</v>
      </c>
      <c r="E17" s="212"/>
      <c r="F17" s="212"/>
      <c r="G17" s="213">
        <f t="shared" si="0"/>
        <v>13625.55</v>
      </c>
      <c r="H17" s="214">
        <v>0.7</v>
      </c>
      <c r="I17" s="275">
        <v>905.91408164154643</v>
      </c>
      <c r="J17" s="244" t="s">
        <v>652</v>
      </c>
      <c r="K17" s="63"/>
    </row>
    <row r="18" spans="1:11" s="50" customFormat="1" ht="294.75" customHeight="1" x14ac:dyDescent="0.3">
      <c r="B18" s="237" t="s">
        <v>671</v>
      </c>
      <c r="C18" s="253" t="s">
        <v>564</v>
      </c>
      <c r="D18" s="208">
        <v>11766.17</v>
      </c>
      <c r="E18" s="221"/>
      <c r="F18" s="221"/>
      <c r="G18" s="231">
        <f>SUM(D18:F18)</f>
        <v>11766.17</v>
      </c>
      <c r="H18" s="211">
        <v>0.4</v>
      </c>
      <c r="I18" s="275">
        <v>2776.6111505624249</v>
      </c>
      <c r="J18" s="243" t="s">
        <v>655</v>
      </c>
      <c r="K18" s="63"/>
    </row>
    <row r="19" spans="1:11" s="50" customFormat="1" ht="163.5" customHeight="1" x14ac:dyDescent="0.3">
      <c r="B19" s="237" t="s">
        <v>676</v>
      </c>
      <c r="C19" s="223" t="s">
        <v>607</v>
      </c>
      <c r="D19" s="208">
        <v>10625.55</v>
      </c>
      <c r="E19" s="264"/>
      <c r="F19" s="264"/>
      <c r="G19" s="265">
        <f t="shared" ref="G19" si="1">SUM(D19:F19)</f>
        <v>10625.55</v>
      </c>
      <c r="H19" s="211">
        <v>1</v>
      </c>
      <c r="I19" s="275">
        <v>905.91408164154643</v>
      </c>
      <c r="J19" s="243" t="s">
        <v>653</v>
      </c>
      <c r="K19" s="63"/>
    </row>
    <row r="20" spans="1:11" s="50" customFormat="1" ht="171.6" x14ac:dyDescent="0.3">
      <c r="B20" s="237" t="s">
        <v>677</v>
      </c>
      <c r="C20" s="223" t="s">
        <v>608</v>
      </c>
      <c r="D20" s="208">
        <v>9219.5033333333304</v>
      </c>
      <c r="E20" s="221"/>
      <c r="F20" s="221"/>
      <c r="G20" s="231">
        <f t="shared" ref="G20" si="2">SUM(D20:F20)</f>
        <v>9219.5033333333304</v>
      </c>
      <c r="H20" s="211">
        <v>0.4</v>
      </c>
      <c r="I20" s="275">
        <v>2013.0446632449764</v>
      </c>
      <c r="J20" s="243" t="s">
        <v>654</v>
      </c>
      <c r="K20" s="63"/>
    </row>
    <row r="21" spans="1:11" ht="226.5" customHeight="1" x14ac:dyDescent="0.3">
      <c r="B21" s="238" t="s">
        <v>558</v>
      </c>
      <c r="C21" s="22" t="s">
        <v>664</v>
      </c>
      <c r="D21" s="216">
        <v>24466.17</v>
      </c>
      <c r="E21" s="216"/>
      <c r="F21" s="216"/>
      <c r="G21" s="213">
        <f t="shared" si="0"/>
        <v>24466.17</v>
      </c>
      <c r="H21" s="217">
        <v>0.4</v>
      </c>
      <c r="I21" s="275">
        <v>2013.0446632449764</v>
      </c>
      <c r="J21" s="246" t="s">
        <v>656</v>
      </c>
      <c r="K21" s="63"/>
    </row>
    <row r="22" spans="1:11" ht="405.75" customHeight="1" x14ac:dyDescent="0.3">
      <c r="B22" s="238" t="s">
        <v>559</v>
      </c>
      <c r="C22" s="242" t="s">
        <v>609</v>
      </c>
      <c r="D22" s="215">
        <v>31466.17</v>
      </c>
      <c r="E22" s="216"/>
      <c r="F22" s="216"/>
      <c r="G22" s="213">
        <f t="shared" si="0"/>
        <v>31466.17</v>
      </c>
      <c r="H22" s="214">
        <v>0.4</v>
      </c>
      <c r="I22" s="275">
        <v>2013.0446632449764</v>
      </c>
      <c r="J22" s="245" t="s">
        <v>658</v>
      </c>
      <c r="K22" s="63"/>
    </row>
    <row r="23" spans="1:11" ht="180.75" customHeight="1" x14ac:dyDescent="0.3">
      <c r="A23" s="49"/>
      <c r="B23" s="237" t="s">
        <v>560</v>
      </c>
      <c r="C23" s="228" t="s">
        <v>610</v>
      </c>
      <c r="D23" s="208">
        <v>32044.276666666701</v>
      </c>
      <c r="E23" s="218"/>
      <c r="F23" s="218"/>
      <c r="G23" s="219">
        <f t="shared" si="0"/>
        <v>32044.276666666701</v>
      </c>
      <c r="H23" s="220">
        <v>0.4</v>
      </c>
      <c r="I23" s="275">
        <v>2911.2567005976416</v>
      </c>
      <c r="J23" s="247" t="s">
        <v>638</v>
      </c>
      <c r="K23" s="63"/>
    </row>
    <row r="24" spans="1:11" ht="250.5" customHeight="1" x14ac:dyDescent="0.3">
      <c r="A24" s="49"/>
      <c r="B24" s="238" t="s">
        <v>561</v>
      </c>
      <c r="C24" s="228" t="s">
        <v>611</v>
      </c>
      <c r="D24" s="221">
        <v>23177.61</v>
      </c>
      <c r="E24" s="218"/>
      <c r="F24" s="218"/>
      <c r="G24" s="219">
        <f t="shared" si="0"/>
        <v>23177.61</v>
      </c>
      <c r="H24" s="220">
        <v>0.4</v>
      </c>
      <c r="I24" s="275">
        <v>2911.2567005976416</v>
      </c>
      <c r="J24" s="247" t="s">
        <v>657</v>
      </c>
      <c r="K24" s="63"/>
    </row>
    <row r="25" spans="1:11" ht="93.6" x14ac:dyDescent="0.3">
      <c r="A25" s="49"/>
      <c r="B25" s="238" t="s">
        <v>562</v>
      </c>
      <c r="C25" s="228" t="s">
        <v>612</v>
      </c>
      <c r="D25" s="221">
        <v>24244.276666666672</v>
      </c>
      <c r="E25" s="218"/>
      <c r="F25" s="218"/>
      <c r="G25" s="219">
        <f t="shared" si="0"/>
        <v>24244.276666666672</v>
      </c>
      <c r="H25" s="220">
        <v>0.4</v>
      </c>
      <c r="I25" s="275">
        <v>2911.2567005976416</v>
      </c>
      <c r="J25" s="247" t="s">
        <v>644</v>
      </c>
      <c r="K25" s="63"/>
    </row>
    <row r="26" spans="1:11" ht="109.2" x14ac:dyDescent="0.3">
      <c r="A26" s="49"/>
      <c r="B26" s="238" t="s">
        <v>563</v>
      </c>
      <c r="C26" s="242" t="s">
        <v>613</v>
      </c>
      <c r="D26" s="215">
        <v>11766.17</v>
      </c>
      <c r="E26" s="216"/>
      <c r="F26" s="216"/>
      <c r="G26" s="213">
        <f t="shared" si="0"/>
        <v>11766.17</v>
      </c>
      <c r="H26" s="214">
        <v>0.4</v>
      </c>
      <c r="I26" s="275">
        <v>2013.0446632449764</v>
      </c>
      <c r="J26" s="245" t="s">
        <v>625</v>
      </c>
      <c r="K26" s="63"/>
    </row>
    <row r="27" spans="1:11" ht="140.4" x14ac:dyDescent="0.3">
      <c r="A27" s="49"/>
      <c r="B27" s="239" t="s">
        <v>30</v>
      </c>
      <c r="C27" s="252" t="s">
        <v>665</v>
      </c>
      <c r="D27" s="215">
        <v>15072.83666666667</v>
      </c>
      <c r="E27" s="216"/>
      <c r="F27" s="216"/>
      <c r="G27" s="213">
        <f t="shared" si="0"/>
        <v>15072.83666666667</v>
      </c>
      <c r="H27" s="214">
        <v>0.4</v>
      </c>
      <c r="I27" s="275">
        <v>2013.0446632449764</v>
      </c>
      <c r="J27" s="245" t="s">
        <v>670</v>
      </c>
      <c r="K27" s="63"/>
    </row>
    <row r="28" spans="1:11" ht="124.8" x14ac:dyDescent="0.3">
      <c r="A28" s="49"/>
      <c r="B28" s="239" t="s">
        <v>31</v>
      </c>
      <c r="C28" s="251" t="s">
        <v>565</v>
      </c>
      <c r="D28" s="221">
        <v>18457.61</v>
      </c>
      <c r="E28" s="212"/>
      <c r="F28" s="212"/>
      <c r="G28" s="213">
        <f t="shared" si="0"/>
        <v>18457.61</v>
      </c>
      <c r="H28" s="217">
        <v>0.5</v>
      </c>
      <c r="I28" s="275">
        <v>2911.2567005976416</v>
      </c>
      <c r="J28" s="248" t="s">
        <v>639</v>
      </c>
      <c r="K28" s="63"/>
    </row>
    <row r="29" spans="1:11" ht="202.8" x14ac:dyDescent="0.3">
      <c r="A29" s="49"/>
      <c r="B29" s="240" t="s">
        <v>32</v>
      </c>
      <c r="C29" s="250" t="s">
        <v>666</v>
      </c>
      <c r="D29" s="222">
        <v>11279.50333333333</v>
      </c>
      <c r="E29" s="212"/>
      <c r="F29" s="212"/>
      <c r="G29" s="213">
        <f t="shared" si="0"/>
        <v>11279.50333333333</v>
      </c>
      <c r="H29" s="214">
        <v>1</v>
      </c>
      <c r="I29" s="275">
        <v>2013.0446632449764</v>
      </c>
      <c r="J29" s="244" t="s">
        <v>626</v>
      </c>
      <c r="K29" s="63"/>
    </row>
    <row r="30" spans="1:11" ht="15.6" x14ac:dyDescent="0.3">
      <c r="A30" s="49"/>
      <c r="C30" s="120" t="s">
        <v>151</v>
      </c>
      <c r="D30" s="26">
        <f>SUM(D16:D29)</f>
        <v>250940.28</v>
      </c>
      <c r="E30" s="26">
        <f>SUM(E16:E29)</f>
        <v>0</v>
      </c>
      <c r="F30" s="26">
        <f>SUM(F16:F29)</f>
        <v>0</v>
      </c>
      <c r="G30" s="26">
        <f>SUM(G16:G29)</f>
        <v>250940.28</v>
      </c>
      <c r="H30" s="141">
        <f>(H16*G16)+(H17*G17)+(H18*G18)+(H19*G19)+(H20*G20)+(H21*G21)+(H22*G22)+(G23*H23)+(G24*H24)+(G25*H25)+(G26*H26)+(G27*H27)+(G28*H28)+(H29*G29)</f>
        <v>118079.68166666664</v>
      </c>
      <c r="I30" s="276">
        <f>SUM(I16:I29)</f>
        <v>37586.94440735098</v>
      </c>
      <c r="J30" s="139"/>
      <c r="K30" s="65"/>
    </row>
    <row r="31" spans="1:11" ht="51" customHeight="1" x14ac:dyDescent="0.3">
      <c r="A31" s="49"/>
      <c r="B31" s="120" t="s">
        <v>2</v>
      </c>
      <c r="C31" s="302" t="s">
        <v>614</v>
      </c>
      <c r="D31" s="302"/>
      <c r="E31" s="302"/>
      <c r="F31" s="302"/>
      <c r="G31" s="302"/>
      <c r="H31" s="302"/>
      <c r="I31" s="302"/>
      <c r="J31" s="302"/>
      <c r="K31" s="62"/>
    </row>
    <row r="32" spans="1:11" ht="202.8" x14ac:dyDescent="0.3">
      <c r="A32" s="49"/>
      <c r="B32" s="238" t="s">
        <v>39</v>
      </c>
      <c r="C32" s="22" t="s">
        <v>615</v>
      </c>
      <c r="D32" s="221">
        <f>154000+13483.94+2573.67</f>
        <v>170057.61000000002</v>
      </c>
      <c r="E32" s="216"/>
      <c r="F32" s="216"/>
      <c r="G32" s="213">
        <f t="shared" ref="G32:G33" si="3">SUM(D32:F32)</f>
        <v>170057.61000000002</v>
      </c>
      <c r="H32" s="217">
        <v>0.35</v>
      </c>
      <c r="I32" s="275">
        <v>2911.2567005976416</v>
      </c>
      <c r="J32" s="246" t="s">
        <v>645</v>
      </c>
      <c r="K32" s="63"/>
    </row>
    <row r="33" spans="1:11" ht="337.5" customHeight="1" x14ac:dyDescent="0.3">
      <c r="A33" s="49"/>
      <c r="B33" s="238" t="s">
        <v>40</v>
      </c>
      <c r="C33" s="253" t="s">
        <v>566</v>
      </c>
      <c r="D33" s="208">
        <f>8440+2573.67+1051.88</f>
        <v>12065.55</v>
      </c>
      <c r="E33" s="216"/>
      <c r="F33" s="216"/>
      <c r="G33" s="213">
        <f t="shared" si="3"/>
        <v>12065.55</v>
      </c>
      <c r="H33" s="214">
        <v>0.4</v>
      </c>
      <c r="I33" s="275">
        <v>905.91408164154643</v>
      </c>
      <c r="J33" s="245" t="s">
        <v>667</v>
      </c>
      <c r="K33" s="63"/>
    </row>
    <row r="34" spans="1:11" ht="15.6" x14ac:dyDescent="0.3">
      <c r="A34" s="49"/>
      <c r="B34" s="202" t="s">
        <v>33</v>
      </c>
      <c r="C34" s="22"/>
      <c r="D34" s="24"/>
      <c r="E34" s="24"/>
      <c r="F34" s="24"/>
      <c r="G34" s="157">
        <f t="shared" ref="G34:G39" si="4">D34</f>
        <v>0</v>
      </c>
      <c r="H34" s="153"/>
      <c r="I34" s="277"/>
      <c r="J34" s="138"/>
      <c r="K34" s="63"/>
    </row>
    <row r="35" spans="1:11" ht="15.6" x14ac:dyDescent="0.3">
      <c r="A35" s="49"/>
      <c r="B35" s="202" t="s">
        <v>34</v>
      </c>
      <c r="C35" s="22"/>
      <c r="D35" s="24"/>
      <c r="E35" s="24"/>
      <c r="F35" s="24"/>
      <c r="G35" s="157">
        <f t="shared" si="4"/>
        <v>0</v>
      </c>
      <c r="H35" s="153"/>
      <c r="I35" s="277"/>
      <c r="J35" s="138"/>
      <c r="K35" s="63"/>
    </row>
    <row r="36" spans="1:11" ht="15.6" x14ac:dyDescent="0.3">
      <c r="A36" s="49"/>
      <c r="B36" s="202" t="s">
        <v>35</v>
      </c>
      <c r="C36" s="22"/>
      <c r="D36" s="24"/>
      <c r="E36" s="24"/>
      <c r="F36" s="24"/>
      <c r="G36" s="157">
        <f t="shared" si="4"/>
        <v>0</v>
      </c>
      <c r="H36" s="153"/>
      <c r="I36" s="277"/>
      <c r="J36" s="138"/>
      <c r="K36" s="63"/>
    </row>
    <row r="37" spans="1:11" ht="15.6" x14ac:dyDescent="0.3">
      <c r="A37" s="49"/>
      <c r="B37" s="202" t="s">
        <v>36</v>
      </c>
      <c r="C37" s="22"/>
      <c r="D37" s="24"/>
      <c r="E37" s="24"/>
      <c r="F37" s="24"/>
      <c r="G37" s="157">
        <f t="shared" si="4"/>
        <v>0</v>
      </c>
      <c r="H37" s="153"/>
      <c r="I37" s="277"/>
      <c r="J37" s="138"/>
      <c r="K37" s="63"/>
    </row>
    <row r="38" spans="1:11" ht="15.6" x14ac:dyDescent="0.3">
      <c r="A38" s="49"/>
      <c r="B38" s="202" t="s">
        <v>37</v>
      </c>
      <c r="C38" s="58"/>
      <c r="D38" s="25"/>
      <c r="E38" s="25"/>
      <c r="F38" s="25"/>
      <c r="G38" s="157">
        <f t="shared" si="4"/>
        <v>0</v>
      </c>
      <c r="H38" s="154"/>
      <c r="I38" s="277"/>
      <c r="J38" s="139"/>
      <c r="K38" s="63"/>
    </row>
    <row r="39" spans="1:11" ht="15.6" x14ac:dyDescent="0.3">
      <c r="A39" s="49"/>
      <c r="B39" s="202" t="s">
        <v>38</v>
      </c>
      <c r="C39" s="58"/>
      <c r="D39" s="25"/>
      <c r="E39" s="25"/>
      <c r="F39" s="25"/>
      <c r="G39" s="157">
        <f t="shared" si="4"/>
        <v>0</v>
      </c>
      <c r="H39" s="154"/>
      <c r="I39" s="277"/>
      <c r="J39" s="139"/>
      <c r="K39" s="63"/>
    </row>
    <row r="40" spans="1:11" ht="15.6" x14ac:dyDescent="0.3">
      <c r="A40" s="49"/>
      <c r="C40" s="120" t="s">
        <v>151</v>
      </c>
      <c r="D40" s="29">
        <f>SUM(D32:D39)</f>
        <v>182123.16</v>
      </c>
      <c r="E40" s="29">
        <f t="shared" ref="E40:G40" si="5">SUM(E32:E39)</f>
        <v>0</v>
      </c>
      <c r="F40" s="29">
        <f t="shared" si="5"/>
        <v>0</v>
      </c>
      <c r="G40" s="29">
        <f t="shared" si="5"/>
        <v>182123.16</v>
      </c>
      <c r="H40" s="141">
        <f>(H32*G32)+(H33*G33)+(H34*G34)+(H35*G35)+(H36*G36)+(H37*G37)+(H38*G38)+(H39*G39)</f>
        <v>64346.383500000004</v>
      </c>
      <c r="I40" s="141">
        <f>SUM(I32:I39)</f>
        <v>3817.1707822391882</v>
      </c>
      <c r="J40" s="139"/>
      <c r="K40" s="65"/>
    </row>
    <row r="41" spans="1:11" ht="51" customHeight="1" x14ac:dyDescent="0.3">
      <c r="A41" s="49"/>
      <c r="B41" s="120" t="s">
        <v>3</v>
      </c>
      <c r="C41" s="303"/>
      <c r="D41" s="303"/>
      <c r="E41" s="303"/>
      <c r="F41" s="303"/>
      <c r="G41" s="303"/>
      <c r="H41" s="303"/>
      <c r="I41" s="303"/>
      <c r="J41" s="303"/>
      <c r="K41" s="62"/>
    </row>
    <row r="42" spans="1:11" ht="15.6" x14ac:dyDescent="0.3">
      <c r="A42" s="49"/>
      <c r="B42" s="202" t="s">
        <v>41</v>
      </c>
      <c r="C42" s="252"/>
      <c r="D42" s="215"/>
      <c r="E42" s="216"/>
      <c r="F42" s="216"/>
      <c r="G42" s="213"/>
      <c r="H42" s="214"/>
      <c r="I42" s="275"/>
      <c r="J42" s="245"/>
      <c r="K42" s="63"/>
    </row>
    <row r="43" spans="1:11" ht="15.6" x14ac:dyDescent="0.3">
      <c r="A43" s="49"/>
      <c r="B43" s="202" t="s">
        <v>42</v>
      </c>
      <c r="C43" s="22"/>
      <c r="D43" s="208"/>
      <c r="E43" s="224"/>
      <c r="F43" s="224"/>
      <c r="G43" s="225"/>
      <c r="H43" s="211"/>
      <c r="I43" s="275"/>
      <c r="J43" s="138"/>
      <c r="K43" s="63"/>
    </row>
    <row r="44" spans="1:11" ht="15.6" x14ac:dyDescent="0.3">
      <c r="A44" s="49"/>
      <c r="B44" s="202" t="s">
        <v>43</v>
      </c>
      <c r="C44" s="22"/>
      <c r="D44" s="208"/>
      <c r="E44" s="226"/>
      <c r="F44" s="226"/>
      <c r="G44" s="227"/>
      <c r="H44" s="211"/>
      <c r="I44" s="275"/>
      <c r="J44" s="138"/>
      <c r="K44" s="63"/>
    </row>
    <row r="45" spans="1:11" ht="15.6" x14ac:dyDescent="0.3">
      <c r="A45" s="49"/>
      <c r="B45" s="202" t="s">
        <v>44</v>
      </c>
      <c r="C45" s="22"/>
      <c r="D45" s="221"/>
      <c r="E45" s="224"/>
      <c r="F45" s="224"/>
      <c r="G45" s="225"/>
      <c r="H45" s="220"/>
      <c r="I45" s="278"/>
      <c r="J45" s="138"/>
      <c r="K45" s="63"/>
    </row>
    <row r="46" spans="1:11" s="49" customFormat="1" ht="15.6" x14ac:dyDescent="0.3">
      <c r="B46" s="202" t="s">
        <v>45</v>
      </c>
      <c r="C46" s="22"/>
      <c r="D46" s="221"/>
      <c r="E46" s="216"/>
      <c r="F46" s="216"/>
      <c r="G46" s="213"/>
      <c r="H46" s="220"/>
      <c r="I46" s="278"/>
      <c r="J46" s="138"/>
      <c r="K46" s="63"/>
    </row>
    <row r="47" spans="1:11" s="49" customFormat="1" ht="15.6" x14ac:dyDescent="0.3">
      <c r="B47" s="202" t="s">
        <v>46</v>
      </c>
      <c r="C47" s="22"/>
      <c r="D47" s="221"/>
      <c r="E47" s="216"/>
      <c r="F47" s="216"/>
      <c r="G47" s="213"/>
      <c r="H47" s="220"/>
      <c r="I47" s="278"/>
      <c r="J47" s="138"/>
      <c r="K47" s="63"/>
    </row>
    <row r="48" spans="1:11" s="49" customFormat="1" ht="15.6" x14ac:dyDescent="0.3">
      <c r="A48" s="48"/>
      <c r="B48" s="202" t="s">
        <v>47</v>
      </c>
      <c r="C48" s="58"/>
      <c r="D48" s="221"/>
      <c r="E48" s="212"/>
      <c r="F48" s="212"/>
      <c r="G48" s="213"/>
      <c r="H48" s="220"/>
      <c r="I48" s="278"/>
      <c r="J48" s="139"/>
      <c r="K48" s="63"/>
    </row>
    <row r="49" spans="1:11" ht="15.6" x14ac:dyDescent="0.3">
      <c r="B49" s="202" t="s">
        <v>48</v>
      </c>
      <c r="C49" s="58"/>
      <c r="D49" s="25"/>
      <c r="E49" s="25"/>
      <c r="F49" s="25"/>
      <c r="G49" s="157">
        <f t="shared" ref="G49" si="6">D49</f>
        <v>0</v>
      </c>
      <c r="H49" s="154"/>
      <c r="I49" s="277"/>
      <c r="J49" s="139"/>
      <c r="K49" s="63"/>
    </row>
    <row r="50" spans="1:11" ht="15.6" x14ac:dyDescent="0.3">
      <c r="C50" s="120" t="s">
        <v>151</v>
      </c>
      <c r="D50" s="29">
        <f>SUM(D42:D49)</f>
        <v>0</v>
      </c>
      <c r="E50" s="29">
        <f>SUM(E42:E49)</f>
        <v>0</v>
      </c>
      <c r="F50" s="29">
        <f>SUM(F42:F49)</f>
        <v>0</v>
      </c>
      <c r="G50" s="29">
        <f>SUM(G42:G49)</f>
        <v>0</v>
      </c>
      <c r="H50" s="141">
        <f>(H42*G42)+(H43*G43)+(H44*G44)+(H45*G45)+(H46*G46)+(H47*G47)+(H48*G48)+(H49*G49)</f>
        <v>0</v>
      </c>
      <c r="I50" s="141"/>
      <c r="J50" s="139"/>
      <c r="K50" s="65"/>
    </row>
    <row r="51" spans="1:11" ht="51" customHeight="1" x14ac:dyDescent="0.3">
      <c r="B51" s="120" t="s">
        <v>49</v>
      </c>
      <c r="C51" s="303"/>
      <c r="D51" s="303"/>
      <c r="E51" s="303"/>
      <c r="F51" s="303"/>
      <c r="G51" s="303"/>
      <c r="H51" s="303"/>
      <c r="I51" s="303"/>
      <c r="J51" s="303"/>
      <c r="K51" s="62"/>
    </row>
    <row r="52" spans="1:11" ht="15.6" x14ac:dyDescent="0.3">
      <c r="B52" s="202" t="s">
        <v>50</v>
      </c>
      <c r="C52" s="22"/>
      <c r="D52" s="24"/>
      <c r="E52" s="24"/>
      <c r="F52" s="24"/>
      <c r="G52" s="157">
        <f>D52</f>
        <v>0</v>
      </c>
      <c r="H52" s="153"/>
      <c r="I52" s="277"/>
      <c r="J52" s="138"/>
      <c r="K52" s="63"/>
    </row>
    <row r="53" spans="1:11" ht="15.6" x14ac:dyDescent="0.3">
      <c r="B53" s="202" t="s">
        <v>51</v>
      </c>
      <c r="C53" s="22"/>
      <c r="D53" s="24"/>
      <c r="E53" s="24"/>
      <c r="F53" s="24"/>
      <c r="G53" s="157">
        <f t="shared" ref="G53:G59" si="7">D53</f>
        <v>0</v>
      </c>
      <c r="H53" s="153"/>
      <c r="I53" s="277"/>
      <c r="J53" s="138"/>
      <c r="K53" s="63"/>
    </row>
    <row r="54" spans="1:11" ht="15.6" x14ac:dyDescent="0.3">
      <c r="B54" s="202" t="s">
        <v>52</v>
      </c>
      <c r="C54" s="22"/>
      <c r="D54" s="24"/>
      <c r="E54" s="24"/>
      <c r="F54" s="24"/>
      <c r="G54" s="157">
        <f t="shared" si="7"/>
        <v>0</v>
      </c>
      <c r="H54" s="153"/>
      <c r="I54" s="277"/>
      <c r="J54" s="138"/>
      <c r="K54" s="63"/>
    </row>
    <row r="55" spans="1:11" ht="15.6" x14ac:dyDescent="0.3">
      <c r="B55" s="202" t="s">
        <v>53</v>
      </c>
      <c r="C55" s="22"/>
      <c r="D55" s="24"/>
      <c r="E55" s="24"/>
      <c r="F55" s="24"/>
      <c r="G55" s="157">
        <f t="shared" si="7"/>
        <v>0</v>
      </c>
      <c r="H55" s="153"/>
      <c r="I55" s="277"/>
      <c r="J55" s="138"/>
      <c r="K55" s="63"/>
    </row>
    <row r="56" spans="1:11" ht="15.6" x14ac:dyDescent="0.3">
      <c r="B56" s="202" t="s">
        <v>54</v>
      </c>
      <c r="C56" s="22"/>
      <c r="D56" s="24"/>
      <c r="E56" s="24"/>
      <c r="F56" s="24"/>
      <c r="G56" s="157">
        <f t="shared" si="7"/>
        <v>0</v>
      </c>
      <c r="H56" s="153"/>
      <c r="I56" s="277"/>
      <c r="J56" s="138"/>
      <c r="K56" s="63"/>
    </row>
    <row r="57" spans="1:11" ht="15.6" x14ac:dyDescent="0.3">
      <c r="A57" s="49"/>
      <c r="B57" s="202" t="s">
        <v>55</v>
      </c>
      <c r="C57" s="22"/>
      <c r="D57" s="24"/>
      <c r="E57" s="24"/>
      <c r="F57" s="24"/>
      <c r="G57" s="157">
        <f t="shared" si="7"/>
        <v>0</v>
      </c>
      <c r="H57" s="153"/>
      <c r="I57" s="277"/>
      <c r="J57" s="138"/>
      <c r="K57" s="63"/>
    </row>
    <row r="58" spans="1:11" s="49" customFormat="1" ht="15.6" x14ac:dyDescent="0.3">
      <c r="A58" s="48"/>
      <c r="B58" s="202" t="s">
        <v>56</v>
      </c>
      <c r="C58" s="58"/>
      <c r="D58" s="25"/>
      <c r="E58" s="25"/>
      <c r="F58" s="25"/>
      <c r="G58" s="157">
        <f t="shared" si="7"/>
        <v>0</v>
      </c>
      <c r="H58" s="154"/>
      <c r="I58" s="277"/>
      <c r="J58" s="139"/>
      <c r="K58" s="63"/>
    </row>
    <row r="59" spans="1:11" ht="15.6" x14ac:dyDescent="0.3">
      <c r="B59" s="202" t="s">
        <v>57</v>
      </c>
      <c r="C59" s="58"/>
      <c r="D59" s="25"/>
      <c r="E59" s="25"/>
      <c r="F59" s="25"/>
      <c r="G59" s="157">
        <f t="shared" si="7"/>
        <v>0</v>
      </c>
      <c r="H59" s="154"/>
      <c r="I59" s="277"/>
      <c r="J59" s="139"/>
      <c r="K59" s="63"/>
    </row>
    <row r="60" spans="1:11" ht="15.6" x14ac:dyDescent="0.3">
      <c r="C60" s="120" t="s">
        <v>151</v>
      </c>
      <c r="D60" s="26">
        <f>SUM(D52:D59)</f>
        <v>0</v>
      </c>
      <c r="E60" s="26">
        <f t="shared" ref="E60:G60" si="8">SUM(E52:E59)</f>
        <v>0</v>
      </c>
      <c r="F60" s="26">
        <f t="shared" si="8"/>
        <v>0</v>
      </c>
      <c r="G60" s="26">
        <f t="shared" si="8"/>
        <v>0</v>
      </c>
      <c r="H60" s="141">
        <f>(H52*G52)+(H53*G53)+(H54*G54)+(H55*G55)+(H56*G56)+(H57*G57)+(H58*G58)+(H59*G59)</f>
        <v>0</v>
      </c>
      <c r="I60" s="141"/>
      <c r="J60" s="139"/>
      <c r="K60" s="65"/>
    </row>
    <row r="61" spans="1:11" ht="15.6" x14ac:dyDescent="0.3">
      <c r="B61" s="16"/>
      <c r="C61" s="17"/>
      <c r="D61" s="15"/>
      <c r="E61" s="15"/>
      <c r="F61" s="15"/>
      <c r="G61" s="15"/>
      <c r="H61" s="15"/>
      <c r="I61" s="15"/>
      <c r="J61" s="15"/>
      <c r="K61" s="64"/>
    </row>
    <row r="62" spans="1:11" ht="51" customHeight="1" x14ac:dyDescent="0.3">
      <c r="B62" s="120" t="s">
        <v>4</v>
      </c>
      <c r="C62" s="301" t="s">
        <v>616</v>
      </c>
      <c r="D62" s="301"/>
      <c r="E62" s="301"/>
      <c r="F62" s="301"/>
      <c r="G62" s="301"/>
      <c r="H62" s="301"/>
      <c r="I62" s="301"/>
      <c r="J62" s="301"/>
      <c r="K62" s="23"/>
    </row>
    <row r="63" spans="1:11" ht="51" customHeight="1" x14ac:dyDescent="0.3">
      <c r="B63" s="120" t="s">
        <v>61</v>
      </c>
      <c r="C63" s="302" t="s">
        <v>567</v>
      </c>
      <c r="D63" s="302"/>
      <c r="E63" s="302"/>
      <c r="F63" s="302"/>
      <c r="G63" s="302"/>
      <c r="H63" s="302"/>
      <c r="I63" s="302"/>
      <c r="J63" s="302"/>
      <c r="K63" s="62"/>
    </row>
    <row r="64" spans="1:11" ht="181.5" customHeight="1" x14ac:dyDescent="0.3">
      <c r="B64" s="238" t="s">
        <v>568</v>
      </c>
      <c r="C64" s="22" t="s">
        <v>617</v>
      </c>
      <c r="D64" s="216">
        <v>33683.67</v>
      </c>
      <c r="E64" s="216"/>
      <c r="F64" s="216"/>
      <c r="G64" s="213">
        <f t="shared" ref="G64:G66" si="9">SUM(D64:F64)</f>
        <v>33683.67</v>
      </c>
      <c r="H64" s="217">
        <v>0.4</v>
      </c>
      <c r="I64" s="275">
        <v>16721.506116681619</v>
      </c>
      <c r="J64" s="246" t="s">
        <v>659</v>
      </c>
      <c r="K64" s="63"/>
    </row>
    <row r="65" spans="1:11" ht="109.2" x14ac:dyDescent="0.3">
      <c r="B65" s="238" t="s">
        <v>569</v>
      </c>
      <c r="C65" s="223" t="s">
        <v>618</v>
      </c>
      <c r="D65" s="208">
        <v>16946.169999999998</v>
      </c>
      <c r="E65" s="224"/>
      <c r="F65" s="224"/>
      <c r="G65" s="225">
        <f t="shared" si="9"/>
        <v>16946.169999999998</v>
      </c>
      <c r="H65" s="211">
        <v>0.3</v>
      </c>
      <c r="I65" s="275">
        <v>2013.0446632449764</v>
      </c>
      <c r="J65" s="243" t="s">
        <v>640</v>
      </c>
      <c r="K65" s="63"/>
    </row>
    <row r="66" spans="1:11" ht="109.2" x14ac:dyDescent="0.3">
      <c r="B66" s="238" t="s">
        <v>570</v>
      </c>
      <c r="C66" s="223" t="s">
        <v>619</v>
      </c>
      <c r="D66" s="208">
        <v>21262.943333333344</v>
      </c>
      <c r="E66" s="226"/>
      <c r="F66" s="226"/>
      <c r="G66" s="227">
        <f t="shared" si="9"/>
        <v>21262.943333333344</v>
      </c>
      <c r="H66" s="211">
        <v>0.3</v>
      </c>
      <c r="I66" s="275">
        <v>2911.2567005976416</v>
      </c>
      <c r="J66" s="243" t="s">
        <v>641</v>
      </c>
      <c r="K66" s="63"/>
    </row>
    <row r="67" spans="1:11" ht="124.8" x14ac:dyDescent="0.3">
      <c r="B67" s="238" t="s">
        <v>571</v>
      </c>
      <c r="C67" s="228" t="s">
        <v>620</v>
      </c>
      <c r="D67" s="221">
        <v>46389.07</v>
      </c>
      <c r="E67" s="224"/>
      <c r="F67" s="224"/>
      <c r="G67" s="225">
        <f t="shared" ref="G67:G70" si="10">SUM(D67:F67)</f>
        <v>46389.07</v>
      </c>
      <c r="H67" s="220">
        <v>0.3</v>
      </c>
      <c r="I67" s="275">
        <v>2670.8817492618118</v>
      </c>
      <c r="J67" s="247" t="s">
        <v>642</v>
      </c>
      <c r="K67" s="263"/>
    </row>
    <row r="68" spans="1:11" ht="109.2" x14ac:dyDescent="0.3">
      <c r="B68" s="238" t="s">
        <v>572</v>
      </c>
      <c r="C68" s="228" t="s">
        <v>604</v>
      </c>
      <c r="D68" s="221">
        <v>11289.84</v>
      </c>
      <c r="E68" s="216"/>
      <c r="F68" s="216"/>
      <c r="G68" s="213">
        <f t="shared" si="10"/>
        <v>11289.84</v>
      </c>
      <c r="H68" s="220">
        <v>1</v>
      </c>
      <c r="I68" s="275">
        <v>722.94566821460103</v>
      </c>
      <c r="J68" s="247" t="s">
        <v>627</v>
      </c>
      <c r="K68" s="263"/>
    </row>
    <row r="69" spans="1:11" ht="140.4" x14ac:dyDescent="0.3">
      <c r="B69" s="238" t="s">
        <v>573</v>
      </c>
      <c r="C69" s="228" t="s">
        <v>553</v>
      </c>
      <c r="D69" s="221">
        <v>1798.8400000000001</v>
      </c>
      <c r="E69" s="216"/>
      <c r="F69" s="216"/>
      <c r="G69" s="213">
        <f t="shared" si="10"/>
        <v>1798.8400000000001</v>
      </c>
      <c r="H69" s="220">
        <v>1</v>
      </c>
      <c r="I69" s="275">
        <v>1427.3440638083944</v>
      </c>
      <c r="J69" s="247" t="s">
        <v>628</v>
      </c>
      <c r="K69" s="63"/>
    </row>
    <row r="70" spans="1:11" ht="124.8" x14ac:dyDescent="0.3">
      <c r="A70" s="49"/>
      <c r="B70" s="238" t="s">
        <v>574</v>
      </c>
      <c r="C70" s="228" t="s">
        <v>554</v>
      </c>
      <c r="D70" s="221">
        <v>24082.84</v>
      </c>
      <c r="E70" s="212"/>
      <c r="F70" s="212"/>
      <c r="G70" s="213">
        <f t="shared" si="10"/>
        <v>24082.84</v>
      </c>
      <c r="H70" s="220">
        <v>1</v>
      </c>
      <c r="I70" s="275">
        <v>407.97626722320263</v>
      </c>
      <c r="J70" s="247" t="s">
        <v>629</v>
      </c>
      <c r="K70" s="63"/>
    </row>
    <row r="71" spans="1:11" s="49" customFormat="1" ht="15.6" x14ac:dyDescent="0.3">
      <c r="B71" s="202" t="s">
        <v>62</v>
      </c>
      <c r="C71" s="58"/>
      <c r="D71" s="25"/>
      <c r="E71" s="25"/>
      <c r="F71" s="25"/>
      <c r="G71" s="157">
        <f t="shared" ref="G71" si="11">D71</f>
        <v>0</v>
      </c>
      <c r="H71" s="154"/>
      <c r="I71" s="277"/>
      <c r="J71" s="139"/>
      <c r="K71" s="63"/>
    </row>
    <row r="72" spans="1:11" s="49" customFormat="1" ht="15.6" x14ac:dyDescent="0.3">
      <c r="A72" s="48"/>
      <c r="B72" s="256"/>
      <c r="C72" s="120" t="s">
        <v>151</v>
      </c>
      <c r="D72" s="26">
        <f>SUM(D64:D71)</f>
        <v>155453.37333333332</v>
      </c>
      <c r="E72" s="26">
        <f t="shared" ref="E72:G72" si="12">SUM(E64:E71)</f>
        <v>0</v>
      </c>
      <c r="F72" s="26">
        <f t="shared" si="12"/>
        <v>0</v>
      </c>
      <c r="G72" s="29">
        <f t="shared" si="12"/>
        <v>155453.37333333332</v>
      </c>
      <c r="H72" s="141">
        <f>(H64*G64)+(H65*G65)+(H66*G66)+(H67*G67)+(H68*G68)+(H69*G69)+(H70*G70)+(H71*G71)</f>
        <v>76024.442999999999</v>
      </c>
      <c r="I72" s="276">
        <f>SUM(I64:I71)</f>
        <v>26874.955229032246</v>
      </c>
      <c r="J72" s="139"/>
      <c r="K72" s="65"/>
    </row>
    <row r="73" spans="1:11" ht="51" customHeight="1" x14ac:dyDescent="0.3">
      <c r="B73" s="120" t="s">
        <v>63</v>
      </c>
      <c r="C73" s="303" t="s">
        <v>621</v>
      </c>
      <c r="D73" s="303"/>
      <c r="E73" s="303"/>
      <c r="F73" s="303"/>
      <c r="G73" s="303"/>
      <c r="H73" s="303"/>
      <c r="I73" s="303"/>
      <c r="J73" s="303"/>
      <c r="K73" s="62"/>
    </row>
    <row r="74" spans="1:11" ht="109.2" x14ac:dyDescent="0.3">
      <c r="B74" s="237" t="s">
        <v>575</v>
      </c>
      <c r="C74" s="22" t="s">
        <v>622</v>
      </c>
      <c r="D74" s="216">
        <v>12082.84</v>
      </c>
      <c r="E74" s="216"/>
      <c r="F74" s="216"/>
      <c r="G74" s="213">
        <f t="shared" ref="G74" si="13">SUM(D74:F74)</f>
        <v>12082.84</v>
      </c>
      <c r="H74" s="220"/>
      <c r="I74" s="275">
        <v>705.39536001082502</v>
      </c>
      <c r="J74" s="246" t="s">
        <v>660</v>
      </c>
      <c r="K74" s="63"/>
    </row>
    <row r="75" spans="1:11" ht="109.2" x14ac:dyDescent="0.3">
      <c r="B75" s="237" t="s">
        <v>576</v>
      </c>
      <c r="C75" s="22" t="s">
        <v>579</v>
      </c>
      <c r="D75" s="216">
        <v>30882.84</v>
      </c>
      <c r="E75" s="216"/>
      <c r="F75" s="216"/>
      <c r="G75" s="213">
        <f t="shared" ref="G75:G79" si="14">SUM(D75:F75)</f>
        <v>30882.84</v>
      </c>
      <c r="H75" s="220">
        <v>0</v>
      </c>
      <c r="I75" s="275">
        <v>407.97626722320263</v>
      </c>
      <c r="J75" s="246" t="s">
        <v>630</v>
      </c>
      <c r="K75" s="63"/>
    </row>
    <row r="76" spans="1:11" ht="93.6" x14ac:dyDescent="0.3">
      <c r="B76" s="237" t="s">
        <v>577</v>
      </c>
      <c r="C76" s="228" t="s">
        <v>580</v>
      </c>
      <c r="D76" s="221">
        <v>50882.84</v>
      </c>
      <c r="E76" s="216"/>
      <c r="F76" s="216"/>
      <c r="G76" s="213">
        <f t="shared" si="14"/>
        <v>50882.84</v>
      </c>
      <c r="H76" s="220">
        <v>0</v>
      </c>
      <c r="I76" s="275">
        <v>407.97626722320263</v>
      </c>
      <c r="J76" s="247" t="s">
        <v>631</v>
      </c>
      <c r="K76" s="63"/>
    </row>
    <row r="77" spans="1:11" ht="93.6" x14ac:dyDescent="0.3">
      <c r="B77" s="237" t="s">
        <v>578</v>
      </c>
      <c r="C77" s="22" t="s">
        <v>581</v>
      </c>
      <c r="D77" s="216">
        <v>1132.8400000000001</v>
      </c>
      <c r="E77" s="216"/>
      <c r="F77" s="216"/>
      <c r="G77" s="213">
        <f t="shared" si="14"/>
        <v>1132.8400000000001</v>
      </c>
      <c r="H77" s="220">
        <v>0</v>
      </c>
      <c r="I77" s="275">
        <v>600.34613465720452</v>
      </c>
      <c r="J77" s="246" t="s">
        <v>582</v>
      </c>
      <c r="K77" s="63"/>
    </row>
    <row r="78" spans="1:11" ht="190.5" customHeight="1" x14ac:dyDescent="0.3">
      <c r="B78" s="237" t="s">
        <v>64</v>
      </c>
      <c r="C78" s="254" t="s">
        <v>623</v>
      </c>
      <c r="D78" s="221">
        <v>23382.84</v>
      </c>
      <c r="E78" s="216"/>
      <c r="F78" s="216"/>
      <c r="G78" s="213">
        <f t="shared" si="14"/>
        <v>23382.84</v>
      </c>
      <c r="H78" s="220">
        <v>0.3</v>
      </c>
      <c r="I78" s="275">
        <v>1478.3090174838162</v>
      </c>
      <c r="J78" s="247" t="s">
        <v>661</v>
      </c>
      <c r="K78" s="63"/>
    </row>
    <row r="79" spans="1:11" ht="109.2" x14ac:dyDescent="0.3">
      <c r="B79" s="237" t="s">
        <v>65</v>
      </c>
      <c r="C79" s="254" t="s">
        <v>624</v>
      </c>
      <c r="D79" s="221">
        <v>6345.84</v>
      </c>
      <c r="E79" s="229"/>
      <c r="F79" s="229"/>
      <c r="G79" s="230">
        <f t="shared" si="14"/>
        <v>6345.84</v>
      </c>
      <c r="H79" s="220">
        <v>0</v>
      </c>
      <c r="I79" s="275">
        <v>1348.5464822589456</v>
      </c>
      <c r="J79" s="247" t="s">
        <v>632</v>
      </c>
      <c r="K79" s="63"/>
    </row>
    <row r="80" spans="1:11" ht="15.6" x14ac:dyDescent="0.3">
      <c r="B80" s="202" t="s">
        <v>66</v>
      </c>
      <c r="C80" s="58"/>
      <c r="D80" s="25"/>
      <c r="E80" s="25"/>
      <c r="F80" s="25"/>
      <c r="G80" s="157">
        <f t="shared" ref="G80:G81" si="15">D80</f>
        <v>0</v>
      </c>
      <c r="H80" s="154"/>
      <c r="I80" s="277"/>
      <c r="J80" s="139"/>
      <c r="K80" s="63"/>
    </row>
    <row r="81" spans="1:11" ht="15.6" x14ac:dyDescent="0.3">
      <c r="B81" s="202" t="s">
        <v>67</v>
      </c>
      <c r="C81" s="58"/>
      <c r="D81" s="25"/>
      <c r="E81" s="25"/>
      <c r="F81" s="25"/>
      <c r="G81" s="157">
        <f t="shared" si="15"/>
        <v>0</v>
      </c>
      <c r="H81" s="154"/>
      <c r="I81" s="277"/>
      <c r="J81" s="139"/>
      <c r="K81" s="63"/>
    </row>
    <row r="82" spans="1:11" ht="15.6" x14ac:dyDescent="0.3">
      <c r="C82" s="120" t="s">
        <v>151</v>
      </c>
      <c r="D82" s="29">
        <f>SUM(D74:D81)</f>
        <v>124710.03999999998</v>
      </c>
      <c r="E82" s="29">
        <f t="shared" ref="E82:G82" si="16">SUM(E74:E81)</f>
        <v>0</v>
      </c>
      <c r="F82" s="29">
        <f t="shared" si="16"/>
        <v>0</v>
      </c>
      <c r="G82" s="29">
        <f t="shared" si="16"/>
        <v>124710.03999999998</v>
      </c>
      <c r="H82" s="141">
        <f>(H74*G74)+(H75*G75)+(H76*G76)+(H77*G77)+(H78*G78)+(H79*G79)+(H80*G80)+(H81*G81)</f>
        <v>7014.8519999999999</v>
      </c>
      <c r="I82" s="276">
        <f>SUM(I74:I81)</f>
        <v>4948.5495288571965</v>
      </c>
      <c r="J82" s="139"/>
      <c r="K82" s="65"/>
    </row>
    <row r="83" spans="1:11" ht="51" customHeight="1" x14ac:dyDescent="0.3">
      <c r="B83" s="120" t="s">
        <v>68</v>
      </c>
      <c r="C83" s="303"/>
      <c r="D83" s="303"/>
      <c r="E83" s="303"/>
      <c r="F83" s="303"/>
      <c r="G83" s="303"/>
      <c r="H83" s="303"/>
      <c r="I83" s="303"/>
      <c r="J83" s="303"/>
      <c r="K83" s="62"/>
    </row>
    <row r="84" spans="1:11" ht="15.6" x14ac:dyDescent="0.3">
      <c r="B84" s="202" t="s">
        <v>69</v>
      </c>
      <c r="C84" s="22"/>
      <c r="D84" s="24"/>
      <c r="E84" s="24"/>
      <c r="F84" s="24"/>
      <c r="G84" s="157">
        <f>D84</f>
        <v>0</v>
      </c>
      <c r="H84" s="153"/>
      <c r="I84" s="277"/>
      <c r="J84" s="138"/>
      <c r="K84" s="63"/>
    </row>
    <row r="85" spans="1:11" ht="15.6" x14ac:dyDescent="0.3">
      <c r="B85" s="202" t="s">
        <v>70</v>
      </c>
      <c r="C85" s="22"/>
      <c r="D85" s="24"/>
      <c r="E85" s="24"/>
      <c r="F85" s="24"/>
      <c r="G85" s="157">
        <f t="shared" ref="G85:G91" si="17">D85</f>
        <v>0</v>
      </c>
      <c r="H85" s="153"/>
      <c r="I85" s="277"/>
      <c r="J85" s="138"/>
      <c r="K85" s="63"/>
    </row>
    <row r="86" spans="1:11" ht="15.6" x14ac:dyDescent="0.3">
      <c r="B86" s="202" t="s">
        <v>71</v>
      </c>
      <c r="C86" s="22"/>
      <c r="D86" s="24"/>
      <c r="E86" s="24"/>
      <c r="F86" s="24"/>
      <c r="G86" s="157">
        <f t="shared" si="17"/>
        <v>0</v>
      </c>
      <c r="H86" s="153"/>
      <c r="I86" s="277"/>
      <c r="J86" s="138"/>
      <c r="K86" s="63"/>
    </row>
    <row r="87" spans="1:11" ht="15.6" x14ac:dyDescent="0.3">
      <c r="A87" s="49"/>
      <c r="B87" s="202" t="s">
        <v>72</v>
      </c>
      <c r="C87" s="22"/>
      <c r="D87" s="24"/>
      <c r="E87" s="24"/>
      <c r="F87" s="24"/>
      <c r="G87" s="157">
        <f t="shared" si="17"/>
        <v>0</v>
      </c>
      <c r="H87" s="153"/>
      <c r="I87" s="277"/>
      <c r="J87" s="138"/>
      <c r="K87" s="63"/>
    </row>
    <row r="88" spans="1:11" s="49" customFormat="1" ht="15.6" x14ac:dyDescent="0.3">
      <c r="A88" s="48"/>
      <c r="B88" s="202" t="s">
        <v>73</v>
      </c>
      <c r="C88" s="22"/>
      <c r="D88" s="24"/>
      <c r="E88" s="24"/>
      <c r="F88" s="24"/>
      <c r="G88" s="157">
        <f t="shared" si="17"/>
        <v>0</v>
      </c>
      <c r="H88" s="153"/>
      <c r="I88" s="277"/>
      <c r="J88" s="138"/>
      <c r="K88" s="63"/>
    </row>
    <row r="89" spans="1:11" ht="15.6" x14ac:dyDescent="0.3">
      <c r="B89" s="202" t="s">
        <v>74</v>
      </c>
      <c r="C89" s="22"/>
      <c r="D89" s="24"/>
      <c r="E89" s="24"/>
      <c r="F89" s="24"/>
      <c r="G89" s="157">
        <f t="shared" si="17"/>
        <v>0</v>
      </c>
      <c r="H89" s="153"/>
      <c r="I89" s="277"/>
      <c r="J89" s="138"/>
      <c r="K89" s="63"/>
    </row>
    <row r="90" spans="1:11" ht="15.6" x14ac:dyDescent="0.3">
      <c r="B90" s="202" t="s">
        <v>75</v>
      </c>
      <c r="C90" s="58"/>
      <c r="D90" s="25"/>
      <c r="E90" s="25"/>
      <c r="F90" s="25"/>
      <c r="G90" s="157">
        <f t="shared" si="17"/>
        <v>0</v>
      </c>
      <c r="H90" s="154"/>
      <c r="I90" s="277"/>
      <c r="J90" s="139"/>
      <c r="K90" s="63"/>
    </row>
    <row r="91" spans="1:11" ht="15.6" x14ac:dyDescent="0.3">
      <c r="B91" s="202" t="s">
        <v>76</v>
      </c>
      <c r="C91" s="58"/>
      <c r="D91" s="25"/>
      <c r="E91" s="25"/>
      <c r="F91" s="25"/>
      <c r="G91" s="157">
        <f t="shared" si="17"/>
        <v>0</v>
      </c>
      <c r="H91" s="154"/>
      <c r="I91" s="277"/>
      <c r="J91" s="139"/>
      <c r="K91" s="63"/>
    </row>
    <row r="92" spans="1:11" ht="15.6" x14ac:dyDescent="0.3">
      <c r="C92" s="120" t="s">
        <v>151</v>
      </c>
      <c r="D92" s="29">
        <f>SUM(D84:D91)</f>
        <v>0</v>
      </c>
      <c r="E92" s="29">
        <f t="shared" ref="E92:G92" si="18">SUM(E84:E91)</f>
        <v>0</v>
      </c>
      <c r="F92" s="29">
        <f t="shared" si="18"/>
        <v>0</v>
      </c>
      <c r="G92" s="29">
        <f t="shared" si="18"/>
        <v>0</v>
      </c>
      <c r="H92" s="141">
        <f>(H84*G84)+(H85*G85)+(H86*G86)+(H87*G87)+(H88*G88)+(H89*G89)+(H90*G90)+(H91*G91)</f>
        <v>0</v>
      </c>
      <c r="I92" s="141"/>
      <c r="J92" s="139"/>
      <c r="K92" s="65"/>
    </row>
    <row r="93" spans="1:11" ht="51" customHeight="1" x14ac:dyDescent="0.3">
      <c r="B93" s="120" t="s">
        <v>85</v>
      </c>
      <c r="C93" s="303"/>
      <c r="D93" s="303"/>
      <c r="E93" s="303"/>
      <c r="F93" s="303"/>
      <c r="G93" s="303"/>
      <c r="H93" s="303"/>
      <c r="I93" s="303"/>
      <c r="J93" s="303"/>
      <c r="K93" s="62"/>
    </row>
    <row r="94" spans="1:11" ht="15.6" x14ac:dyDescent="0.3">
      <c r="B94" s="202" t="s">
        <v>77</v>
      </c>
      <c r="C94" s="22"/>
      <c r="D94" s="24"/>
      <c r="E94" s="24"/>
      <c r="F94" s="24"/>
      <c r="G94" s="157">
        <f>D94</f>
        <v>0</v>
      </c>
      <c r="H94" s="153"/>
      <c r="I94" s="277"/>
      <c r="J94" s="138"/>
      <c r="K94" s="63"/>
    </row>
    <row r="95" spans="1:11" ht="15.6" x14ac:dyDescent="0.3">
      <c r="B95" s="202" t="s">
        <v>78</v>
      </c>
      <c r="C95" s="22"/>
      <c r="D95" s="24"/>
      <c r="E95" s="24"/>
      <c r="F95" s="24"/>
      <c r="G95" s="157">
        <f t="shared" ref="G95:G101" si="19">D95</f>
        <v>0</v>
      </c>
      <c r="H95" s="153"/>
      <c r="I95" s="277"/>
      <c r="J95" s="138"/>
      <c r="K95" s="63"/>
    </row>
    <row r="96" spans="1:11" ht="15.6" x14ac:dyDescent="0.3">
      <c r="B96" s="202" t="s">
        <v>79</v>
      </c>
      <c r="C96" s="22"/>
      <c r="D96" s="24"/>
      <c r="E96" s="24"/>
      <c r="F96" s="24"/>
      <c r="G96" s="157">
        <f t="shared" si="19"/>
        <v>0</v>
      </c>
      <c r="H96" s="153"/>
      <c r="I96" s="277"/>
      <c r="J96" s="138"/>
      <c r="K96" s="63"/>
    </row>
    <row r="97" spans="2:11" ht="15.6" x14ac:dyDescent="0.3">
      <c r="B97" s="202" t="s">
        <v>80</v>
      </c>
      <c r="C97" s="22"/>
      <c r="D97" s="24"/>
      <c r="E97" s="24"/>
      <c r="F97" s="24"/>
      <c r="G97" s="157">
        <f t="shared" si="19"/>
        <v>0</v>
      </c>
      <c r="H97" s="153"/>
      <c r="I97" s="277"/>
      <c r="J97" s="138"/>
      <c r="K97" s="63"/>
    </row>
    <row r="98" spans="2:11" ht="15.6" x14ac:dyDescent="0.3">
      <c r="B98" s="202" t="s">
        <v>81</v>
      </c>
      <c r="C98" s="22"/>
      <c r="D98" s="24"/>
      <c r="E98" s="24"/>
      <c r="F98" s="24"/>
      <c r="G98" s="157">
        <f t="shared" si="19"/>
        <v>0</v>
      </c>
      <c r="H98" s="153"/>
      <c r="I98" s="277"/>
      <c r="J98" s="138"/>
      <c r="K98" s="63"/>
    </row>
    <row r="99" spans="2:11" ht="15.6" x14ac:dyDescent="0.3">
      <c r="B99" s="202" t="s">
        <v>82</v>
      </c>
      <c r="C99" s="22"/>
      <c r="D99" s="24"/>
      <c r="E99" s="24"/>
      <c r="F99" s="24"/>
      <c r="G99" s="157">
        <f t="shared" si="19"/>
        <v>0</v>
      </c>
      <c r="H99" s="153"/>
      <c r="I99" s="277"/>
      <c r="J99" s="138"/>
      <c r="K99" s="63"/>
    </row>
    <row r="100" spans="2:11" ht="15.6" x14ac:dyDescent="0.3">
      <c r="B100" s="202" t="s">
        <v>83</v>
      </c>
      <c r="C100" s="58"/>
      <c r="D100" s="25"/>
      <c r="E100" s="25"/>
      <c r="F100" s="25"/>
      <c r="G100" s="157">
        <f t="shared" si="19"/>
        <v>0</v>
      </c>
      <c r="H100" s="154"/>
      <c r="I100" s="277"/>
      <c r="J100" s="139"/>
      <c r="K100" s="63"/>
    </row>
    <row r="101" spans="2:11" ht="15.6" x14ac:dyDescent="0.3">
      <c r="B101" s="202" t="s">
        <v>84</v>
      </c>
      <c r="C101" s="58"/>
      <c r="D101" s="25"/>
      <c r="E101" s="25"/>
      <c r="F101" s="25"/>
      <c r="G101" s="157">
        <f t="shared" si="19"/>
        <v>0</v>
      </c>
      <c r="H101" s="154"/>
      <c r="I101" s="277"/>
      <c r="J101" s="139"/>
      <c r="K101" s="63"/>
    </row>
    <row r="102" spans="2:11" ht="15.6" x14ac:dyDescent="0.3">
      <c r="C102" s="120" t="s">
        <v>151</v>
      </c>
      <c r="D102" s="26">
        <f>SUM(D94:D101)</f>
        <v>0</v>
      </c>
      <c r="E102" s="26">
        <f t="shared" ref="E102:G102" si="20">SUM(E94:E101)</f>
        <v>0</v>
      </c>
      <c r="F102" s="26">
        <f t="shared" si="20"/>
        <v>0</v>
      </c>
      <c r="G102" s="26">
        <f t="shared" si="20"/>
        <v>0</v>
      </c>
      <c r="H102" s="141">
        <f>(H94*G94)+(H95*G95)+(H96*G96)+(H97*G97)+(H98*G98)+(H99*G99)+(H100*G100)+(H101*G101)</f>
        <v>0</v>
      </c>
      <c r="I102" s="141"/>
      <c r="J102" s="139"/>
      <c r="K102" s="65"/>
    </row>
    <row r="103" spans="2:11" ht="15.75" customHeight="1" x14ac:dyDescent="0.3">
      <c r="B103" s="7"/>
      <c r="C103" s="16"/>
      <c r="D103" s="31"/>
      <c r="E103" s="31"/>
      <c r="F103" s="31"/>
      <c r="G103" s="31"/>
      <c r="H103" s="31"/>
      <c r="I103" s="31"/>
      <c r="J103" s="16"/>
      <c r="K103" s="4"/>
    </row>
    <row r="104" spans="2:11" ht="51" customHeight="1" x14ac:dyDescent="0.3">
      <c r="B104" s="120" t="s">
        <v>86</v>
      </c>
      <c r="C104" s="304" t="s">
        <v>583</v>
      </c>
      <c r="D104" s="304"/>
      <c r="E104" s="304"/>
      <c r="F104" s="304"/>
      <c r="G104" s="304"/>
      <c r="H104" s="304"/>
      <c r="I104" s="304"/>
      <c r="J104" s="304"/>
      <c r="K104" s="23"/>
    </row>
    <row r="105" spans="2:11" ht="51" customHeight="1" x14ac:dyDescent="0.3">
      <c r="B105" s="120" t="s">
        <v>87</v>
      </c>
      <c r="C105" s="302" t="s">
        <v>584</v>
      </c>
      <c r="D105" s="302"/>
      <c r="E105" s="302"/>
      <c r="F105" s="302"/>
      <c r="G105" s="302"/>
      <c r="H105" s="302"/>
      <c r="I105" s="302"/>
      <c r="J105" s="302"/>
      <c r="K105" s="62"/>
    </row>
    <row r="106" spans="2:11" ht="109.2" x14ac:dyDescent="0.3">
      <c r="B106" s="238" t="s">
        <v>585</v>
      </c>
      <c r="C106" s="241" t="s">
        <v>635</v>
      </c>
      <c r="D106" s="208">
        <v>6125.55</v>
      </c>
      <c r="E106" s="212"/>
      <c r="F106" s="212"/>
      <c r="G106" s="213">
        <f t="shared" ref="G106" si="21">SUM(D106:F106)</f>
        <v>6125.55</v>
      </c>
      <c r="H106" s="214"/>
      <c r="I106" s="275">
        <v>905.91408164154643</v>
      </c>
      <c r="J106" s="244" t="s">
        <v>646</v>
      </c>
      <c r="K106" s="63"/>
    </row>
    <row r="107" spans="2:11" ht="151.5" customHeight="1" x14ac:dyDescent="0.3">
      <c r="B107" s="238" t="s">
        <v>586</v>
      </c>
      <c r="C107" s="22" t="s">
        <v>636</v>
      </c>
      <c r="D107" s="215">
        <v>15991.07</v>
      </c>
      <c r="E107" s="216"/>
      <c r="F107" s="216"/>
      <c r="G107" s="213">
        <f t="shared" ref="G107:G108" si="22">SUM(D107:F107)</f>
        <v>15991.07</v>
      </c>
      <c r="H107" s="217">
        <v>0.4</v>
      </c>
      <c r="I107" s="275">
        <v>2670.8817492618118</v>
      </c>
      <c r="J107" s="246" t="s">
        <v>662</v>
      </c>
      <c r="K107" s="63"/>
    </row>
    <row r="108" spans="2:11" ht="124.8" x14ac:dyDescent="0.3">
      <c r="B108" s="238" t="s">
        <v>587</v>
      </c>
      <c r="C108" s="22" t="s">
        <v>637</v>
      </c>
      <c r="D108" s="215">
        <v>11831.07</v>
      </c>
      <c r="E108" s="216"/>
      <c r="F108" s="216"/>
      <c r="G108" s="213">
        <f t="shared" si="22"/>
        <v>11831.07</v>
      </c>
      <c r="H108" s="217">
        <v>0.4</v>
      </c>
      <c r="I108" s="275">
        <v>2670.8817492618118</v>
      </c>
      <c r="J108" s="246" t="s">
        <v>647</v>
      </c>
      <c r="K108" s="63"/>
    </row>
    <row r="109" spans="2:11" ht="156" x14ac:dyDescent="0.3">
      <c r="B109" s="238" t="s">
        <v>88</v>
      </c>
      <c r="C109" s="255" t="s">
        <v>588</v>
      </c>
      <c r="D109" s="215">
        <v>11217.736666666669</v>
      </c>
      <c r="E109" s="216"/>
      <c r="F109" s="216"/>
      <c r="G109" s="213">
        <f>SUM(D109:F109)</f>
        <v>11217.736666666669</v>
      </c>
      <c r="H109" s="217">
        <v>0.4</v>
      </c>
      <c r="I109" s="275">
        <v>4333.1235326284877</v>
      </c>
      <c r="J109" s="246" t="s">
        <v>643</v>
      </c>
      <c r="K109" s="63"/>
    </row>
    <row r="110" spans="2:11" ht="93.6" x14ac:dyDescent="0.3">
      <c r="B110" s="238" t="s">
        <v>89</v>
      </c>
      <c r="C110" s="255" t="s">
        <v>589</v>
      </c>
      <c r="D110" s="215">
        <v>13051.07</v>
      </c>
      <c r="E110" s="216"/>
      <c r="F110" s="216"/>
      <c r="G110" s="213">
        <f t="shared" ref="G110" si="23">SUM(D110:F110)</f>
        <v>13051.07</v>
      </c>
      <c r="H110" s="217">
        <v>0.4</v>
      </c>
      <c r="I110" s="275">
        <v>2670.8817492618118</v>
      </c>
      <c r="J110" s="246" t="s">
        <v>648</v>
      </c>
      <c r="K110" s="63"/>
    </row>
    <row r="111" spans="2:11" ht="15.6" x14ac:dyDescent="0.3">
      <c r="B111" s="202" t="s">
        <v>90</v>
      </c>
      <c r="C111" s="22"/>
      <c r="D111" s="24"/>
      <c r="E111" s="24"/>
      <c r="F111" s="24"/>
      <c r="G111" s="157">
        <f t="shared" ref="G111:G113" si="24">D111</f>
        <v>0</v>
      </c>
      <c r="H111" s="153"/>
      <c r="I111" s="277"/>
      <c r="J111" s="138"/>
      <c r="K111" s="63"/>
    </row>
    <row r="112" spans="2:11" ht="15.6" x14ac:dyDescent="0.3">
      <c r="B112" s="202" t="s">
        <v>91</v>
      </c>
      <c r="C112" s="58"/>
      <c r="D112" s="25"/>
      <c r="E112" s="25"/>
      <c r="F112" s="25"/>
      <c r="G112" s="157">
        <f t="shared" si="24"/>
        <v>0</v>
      </c>
      <c r="H112" s="154"/>
      <c r="I112" s="277"/>
      <c r="J112" s="139"/>
      <c r="K112" s="63"/>
    </row>
    <row r="113" spans="2:11" ht="15.6" x14ac:dyDescent="0.3">
      <c r="B113" s="202" t="s">
        <v>92</v>
      </c>
      <c r="C113" s="58"/>
      <c r="D113" s="25"/>
      <c r="E113" s="25"/>
      <c r="F113" s="25"/>
      <c r="G113" s="157">
        <f t="shared" si="24"/>
        <v>0</v>
      </c>
      <c r="H113" s="154"/>
      <c r="I113" s="277"/>
      <c r="J113" s="139"/>
      <c r="K113" s="63"/>
    </row>
    <row r="114" spans="2:11" ht="15.6" x14ac:dyDescent="0.3">
      <c r="C114" s="120" t="s">
        <v>151</v>
      </c>
      <c r="D114" s="26">
        <f>SUM(D106:D113)</f>
        <v>58216.496666666673</v>
      </c>
      <c r="E114" s="26">
        <f t="shared" ref="E114:G114" si="25">SUM(E106:E113)</f>
        <v>0</v>
      </c>
      <c r="F114" s="26">
        <f t="shared" si="25"/>
        <v>0</v>
      </c>
      <c r="G114" s="29">
        <f t="shared" si="25"/>
        <v>58216.496666666673</v>
      </c>
      <c r="H114" s="141">
        <f>(H106*G106)+(H107*G107)+(H108*G108)+(H109*G109)+(H110*G110)+(H111*G111)+(H112*G112)+(H113*G113)</f>
        <v>20836.378666666667</v>
      </c>
      <c r="I114" s="276">
        <f>SUM(I106:I113)</f>
        <v>13251.68286205547</v>
      </c>
      <c r="J114" s="139"/>
      <c r="K114" s="65"/>
    </row>
    <row r="115" spans="2:11" ht="51" customHeight="1" x14ac:dyDescent="0.3">
      <c r="B115" s="120" t="s">
        <v>5</v>
      </c>
      <c r="C115" s="302" t="s">
        <v>590</v>
      </c>
      <c r="D115" s="302"/>
      <c r="E115" s="302"/>
      <c r="F115" s="302"/>
      <c r="G115" s="302"/>
      <c r="H115" s="302"/>
      <c r="I115" s="302"/>
      <c r="J115" s="302"/>
      <c r="K115" s="62"/>
    </row>
    <row r="116" spans="2:11" ht="109.2" x14ac:dyDescent="0.3">
      <c r="B116" s="202" t="s">
        <v>93</v>
      </c>
      <c r="C116" s="254" t="s">
        <v>669</v>
      </c>
      <c r="D116" s="212">
        <v>16971.07</v>
      </c>
      <c r="E116" s="212"/>
      <c r="F116" s="212"/>
      <c r="G116" s="213">
        <f t="shared" ref="G116" si="26">SUM(D116:F116)</f>
        <v>16971.07</v>
      </c>
      <c r="H116" s="217">
        <v>0.4</v>
      </c>
      <c r="I116" s="275">
        <v>2670.8817492618118</v>
      </c>
      <c r="J116" s="248" t="s">
        <v>633</v>
      </c>
      <c r="K116" s="63"/>
    </row>
    <row r="117" spans="2:11" ht="93.6" x14ac:dyDescent="0.3">
      <c r="B117" s="202" t="s">
        <v>591</v>
      </c>
      <c r="C117" s="228" t="s">
        <v>668</v>
      </c>
      <c r="D117" s="216">
        <v>11215.07</v>
      </c>
      <c r="E117" s="216"/>
      <c r="F117" s="216"/>
      <c r="G117" s="213">
        <f t="shared" ref="G117:G121" si="27">SUM(D117:F117)</f>
        <v>11215.07</v>
      </c>
      <c r="H117" s="217">
        <v>0.4</v>
      </c>
      <c r="I117" s="275">
        <v>2670.8817492618118</v>
      </c>
      <c r="J117" s="246" t="s">
        <v>600</v>
      </c>
      <c r="K117" s="63"/>
    </row>
    <row r="118" spans="2:11" ht="156" x14ac:dyDescent="0.3">
      <c r="B118" s="202" t="s">
        <v>592</v>
      </c>
      <c r="C118" s="228" t="s">
        <v>596</v>
      </c>
      <c r="D118" s="216">
        <v>11831.07</v>
      </c>
      <c r="E118" s="216"/>
      <c r="F118" s="216"/>
      <c r="G118" s="213">
        <f t="shared" si="27"/>
        <v>11831.07</v>
      </c>
      <c r="H118" s="217">
        <v>0.4</v>
      </c>
      <c r="I118" s="275">
        <v>2670.8817492618118</v>
      </c>
      <c r="J118" s="246" t="s">
        <v>601</v>
      </c>
      <c r="K118" s="63"/>
    </row>
    <row r="119" spans="2:11" ht="124.8" x14ac:dyDescent="0.3">
      <c r="B119" s="202" t="s">
        <v>593</v>
      </c>
      <c r="C119" s="223" t="s">
        <v>597</v>
      </c>
      <c r="D119" s="208">
        <v>17869.55</v>
      </c>
      <c r="E119" s="221"/>
      <c r="F119" s="221"/>
      <c r="G119" s="231">
        <f t="shared" si="27"/>
        <v>17869.55</v>
      </c>
      <c r="H119" s="217">
        <v>0.4</v>
      </c>
      <c r="I119" s="275">
        <v>905.91408164154643</v>
      </c>
      <c r="J119" s="243" t="s">
        <v>602</v>
      </c>
      <c r="K119" s="63"/>
    </row>
    <row r="120" spans="2:11" ht="171.6" x14ac:dyDescent="0.3">
      <c r="B120" s="202" t="s">
        <v>594</v>
      </c>
      <c r="C120" s="223" t="s">
        <v>598</v>
      </c>
      <c r="D120" s="222">
        <v>23625.55</v>
      </c>
      <c r="E120" s="212"/>
      <c r="F120" s="212"/>
      <c r="G120" s="213">
        <f t="shared" si="27"/>
        <v>23625.55</v>
      </c>
      <c r="H120" s="217">
        <v>0.4</v>
      </c>
      <c r="I120" s="275">
        <v>905.91408164154643</v>
      </c>
      <c r="J120" s="244" t="s">
        <v>634</v>
      </c>
      <c r="K120" s="63"/>
    </row>
    <row r="121" spans="2:11" ht="140.4" x14ac:dyDescent="0.3">
      <c r="B121" s="249" t="s">
        <v>595</v>
      </c>
      <c r="C121" s="223" t="s">
        <v>599</v>
      </c>
      <c r="D121" s="208">
        <v>15058.883333333299</v>
      </c>
      <c r="E121" s="209"/>
      <c r="F121" s="209"/>
      <c r="G121" s="210">
        <f t="shared" si="27"/>
        <v>15058.883333333299</v>
      </c>
      <c r="H121" s="217">
        <v>0.4</v>
      </c>
      <c r="I121" s="275">
        <v>905.91408164154643</v>
      </c>
      <c r="J121" s="243" t="s">
        <v>603</v>
      </c>
      <c r="K121" s="63"/>
    </row>
    <row r="122" spans="2:11" ht="15.6" x14ac:dyDescent="0.3">
      <c r="B122" s="202" t="s">
        <v>94</v>
      </c>
      <c r="C122" s="58"/>
      <c r="D122" s="25"/>
      <c r="E122" s="25"/>
      <c r="F122" s="25"/>
      <c r="G122" s="157">
        <f t="shared" ref="G122:G123" si="28">D122</f>
        <v>0</v>
      </c>
      <c r="H122" s="154"/>
      <c r="I122" s="277"/>
      <c r="J122" s="139"/>
      <c r="K122" s="63"/>
    </row>
    <row r="123" spans="2:11" ht="15.6" x14ac:dyDescent="0.3">
      <c r="B123" s="202" t="s">
        <v>95</v>
      </c>
      <c r="C123" s="58"/>
      <c r="D123" s="25"/>
      <c r="E123" s="25"/>
      <c r="F123" s="25"/>
      <c r="G123" s="157">
        <f t="shared" si="28"/>
        <v>0</v>
      </c>
      <c r="H123" s="154"/>
      <c r="I123" s="277"/>
      <c r="J123" s="139"/>
      <c r="K123" s="63"/>
    </row>
    <row r="124" spans="2:11" ht="15.6" x14ac:dyDescent="0.3">
      <c r="C124" s="120" t="s">
        <v>151</v>
      </c>
      <c r="D124" s="29">
        <f>SUM(D116:D123)</f>
        <v>96571.1933333333</v>
      </c>
      <c r="E124" s="29">
        <f t="shared" ref="E124:G124" si="29">SUM(E116:E123)</f>
        <v>0</v>
      </c>
      <c r="F124" s="29">
        <f t="shared" si="29"/>
        <v>0</v>
      </c>
      <c r="G124" s="29">
        <f t="shared" si="29"/>
        <v>96571.1933333333</v>
      </c>
      <c r="H124" s="141">
        <f>(H116*G116)+(H117*G117)+(H118*G118)+(H119*G119)+(H120*G120)+(H121*G121)+(H122*G122)+(H123*G123)</f>
        <v>38628.477333333321</v>
      </c>
      <c r="I124" s="276">
        <f>SUM(I116:I123)</f>
        <v>10730.387492710073</v>
      </c>
      <c r="J124" s="139"/>
      <c r="K124" s="65"/>
    </row>
    <row r="125" spans="2:11" ht="51" customHeight="1" x14ac:dyDescent="0.3">
      <c r="B125" s="120" t="s">
        <v>96</v>
      </c>
      <c r="C125" s="303"/>
      <c r="D125" s="303"/>
      <c r="E125" s="303"/>
      <c r="F125" s="303"/>
      <c r="G125" s="303"/>
      <c r="H125" s="303"/>
      <c r="I125" s="303"/>
      <c r="J125" s="303"/>
      <c r="K125" s="62"/>
    </row>
    <row r="126" spans="2:11" ht="15.6" x14ac:dyDescent="0.3">
      <c r="B126" s="202" t="s">
        <v>97</v>
      </c>
      <c r="C126" s="22"/>
      <c r="D126" s="24"/>
      <c r="E126" s="24"/>
      <c r="F126" s="24"/>
      <c r="G126" s="157">
        <f>D126</f>
        <v>0</v>
      </c>
      <c r="H126" s="153"/>
      <c r="I126" s="277"/>
      <c r="J126" s="138"/>
      <c r="K126" s="63"/>
    </row>
    <row r="127" spans="2:11" ht="15.6" x14ac:dyDescent="0.3">
      <c r="B127" s="202" t="s">
        <v>98</v>
      </c>
      <c r="C127" s="22"/>
      <c r="D127" s="24"/>
      <c r="E127" s="24"/>
      <c r="F127" s="24"/>
      <c r="G127" s="157">
        <f t="shared" ref="G127:G133" si="30">D127</f>
        <v>0</v>
      </c>
      <c r="H127" s="153"/>
      <c r="I127" s="277"/>
      <c r="J127" s="138"/>
      <c r="K127" s="63"/>
    </row>
    <row r="128" spans="2:11" ht="15.6" x14ac:dyDescent="0.3">
      <c r="B128" s="202" t="s">
        <v>99</v>
      </c>
      <c r="C128" s="22"/>
      <c r="D128" s="24"/>
      <c r="E128" s="24"/>
      <c r="F128" s="24"/>
      <c r="G128" s="157">
        <f t="shared" si="30"/>
        <v>0</v>
      </c>
      <c r="H128" s="153"/>
      <c r="I128" s="277"/>
      <c r="J128" s="138"/>
      <c r="K128" s="63"/>
    </row>
    <row r="129" spans="2:11" ht="15.6" x14ac:dyDescent="0.3">
      <c r="B129" s="202" t="s">
        <v>100</v>
      </c>
      <c r="C129" s="22"/>
      <c r="D129" s="24"/>
      <c r="E129" s="24"/>
      <c r="F129" s="24"/>
      <c r="G129" s="157">
        <f t="shared" si="30"/>
        <v>0</v>
      </c>
      <c r="H129" s="153"/>
      <c r="I129" s="277"/>
      <c r="J129" s="138"/>
      <c r="K129" s="63"/>
    </row>
    <row r="130" spans="2:11" ht="15.6" x14ac:dyDescent="0.3">
      <c r="B130" s="202" t="s">
        <v>101</v>
      </c>
      <c r="C130" s="22"/>
      <c r="D130" s="24"/>
      <c r="E130" s="24"/>
      <c r="F130" s="24"/>
      <c r="G130" s="157">
        <f t="shared" si="30"/>
        <v>0</v>
      </c>
      <c r="H130" s="153"/>
      <c r="I130" s="277"/>
      <c r="J130" s="138"/>
      <c r="K130" s="63"/>
    </row>
    <row r="131" spans="2:11" ht="15.6" x14ac:dyDescent="0.3">
      <c r="B131" s="202" t="s">
        <v>102</v>
      </c>
      <c r="C131" s="22"/>
      <c r="D131" s="24"/>
      <c r="E131" s="24"/>
      <c r="F131" s="24"/>
      <c r="G131" s="157">
        <f t="shared" si="30"/>
        <v>0</v>
      </c>
      <c r="H131" s="153"/>
      <c r="I131" s="277"/>
      <c r="J131" s="138"/>
      <c r="K131" s="63"/>
    </row>
    <row r="132" spans="2:11" ht="15.6" x14ac:dyDescent="0.3">
      <c r="B132" s="202" t="s">
        <v>103</v>
      </c>
      <c r="C132" s="58"/>
      <c r="D132" s="25"/>
      <c r="E132" s="25"/>
      <c r="F132" s="25"/>
      <c r="G132" s="157">
        <f t="shared" si="30"/>
        <v>0</v>
      </c>
      <c r="H132" s="154"/>
      <c r="I132" s="277"/>
      <c r="J132" s="139"/>
      <c r="K132" s="63"/>
    </row>
    <row r="133" spans="2:11" ht="15.6" x14ac:dyDescent="0.3">
      <c r="B133" s="202" t="s">
        <v>104</v>
      </c>
      <c r="C133" s="58"/>
      <c r="D133" s="25"/>
      <c r="E133" s="25"/>
      <c r="F133" s="25"/>
      <c r="G133" s="157">
        <f t="shared" si="30"/>
        <v>0</v>
      </c>
      <c r="H133" s="154"/>
      <c r="I133" s="277"/>
      <c r="J133" s="139"/>
      <c r="K133" s="63"/>
    </row>
    <row r="134" spans="2:11" ht="15.6" x14ac:dyDescent="0.3">
      <c r="C134" s="120" t="s">
        <v>151</v>
      </c>
      <c r="D134" s="29">
        <f>SUM(D126:D133)</f>
        <v>0</v>
      </c>
      <c r="E134" s="29">
        <f t="shared" ref="E134:G134" si="31">SUM(E126:E133)</f>
        <v>0</v>
      </c>
      <c r="F134" s="29">
        <f t="shared" si="31"/>
        <v>0</v>
      </c>
      <c r="G134" s="29">
        <f t="shared" si="31"/>
        <v>0</v>
      </c>
      <c r="H134" s="141">
        <f>(H126*G126)+(H127*G127)+(H128*G128)+(H129*G129)+(H130*G130)+(H131*G131)+(H132*G132)+(H133*G133)</f>
        <v>0</v>
      </c>
      <c r="I134" s="141"/>
      <c r="J134" s="139"/>
      <c r="K134" s="65"/>
    </row>
    <row r="135" spans="2:11" ht="51" customHeight="1" x14ac:dyDescent="0.3">
      <c r="B135" s="120" t="s">
        <v>105</v>
      </c>
      <c r="C135" s="303"/>
      <c r="D135" s="303"/>
      <c r="E135" s="303"/>
      <c r="F135" s="303"/>
      <c r="G135" s="303"/>
      <c r="H135" s="303"/>
      <c r="I135" s="303"/>
      <c r="J135" s="303"/>
      <c r="K135" s="62"/>
    </row>
    <row r="136" spans="2:11" ht="15.6" x14ac:dyDescent="0.3">
      <c r="B136" s="202" t="s">
        <v>106</v>
      </c>
      <c r="C136" s="22"/>
      <c r="D136" s="24"/>
      <c r="E136" s="24"/>
      <c r="F136" s="24"/>
      <c r="G136" s="157">
        <f>D136</f>
        <v>0</v>
      </c>
      <c r="H136" s="153"/>
      <c r="I136" s="277"/>
      <c r="J136" s="138"/>
      <c r="K136" s="63"/>
    </row>
    <row r="137" spans="2:11" ht="15.6" x14ac:dyDescent="0.3">
      <c r="B137" s="202" t="s">
        <v>107</v>
      </c>
      <c r="C137" s="22"/>
      <c r="D137" s="24"/>
      <c r="E137" s="24"/>
      <c r="F137" s="24"/>
      <c r="G137" s="157">
        <f t="shared" ref="G137:G143" si="32">D137</f>
        <v>0</v>
      </c>
      <c r="H137" s="153"/>
      <c r="I137" s="277"/>
      <c r="J137" s="138"/>
      <c r="K137" s="63"/>
    </row>
    <row r="138" spans="2:11" ht="15.6" x14ac:dyDescent="0.3">
      <c r="B138" s="202" t="s">
        <v>108</v>
      </c>
      <c r="C138" s="22"/>
      <c r="D138" s="24"/>
      <c r="E138" s="24"/>
      <c r="F138" s="24"/>
      <c r="G138" s="157">
        <f t="shared" si="32"/>
        <v>0</v>
      </c>
      <c r="H138" s="153"/>
      <c r="I138" s="277"/>
      <c r="J138" s="138"/>
      <c r="K138" s="63"/>
    </row>
    <row r="139" spans="2:11" ht="15.6" x14ac:dyDescent="0.3">
      <c r="B139" s="202" t="s">
        <v>109</v>
      </c>
      <c r="C139" s="22"/>
      <c r="D139" s="24"/>
      <c r="E139" s="24"/>
      <c r="F139" s="24"/>
      <c r="G139" s="157">
        <f t="shared" si="32"/>
        <v>0</v>
      </c>
      <c r="H139" s="153"/>
      <c r="I139" s="277"/>
      <c r="J139" s="138"/>
      <c r="K139" s="63"/>
    </row>
    <row r="140" spans="2:11" ht="15.6" x14ac:dyDescent="0.3">
      <c r="B140" s="202" t="s">
        <v>110</v>
      </c>
      <c r="C140" s="22"/>
      <c r="D140" s="24"/>
      <c r="E140" s="24"/>
      <c r="F140" s="24"/>
      <c r="G140" s="157">
        <f t="shared" si="32"/>
        <v>0</v>
      </c>
      <c r="H140" s="153"/>
      <c r="I140" s="277"/>
      <c r="J140" s="138"/>
      <c r="K140" s="63"/>
    </row>
    <row r="141" spans="2:11" ht="15.6" x14ac:dyDescent="0.3">
      <c r="B141" s="202" t="s">
        <v>111</v>
      </c>
      <c r="C141" s="22"/>
      <c r="D141" s="24"/>
      <c r="E141" s="24"/>
      <c r="F141" s="24"/>
      <c r="G141" s="157">
        <f t="shared" si="32"/>
        <v>0</v>
      </c>
      <c r="H141" s="153"/>
      <c r="I141" s="277"/>
      <c r="J141" s="138"/>
      <c r="K141" s="63"/>
    </row>
    <row r="142" spans="2:11" ht="15.6" x14ac:dyDescent="0.3">
      <c r="B142" s="202" t="s">
        <v>112</v>
      </c>
      <c r="C142" s="58"/>
      <c r="D142" s="25"/>
      <c r="E142" s="25"/>
      <c r="F142" s="25"/>
      <c r="G142" s="157">
        <f t="shared" si="32"/>
        <v>0</v>
      </c>
      <c r="H142" s="154"/>
      <c r="I142" s="277"/>
      <c r="J142" s="139"/>
      <c r="K142" s="63"/>
    </row>
    <row r="143" spans="2:11" ht="15.6" x14ac:dyDescent="0.3">
      <c r="B143" s="202" t="s">
        <v>113</v>
      </c>
      <c r="C143" s="58"/>
      <c r="D143" s="25"/>
      <c r="E143" s="25"/>
      <c r="F143" s="25"/>
      <c r="G143" s="157">
        <f t="shared" si="32"/>
        <v>0</v>
      </c>
      <c r="H143" s="154"/>
      <c r="I143" s="277"/>
      <c r="J143" s="139"/>
      <c r="K143" s="63"/>
    </row>
    <row r="144" spans="2:11" ht="15.6" x14ac:dyDescent="0.3">
      <c r="C144" s="120" t="s">
        <v>151</v>
      </c>
      <c r="D144" s="26">
        <f>SUM(D136:D143)</f>
        <v>0</v>
      </c>
      <c r="E144" s="26">
        <f t="shared" ref="E144:G144" si="33">SUM(E136:E143)</f>
        <v>0</v>
      </c>
      <c r="F144" s="26">
        <f t="shared" si="33"/>
        <v>0</v>
      </c>
      <c r="G144" s="26">
        <f t="shared" si="33"/>
        <v>0</v>
      </c>
      <c r="H144" s="141">
        <f>(H136*G136)+(H137*G137)+(H138*G138)+(H139*G139)+(H140*G140)+(H141*G141)+(H142*G142)+(H143*G143)</f>
        <v>0</v>
      </c>
      <c r="I144" s="141"/>
      <c r="J144" s="139"/>
      <c r="K144" s="65"/>
    </row>
    <row r="145" spans="2:11" ht="15.75" customHeight="1" x14ac:dyDescent="0.3">
      <c r="B145" s="7"/>
      <c r="C145" s="16"/>
      <c r="D145" s="31"/>
      <c r="E145" s="31"/>
      <c r="F145" s="31"/>
      <c r="G145" s="31"/>
      <c r="H145" s="31"/>
      <c r="I145" s="31"/>
      <c r="J145" s="88"/>
      <c r="K145" s="4"/>
    </row>
    <row r="146" spans="2:11" ht="51" customHeight="1" x14ac:dyDescent="0.3">
      <c r="B146" s="120" t="s">
        <v>114</v>
      </c>
      <c r="C146" s="318"/>
      <c r="D146" s="318"/>
      <c r="E146" s="318"/>
      <c r="F146" s="318"/>
      <c r="G146" s="318"/>
      <c r="H146" s="318"/>
      <c r="I146" s="318"/>
      <c r="J146" s="318"/>
      <c r="K146" s="23"/>
    </row>
    <row r="147" spans="2:11" ht="51" customHeight="1" x14ac:dyDescent="0.3">
      <c r="B147" s="120" t="s">
        <v>115</v>
      </c>
      <c r="C147" s="303"/>
      <c r="D147" s="303"/>
      <c r="E147" s="303"/>
      <c r="F147" s="303"/>
      <c r="G147" s="303"/>
      <c r="H147" s="303"/>
      <c r="I147" s="303"/>
      <c r="J147" s="303"/>
      <c r="K147" s="62"/>
    </row>
    <row r="148" spans="2:11" ht="15.6" x14ac:dyDescent="0.3">
      <c r="B148" s="202" t="s">
        <v>116</v>
      </c>
      <c r="C148" s="22"/>
      <c r="D148" s="24"/>
      <c r="E148" s="24"/>
      <c r="F148" s="24"/>
      <c r="G148" s="157">
        <f>D148</f>
        <v>0</v>
      </c>
      <c r="H148" s="153"/>
      <c r="I148" s="277"/>
      <c r="J148" s="138"/>
      <c r="K148" s="63"/>
    </row>
    <row r="149" spans="2:11" ht="15.6" x14ac:dyDescent="0.3">
      <c r="B149" s="202" t="s">
        <v>117</v>
      </c>
      <c r="C149" s="22"/>
      <c r="D149" s="24"/>
      <c r="E149" s="24"/>
      <c r="F149" s="24"/>
      <c r="G149" s="157">
        <f t="shared" ref="G149:G155" si="34">D149</f>
        <v>0</v>
      </c>
      <c r="H149" s="153"/>
      <c r="I149" s="277"/>
      <c r="J149" s="138"/>
      <c r="K149" s="63"/>
    </row>
    <row r="150" spans="2:11" ht="15.6" x14ac:dyDescent="0.3">
      <c r="B150" s="202" t="s">
        <v>118</v>
      </c>
      <c r="C150" s="22"/>
      <c r="D150" s="24"/>
      <c r="E150" s="24"/>
      <c r="F150" s="24"/>
      <c r="G150" s="157">
        <f t="shared" si="34"/>
        <v>0</v>
      </c>
      <c r="H150" s="153"/>
      <c r="I150" s="277"/>
      <c r="J150" s="138"/>
      <c r="K150" s="63"/>
    </row>
    <row r="151" spans="2:11" ht="15.6" x14ac:dyDescent="0.3">
      <c r="B151" s="202" t="s">
        <v>119</v>
      </c>
      <c r="C151" s="22"/>
      <c r="D151" s="24"/>
      <c r="E151" s="24"/>
      <c r="F151" s="24"/>
      <c r="G151" s="157">
        <f t="shared" si="34"/>
        <v>0</v>
      </c>
      <c r="H151" s="153"/>
      <c r="I151" s="277"/>
      <c r="J151" s="138"/>
      <c r="K151" s="63"/>
    </row>
    <row r="152" spans="2:11" ht="15.6" x14ac:dyDescent="0.3">
      <c r="B152" s="202" t="s">
        <v>120</v>
      </c>
      <c r="C152" s="22"/>
      <c r="D152" s="24"/>
      <c r="E152" s="24"/>
      <c r="F152" s="24"/>
      <c r="G152" s="157">
        <f t="shared" si="34"/>
        <v>0</v>
      </c>
      <c r="H152" s="153"/>
      <c r="I152" s="277"/>
      <c r="J152" s="138"/>
      <c r="K152" s="63"/>
    </row>
    <row r="153" spans="2:11" ht="15.6" x14ac:dyDescent="0.3">
      <c r="B153" s="202" t="s">
        <v>121</v>
      </c>
      <c r="C153" s="22"/>
      <c r="D153" s="24"/>
      <c r="E153" s="24"/>
      <c r="F153" s="24"/>
      <c r="G153" s="157">
        <f t="shared" si="34"/>
        <v>0</v>
      </c>
      <c r="H153" s="153"/>
      <c r="I153" s="277"/>
      <c r="J153" s="138"/>
      <c r="K153" s="63"/>
    </row>
    <row r="154" spans="2:11" ht="15.6" x14ac:dyDescent="0.3">
      <c r="B154" s="202" t="s">
        <v>122</v>
      </c>
      <c r="C154" s="58"/>
      <c r="D154" s="25"/>
      <c r="E154" s="25"/>
      <c r="F154" s="25"/>
      <c r="G154" s="157">
        <f t="shared" si="34"/>
        <v>0</v>
      </c>
      <c r="H154" s="154"/>
      <c r="I154" s="277"/>
      <c r="J154" s="139"/>
      <c r="K154" s="63"/>
    </row>
    <row r="155" spans="2:11" ht="15.6" x14ac:dyDescent="0.3">
      <c r="B155" s="202" t="s">
        <v>123</v>
      </c>
      <c r="C155" s="58"/>
      <c r="D155" s="25"/>
      <c r="E155" s="25"/>
      <c r="F155" s="25"/>
      <c r="G155" s="157">
        <f t="shared" si="34"/>
        <v>0</v>
      </c>
      <c r="H155" s="154"/>
      <c r="I155" s="277"/>
      <c r="J155" s="139"/>
      <c r="K155" s="63"/>
    </row>
    <row r="156" spans="2:11" ht="15.6" x14ac:dyDescent="0.3">
      <c r="C156" s="120" t="s">
        <v>151</v>
      </c>
      <c r="D156" s="26">
        <f>SUM(D148:D155)</f>
        <v>0</v>
      </c>
      <c r="E156" s="26">
        <f t="shared" ref="E156:G156" si="35">SUM(E148:E155)</f>
        <v>0</v>
      </c>
      <c r="F156" s="26">
        <f t="shared" si="35"/>
        <v>0</v>
      </c>
      <c r="G156" s="29">
        <f t="shared" si="35"/>
        <v>0</v>
      </c>
      <c r="H156" s="141">
        <f>(H148*G148)+(H149*G149)+(H150*G150)+(H151*G151)+(H152*G152)+(H153*G153)+(H154*G154)+(H155*G155)</f>
        <v>0</v>
      </c>
      <c r="I156" s="141"/>
      <c r="J156" s="139"/>
      <c r="K156" s="65"/>
    </row>
    <row r="157" spans="2:11" ht="51" customHeight="1" x14ac:dyDescent="0.3">
      <c r="B157" s="120" t="s">
        <v>124</v>
      </c>
      <c r="C157" s="303"/>
      <c r="D157" s="303"/>
      <c r="E157" s="303"/>
      <c r="F157" s="303"/>
      <c r="G157" s="303"/>
      <c r="H157" s="303"/>
      <c r="I157" s="303"/>
      <c r="J157" s="303"/>
      <c r="K157" s="62"/>
    </row>
    <row r="158" spans="2:11" ht="15.6" x14ac:dyDescent="0.3">
      <c r="B158" s="202" t="s">
        <v>125</v>
      </c>
      <c r="C158" s="22"/>
      <c r="D158" s="24"/>
      <c r="E158" s="24"/>
      <c r="F158" s="24"/>
      <c r="G158" s="157">
        <f>D158</f>
        <v>0</v>
      </c>
      <c r="H158" s="153"/>
      <c r="I158" s="277"/>
      <c r="J158" s="138"/>
      <c r="K158" s="63"/>
    </row>
    <row r="159" spans="2:11" ht="15.6" x14ac:dyDescent="0.3">
      <c r="B159" s="202" t="s">
        <v>126</v>
      </c>
      <c r="C159" s="22"/>
      <c r="D159" s="24"/>
      <c r="E159" s="24"/>
      <c r="F159" s="24"/>
      <c r="G159" s="157">
        <f t="shared" ref="G159:G165" si="36">D159</f>
        <v>0</v>
      </c>
      <c r="H159" s="153"/>
      <c r="I159" s="277"/>
      <c r="J159" s="138"/>
      <c r="K159" s="63"/>
    </row>
    <row r="160" spans="2:11" ht="15.6" x14ac:dyDescent="0.3">
      <c r="B160" s="202" t="s">
        <v>127</v>
      </c>
      <c r="C160" s="22"/>
      <c r="D160" s="24"/>
      <c r="E160" s="24"/>
      <c r="F160" s="24"/>
      <c r="G160" s="157">
        <f t="shared" si="36"/>
        <v>0</v>
      </c>
      <c r="H160" s="153"/>
      <c r="I160" s="277"/>
      <c r="J160" s="138"/>
      <c r="K160" s="63"/>
    </row>
    <row r="161" spans="2:11" ht="15.6" x14ac:dyDescent="0.3">
      <c r="B161" s="202" t="s">
        <v>128</v>
      </c>
      <c r="C161" s="22"/>
      <c r="D161" s="24"/>
      <c r="E161" s="24"/>
      <c r="F161" s="24"/>
      <c r="G161" s="157">
        <f t="shared" si="36"/>
        <v>0</v>
      </c>
      <c r="H161" s="153"/>
      <c r="I161" s="277"/>
      <c r="J161" s="138"/>
      <c r="K161" s="63"/>
    </row>
    <row r="162" spans="2:11" ht="15.6" x14ac:dyDescent="0.3">
      <c r="B162" s="202" t="s">
        <v>129</v>
      </c>
      <c r="C162" s="22"/>
      <c r="D162" s="24"/>
      <c r="E162" s="24"/>
      <c r="F162" s="24"/>
      <c r="G162" s="157">
        <f t="shared" si="36"/>
        <v>0</v>
      </c>
      <c r="H162" s="153"/>
      <c r="I162" s="277"/>
      <c r="J162" s="138"/>
      <c r="K162" s="63"/>
    </row>
    <row r="163" spans="2:11" ht="15.6" x14ac:dyDescent="0.3">
      <c r="B163" s="202" t="s">
        <v>130</v>
      </c>
      <c r="C163" s="22"/>
      <c r="D163" s="24"/>
      <c r="E163" s="24"/>
      <c r="F163" s="24"/>
      <c r="G163" s="157">
        <f t="shared" si="36"/>
        <v>0</v>
      </c>
      <c r="H163" s="153"/>
      <c r="I163" s="277"/>
      <c r="J163" s="138"/>
      <c r="K163" s="63"/>
    </row>
    <row r="164" spans="2:11" ht="15.6" x14ac:dyDescent="0.3">
      <c r="B164" s="202" t="s">
        <v>131</v>
      </c>
      <c r="C164" s="58"/>
      <c r="D164" s="25"/>
      <c r="E164" s="25"/>
      <c r="F164" s="25"/>
      <c r="G164" s="157">
        <f t="shared" si="36"/>
        <v>0</v>
      </c>
      <c r="H164" s="154"/>
      <c r="I164" s="277"/>
      <c r="J164" s="139"/>
      <c r="K164" s="63"/>
    </row>
    <row r="165" spans="2:11" ht="15.6" x14ac:dyDescent="0.3">
      <c r="B165" s="202" t="s">
        <v>132</v>
      </c>
      <c r="C165" s="58"/>
      <c r="D165" s="25"/>
      <c r="E165" s="25"/>
      <c r="F165" s="25"/>
      <c r="G165" s="157">
        <f t="shared" si="36"/>
        <v>0</v>
      </c>
      <c r="H165" s="154"/>
      <c r="I165" s="277"/>
      <c r="J165" s="139"/>
      <c r="K165" s="63"/>
    </row>
    <row r="166" spans="2:11" ht="15.6" x14ac:dyDescent="0.3">
      <c r="C166" s="120" t="s">
        <v>151</v>
      </c>
      <c r="D166" s="29">
        <f>SUM(D158:D165)</f>
        <v>0</v>
      </c>
      <c r="E166" s="29">
        <f t="shared" ref="E166:G166" si="37">SUM(E158:E165)</f>
        <v>0</v>
      </c>
      <c r="F166" s="29">
        <f t="shared" si="37"/>
        <v>0</v>
      </c>
      <c r="G166" s="29">
        <f t="shared" si="37"/>
        <v>0</v>
      </c>
      <c r="H166" s="141">
        <f>(H158*G158)+(H159*G159)+(H160*G160)+(H161*G161)+(H162*G162)+(H163*G163)+(H164*G164)+(H165*G165)</f>
        <v>0</v>
      </c>
      <c r="I166" s="141"/>
      <c r="J166" s="139"/>
      <c r="K166" s="65"/>
    </row>
    <row r="167" spans="2:11" ht="51" customHeight="1" x14ac:dyDescent="0.3">
      <c r="B167" s="120" t="s">
        <v>133</v>
      </c>
      <c r="C167" s="303"/>
      <c r="D167" s="303"/>
      <c r="E167" s="303"/>
      <c r="F167" s="303"/>
      <c r="G167" s="303"/>
      <c r="H167" s="303"/>
      <c r="I167" s="303"/>
      <c r="J167" s="303"/>
      <c r="K167" s="62"/>
    </row>
    <row r="168" spans="2:11" ht="15.6" x14ac:dyDescent="0.3">
      <c r="B168" s="202" t="s">
        <v>134</v>
      </c>
      <c r="C168" s="22"/>
      <c r="D168" s="24"/>
      <c r="E168" s="24"/>
      <c r="F168" s="24"/>
      <c r="G168" s="157">
        <f>D168</f>
        <v>0</v>
      </c>
      <c r="H168" s="153"/>
      <c r="I168" s="277"/>
      <c r="J168" s="138"/>
      <c r="K168" s="63"/>
    </row>
    <row r="169" spans="2:11" ht="15.6" x14ac:dyDescent="0.3">
      <c r="B169" s="202" t="s">
        <v>135</v>
      </c>
      <c r="C169" s="22"/>
      <c r="D169" s="24"/>
      <c r="E169" s="24"/>
      <c r="F169" s="24"/>
      <c r="G169" s="157">
        <f t="shared" ref="G169:G175" si="38">D169</f>
        <v>0</v>
      </c>
      <c r="H169" s="153"/>
      <c r="I169" s="277"/>
      <c r="J169" s="138"/>
      <c r="K169" s="63"/>
    </row>
    <row r="170" spans="2:11" ht="15.6" x14ac:dyDescent="0.3">
      <c r="B170" s="202" t="s">
        <v>136</v>
      </c>
      <c r="C170" s="22"/>
      <c r="D170" s="24"/>
      <c r="E170" s="24"/>
      <c r="F170" s="24"/>
      <c r="G170" s="157">
        <f t="shared" si="38"/>
        <v>0</v>
      </c>
      <c r="H170" s="153"/>
      <c r="I170" s="277"/>
      <c r="J170" s="138"/>
      <c r="K170" s="63"/>
    </row>
    <row r="171" spans="2:11" ht="15.6" x14ac:dyDescent="0.3">
      <c r="B171" s="202" t="s">
        <v>137</v>
      </c>
      <c r="C171" s="22"/>
      <c r="D171" s="24"/>
      <c r="E171" s="24"/>
      <c r="F171" s="24"/>
      <c r="G171" s="157">
        <f t="shared" si="38"/>
        <v>0</v>
      </c>
      <c r="H171" s="153"/>
      <c r="I171" s="277"/>
      <c r="J171" s="138"/>
      <c r="K171" s="63"/>
    </row>
    <row r="172" spans="2:11" ht="15.6" x14ac:dyDescent="0.3">
      <c r="B172" s="202" t="s">
        <v>138</v>
      </c>
      <c r="C172" s="22"/>
      <c r="D172" s="24"/>
      <c r="E172" s="24"/>
      <c r="F172" s="24"/>
      <c r="G172" s="157">
        <f t="shared" si="38"/>
        <v>0</v>
      </c>
      <c r="H172" s="153"/>
      <c r="I172" s="277"/>
      <c r="J172" s="138"/>
      <c r="K172" s="63"/>
    </row>
    <row r="173" spans="2:11" ht="15.6" x14ac:dyDescent="0.3">
      <c r="B173" s="202" t="s">
        <v>139</v>
      </c>
      <c r="C173" s="22"/>
      <c r="D173" s="24"/>
      <c r="E173" s="24"/>
      <c r="F173" s="24"/>
      <c r="G173" s="157">
        <f t="shared" si="38"/>
        <v>0</v>
      </c>
      <c r="H173" s="153"/>
      <c r="I173" s="277"/>
      <c r="J173" s="138"/>
      <c r="K173" s="63"/>
    </row>
    <row r="174" spans="2:11" ht="15.6" x14ac:dyDescent="0.3">
      <c r="B174" s="202" t="s">
        <v>140</v>
      </c>
      <c r="C174" s="58"/>
      <c r="D174" s="25"/>
      <c r="E174" s="25"/>
      <c r="F174" s="25"/>
      <c r="G174" s="157">
        <f t="shared" si="38"/>
        <v>0</v>
      </c>
      <c r="H174" s="154"/>
      <c r="I174" s="277"/>
      <c r="J174" s="139"/>
      <c r="K174" s="63"/>
    </row>
    <row r="175" spans="2:11" ht="15.6" x14ac:dyDescent="0.3">
      <c r="B175" s="202" t="s">
        <v>141</v>
      </c>
      <c r="C175" s="58"/>
      <c r="D175" s="25"/>
      <c r="E175" s="25"/>
      <c r="F175" s="25"/>
      <c r="G175" s="157">
        <f t="shared" si="38"/>
        <v>0</v>
      </c>
      <c r="H175" s="154"/>
      <c r="I175" s="277"/>
      <c r="J175" s="139"/>
      <c r="K175" s="63"/>
    </row>
    <row r="176" spans="2:11" ht="15.6" x14ac:dyDescent="0.3">
      <c r="C176" s="120" t="s">
        <v>151</v>
      </c>
      <c r="D176" s="29">
        <f>SUM(D168:D175)</f>
        <v>0</v>
      </c>
      <c r="E176" s="29">
        <f t="shared" ref="E176:G176" si="39">SUM(E168:E175)</f>
        <v>0</v>
      </c>
      <c r="F176" s="29">
        <f t="shared" si="39"/>
        <v>0</v>
      </c>
      <c r="G176" s="29">
        <f t="shared" si="39"/>
        <v>0</v>
      </c>
      <c r="H176" s="141">
        <f>(H168*G168)+(H169*G169)+(H170*G170)+(H171*G171)+(H172*G172)+(H173*G173)+(H174*G174)+(H175*G175)</f>
        <v>0</v>
      </c>
      <c r="I176" s="141"/>
      <c r="J176" s="139"/>
      <c r="K176" s="65"/>
    </row>
    <row r="177" spans="2:11" ht="51" customHeight="1" x14ac:dyDescent="0.3">
      <c r="B177" s="120" t="s">
        <v>142</v>
      </c>
      <c r="C177" s="303"/>
      <c r="D177" s="303"/>
      <c r="E177" s="303"/>
      <c r="F177" s="303"/>
      <c r="G177" s="303"/>
      <c r="H177" s="303"/>
      <c r="I177" s="303"/>
      <c r="J177" s="303"/>
      <c r="K177" s="62"/>
    </row>
    <row r="178" spans="2:11" ht="15.6" x14ac:dyDescent="0.3">
      <c r="B178" s="202" t="s">
        <v>143</v>
      </c>
      <c r="C178" s="22"/>
      <c r="D178" s="24"/>
      <c r="E178" s="24"/>
      <c r="F178" s="24"/>
      <c r="G178" s="157">
        <f>D178</f>
        <v>0</v>
      </c>
      <c r="H178" s="153"/>
      <c r="I178" s="277"/>
      <c r="J178" s="138"/>
      <c r="K178" s="63"/>
    </row>
    <row r="179" spans="2:11" ht="15.6" x14ac:dyDescent="0.3">
      <c r="B179" s="202" t="s">
        <v>144</v>
      </c>
      <c r="C179" s="22"/>
      <c r="D179" s="24"/>
      <c r="E179" s="24"/>
      <c r="F179" s="24"/>
      <c r="G179" s="157">
        <f t="shared" ref="G179:G185" si="40">D179</f>
        <v>0</v>
      </c>
      <c r="H179" s="153"/>
      <c r="I179" s="277"/>
      <c r="J179" s="138"/>
      <c r="K179" s="63"/>
    </row>
    <row r="180" spans="2:11" ht="15.6" x14ac:dyDescent="0.3">
      <c r="B180" s="202" t="s">
        <v>145</v>
      </c>
      <c r="C180" s="22"/>
      <c r="D180" s="24"/>
      <c r="E180" s="24"/>
      <c r="F180" s="24"/>
      <c r="G180" s="157">
        <f t="shared" si="40"/>
        <v>0</v>
      </c>
      <c r="H180" s="153"/>
      <c r="I180" s="277"/>
      <c r="J180" s="138"/>
      <c r="K180" s="63"/>
    </row>
    <row r="181" spans="2:11" ht="15.6" x14ac:dyDescent="0.3">
      <c r="B181" s="202" t="s">
        <v>146</v>
      </c>
      <c r="C181" s="22"/>
      <c r="D181" s="24"/>
      <c r="E181" s="24"/>
      <c r="F181" s="24"/>
      <c r="G181" s="157">
        <f t="shared" si="40"/>
        <v>0</v>
      </c>
      <c r="H181" s="153"/>
      <c r="I181" s="277"/>
      <c r="J181" s="138"/>
      <c r="K181" s="63"/>
    </row>
    <row r="182" spans="2:11" ht="15.6" x14ac:dyDescent="0.3">
      <c r="B182" s="202" t="s">
        <v>147</v>
      </c>
      <c r="C182" s="22"/>
      <c r="D182" s="24"/>
      <c r="E182" s="24"/>
      <c r="F182" s="24"/>
      <c r="G182" s="157">
        <f t="shared" si="40"/>
        <v>0</v>
      </c>
      <c r="H182" s="153"/>
      <c r="I182" s="277"/>
      <c r="J182" s="138"/>
      <c r="K182" s="63"/>
    </row>
    <row r="183" spans="2:11" ht="15.6" x14ac:dyDescent="0.3">
      <c r="B183" s="202" t="s">
        <v>148</v>
      </c>
      <c r="C183" s="22"/>
      <c r="D183" s="24"/>
      <c r="E183" s="24"/>
      <c r="F183" s="24"/>
      <c r="G183" s="157">
        <f t="shared" si="40"/>
        <v>0</v>
      </c>
      <c r="H183" s="153"/>
      <c r="I183" s="277"/>
      <c r="J183" s="138"/>
      <c r="K183" s="63"/>
    </row>
    <row r="184" spans="2:11" ht="15.6" x14ac:dyDescent="0.3">
      <c r="B184" s="202" t="s">
        <v>149</v>
      </c>
      <c r="C184" s="58"/>
      <c r="D184" s="25"/>
      <c r="E184" s="25"/>
      <c r="F184" s="25"/>
      <c r="G184" s="157">
        <f t="shared" si="40"/>
        <v>0</v>
      </c>
      <c r="H184" s="154"/>
      <c r="I184" s="277"/>
      <c r="J184" s="139"/>
      <c r="K184" s="63"/>
    </row>
    <row r="185" spans="2:11" ht="15.6" x14ac:dyDescent="0.3">
      <c r="B185" s="202" t="s">
        <v>150</v>
      </c>
      <c r="C185" s="58"/>
      <c r="D185" s="25"/>
      <c r="E185" s="25"/>
      <c r="F185" s="25"/>
      <c r="G185" s="157">
        <f t="shared" si="40"/>
        <v>0</v>
      </c>
      <c r="H185" s="154"/>
      <c r="I185" s="277"/>
      <c r="J185" s="139"/>
      <c r="K185" s="63"/>
    </row>
    <row r="186" spans="2:11" ht="15.6" x14ac:dyDescent="0.3">
      <c r="C186" s="120" t="s">
        <v>151</v>
      </c>
      <c r="D186" s="26">
        <f>SUM(D178:D185)</f>
        <v>0</v>
      </c>
      <c r="E186" s="26">
        <f t="shared" ref="E186:G186" si="41">SUM(E178:E185)</f>
        <v>0</v>
      </c>
      <c r="F186" s="26">
        <f t="shared" si="41"/>
        <v>0</v>
      </c>
      <c r="G186" s="26">
        <f t="shared" si="41"/>
        <v>0</v>
      </c>
      <c r="H186" s="141">
        <f>(H178*G178)+(H179*G179)+(H180*G180)+(H181*G181)+(H182*G182)+(H183*G183)+(H184*G184)+(H185*G185)</f>
        <v>0</v>
      </c>
      <c r="I186" s="141"/>
      <c r="J186" s="139"/>
      <c r="K186" s="65"/>
    </row>
    <row r="187" spans="2:11" ht="15.75" customHeight="1" x14ac:dyDescent="0.3">
      <c r="B187" s="7"/>
      <c r="C187" s="16"/>
      <c r="D187" s="31"/>
      <c r="E187" s="31"/>
      <c r="F187" s="31"/>
      <c r="G187" s="31"/>
      <c r="H187" s="31"/>
      <c r="I187" s="31"/>
      <c r="J187" s="16"/>
      <c r="K187" s="4"/>
    </row>
    <row r="188" spans="2:11" ht="15.75" customHeight="1" x14ac:dyDescent="0.3">
      <c r="B188" s="7"/>
      <c r="C188" s="16"/>
      <c r="D188" s="31"/>
      <c r="E188" s="31"/>
      <c r="F188" s="31"/>
      <c r="G188" s="31"/>
      <c r="H188" s="31"/>
      <c r="I188" s="31"/>
      <c r="J188" s="16"/>
      <c r="K188" s="4"/>
    </row>
    <row r="189" spans="2:11" ht="63.75" customHeight="1" x14ac:dyDescent="0.3">
      <c r="B189" s="120" t="s">
        <v>530</v>
      </c>
      <c r="C189" s="21"/>
      <c r="D189" s="38"/>
      <c r="E189" s="38"/>
      <c r="F189" s="38"/>
      <c r="G189" s="142">
        <f>D189</f>
        <v>0</v>
      </c>
      <c r="H189" s="155"/>
      <c r="I189" s="279"/>
      <c r="J189" s="146"/>
      <c r="K189" s="65"/>
    </row>
    <row r="190" spans="2:11" ht="69.75" customHeight="1" x14ac:dyDescent="0.3">
      <c r="B190" s="120" t="s">
        <v>528</v>
      </c>
      <c r="C190" s="21"/>
      <c r="D190" s="38"/>
      <c r="E190" s="38"/>
      <c r="F190" s="38"/>
      <c r="G190" s="142">
        <f t="shared" ref="G190:G192" si="42">D190</f>
        <v>0</v>
      </c>
      <c r="H190" s="155"/>
      <c r="I190" s="279"/>
      <c r="J190" s="146"/>
      <c r="K190" s="65"/>
    </row>
    <row r="191" spans="2:11" ht="111" customHeight="1" x14ac:dyDescent="0.3">
      <c r="B191" s="120" t="s">
        <v>531</v>
      </c>
      <c r="C191" s="147"/>
      <c r="D191" s="232">
        <v>39219</v>
      </c>
      <c r="E191" s="38"/>
      <c r="F191" s="38"/>
      <c r="G191" s="142">
        <f t="shared" si="42"/>
        <v>39219</v>
      </c>
      <c r="H191" s="155">
        <v>0.3</v>
      </c>
      <c r="I191" s="275">
        <v>4701.5590557189844</v>
      </c>
      <c r="J191" s="146" t="s">
        <v>605</v>
      </c>
      <c r="K191" s="65"/>
    </row>
    <row r="192" spans="2:11" ht="65.25" customHeight="1" x14ac:dyDescent="0.3">
      <c r="B192" s="148" t="s">
        <v>535</v>
      </c>
      <c r="C192" s="21"/>
      <c r="D192" s="38">
        <v>18000</v>
      </c>
      <c r="E192" s="38"/>
      <c r="F192" s="38"/>
      <c r="G192" s="142">
        <f t="shared" si="42"/>
        <v>18000</v>
      </c>
      <c r="H192" s="155">
        <v>0.3</v>
      </c>
      <c r="I192" s="275">
        <v>0</v>
      </c>
      <c r="J192" s="146" t="s">
        <v>606</v>
      </c>
      <c r="K192" s="65"/>
    </row>
    <row r="193" spans="2:11" ht="21.75" customHeight="1" x14ac:dyDescent="0.3">
      <c r="B193" s="7"/>
      <c r="C193" s="149" t="s">
        <v>529</v>
      </c>
      <c r="D193" s="158">
        <f>SUM(D189:D192)</f>
        <v>57219</v>
      </c>
      <c r="E193" s="158">
        <f t="shared" ref="E193:F193" si="43">SUM(E189:E192)</f>
        <v>0</v>
      </c>
      <c r="F193" s="158">
        <f t="shared" si="43"/>
        <v>0</v>
      </c>
      <c r="G193" s="158">
        <f>SUM(G189:G192)</f>
        <v>57219</v>
      </c>
      <c r="H193" s="141">
        <f>(H189*G189)+(H190*G190)+(H191*G191)+(H192*G192)</f>
        <v>17165.699999999997</v>
      </c>
      <c r="I193" s="141">
        <f>SUM(I189:I192)</f>
        <v>4701.5590557189844</v>
      </c>
      <c r="J193" s="21"/>
      <c r="K193" s="19"/>
    </row>
    <row r="194" spans="2:11" ht="15.75" customHeight="1" x14ac:dyDescent="0.3">
      <c r="B194" s="7"/>
      <c r="C194" s="16"/>
      <c r="D194" s="31"/>
      <c r="E194" s="31"/>
      <c r="F194" s="31"/>
      <c r="G194" s="31"/>
      <c r="H194" s="31"/>
      <c r="I194" s="31"/>
      <c r="J194" s="16"/>
      <c r="K194" s="19"/>
    </row>
    <row r="195" spans="2:11" ht="15.75" customHeight="1" x14ac:dyDescent="0.3">
      <c r="B195" s="7"/>
      <c r="C195" s="16"/>
      <c r="D195" s="31"/>
      <c r="E195" s="31"/>
      <c r="F195" s="31"/>
      <c r="G195" s="31"/>
      <c r="H195" s="31"/>
      <c r="I195" s="31"/>
      <c r="J195" s="16"/>
      <c r="K195" s="19"/>
    </row>
    <row r="196" spans="2:11" ht="15.75" customHeight="1" x14ac:dyDescent="0.3">
      <c r="B196" s="7"/>
      <c r="C196" s="16"/>
      <c r="D196" s="31"/>
      <c r="E196" s="31"/>
      <c r="F196" s="31"/>
      <c r="G196" s="31"/>
      <c r="H196" s="31"/>
      <c r="I196" s="31"/>
      <c r="J196" s="16"/>
      <c r="K196" s="19"/>
    </row>
    <row r="197" spans="2:11" ht="15.75" customHeight="1" x14ac:dyDescent="0.3">
      <c r="B197" s="7"/>
      <c r="C197" s="16"/>
      <c r="D197" s="31"/>
      <c r="E197" s="31"/>
      <c r="F197" s="31"/>
      <c r="G197" s="31"/>
      <c r="H197" s="31"/>
      <c r="I197" s="31"/>
      <c r="J197" s="16"/>
      <c r="K197" s="19"/>
    </row>
    <row r="198" spans="2:11" ht="15.75" customHeight="1" x14ac:dyDescent="0.3">
      <c r="B198" s="7"/>
      <c r="C198" s="16"/>
      <c r="D198" s="31"/>
      <c r="E198" s="31"/>
      <c r="F198" s="31"/>
      <c r="G198" s="31"/>
      <c r="H198" s="31"/>
      <c r="I198" s="31"/>
      <c r="J198" s="16"/>
      <c r="K198" s="19"/>
    </row>
    <row r="199" spans="2:11" ht="15.75" customHeight="1" x14ac:dyDescent="0.3">
      <c r="B199" s="7"/>
      <c r="C199" s="16"/>
      <c r="D199" s="31"/>
      <c r="E199" s="31"/>
      <c r="F199" s="31"/>
      <c r="G199" s="31"/>
      <c r="H199" s="31"/>
      <c r="I199" s="31"/>
      <c r="J199" s="16"/>
      <c r="K199" s="19"/>
    </row>
    <row r="200" spans="2:11" ht="15.75" customHeight="1" thickBot="1" x14ac:dyDescent="0.35">
      <c r="B200" s="7"/>
      <c r="C200" s="16"/>
      <c r="D200" s="31"/>
      <c r="E200" s="31"/>
      <c r="F200" s="31"/>
      <c r="G200" s="31"/>
      <c r="H200" s="31"/>
      <c r="I200" s="31"/>
      <c r="J200" s="16"/>
      <c r="K200" s="19"/>
    </row>
    <row r="201" spans="2:11" ht="15.6" x14ac:dyDescent="0.3">
      <c r="B201" s="7"/>
      <c r="C201" s="319" t="s">
        <v>16</v>
      </c>
      <c r="D201" s="320"/>
      <c r="E201" s="168"/>
      <c r="F201" s="168"/>
      <c r="G201" s="168"/>
      <c r="H201" s="19"/>
      <c r="I201" s="280"/>
      <c r="J201" s="19"/>
    </row>
    <row r="202" spans="2:11" ht="40.5" customHeight="1" x14ac:dyDescent="0.3">
      <c r="B202" s="7"/>
      <c r="C202" s="314"/>
      <c r="D202" s="173" t="s">
        <v>536</v>
      </c>
      <c r="E202" s="169" t="s">
        <v>526</v>
      </c>
      <c r="F202" s="141" t="s">
        <v>527</v>
      </c>
      <c r="G202" s="316" t="s">
        <v>59</v>
      </c>
      <c r="H202" s="16"/>
      <c r="I202" s="31"/>
      <c r="J202" s="19"/>
    </row>
    <row r="203" spans="2:11" ht="24.75" customHeight="1" x14ac:dyDescent="0.3">
      <c r="B203" s="7"/>
      <c r="C203" s="315"/>
      <c r="D203" s="174" t="str">
        <f>D13</f>
        <v>Christian Aid Ireland</v>
      </c>
      <c r="E203" s="170">
        <f>E13</f>
        <v>0</v>
      </c>
      <c r="F203" s="159">
        <f>F13</f>
        <v>0</v>
      </c>
      <c r="G203" s="317"/>
      <c r="H203" s="16"/>
      <c r="I203" s="31"/>
      <c r="J203" s="19"/>
    </row>
    <row r="204" spans="2:11" ht="41.25" customHeight="1" x14ac:dyDescent="0.3">
      <c r="B204" s="32"/>
      <c r="C204" s="143" t="s">
        <v>58</v>
      </c>
      <c r="D204" s="144">
        <f>SUM(D30,D40,D50,D60,D72,D82,D92,D102,D114,D124,D134,D144,D156,D166,D176,D186,D189,D190,D191,D192)</f>
        <v>925233.54333333322</v>
      </c>
      <c r="E204" s="171">
        <f>SUM(E30,E40,E50,E60,E72,E82,E92,E102,E114,E124,E134,E144,E156,E166,E176,E186,E189,E190,E191)</f>
        <v>0</v>
      </c>
      <c r="F204" s="121">
        <f>SUM(F30,F40,F50,F60,F72,F82,F92,F102,F114,F124,F134,F144,F156,F166,F176,F186,F189,F190,F191)</f>
        <v>0</v>
      </c>
      <c r="G204" s="156">
        <f>SUM(D204:F204)</f>
        <v>925233.54333333322</v>
      </c>
      <c r="H204" s="16"/>
      <c r="I204" s="31"/>
      <c r="J204" s="20"/>
    </row>
    <row r="205" spans="2:11" ht="51.75" customHeight="1" x14ac:dyDescent="0.3">
      <c r="B205" s="5"/>
      <c r="C205" s="143" t="s">
        <v>6</v>
      </c>
      <c r="D205" s="144">
        <f>D204*0.07</f>
        <v>64766.348033333328</v>
      </c>
      <c r="E205" s="171">
        <f t="shared" ref="E205:F205" si="44">E204*0.07</f>
        <v>0</v>
      </c>
      <c r="F205" s="121">
        <f t="shared" si="44"/>
        <v>0</v>
      </c>
      <c r="G205" s="156">
        <f>G204*0.07</f>
        <v>64766.348033333328</v>
      </c>
      <c r="H205" s="5"/>
      <c r="I205" s="31"/>
      <c r="J205" s="2"/>
    </row>
    <row r="206" spans="2:11" ht="51.75" customHeight="1" thickBot="1" x14ac:dyDescent="0.35">
      <c r="B206" s="5"/>
      <c r="C206" s="40" t="s">
        <v>59</v>
      </c>
      <c r="D206" s="145">
        <f>SUM(D204:D205)</f>
        <v>989999.89136666653</v>
      </c>
      <c r="E206" s="172">
        <f t="shared" ref="E206:F206" si="45">SUM(E204:E205)</f>
        <v>0</v>
      </c>
      <c r="F206" s="126">
        <f t="shared" si="45"/>
        <v>0</v>
      </c>
      <c r="G206" s="126">
        <f>SUM(G204:G205)</f>
        <v>989999.89136666653</v>
      </c>
      <c r="H206" s="5"/>
      <c r="I206" s="31"/>
      <c r="J206" s="2"/>
    </row>
    <row r="207" spans="2:11" ht="42" customHeight="1" x14ac:dyDescent="0.3">
      <c r="B207" s="5"/>
      <c r="I207" s="31"/>
      <c r="J207" s="4"/>
      <c r="K207" s="2"/>
    </row>
    <row r="208" spans="2:11" s="49" customFormat="1" ht="29.25" customHeight="1" thickBot="1" x14ac:dyDescent="0.35">
      <c r="B208" s="16"/>
      <c r="C208" s="43"/>
      <c r="D208" s="44"/>
      <c r="E208" s="44"/>
      <c r="F208" s="44"/>
      <c r="G208" s="44"/>
      <c r="H208" s="44"/>
      <c r="I208" s="281"/>
      <c r="J208" s="19"/>
      <c r="K208" s="20"/>
    </row>
    <row r="209" spans="2:11" ht="23.25" customHeight="1" x14ac:dyDescent="0.3">
      <c r="B209" s="2"/>
      <c r="C209" s="295" t="s">
        <v>26</v>
      </c>
      <c r="D209" s="296"/>
      <c r="E209" s="297"/>
      <c r="F209" s="297"/>
      <c r="G209" s="297"/>
      <c r="H209" s="298"/>
      <c r="I209" s="282"/>
      <c r="J209" s="2"/>
      <c r="K209" s="50"/>
    </row>
    <row r="210" spans="2:11" ht="41.25" customHeight="1" x14ac:dyDescent="0.3">
      <c r="B210" s="2"/>
      <c r="C210" s="122"/>
      <c r="D210" s="123" t="s">
        <v>536</v>
      </c>
      <c r="E210" s="123" t="s">
        <v>526</v>
      </c>
      <c r="F210" s="123" t="s">
        <v>527</v>
      </c>
      <c r="G210" s="288" t="s">
        <v>59</v>
      </c>
      <c r="H210" s="290" t="s">
        <v>28</v>
      </c>
      <c r="I210" s="282"/>
      <c r="J210" s="2"/>
      <c r="K210" s="50"/>
    </row>
    <row r="211" spans="2:11" ht="27.75" customHeight="1" x14ac:dyDescent="0.3">
      <c r="B211" s="2"/>
      <c r="C211" s="122"/>
      <c r="D211" s="123" t="str">
        <f>D13</f>
        <v>Christian Aid Ireland</v>
      </c>
      <c r="E211" s="123">
        <f>E13</f>
        <v>0</v>
      </c>
      <c r="F211" s="123">
        <f>F13</f>
        <v>0</v>
      </c>
      <c r="G211" s="289"/>
      <c r="H211" s="291"/>
      <c r="I211" s="282"/>
      <c r="J211" s="2"/>
      <c r="K211" s="50"/>
    </row>
    <row r="212" spans="2:11" ht="55.5" customHeight="1" x14ac:dyDescent="0.3">
      <c r="B212" s="2"/>
      <c r="C212" s="39" t="s">
        <v>27</v>
      </c>
      <c r="D212" s="124">
        <f>D206*H212</f>
        <v>346499.96197833325</v>
      </c>
      <c r="E212" s="125">
        <f>SUM(E204:E205)*0.7</f>
        <v>0</v>
      </c>
      <c r="F212" s="125">
        <f>SUM(F204:F205)*0.7</f>
        <v>0</v>
      </c>
      <c r="G212" s="125"/>
      <c r="H212" s="200">
        <v>0.35</v>
      </c>
      <c r="I212" s="280"/>
      <c r="J212" s="2"/>
      <c r="K212" s="50"/>
    </row>
    <row r="213" spans="2:11" ht="57.75" customHeight="1" x14ac:dyDescent="0.3">
      <c r="B213" s="294"/>
      <c r="C213" s="150" t="s">
        <v>29</v>
      </c>
      <c r="D213" s="151">
        <f>D206*H213</f>
        <v>346499.96197833325</v>
      </c>
      <c r="E213" s="152">
        <f>SUM(E204:E205)*0.3</f>
        <v>0</v>
      </c>
      <c r="F213" s="152">
        <f>SUM(F204:F205)*0.3</f>
        <v>0</v>
      </c>
      <c r="G213" s="152"/>
      <c r="H213" s="201">
        <v>0.35</v>
      </c>
      <c r="I213" s="280"/>
      <c r="J213" s="50"/>
      <c r="K213" s="50"/>
    </row>
    <row r="214" spans="2:11" ht="57.75" customHeight="1" x14ac:dyDescent="0.3">
      <c r="B214" s="294"/>
      <c r="C214" s="150" t="s">
        <v>537</v>
      </c>
      <c r="D214" s="151">
        <f>D206*H214</f>
        <v>296999.96740999992</v>
      </c>
      <c r="E214" s="152"/>
      <c r="F214" s="152"/>
      <c r="G214" s="152"/>
      <c r="H214" s="201">
        <v>0.3</v>
      </c>
      <c r="I214" s="280"/>
      <c r="J214" s="50"/>
      <c r="K214" s="50"/>
    </row>
    <row r="215" spans="2:11" ht="38.25" customHeight="1" thickBot="1" x14ac:dyDescent="0.35">
      <c r="B215" s="294"/>
      <c r="C215" s="40" t="s">
        <v>534</v>
      </c>
      <c r="D215" s="126">
        <f>SUM(D212:D214)</f>
        <v>989999.89136666642</v>
      </c>
      <c r="E215" s="126">
        <f t="shared" ref="E215:F215" si="46">SUM(E212:E213)</f>
        <v>0</v>
      </c>
      <c r="F215" s="126">
        <f t="shared" si="46"/>
        <v>0</v>
      </c>
      <c r="G215" s="127"/>
      <c r="H215" s="128"/>
      <c r="I215" s="283"/>
      <c r="J215" s="50"/>
      <c r="K215" s="50"/>
    </row>
    <row r="216" spans="2:11" ht="21.75" customHeight="1" thickBot="1" x14ac:dyDescent="0.35">
      <c r="B216" s="294"/>
      <c r="C216" s="3"/>
      <c r="D216" s="12"/>
      <c r="E216" s="12"/>
      <c r="F216" s="12"/>
      <c r="G216" s="12"/>
      <c r="H216" s="12"/>
      <c r="I216" s="281"/>
      <c r="J216" s="50"/>
      <c r="K216" s="50"/>
    </row>
    <row r="217" spans="2:11" ht="49.5" customHeight="1" x14ac:dyDescent="0.3">
      <c r="B217" s="294"/>
      <c r="C217" s="129" t="s">
        <v>152</v>
      </c>
      <c r="D217" s="130">
        <f>SUM(H30,H40,H50,H60,H72,H82,H92,H102,H114,H124,H134,H144,H156,H166,H176,H186,H193)*1.07</f>
        <v>366042.63029833336</v>
      </c>
      <c r="E217" s="44"/>
      <c r="F217" s="44"/>
      <c r="G217" s="44"/>
      <c r="H217" s="260" t="s">
        <v>674</v>
      </c>
      <c r="I217" s="284">
        <f>SUM(I193,I186,I176,I166,I156,I144,I134,I124,I114,I102,I92,I82,I72,I60,I50,I40,I30)*1.07</f>
        <v>109045.03681302164</v>
      </c>
      <c r="J217" s="50"/>
      <c r="K217" s="50"/>
    </row>
    <row r="218" spans="2:11" ht="28.5" customHeight="1" thickBot="1" x14ac:dyDescent="0.35">
      <c r="B218" s="294"/>
      <c r="C218" s="131" t="s">
        <v>13</v>
      </c>
      <c r="D218" s="207">
        <f>D217/D206</f>
        <v>0.36974007117619173</v>
      </c>
      <c r="E218" s="55"/>
      <c r="F218" s="55"/>
      <c r="G218" s="55"/>
      <c r="H218" s="261" t="s">
        <v>675</v>
      </c>
      <c r="I218" s="285">
        <f>I217/D204</f>
        <v>0.1178567698920272</v>
      </c>
      <c r="J218" s="50"/>
      <c r="K218" s="50"/>
    </row>
    <row r="219" spans="2:11" ht="28.5" customHeight="1" x14ac:dyDescent="0.3">
      <c r="B219" s="294"/>
      <c r="C219" s="292"/>
      <c r="D219" s="293"/>
      <c r="E219" s="56"/>
      <c r="F219" s="56"/>
      <c r="G219" s="56"/>
      <c r="J219" s="50"/>
      <c r="K219" s="50"/>
    </row>
    <row r="220" spans="2:11" ht="28.5" customHeight="1" x14ac:dyDescent="0.3">
      <c r="B220" s="294"/>
      <c r="C220" s="131" t="s">
        <v>153</v>
      </c>
      <c r="D220" s="132">
        <f>SUM(D191:F192)*1.07</f>
        <v>61224.33</v>
      </c>
      <c r="E220" s="57"/>
      <c r="F220" s="57"/>
      <c r="G220" s="57"/>
      <c r="J220" s="50"/>
      <c r="K220" s="50"/>
    </row>
    <row r="221" spans="2:11" ht="23.25" customHeight="1" x14ac:dyDescent="0.3">
      <c r="B221" s="294"/>
      <c r="C221" s="131" t="s">
        <v>14</v>
      </c>
      <c r="D221" s="207">
        <f>D220/D206</f>
        <v>6.1842764361803679E-2</v>
      </c>
      <c r="E221" s="57"/>
      <c r="F221" s="57"/>
      <c r="G221" s="57"/>
      <c r="J221" s="50"/>
      <c r="K221" s="50"/>
    </row>
    <row r="222" spans="2:11" ht="68.25" customHeight="1" thickBot="1" x14ac:dyDescent="0.35">
      <c r="B222" s="294"/>
      <c r="C222" s="299" t="s">
        <v>550</v>
      </c>
      <c r="D222" s="300"/>
      <c r="E222" s="45"/>
      <c r="F222" s="45"/>
      <c r="G222" s="45"/>
      <c r="H222" s="50"/>
      <c r="J222" s="50"/>
      <c r="K222" s="50"/>
    </row>
    <row r="223" spans="2:11" ht="55.5" customHeight="1" x14ac:dyDescent="0.3">
      <c r="B223" s="294"/>
      <c r="K223" s="49"/>
    </row>
    <row r="224" spans="2:11" ht="42.75" customHeight="1" x14ac:dyDescent="0.3">
      <c r="B224" s="294"/>
      <c r="J224" s="50"/>
    </row>
    <row r="225" spans="1:11" ht="21.75" customHeight="1" x14ac:dyDescent="0.3">
      <c r="B225" s="294"/>
      <c r="J225" s="50"/>
    </row>
    <row r="226" spans="1:11" ht="21.75" customHeight="1" x14ac:dyDescent="0.3">
      <c r="A226" s="50"/>
      <c r="B226" s="294"/>
    </row>
    <row r="227" spans="1:11" s="50" customFormat="1" ht="23.25" customHeight="1" x14ac:dyDescent="0.3">
      <c r="A227" s="48"/>
      <c r="B227" s="294"/>
      <c r="C227" s="48"/>
      <c r="D227" s="48"/>
      <c r="E227" s="48"/>
      <c r="F227" s="48"/>
      <c r="G227" s="48"/>
      <c r="H227" s="48"/>
      <c r="I227" s="273"/>
      <c r="J227" s="48"/>
      <c r="K227" s="48"/>
    </row>
    <row r="228" spans="1:11" ht="23.25" customHeight="1" x14ac:dyDescent="0.3"/>
    <row r="229" spans="1:11" ht="21.75" customHeight="1" x14ac:dyDescent="0.3"/>
    <row r="230" spans="1:11" ht="16.5" customHeight="1" x14ac:dyDescent="0.3"/>
    <row r="231" spans="1:11" ht="29.25" customHeight="1" x14ac:dyDescent="0.3"/>
    <row r="232" spans="1:11" ht="24.75" customHeight="1" x14ac:dyDescent="0.3"/>
    <row r="233" spans="1:11" ht="33" customHeight="1" x14ac:dyDescent="0.3"/>
    <row r="235" spans="1:11" ht="15" customHeight="1" x14ac:dyDescent="0.3"/>
    <row r="236" spans="1:11" ht="25.5" customHeight="1" x14ac:dyDescent="0.3"/>
  </sheetData>
  <sheetProtection formatCells="0" formatColumns="0" formatRows="0"/>
  <autoFilter ref="B12:M227" xr:uid="{00000000-0009-0000-0000-000000000000}"/>
  <mergeCells count="32">
    <mergeCell ref="C202:C203"/>
    <mergeCell ref="G202:G203"/>
    <mergeCell ref="C146:J146"/>
    <mergeCell ref="C157:J157"/>
    <mergeCell ref="C147:J147"/>
    <mergeCell ref="C167:J167"/>
    <mergeCell ref="C201:D201"/>
    <mergeCell ref="C177:J177"/>
    <mergeCell ref="C51:J51"/>
    <mergeCell ref="C14:J14"/>
    <mergeCell ref="B6:M6"/>
    <mergeCell ref="B2:E2"/>
    <mergeCell ref="B9:H9"/>
    <mergeCell ref="C31:J31"/>
    <mergeCell ref="C15:J15"/>
    <mergeCell ref="C41:J41"/>
    <mergeCell ref="C104:J104"/>
    <mergeCell ref="C105:J105"/>
    <mergeCell ref="C115:J115"/>
    <mergeCell ref="C125:J125"/>
    <mergeCell ref="C135:J135"/>
    <mergeCell ref="C62:J62"/>
    <mergeCell ref="C63:J63"/>
    <mergeCell ref="C73:J73"/>
    <mergeCell ref="C83:J83"/>
    <mergeCell ref="C93:J93"/>
    <mergeCell ref="G210:G211"/>
    <mergeCell ref="H210:H211"/>
    <mergeCell ref="C219:D219"/>
    <mergeCell ref="B213:B227"/>
    <mergeCell ref="C209:H209"/>
    <mergeCell ref="C222:D222"/>
  </mergeCells>
  <conditionalFormatting sqref="D218">
    <cfRule type="cellIs" dxfId="40" priority="45" operator="lessThan">
      <formula>0.15</formula>
    </cfRule>
  </conditionalFormatting>
  <conditionalFormatting sqref="D221">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218:G218" xr:uid="{00000000-0002-0000-0000-000000000000}"/>
    <dataValidation allowBlank="1" showInputMessage="1" showErrorMessage="1" prompt="M&amp;E Budget Cannot be Less than 5%_x000a_" sqref="D221:G221" xr:uid="{00000000-0002-0000-0000-000001000000}"/>
    <dataValidation allowBlank="1" showInputMessage="1" showErrorMessage="1" prompt="Insert *text* description of Outcome here" sqref="C146:J146 C14:J14 C62:J62 C104:J104" xr:uid="{00000000-0002-0000-0000-000002000000}"/>
    <dataValidation allowBlank="1" showInputMessage="1" showErrorMessage="1" prompt="Insert *text* description of Output here" sqref="C177 C15 C41 C51 C31 C63 C83 C93 C73 C105 C125 C135 C147 C157 C167 C115" xr:uid="{00000000-0002-0000-0000-000003000000}"/>
    <dataValidation allowBlank="1" showInputMessage="1" showErrorMessage="1" prompt="Insert *text* description of Activity here" sqref="C178 C148 C158 C52 C32 C168 C84 C94 C79 C109 C126 C136 C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20:G220" xr:uid="{00000000-0002-0000-0000-000006000000}"/>
  </dataValidations>
  <pageMargins left="0.7" right="0.7" top="0.75" bottom="0.75" header="0.3" footer="0.3"/>
  <pageSetup scale="74" orientation="landscape"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M257"/>
  <sheetViews>
    <sheetView showGridLines="0" showZeros="0" topLeftCell="A115" zoomScale="95" zoomScaleNormal="95" workbookViewId="0">
      <selection activeCell="J40" sqref="J40"/>
    </sheetView>
  </sheetViews>
  <sheetFormatPr defaultColWidth="9.109375" defaultRowHeight="15.6" x14ac:dyDescent="0.3"/>
  <cols>
    <col min="1" max="1" width="4.5546875" style="68" customWidth="1"/>
    <col min="2" max="2" width="3.33203125" style="68" customWidth="1"/>
    <col min="3" max="3" width="51.5546875" style="68" customWidth="1"/>
    <col min="4" max="4" width="34.33203125" style="70" customWidth="1"/>
    <col min="5" max="5" width="35" style="70" hidden="1" customWidth="1"/>
    <col min="6" max="6" width="34" style="70" hidden="1" customWidth="1"/>
    <col min="7" max="7" width="25.6640625" style="68" hidden="1" customWidth="1"/>
    <col min="8" max="8" width="21.5546875" style="68" customWidth="1"/>
    <col min="9" max="9" width="19.44140625" style="68" customWidth="1"/>
    <col min="10" max="10" width="19" style="68" customWidth="1"/>
    <col min="11" max="11" width="26" style="68" customWidth="1"/>
    <col min="12" max="12" width="21.109375" style="68" customWidth="1"/>
    <col min="13" max="13" width="7" style="72" customWidth="1"/>
    <col min="14" max="14" width="24.33203125" style="68" customWidth="1"/>
    <col min="15" max="15" width="26.44140625" style="68" customWidth="1"/>
    <col min="16" max="16" width="30.109375" style="68" customWidth="1"/>
    <col min="17" max="17" width="33" style="68" customWidth="1"/>
    <col min="18" max="19" width="22.6640625" style="68" customWidth="1"/>
    <col min="20" max="20" width="23.5546875" style="68" customWidth="1"/>
    <col min="21" max="21" width="32.109375" style="68" customWidth="1"/>
    <col min="22" max="22" width="9.109375" style="68"/>
    <col min="23" max="23" width="17.6640625" style="68" customWidth="1"/>
    <col min="24" max="24" width="26.5546875" style="68" customWidth="1"/>
    <col min="25" max="25" width="22.5546875" style="68" customWidth="1"/>
    <col min="26" max="26" width="29.6640625" style="68" customWidth="1"/>
    <col min="27" max="27" width="23.44140625" style="68" customWidth="1"/>
    <col min="28" max="28" width="18.5546875" style="68" customWidth="1"/>
    <col min="29" max="29" width="17.44140625" style="68" customWidth="1"/>
    <col min="30" max="30" width="25.109375" style="68" customWidth="1"/>
    <col min="31" max="16384" width="9.109375" style="68"/>
  </cols>
  <sheetData>
    <row r="1" spans="2:13" ht="24" customHeight="1" x14ac:dyDescent="0.3">
      <c r="K1" s="28"/>
      <c r="L1" s="6"/>
      <c r="M1" s="68"/>
    </row>
    <row r="2" spans="2:13" ht="46.2" x14ac:dyDescent="0.85">
      <c r="C2" s="309" t="s">
        <v>524</v>
      </c>
      <c r="D2" s="309"/>
      <c r="E2" s="309"/>
      <c r="F2" s="309"/>
      <c r="G2" s="46"/>
      <c r="H2" s="47"/>
      <c r="K2" s="28"/>
      <c r="L2" s="6"/>
      <c r="M2" s="68"/>
    </row>
    <row r="3" spans="2:13" ht="24" customHeight="1" x14ac:dyDescent="0.3">
      <c r="C3" s="51"/>
      <c r="D3" s="48"/>
      <c r="E3" s="48"/>
      <c r="F3" s="48"/>
      <c r="G3" s="48"/>
      <c r="H3" s="48"/>
      <c r="K3" s="28"/>
      <c r="L3" s="6"/>
      <c r="M3" s="68"/>
    </row>
    <row r="4" spans="2:13" ht="24" customHeight="1" thickBot="1" x14ac:dyDescent="0.35">
      <c r="C4" s="51"/>
      <c r="D4" s="48"/>
      <c r="E4" s="48"/>
      <c r="F4" s="48"/>
      <c r="G4" s="48"/>
      <c r="H4" s="48"/>
      <c r="K4" s="28"/>
      <c r="L4" s="6"/>
      <c r="M4" s="68"/>
    </row>
    <row r="5" spans="2:13" ht="30" customHeight="1" x14ac:dyDescent="0.7">
      <c r="C5" s="341" t="s">
        <v>12</v>
      </c>
      <c r="D5" s="342"/>
      <c r="E5" s="342"/>
      <c r="F5" s="342"/>
      <c r="G5" s="343"/>
      <c r="H5" s="162"/>
      <c r="I5" s="163"/>
      <c r="J5" s="6"/>
      <c r="M5" s="68"/>
    </row>
    <row r="6" spans="2:13" ht="24" customHeight="1" x14ac:dyDescent="0.3">
      <c r="C6" s="324" t="s">
        <v>525</v>
      </c>
      <c r="D6" s="325"/>
      <c r="E6" s="325"/>
      <c r="F6" s="325"/>
      <c r="G6" s="325"/>
      <c r="H6" s="325"/>
      <c r="I6" s="326"/>
      <c r="J6" s="6"/>
      <c r="M6" s="68"/>
    </row>
    <row r="7" spans="2:13" ht="24" customHeight="1" x14ac:dyDescent="0.3">
      <c r="C7" s="324"/>
      <c r="D7" s="325"/>
      <c r="E7" s="325"/>
      <c r="F7" s="325"/>
      <c r="G7" s="325"/>
      <c r="H7" s="325"/>
      <c r="I7" s="326"/>
      <c r="J7" s="6"/>
      <c r="M7" s="68"/>
    </row>
    <row r="8" spans="2:13" ht="24" customHeight="1" x14ac:dyDescent="0.3">
      <c r="C8" s="324"/>
      <c r="D8" s="325"/>
      <c r="E8" s="325"/>
      <c r="F8" s="325"/>
      <c r="G8" s="325"/>
      <c r="H8" s="325"/>
      <c r="I8" s="326"/>
      <c r="J8" s="6"/>
      <c r="M8" s="68"/>
    </row>
    <row r="9" spans="2:13" ht="24" customHeight="1" thickBot="1" x14ac:dyDescent="0.35">
      <c r="C9" s="327"/>
      <c r="D9" s="328"/>
      <c r="E9" s="328"/>
      <c r="F9" s="328"/>
      <c r="G9" s="328"/>
      <c r="H9" s="328"/>
      <c r="I9" s="329"/>
      <c r="K9" s="28"/>
      <c r="L9" s="6"/>
      <c r="M9" s="68"/>
    </row>
    <row r="10" spans="2:13" ht="24" customHeight="1" thickBot="1" x14ac:dyDescent="0.35">
      <c r="C10" s="166"/>
      <c r="D10" s="164"/>
      <c r="E10" s="164"/>
      <c r="F10" s="164"/>
      <c r="G10" s="165"/>
      <c r="H10" s="165"/>
      <c r="I10" s="165"/>
      <c r="K10" s="28"/>
      <c r="L10" s="6"/>
      <c r="M10" s="68"/>
    </row>
    <row r="11" spans="2:13" ht="24" customHeight="1" thickBot="1" x14ac:dyDescent="0.35">
      <c r="C11" s="335" t="s">
        <v>157</v>
      </c>
      <c r="D11" s="336"/>
      <c r="E11" s="336"/>
      <c r="F11" s="337"/>
      <c r="H11" s="167"/>
      <c r="K11" s="28"/>
      <c r="L11" s="6"/>
      <c r="M11" s="68"/>
    </row>
    <row r="12" spans="2:13" ht="24" customHeight="1" x14ac:dyDescent="0.3">
      <c r="C12" s="61"/>
      <c r="D12" s="61"/>
      <c r="E12" s="61"/>
      <c r="F12" s="61"/>
      <c r="K12" s="28"/>
      <c r="L12" s="6"/>
      <c r="M12" s="68"/>
    </row>
    <row r="13" spans="2:13" ht="24" customHeight="1" x14ac:dyDescent="0.3">
      <c r="C13" s="61"/>
      <c r="D13" s="133" t="s">
        <v>538</v>
      </c>
      <c r="E13" s="133" t="s">
        <v>158</v>
      </c>
      <c r="F13" s="133" t="s">
        <v>159</v>
      </c>
      <c r="G13" s="339" t="s">
        <v>59</v>
      </c>
      <c r="K13" s="28"/>
      <c r="L13" s="6"/>
      <c r="M13" s="68"/>
    </row>
    <row r="14" spans="2:13" ht="24" customHeight="1" x14ac:dyDescent="0.3">
      <c r="C14" s="61"/>
      <c r="D14" s="134" t="str">
        <f>'1) Budget Tables'!D13</f>
        <v>Christian Aid Ireland</v>
      </c>
      <c r="E14" s="134">
        <f>'1) Budget Tables'!E13</f>
        <v>0</v>
      </c>
      <c r="F14" s="134">
        <f>'1) Budget Tables'!F13</f>
        <v>0</v>
      </c>
      <c r="G14" s="340"/>
      <c r="K14" s="28"/>
      <c r="L14" s="6"/>
      <c r="M14" s="68"/>
    </row>
    <row r="15" spans="2:13" ht="24" customHeight="1" x14ac:dyDescent="0.3">
      <c r="B15" s="338" t="s">
        <v>167</v>
      </c>
      <c r="C15" s="338"/>
      <c r="D15" s="338"/>
      <c r="E15" s="338"/>
      <c r="F15" s="338"/>
      <c r="G15" s="338"/>
      <c r="K15" s="28"/>
      <c r="L15" s="6"/>
      <c r="M15" s="68"/>
    </row>
    <row r="16" spans="2:13" ht="21.9" customHeight="1" x14ac:dyDescent="0.3">
      <c r="C16" s="338" t="s">
        <v>164</v>
      </c>
      <c r="D16" s="338"/>
      <c r="E16" s="338"/>
      <c r="F16" s="338"/>
      <c r="G16" s="338"/>
      <c r="K16" s="28"/>
      <c r="L16" s="6"/>
      <c r="M16" s="68"/>
    </row>
    <row r="17" spans="3:13" ht="24.75" customHeight="1" thickBot="1" x14ac:dyDescent="0.35">
      <c r="C17" s="80" t="s">
        <v>163</v>
      </c>
      <c r="D17" s="81">
        <f>'1) Budget Tables'!D30</f>
        <v>250940.28</v>
      </c>
      <c r="E17" s="81">
        <f>'1) Budget Tables'!E30</f>
        <v>0</v>
      </c>
      <c r="F17" s="81">
        <f>'1) Budget Tables'!F30</f>
        <v>0</v>
      </c>
      <c r="G17" s="82">
        <f>SUM(D17:F17)</f>
        <v>250940.28</v>
      </c>
      <c r="K17" s="28"/>
      <c r="L17" s="6"/>
      <c r="M17" s="68"/>
    </row>
    <row r="18" spans="3:13" ht="21.75" customHeight="1" x14ac:dyDescent="0.3">
      <c r="C18" s="78" t="s">
        <v>7</v>
      </c>
      <c r="D18" s="117">
        <v>36031.37999999999</v>
      </c>
      <c r="E18" s="118"/>
      <c r="F18" s="118"/>
      <c r="G18" s="79">
        <f t="shared" ref="G18:G25" si="0">SUM(D18:F18)</f>
        <v>36031.37999999999</v>
      </c>
      <c r="M18" s="68"/>
    </row>
    <row r="19" spans="3:13" x14ac:dyDescent="0.3">
      <c r="C19" s="66" t="s">
        <v>8</v>
      </c>
      <c r="D19" s="119"/>
      <c r="E19" s="25"/>
      <c r="F19" s="25"/>
      <c r="G19" s="77">
        <f t="shared" si="0"/>
        <v>0</v>
      </c>
      <c r="M19" s="68"/>
    </row>
    <row r="20" spans="3:13" ht="15.75" customHeight="1" x14ac:dyDescent="0.3">
      <c r="C20" s="66" t="s">
        <v>9</v>
      </c>
      <c r="D20" s="119"/>
      <c r="E20" s="119"/>
      <c r="F20" s="119"/>
      <c r="G20" s="77">
        <f t="shared" si="0"/>
        <v>0</v>
      </c>
      <c r="M20" s="68"/>
    </row>
    <row r="21" spans="3:13" x14ac:dyDescent="0.3">
      <c r="C21" s="67" t="s">
        <v>10</v>
      </c>
      <c r="D21" s="119"/>
      <c r="E21" s="119"/>
      <c r="F21" s="119"/>
      <c r="G21" s="77">
        <f t="shared" si="0"/>
        <v>0</v>
      </c>
      <c r="M21" s="68"/>
    </row>
    <row r="22" spans="3:13" x14ac:dyDescent="0.3">
      <c r="C22" s="66" t="s">
        <v>15</v>
      </c>
      <c r="D22" s="119">
        <v>10466.666666666668</v>
      </c>
      <c r="E22" s="119"/>
      <c r="F22" s="119"/>
      <c r="G22" s="77">
        <f t="shared" si="0"/>
        <v>10466.666666666668</v>
      </c>
      <c r="M22" s="68"/>
    </row>
    <row r="23" spans="3:13" ht="21.75" customHeight="1" x14ac:dyDescent="0.3">
      <c r="C23" s="66" t="s">
        <v>11</v>
      </c>
      <c r="D23" s="233">
        <v>184649.9266666667</v>
      </c>
      <c r="E23" s="119"/>
      <c r="F23" s="119"/>
      <c r="G23" s="77">
        <f t="shared" si="0"/>
        <v>184649.9266666667</v>
      </c>
      <c r="M23" s="68"/>
    </row>
    <row r="24" spans="3:13" ht="21.75" customHeight="1" x14ac:dyDescent="0.3">
      <c r="C24" s="66" t="s">
        <v>162</v>
      </c>
      <c r="D24" s="119">
        <v>19792.306666666635</v>
      </c>
      <c r="E24" s="119"/>
      <c r="F24" s="119"/>
      <c r="G24" s="77">
        <f t="shared" si="0"/>
        <v>19792.306666666635</v>
      </c>
      <c r="M24" s="68"/>
    </row>
    <row r="25" spans="3:13" ht="15.75" customHeight="1" x14ac:dyDescent="0.3">
      <c r="C25" s="71" t="s">
        <v>165</v>
      </c>
      <c r="D25" s="83">
        <f>SUM(D18:D24)</f>
        <v>250940.28</v>
      </c>
      <c r="E25" s="83">
        <f>SUM(E18:E24)</f>
        <v>0</v>
      </c>
      <c r="F25" s="83">
        <f t="shared" ref="F25" si="1">SUM(F18:F24)</f>
        <v>0</v>
      </c>
      <c r="G25" s="160">
        <f t="shared" si="0"/>
        <v>250940.28</v>
      </c>
      <c r="M25" s="68"/>
    </row>
    <row r="26" spans="3:13" s="70" customFormat="1" x14ac:dyDescent="0.3">
      <c r="C26" s="84"/>
      <c r="D26" s="85"/>
      <c r="E26" s="85"/>
      <c r="F26" s="85"/>
      <c r="G26" s="161"/>
    </row>
    <row r="27" spans="3:13" x14ac:dyDescent="0.3">
      <c r="C27" s="338" t="s">
        <v>168</v>
      </c>
      <c r="D27" s="338"/>
      <c r="E27" s="338"/>
      <c r="F27" s="338"/>
      <c r="G27" s="338"/>
      <c r="M27" s="68"/>
    </row>
    <row r="28" spans="3:13" ht="27" customHeight="1" thickBot="1" x14ac:dyDescent="0.35">
      <c r="C28" s="80" t="s">
        <v>163</v>
      </c>
      <c r="D28" s="81">
        <f>'1) Budget Tables'!D40</f>
        <v>182123.16</v>
      </c>
      <c r="E28" s="81">
        <f>'1) Budget Tables'!E40</f>
        <v>0</v>
      </c>
      <c r="F28" s="81">
        <f>'1) Budget Tables'!F40</f>
        <v>0</v>
      </c>
      <c r="G28" s="82">
        <f t="shared" ref="G28:G36" si="2">SUM(D28:F28)</f>
        <v>182123.16</v>
      </c>
      <c r="M28" s="68"/>
    </row>
    <row r="29" spans="3:13" x14ac:dyDescent="0.3">
      <c r="C29" s="78" t="s">
        <v>7</v>
      </c>
      <c r="D29" s="117">
        <v>5147.34</v>
      </c>
      <c r="E29" s="118"/>
      <c r="F29" s="118"/>
      <c r="G29" s="79">
        <f t="shared" si="2"/>
        <v>5147.34</v>
      </c>
      <c r="M29" s="68"/>
    </row>
    <row r="30" spans="3:13" x14ac:dyDescent="0.3">
      <c r="C30" s="66" t="s">
        <v>8</v>
      </c>
      <c r="D30" s="119"/>
      <c r="E30" s="25"/>
      <c r="F30" s="25"/>
      <c r="G30" s="77">
        <f t="shared" si="2"/>
        <v>0</v>
      </c>
      <c r="M30" s="68"/>
    </row>
    <row r="31" spans="3:13" ht="31.2" x14ac:dyDescent="0.3">
      <c r="C31" s="66" t="s">
        <v>9</v>
      </c>
      <c r="D31" s="119"/>
      <c r="E31" s="119"/>
      <c r="F31" s="119"/>
      <c r="G31" s="77">
        <f t="shared" si="2"/>
        <v>0</v>
      </c>
      <c r="M31" s="68"/>
    </row>
    <row r="32" spans="3:13" x14ac:dyDescent="0.3">
      <c r="C32" s="67" t="s">
        <v>10</v>
      </c>
      <c r="D32" s="119"/>
      <c r="E32" s="119"/>
      <c r="F32" s="119"/>
      <c r="G32" s="77">
        <f t="shared" si="2"/>
        <v>0</v>
      </c>
      <c r="M32" s="68"/>
    </row>
    <row r="33" spans="3:13" x14ac:dyDescent="0.3">
      <c r="C33" s="66" t="s">
        <v>15</v>
      </c>
      <c r="D33" s="119">
        <v>1870</v>
      </c>
      <c r="E33" s="119"/>
      <c r="F33" s="119"/>
      <c r="G33" s="77">
        <f t="shared" si="2"/>
        <v>1870</v>
      </c>
      <c r="M33" s="68"/>
    </row>
    <row r="34" spans="3:13" x14ac:dyDescent="0.3">
      <c r="C34" s="66" t="s">
        <v>11</v>
      </c>
      <c r="D34" s="233">
        <v>167483.94</v>
      </c>
      <c r="E34" s="119"/>
      <c r="F34" s="119"/>
      <c r="G34" s="77">
        <f t="shared" si="2"/>
        <v>167483.94</v>
      </c>
      <c r="M34" s="68"/>
    </row>
    <row r="35" spans="3:13" x14ac:dyDescent="0.3">
      <c r="C35" s="66" t="s">
        <v>162</v>
      </c>
      <c r="D35" s="119">
        <v>7621.880000000001</v>
      </c>
      <c r="E35" s="119"/>
      <c r="F35" s="119"/>
      <c r="G35" s="77">
        <f t="shared" si="2"/>
        <v>7621.880000000001</v>
      </c>
      <c r="M35" s="68"/>
    </row>
    <row r="36" spans="3:13" x14ac:dyDescent="0.3">
      <c r="C36" s="71" t="s">
        <v>165</v>
      </c>
      <c r="D36" s="83">
        <f t="shared" ref="D36:E36" si="3">SUM(D29:D35)</f>
        <v>182123.16</v>
      </c>
      <c r="E36" s="83">
        <f t="shared" si="3"/>
        <v>0</v>
      </c>
      <c r="F36" s="83">
        <f t="shared" ref="F36" si="4">SUM(F29:F35)</f>
        <v>0</v>
      </c>
      <c r="G36" s="77">
        <f t="shared" si="2"/>
        <v>182123.16</v>
      </c>
      <c r="M36" s="68"/>
    </row>
    <row r="37" spans="3:13" s="70" customFormat="1" x14ac:dyDescent="0.3">
      <c r="C37" s="84"/>
      <c r="D37" s="85"/>
      <c r="E37" s="85"/>
      <c r="F37" s="85"/>
      <c r="G37" s="86"/>
    </row>
    <row r="38" spans="3:13" x14ac:dyDescent="0.3">
      <c r="C38" s="321" t="s">
        <v>169</v>
      </c>
      <c r="D38" s="322"/>
      <c r="E38" s="322"/>
      <c r="F38" s="322"/>
      <c r="G38" s="323"/>
      <c r="M38" s="68"/>
    </row>
    <row r="39" spans="3:13" ht="21.75" customHeight="1" thickBot="1" x14ac:dyDescent="0.35">
      <c r="C39" s="80" t="s">
        <v>163</v>
      </c>
      <c r="D39" s="81">
        <f>'1) Budget Tables'!D50</f>
        <v>0</v>
      </c>
      <c r="E39" s="81">
        <f>'1) Budget Tables'!E50</f>
        <v>0</v>
      </c>
      <c r="F39" s="81">
        <f>'1) Budget Tables'!F50</f>
        <v>0</v>
      </c>
      <c r="G39" s="82">
        <f t="shared" ref="G39:G47" si="5">SUM(D39:F39)</f>
        <v>0</v>
      </c>
      <c r="M39" s="68"/>
    </row>
    <row r="40" spans="3:13" x14ac:dyDescent="0.3">
      <c r="C40" s="78" t="s">
        <v>7</v>
      </c>
      <c r="D40" s="117"/>
      <c r="E40" s="118"/>
      <c r="F40" s="118"/>
      <c r="G40" s="79">
        <f t="shared" si="5"/>
        <v>0</v>
      </c>
      <c r="M40" s="68"/>
    </row>
    <row r="41" spans="3:13" s="70" customFormat="1" ht="15.75" customHeight="1" x14ac:dyDescent="0.3">
      <c r="C41" s="66" t="s">
        <v>8</v>
      </c>
      <c r="D41" s="119"/>
      <c r="E41" s="25"/>
      <c r="F41" s="25"/>
      <c r="G41" s="77">
        <f t="shared" si="5"/>
        <v>0</v>
      </c>
    </row>
    <row r="42" spans="3:13" s="70" customFormat="1" ht="31.2" x14ac:dyDescent="0.3">
      <c r="C42" s="66" t="s">
        <v>9</v>
      </c>
      <c r="D42" s="119"/>
      <c r="E42" s="119"/>
      <c r="F42" s="119"/>
      <c r="G42" s="77">
        <f t="shared" si="5"/>
        <v>0</v>
      </c>
    </row>
    <row r="43" spans="3:13" s="70" customFormat="1" x14ac:dyDescent="0.3">
      <c r="C43" s="67" t="s">
        <v>10</v>
      </c>
      <c r="D43" s="119"/>
      <c r="E43" s="119"/>
      <c r="F43" s="119"/>
      <c r="G43" s="77">
        <f t="shared" si="5"/>
        <v>0</v>
      </c>
    </row>
    <row r="44" spans="3:13" x14ac:dyDescent="0.3">
      <c r="C44" s="66" t="s">
        <v>15</v>
      </c>
      <c r="D44" s="119"/>
      <c r="E44" s="119"/>
      <c r="F44" s="119"/>
      <c r="G44" s="77">
        <f t="shared" si="5"/>
        <v>0</v>
      </c>
      <c r="M44" s="68"/>
    </row>
    <row r="45" spans="3:13" x14ac:dyDescent="0.3">
      <c r="C45" s="66" t="s">
        <v>11</v>
      </c>
      <c r="D45" s="119"/>
      <c r="E45" s="119"/>
      <c r="F45" s="119"/>
      <c r="G45" s="77">
        <f t="shared" si="5"/>
        <v>0</v>
      </c>
      <c r="M45" s="68"/>
    </row>
    <row r="46" spans="3:13" x14ac:dyDescent="0.3">
      <c r="C46" s="66" t="s">
        <v>162</v>
      </c>
      <c r="D46" s="119"/>
      <c r="E46" s="119"/>
      <c r="F46" s="119"/>
      <c r="G46" s="77">
        <f t="shared" si="5"/>
        <v>0</v>
      </c>
      <c r="M46" s="68"/>
    </row>
    <row r="47" spans="3:13" x14ac:dyDescent="0.3">
      <c r="C47" s="71" t="s">
        <v>165</v>
      </c>
      <c r="D47" s="83">
        <f t="shared" ref="D47:E47" si="6">SUM(D40:D46)</f>
        <v>0</v>
      </c>
      <c r="E47" s="83">
        <f t="shared" si="6"/>
        <v>0</v>
      </c>
      <c r="F47" s="83">
        <f t="shared" ref="F47" si="7">SUM(F40:F46)</f>
        <v>0</v>
      </c>
      <c r="G47" s="77">
        <f t="shared" si="5"/>
        <v>0</v>
      </c>
      <c r="M47" s="68"/>
    </row>
    <row r="48" spans="3:13" s="70" customFormat="1" x14ac:dyDescent="0.3">
      <c r="C48" s="84"/>
      <c r="D48" s="85"/>
      <c r="E48" s="85"/>
      <c r="F48" s="85"/>
      <c r="G48" s="86"/>
    </row>
    <row r="49" spans="2:13" x14ac:dyDescent="0.3">
      <c r="C49" s="321" t="s">
        <v>170</v>
      </c>
      <c r="D49" s="322"/>
      <c r="E49" s="322"/>
      <c r="F49" s="322"/>
      <c r="G49" s="323"/>
      <c r="M49" s="68"/>
    </row>
    <row r="50" spans="2:13" ht="20.25" customHeight="1" thickBot="1" x14ac:dyDescent="0.35">
      <c r="C50" s="80" t="s">
        <v>163</v>
      </c>
      <c r="D50" s="81">
        <f>'1) Budget Tables'!D60</f>
        <v>0</v>
      </c>
      <c r="E50" s="81">
        <f>'1) Budget Tables'!E60</f>
        <v>0</v>
      </c>
      <c r="F50" s="81">
        <f>'1) Budget Tables'!F60</f>
        <v>0</v>
      </c>
      <c r="G50" s="82">
        <f t="shared" ref="G50:G58" si="8">SUM(D50:F50)</f>
        <v>0</v>
      </c>
      <c r="M50" s="68"/>
    </row>
    <row r="51" spans="2:13" x14ac:dyDescent="0.3">
      <c r="C51" s="78" t="s">
        <v>7</v>
      </c>
      <c r="D51" s="117"/>
      <c r="E51" s="118"/>
      <c r="F51" s="118"/>
      <c r="G51" s="79">
        <f t="shared" si="8"/>
        <v>0</v>
      </c>
      <c r="M51" s="68"/>
    </row>
    <row r="52" spans="2:13" ht="15.75" customHeight="1" x14ac:dyDescent="0.3">
      <c r="C52" s="66" t="s">
        <v>8</v>
      </c>
      <c r="D52" s="119"/>
      <c r="E52" s="25"/>
      <c r="F52" s="25"/>
      <c r="G52" s="77">
        <f t="shared" si="8"/>
        <v>0</v>
      </c>
      <c r="M52" s="68"/>
    </row>
    <row r="53" spans="2:13" ht="32.25" customHeight="1" x14ac:dyDescent="0.3">
      <c r="C53" s="66" t="s">
        <v>9</v>
      </c>
      <c r="D53" s="119"/>
      <c r="E53" s="119"/>
      <c r="F53" s="119"/>
      <c r="G53" s="77">
        <f t="shared" si="8"/>
        <v>0</v>
      </c>
      <c r="M53" s="68"/>
    </row>
    <row r="54" spans="2:13" s="70" customFormat="1" x14ac:dyDescent="0.3">
      <c r="C54" s="67" t="s">
        <v>10</v>
      </c>
      <c r="D54" s="119"/>
      <c r="E54" s="119"/>
      <c r="F54" s="119"/>
      <c r="G54" s="77">
        <f t="shared" si="8"/>
        <v>0</v>
      </c>
    </row>
    <row r="55" spans="2:13" x14ac:dyDescent="0.3">
      <c r="C55" s="66" t="s">
        <v>15</v>
      </c>
      <c r="D55" s="119"/>
      <c r="E55" s="119"/>
      <c r="F55" s="119"/>
      <c r="G55" s="77">
        <f t="shared" si="8"/>
        <v>0</v>
      </c>
      <c r="M55" s="68"/>
    </row>
    <row r="56" spans="2:13" x14ac:dyDescent="0.3">
      <c r="C56" s="66" t="s">
        <v>11</v>
      </c>
      <c r="D56" s="119"/>
      <c r="E56" s="119"/>
      <c r="F56" s="119"/>
      <c r="G56" s="77">
        <f t="shared" si="8"/>
        <v>0</v>
      </c>
      <c r="M56" s="68"/>
    </row>
    <row r="57" spans="2:13" x14ac:dyDescent="0.3">
      <c r="C57" s="66" t="s">
        <v>162</v>
      </c>
      <c r="D57" s="119"/>
      <c r="E57" s="119"/>
      <c r="F57" s="119"/>
      <c r="G57" s="77">
        <f t="shared" si="8"/>
        <v>0</v>
      </c>
      <c r="M57" s="68"/>
    </row>
    <row r="58" spans="2:13" ht="21" customHeight="1" x14ac:dyDescent="0.3">
      <c r="C58" s="71" t="s">
        <v>165</v>
      </c>
      <c r="D58" s="83">
        <f t="shared" ref="D58:E58" si="9">SUM(D51:D57)</f>
        <v>0</v>
      </c>
      <c r="E58" s="83">
        <f t="shared" si="9"/>
        <v>0</v>
      </c>
      <c r="F58" s="83">
        <f t="shared" ref="F58" si="10">SUM(F51:F57)</f>
        <v>0</v>
      </c>
      <c r="G58" s="77">
        <f t="shared" si="8"/>
        <v>0</v>
      </c>
      <c r="M58" s="68"/>
    </row>
    <row r="59" spans="2:13" s="70" customFormat="1" ht="22.5" customHeight="1" x14ac:dyDescent="0.3">
      <c r="C59" s="87"/>
      <c r="D59" s="85"/>
      <c r="E59" s="85"/>
      <c r="F59" s="85"/>
      <c r="G59" s="86"/>
    </row>
    <row r="60" spans="2:13" x14ac:dyDescent="0.3">
      <c r="B60" s="321" t="s">
        <v>171</v>
      </c>
      <c r="C60" s="322"/>
      <c r="D60" s="322"/>
      <c r="E60" s="322"/>
      <c r="F60" s="322"/>
      <c r="G60" s="323"/>
      <c r="M60" s="68"/>
    </row>
    <row r="61" spans="2:13" x14ac:dyDescent="0.3">
      <c r="C61" s="321" t="s">
        <v>172</v>
      </c>
      <c r="D61" s="322"/>
      <c r="E61" s="322"/>
      <c r="F61" s="322"/>
      <c r="G61" s="323"/>
      <c r="M61" s="68"/>
    </row>
    <row r="62" spans="2:13" ht="24" customHeight="1" thickBot="1" x14ac:dyDescent="0.35">
      <c r="C62" s="80" t="s">
        <v>163</v>
      </c>
      <c r="D62" s="81">
        <f>'1) Budget Tables'!D72</f>
        <v>155453.37333333332</v>
      </c>
      <c r="E62" s="81">
        <f>'1) Budget Tables'!E72</f>
        <v>0</v>
      </c>
      <c r="F62" s="81">
        <f>'1) Budget Tables'!F72</f>
        <v>0</v>
      </c>
      <c r="G62" s="82">
        <f>SUM(D62:F62)</f>
        <v>155453.37333333332</v>
      </c>
      <c r="M62" s="68"/>
    </row>
    <row r="63" spans="2:13" ht="15.75" customHeight="1" x14ac:dyDescent="0.3">
      <c r="C63" s="78" t="s">
        <v>7</v>
      </c>
      <c r="D63" s="234">
        <v>10294.68</v>
      </c>
      <c r="E63" s="118"/>
      <c r="F63" s="118"/>
      <c r="G63" s="79">
        <f t="shared" ref="G63:G70" si="11">SUM(D63:F63)</f>
        <v>10294.68</v>
      </c>
      <c r="M63" s="68"/>
    </row>
    <row r="64" spans="2:13" ht="15.75" customHeight="1" x14ac:dyDescent="0.3">
      <c r="C64" s="66" t="s">
        <v>8</v>
      </c>
      <c r="D64" s="235"/>
      <c r="E64" s="25"/>
      <c r="F64" s="25"/>
      <c r="G64" s="77">
        <f t="shared" si="11"/>
        <v>0</v>
      </c>
      <c r="M64" s="68"/>
    </row>
    <row r="65" spans="2:13" ht="15.75" customHeight="1" x14ac:dyDescent="0.3">
      <c r="C65" s="66" t="s">
        <v>9</v>
      </c>
      <c r="D65" s="235"/>
      <c r="E65" s="119"/>
      <c r="F65" s="119"/>
      <c r="G65" s="77">
        <f t="shared" si="11"/>
        <v>0</v>
      </c>
      <c r="M65" s="68"/>
    </row>
    <row r="66" spans="2:13" ht="18.75" customHeight="1" x14ac:dyDescent="0.3">
      <c r="C66" s="67" t="s">
        <v>10</v>
      </c>
      <c r="D66" s="235">
        <v>37171.520000000004</v>
      </c>
      <c r="E66" s="119"/>
      <c r="F66" s="119"/>
      <c r="G66" s="77">
        <f t="shared" si="11"/>
        <v>37171.520000000004</v>
      </c>
      <c r="M66" s="68"/>
    </row>
    <row r="67" spans="2:13" x14ac:dyDescent="0.3">
      <c r="C67" s="66" t="s">
        <v>15</v>
      </c>
      <c r="D67" s="236"/>
      <c r="E67" s="119"/>
      <c r="F67" s="119"/>
      <c r="G67" s="77">
        <f t="shared" si="11"/>
        <v>0</v>
      </c>
      <c r="M67" s="68"/>
    </row>
    <row r="68" spans="2:13" s="70" customFormat="1" ht="21.75" customHeight="1" x14ac:dyDescent="0.3">
      <c r="B68" s="68"/>
      <c r="C68" s="66" t="s">
        <v>11</v>
      </c>
      <c r="D68" s="236">
        <v>107987.17333333334</v>
      </c>
      <c r="E68" s="119"/>
      <c r="F68" s="119"/>
      <c r="G68" s="77">
        <f t="shared" si="11"/>
        <v>107987.17333333334</v>
      </c>
    </row>
    <row r="69" spans="2:13" s="70" customFormat="1" x14ac:dyDescent="0.3">
      <c r="B69" s="68"/>
      <c r="C69" s="66" t="s">
        <v>162</v>
      </c>
      <c r="D69" s="236"/>
      <c r="E69" s="119"/>
      <c r="F69" s="119"/>
      <c r="G69" s="77">
        <f t="shared" si="11"/>
        <v>0</v>
      </c>
    </row>
    <row r="70" spans="2:13" x14ac:dyDescent="0.3">
      <c r="C70" s="71" t="s">
        <v>165</v>
      </c>
      <c r="D70" s="83">
        <f>SUM(D63:D69)</f>
        <v>155453.37333333335</v>
      </c>
      <c r="E70" s="83">
        <f>SUM(E63:E69)</f>
        <v>0</v>
      </c>
      <c r="F70" s="83">
        <f t="shared" ref="F70" si="12">SUM(F63:F69)</f>
        <v>0</v>
      </c>
      <c r="G70" s="77">
        <f t="shared" si="11"/>
        <v>155453.37333333335</v>
      </c>
      <c r="M70" s="68"/>
    </row>
    <row r="71" spans="2:13" s="70" customFormat="1" x14ac:dyDescent="0.3">
      <c r="C71" s="84"/>
      <c r="D71" s="85"/>
      <c r="E71" s="85"/>
      <c r="F71" s="85"/>
      <c r="G71" s="86"/>
    </row>
    <row r="72" spans="2:13" x14ac:dyDescent="0.3">
      <c r="B72" s="70"/>
      <c r="C72" s="321" t="s">
        <v>63</v>
      </c>
      <c r="D72" s="322"/>
      <c r="E72" s="322"/>
      <c r="F72" s="322"/>
      <c r="G72" s="323"/>
      <c r="M72" s="68"/>
    </row>
    <row r="73" spans="2:13" ht="21.75" customHeight="1" thickBot="1" x14ac:dyDescent="0.35">
      <c r="C73" s="80" t="s">
        <v>163</v>
      </c>
      <c r="D73" s="81">
        <f>'1) Budget Tables'!D82</f>
        <v>124710.03999999998</v>
      </c>
      <c r="E73" s="81">
        <f>'1) Budget Tables'!E82</f>
        <v>0</v>
      </c>
      <c r="F73" s="81">
        <f>'1) Budget Tables'!F82</f>
        <v>0</v>
      </c>
      <c r="G73" s="82">
        <f t="shared" ref="G73:G81" si="13">SUM(D73:F73)</f>
        <v>124710.03999999998</v>
      </c>
      <c r="M73" s="68"/>
    </row>
    <row r="74" spans="2:13" ht="15.75" customHeight="1" x14ac:dyDescent="0.3">
      <c r="C74" s="78" t="s">
        <v>7</v>
      </c>
      <c r="D74" s="234"/>
      <c r="E74" s="118"/>
      <c r="F74" s="118"/>
      <c r="G74" s="79">
        <f t="shared" si="13"/>
        <v>0</v>
      </c>
      <c r="M74" s="68"/>
    </row>
    <row r="75" spans="2:13" ht="15.75" customHeight="1" x14ac:dyDescent="0.3">
      <c r="C75" s="66" t="s">
        <v>8</v>
      </c>
      <c r="D75" s="235"/>
      <c r="E75" s="25"/>
      <c r="F75" s="25"/>
      <c r="G75" s="77">
        <f t="shared" si="13"/>
        <v>0</v>
      </c>
      <c r="M75" s="68"/>
    </row>
    <row r="76" spans="2:13" ht="15.75" customHeight="1" x14ac:dyDescent="0.3">
      <c r="C76" s="66" t="s">
        <v>9</v>
      </c>
      <c r="D76" s="235"/>
      <c r="E76" s="119"/>
      <c r="F76" s="119"/>
      <c r="G76" s="77">
        <f t="shared" si="13"/>
        <v>0</v>
      </c>
      <c r="M76" s="68"/>
    </row>
    <row r="77" spans="2:13" x14ac:dyDescent="0.3">
      <c r="C77" s="67" t="s">
        <v>10</v>
      </c>
      <c r="D77" s="235">
        <v>124710.03999999998</v>
      </c>
      <c r="E77" s="119"/>
      <c r="F77" s="119"/>
      <c r="G77" s="77">
        <f t="shared" si="13"/>
        <v>124710.03999999998</v>
      </c>
      <c r="M77" s="68"/>
    </row>
    <row r="78" spans="2:13" x14ac:dyDescent="0.3">
      <c r="C78" s="66" t="s">
        <v>15</v>
      </c>
      <c r="D78" s="235"/>
      <c r="E78" s="119"/>
      <c r="F78" s="119"/>
      <c r="G78" s="77">
        <f t="shared" si="13"/>
        <v>0</v>
      </c>
      <c r="M78" s="68"/>
    </row>
    <row r="79" spans="2:13" x14ac:dyDescent="0.3">
      <c r="C79" s="66" t="s">
        <v>11</v>
      </c>
      <c r="D79" s="235"/>
      <c r="E79" s="119"/>
      <c r="F79" s="119"/>
      <c r="G79" s="77">
        <f t="shared" si="13"/>
        <v>0</v>
      </c>
      <c r="M79" s="68"/>
    </row>
    <row r="80" spans="2:13" x14ac:dyDescent="0.3">
      <c r="C80" s="66" t="s">
        <v>162</v>
      </c>
      <c r="D80" s="119"/>
      <c r="E80" s="119"/>
      <c r="F80" s="119"/>
      <c r="G80" s="77">
        <f t="shared" si="13"/>
        <v>0</v>
      </c>
      <c r="M80" s="68"/>
    </row>
    <row r="81" spans="2:13" x14ac:dyDescent="0.3">
      <c r="C81" s="71" t="s">
        <v>165</v>
      </c>
      <c r="D81" s="83">
        <f t="shared" ref="D81:E81" si="14">SUM(D74:D80)</f>
        <v>124710.03999999998</v>
      </c>
      <c r="E81" s="83">
        <f t="shared" si="14"/>
        <v>0</v>
      </c>
      <c r="F81" s="83">
        <f t="shared" ref="F81" si="15">SUM(F74:F80)</f>
        <v>0</v>
      </c>
      <c r="G81" s="77">
        <f t="shared" si="13"/>
        <v>124710.03999999998</v>
      </c>
      <c r="M81" s="68"/>
    </row>
    <row r="82" spans="2:13" s="70" customFormat="1" x14ac:dyDescent="0.3">
      <c r="C82" s="84"/>
      <c r="D82" s="85"/>
      <c r="E82" s="85"/>
      <c r="F82" s="85"/>
      <c r="G82" s="86"/>
    </row>
    <row r="83" spans="2:13" x14ac:dyDescent="0.3">
      <c r="C83" s="321" t="s">
        <v>68</v>
      </c>
      <c r="D83" s="322"/>
      <c r="E83" s="322"/>
      <c r="F83" s="322"/>
      <c r="G83" s="323"/>
      <c r="M83" s="68"/>
    </row>
    <row r="84" spans="2:13" ht="21.75" customHeight="1" thickBot="1" x14ac:dyDescent="0.35">
      <c r="B84" s="70"/>
      <c r="C84" s="80" t="s">
        <v>163</v>
      </c>
      <c r="D84" s="81">
        <f>'1) Budget Tables'!D92</f>
        <v>0</v>
      </c>
      <c r="E84" s="81">
        <f>'1) Budget Tables'!E92</f>
        <v>0</v>
      </c>
      <c r="F84" s="81">
        <f>'1) Budget Tables'!F92</f>
        <v>0</v>
      </c>
      <c r="G84" s="82">
        <f t="shared" ref="G84:G92" si="16">SUM(D84:F84)</f>
        <v>0</v>
      </c>
      <c r="M84" s="68"/>
    </row>
    <row r="85" spans="2:13" ht="18" customHeight="1" x14ac:dyDescent="0.3">
      <c r="C85" s="78" t="s">
        <v>7</v>
      </c>
      <c r="D85" s="117"/>
      <c r="E85" s="118"/>
      <c r="F85" s="118"/>
      <c r="G85" s="79">
        <f t="shared" si="16"/>
        <v>0</v>
      </c>
      <c r="M85" s="68"/>
    </row>
    <row r="86" spans="2:13" ht="15.75" customHeight="1" x14ac:dyDescent="0.3">
      <c r="C86" s="66" t="s">
        <v>8</v>
      </c>
      <c r="D86" s="119"/>
      <c r="E86" s="25"/>
      <c r="F86" s="25"/>
      <c r="G86" s="77">
        <f t="shared" si="16"/>
        <v>0</v>
      </c>
      <c r="M86" s="68"/>
    </row>
    <row r="87" spans="2:13" s="70" customFormat="1" ht="15.75" customHeight="1" x14ac:dyDescent="0.3">
      <c r="B87" s="68"/>
      <c r="C87" s="66" t="s">
        <v>9</v>
      </c>
      <c r="D87" s="119"/>
      <c r="E87" s="119"/>
      <c r="F87" s="119"/>
      <c r="G87" s="77">
        <f t="shared" si="16"/>
        <v>0</v>
      </c>
    </row>
    <row r="88" spans="2:13" x14ac:dyDescent="0.3">
      <c r="B88" s="70"/>
      <c r="C88" s="67" t="s">
        <v>10</v>
      </c>
      <c r="D88" s="119"/>
      <c r="E88" s="119"/>
      <c r="F88" s="119"/>
      <c r="G88" s="77">
        <f t="shared" si="16"/>
        <v>0</v>
      </c>
      <c r="M88" s="68"/>
    </row>
    <row r="89" spans="2:13" x14ac:dyDescent="0.3">
      <c r="B89" s="70"/>
      <c r="C89" s="66" t="s">
        <v>15</v>
      </c>
      <c r="D89" s="119"/>
      <c r="E89" s="119"/>
      <c r="F89" s="119"/>
      <c r="G89" s="77">
        <f t="shared" si="16"/>
        <v>0</v>
      </c>
      <c r="M89" s="68"/>
    </row>
    <row r="90" spans="2:13" x14ac:dyDescent="0.3">
      <c r="B90" s="70"/>
      <c r="C90" s="66" t="s">
        <v>11</v>
      </c>
      <c r="D90" s="119"/>
      <c r="E90" s="119"/>
      <c r="F90" s="119"/>
      <c r="G90" s="77">
        <f t="shared" si="16"/>
        <v>0</v>
      </c>
      <c r="M90" s="68"/>
    </row>
    <row r="91" spans="2:13" x14ac:dyDescent="0.3">
      <c r="C91" s="66" t="s">
        <v>162</v>
      </c>
      <c r="D91" s="119"/>
      <c r="E91" s="119"/>
      <c r="F91" s="119"/>
      <c r="G91" s="77">
        <f t="shared" si="16"/>
        <v>0</v>
      </c>
      <c r="M91" s="68"/>
    </row>
    <row r="92" spans="2:13" x14ac:dyDescent="0.3">
      <c r="C92" s="71" t="s">
        <v>165</v>
      </c>
      <c r="D92" s="83">
        <f t="shared" ref="D92:E92" si="17">SUM(D85:D91)</f>
        <v>0</v>
      </c>
      <c r="E92" s="83">
        <f t="shared" si="17"/>
        <v>0</v>
      </c>
      <c r="F92" s="83">
        <f t="shared" ref="F92" si="18">SUM(F85:F91)</f>
        <v>0</v>
      </c>
      <c r="G92" s="77">
        <f t="shared" si="16"/>
        <v>0</v>
      </c>
      <c r="M92" s="68"/>
    </row>
    <row r="93" spans="2:13" s="70" customFormat="1" x14ac:dyDescent="0.3">
      <c r="C93" s="84"/>
      <c r="D93" s="85"/>
      <c r="E93" s="85"/>
      <c r="F93" s="85"/>
      <c r="G93" s="86"/>
    </row>
    <row r="94" spans="2:13" x14ac:dyDescent="0.3">
      <c r="C94" s="321" t="s">
        <v>85</v>
      </c>
      <c r="D94" s="322"/>
      <c r="E94" s="322"/>
      <c r="F94" s="322"/>
      <c r="G94" s="323"/>
      <c r="M94" s="68"/>
    </row>
    <row r="95" spans="2:13" ht="21.75" customHeight="1" thickBot="1" x14ac:dyDescent="0.35">
      <c r="C95" s="80" t="s">
        <v>163</v>
      </c>
      <c r="D95" s="81">
        <f>'1) Budget Tables'!D102</f>
        <v>0</v>
      </c>
      <c r="E95" s="81">
        <f>'1) Budget Tables'!E102</f>
        <v>0</v>
      </c>
      <c r="F95" s="81">
        <f>'1) Budget Tables'!F102</f>
        <v>0</v>
      </c>
      <c r="G95" s="82">
        <f t="shared" ref="G95:G103" si="19">SUM(D95:F95)</f>
        <v>0</v>
      </c>
      <c r="M95" s="68"/>
    </row>
    <row r="96" spans="2:13" ht="15.75" customHeight="1" x14ac:dyDescent="0.3">
      <c r="C96" s="78" t="s">
        <v>7</v>
      </c>
      <c r="D96" s="117"/>
      <c r="E96" s="118"/>
      <c r="F96" s="118"/>
      <c r="G96" s="79">
        <f t="shared" si="19"/>
        <v>0</v>
      </c>
      <c r="M96" s="68"/>
    </row>
    <row r="97" spans="2:13" ht="15.75" customHeight="1" x14ac:dyDescent="0.3">
      <c r="B97" s="70"/>
      <c r="C97" s="66" t="s">
        <v>8</v>
      </c>
      <c r="D97" s="119"/>
      <c r="E97" s="25"/>
      <c r="F97" s="25"/>
      <c r="G97" s="77">
        <f t="shared" si="19"/>
        <v>0</v>
      </c>
      <c r="M97" s="68"/>
    </row>
    <row r="98" spans="2:13" ht="15.75" customHeight="1" x14ac:dyDescent="0.3">
      <c r="C98" s="66" t="s">
        <v>9</v>
      </c>
      <c r="D98" s="119"/>
      <c r="E98" s="119"/>
      <c r="F98" s="119"/>
      <c r="G98" s="77">
        <f t="shared" si="19"/>
        <v>0</v>
      </c>
      <c r="M98" s="68"/>
    </row>
    <row r="99" spans="2:13" x14ac:dyDescent="0.3">
      <c r="C99" s="67" t="s">
        <v>10</v>
      </c>
      <c r="D99" s="119"/>
      <c r="E99" s="119"/>
      <c r="F99" s="119"/>
      <c r="G99" s="77">
        <f t="shared" si="19"/>
        <v>0</v>
      </c>
      <c r="M99" s="68"/>
    </row>
    <row r="100" spans="2:13" x14ac:dyDescent="0.3">
      <c r="C100" s="66" t="s">
        <v>15</v>
      </c>
      <c r="D100" s="119"/>
      <c r="E100" s="119"/>
      <c r="F100" s="119"/>
      <c r="G100" s="77">
        <f t="shared" si="19"/>
        <v>0</v>
      </c>
      <c r="M100" s="68"/>
    </row>
    <row r="101" spans="2:13" ht="25.5" customHeight="1" x14ac:dyDescent="0.3">
      <c r="C101" s="66" t="s">
        <v>11</v>
      </c>
      <c r="D101" s="119"/>
      <c r="E101" s="119"/>
      <c r="F101" s="119"/>
      <c r="G101" s="77">
        <f t="shared" si="19"/>
        <v>0</v>
      </c>
      <c r="M101" s="68"/>
    </row>
    <row r="102" spans="2:13" x14ac:dyDescent="0.3">
      <c r="B102" s="70"/>
      <c r="C102" s="66" t="s">
        <v>162</v>
      </c>
      <c r="D102" s="119"/>
      <c r="E102" s="119"/>
      <c r="F102" s="119"/>
      <c r="G102" s="77">
        <f t="shared" si="19"/>
        <v>0</v>
      </c>
      <c r="M102" s="68"/>
    </row>
    <row r="103" spans="2:13" ht="15.75" customHeight="1" x14ac:dyDescent="0.3">
      <c r="C103" s="71" t="s">
        <v>165</v>
      </c>
      <c r="D103" s="83">
        <f t="shared" ref="D103:E103" si="20">SUM(D96:D102)</f>
        <v>0</v>
      </c>
      <c r="E103" s="83">
        <f t="shared" si="20"/>
        <v>0</v>
      </c>
      <c r="F103" s="83">
        <f t="shared" ref="F103" si="21">SUM(F96:F102)</f>
        <v>0</v>
      </c>
      <c r="G103" s="77">
        <f t="shared" si="19"/>
        <v>0</v>
      </c>
      <c r="M103" s="68"/>
    </row>
    <row r="104" spans="2:13" ht="25.5" customHeight="1" x14ac:dyDescent="0.3">
      <c r="D104" s="72"/>
      <c r="E104" s="72"/>
      <c r="F104" s="72"/>
      <c r="G104" s="72"/>
      <c r="M104" s="68"/>
    </row>
    <row r="105" spans="2:13" x14ac:dyDescent="0.3">
      <c r="B105" s="321" t="s">
        <v>173</v>
      </c>
      <c r="C105" s="322"/>
      <c r="D105" s="322"/>
      <c r="E105" s="322"/>
      <c r="F105" s="322"/>
      <c r="G105" s="323"/>
      <c r="M105" s="68"/>
    </row>
    <row r="106" spans="2:13" x14ac:dyDescent="0.3">
      <c r="C106" s="321" t="s">
        <v>87</v>
      </c>
      <c r="D106" s="322"/>
      <c r="E106" s="322"/>
      <c r="F106" s="322"/>
      <c r="G106" s="323"/>
      <c r="M106" s="68"/>
    </row>
    <row r="107" spans="2:13" ht="22.5" customHeight="1" thickBot="1" x14ac:dyDescent="0.35">
      <c r="C107" s="80" t="s">
        <v>163</v>
      </c>
      <c r="D107" s="81">
        <f>'1) Budget Tables'!D114</f>
        <v>58216.496666666673</v>
      </c>
      <c r="E107" s="81">
        <f>'1) Budget Tables'!E114</f>
        <v>0</v>
      </c>
      <c r="F107" s="81">
        <f>'1) Budget Tables'!F114</f>
        <v>0</v>
      </c>
      <c r="G107" s="82">
        <f>SUM(D107:F107)</f>
        <v>58216.496666666673</v>
      </c>
      <c r="M107" s="68"/>
    </row>
    <row r="108" spans="2:13" x14ac:dyDescent="0.3">
      <c r="C108" s="78" t="s">
        <v>7</v>
      </c>
      <c r="D108" s="117">
        <v>12868.35</v>
      </c>
      <c r="E108" s="118"/>
      <c r="F108" s="118"/>
      <c r="G108" s="79">
        <f t="shared" ref="G108:G115" si="22">SUM(D108:F108)</f>
        <v>12868.35</v>
      </c>
      <c r="M108" s="68"/>
    </row>
    <row r="109" spans="2:13" x14ac:dyDescent="0.3">
      <c r="C109" s="66" t="s">
        <v>8</v>
      </c>
      <c r="D109" s="119"/>
      <c r="E109" s="25"/>
      <c r="F109" s="25"/>
      <c r="G109" s="77">
        <f t="shared" si="22"/>
        <v>0</v>
      </c>
      <c r="M109" s="68"/>
    </row>
    <row r="110" spans="2:13" ht="15.75" customHeight="1" x14ac:dyDescent="0.3">
      <c r="C110" s="66" t="s">
        <v>9</v>
      </c>
      <c r="D110" s="119"/>
      <c r="E110" s="119"/>
      <c r="F110" s="119"/>
      <c r="G110" s="77">
        <f t="shared" si="22"/>
        <v>0</v>
      </c>
      <c r="M110" s="68"/>
    </row>
    <row r="111" spans="2:13" x14ac:dyDescent="0.3">
      <c r="C111" s="67" t="s">
        <v>10</v>
      </c>
      <c r="D111" s="235"/>
      <c r="E111" s="119"/>
      <c r="F111" s="119"/>
      <c r="G111" s="77">
        <f t="shared" si="22"/>
        <v>0</v>
      </c>
      <c r="M111" s="68"/>
    </row>
    <row r="112" spans="2:13" x14ac:dyDescent="0.3">
      <c r="C112" s="66" t="s">
        <v>15</v>
      </c>
      <c r="D112" s="235">
        <v>1250</v>
      </c>
      <c r="E112" s="119"/>
      <c r="F112" s="119"/>
      <c r="G112" s="77">
        <f t="shared" si="22"/>
        <v>1250</v>
      </c>
      <c r="M112" s="68"/>
    </row>
    <row r="113" spans="3:13" x14ac:dyDescent="0.3">
      <c r="C113" s="66" t="s">
        <v>11</v>
      </c>
      <c r="D113" s="236">
        <v>41796.26666666667</v>
      </c>
      <c r="E113" s="119"/>
      <c r="F113" s="119"/>
      <c r="G113" s="77">
        <f t="shared" si="22"/>
        <v>41796.26666666667</v>
      </c>
      <c r="M113" s="68"/>
    </row>
    <row r="114" spans="3:13" x14ac:dyDescent="0.3">
      <c r="C114" s="66" t="s">
        <v>162</v>
      </c>
      <c r="D114" s="235">
        <v>2301.88</v>
      </c>
      <c r="E114" s="119"/>
      <c r="F114" s="119"/>
      <c r="G114" s="77">
        <f t="shared" si="22"/>
        <v>2301.88</v>
      </c>
      <c r="M114" s="68"/>
    </row>
    <row r="115" spans="3:13" x14ac:dyDescent="0.3">
      <c r="C115" s="71" t="s">
        <v>165</v>
      </c>
      <c r="D115" s="83">
        <f>SUM(D108:D114)</f>
        <v>58216.496666666666</v>
      </c>
      <c r="E115" s="83">
        <f>SUM(E108:E114)</f>
        <v>0</v>
      </c>
      <c r="F115" s="83">
        <f t="shared" ref="F115" si="23">SUM(F108:F114)</f>
        <v>0</v>
      </c>
      <c r="G115" s="77">
        <f t="shared" si="22"/>
        <v>58216.496666666666</v>
      </c>
      <c r="M115" s="68"/>
    </row>
    <row r="116" spans="3:13" s="70" customFormat="1" x14ac:dyDescent="0.3">
      <c r="C116" s="84"/>
      <c r="D116" s="85"/>
      <c r="E116" s="85"/>
      <c r="F116" s="85"/>
      <c r="G116" s="86"/>
    </row>
    <row r="117" spans="3:13" ht="15.75" customHeight="1" x14ac:dyDescent="0.3">
      <c r="C117" s="321" t="s">
        <v>174</v>
      </c>
      <c r="D117" s="322"/>
      <c r="E117" s="322"/>
      <c r="F117" s="322"/>
      <c r="G117" s="323"/>
      <c r="M117" s="68"/>
    </row>
    <row r="118" spans="3:13" ht="21.75" customHeight="1" thickBot="1" x14ac:dyDescent="0.35">
      <c r="C118" s="80" t="s">
        <v>163</v>
      </c>
      <c r="D118" s="81">
        <f>'1) Budget Tables'!D124</f>
        <v>96571.1933333333</v>
      </c>
      <c r="E118" s="81">
        <f>'1) Budget Tables'!E124</f>
        <v>0</v>
      </c>
      <c r="F118" s="81">
        <f>'1) Budget Tables'!F124</f>
        <v>0</v>
      </c>
      <c r="G118" s="82">
        <f t="shared" ref="G118:G126" si="24">SUM(D118:F118)</f>
        <v>96571.1933333333</v>
      </c>
      <c r="M118" s="68"/>
    </row>
    <row r="119" spans="3:13" x14ac:dyDescent="0.3">
      <c r="C119" s="78" t="s">
        <v>7</v>
      </c>
      <c r="D119" s="117">
        <v>15442.02</v>
      </c>
      <c r="E119" s="118"/>
      <c r="F119" s="118"/>
      <c r="G119" s="79">
        <f t="shared" si="24"/>
        <v>15442.02</v>
      </c>
      <c r="M119" s="68"/>
    </row>
    <row r="120" spans="3:13" x14ac:dyDescent="0.3">
      <c r="C120" s="66" t="s">
        <v>8</v>
      </c>
      <c r="D120" s="119"/>
      <c r="E120" s="25"/>
      <c r="F120" s="25"/>
      <c r="G120" s="77">
        <f t="shared" si="24"/>
        <v>0</v>
      </c>
      <c r="M120" s="68"/>
    </row>
    <row r="121" spans="3:13" ht="31.2" x14ac:dyDescent="0.3">
      <c r="C121" s="66" t="s">
        <v>9</v>
      </c>
      <c r="D121" s="119"/>
      <c r="E121" s="119"/>
      <c r="F121" s="119"/>
      <c r="G121" s="77">
        <f t="shared" si="24"/>
        <v>0</v>
      </c>
      <c r="M121" s="68"/>
    </row>
    <row r="122" spans="3:13" x14ac:dyDescent="0.3">
      <c r="C122" s="67" t="s">
        <v>10</v>
      </c>
      <c r="D122" s="119">
        <v>14244</v>
      </c>
      <c r="E122" s="119"/>
      <c r="F122" s="119"/>
      <c r="G122" s="77">
        <f t="shared" si="24"/>
        <v>14244</v>
      </c>
      <c r="M122" s="68"/>
    </row>
    <row r="123" spans="3:13" x14ac:dyDescent="0.3">
      <c r="C123" s="66" t="s">
        <v>15</v>
      </c>
      <c r="D123" s="119">
        <v>7933.3333333333339</v>
      </c>
      <c r="E123" s="119"/>
      <c r="F123" s="119"/>
      <c r="G123" s="77">
        <f t="shared" si="24"/>
        <v>7933.3333333333339</v>
      </c>
      <c r="M123" s="68"/>
    </row>
    <row r="124" spans="3:13" x14ac:dyDescent="0.3">
      <c r="C124" s="66" t="s">
        <v>11</v>
      </c>
      <c r="D124" s="119">
        <v>32296.199999999997</v>
      </c>
      <c r="E124" s="119"/>
      <c r="F124" s="119"/>
      <c r="G124" s="77">
        <f t="shared" si="24"/>
        <v>32296.199999999997</v>
      </c>
      <c r="M124" s="68"/>
    </row>
    <row r="125" spans="3:13" x14ac:dyDescent="0.3">
      <c r="C125" s="66" t="s">
        <v>162</v>
      </c>
      <c r="D125" s="119">
        <v>26655.63999999997</v>
      </c>
      <c r="E125" s="119"/>
      <c r="F125" s="119"/>
      <c r="G125" s="77">
        <f t="shared" si="24"/>
        <v>26655.63999999997</v>
      </c>
      <c r="M125" s="68"/>
    </row>
    <row r="126" spans="3:13" x14ac:dyDescent="0.3">
      <c r="C126" s="71" t="s">
        <v>165</v>
      </c>
      <c r="D126" s="83">
        <f t="shared" ref="D126:E126" si="25">SUM(D119:D125)</f>
        <v>96571.1933333333</v>
      </c>
      <c r="E126" s="83">
        <f t="shared" si="25"/>
        <v>0</v>
      </c>
      <c r="F126" s="83">
        <f t="shared" ref="F126" si="26">SUM(F119:F125)</f>
        <v>0</v>
      </c>
      <c r="G126" s="77">
        <f t="shared" si="24"/>
        <v>96571.1933333333</v>
      </c>
      <c r="M126" s="68"/>
    </row>
    <row r="127" spans="3:13" s="70" customFormat="1" x14ac:dyDescent="0.3">
      <c r="C127" s="84"/>
      <c r="D127" s="85"/>
      <c r="E127" s="85"/>
      <c r="F127" s="85"/>
      <c r="G127" s="86"/>
    </row>
    <row r="128" spans="3:13" x14ac:dyDescent="0.3">
      <c r="C128" s="321" t="s">
        <v>96</v>
      </c>
      <c r="D128" s="322"/>
      <c r="E128" s="322"/>
      <c r="F128" s="322"/>
      <c r="G128" s="323"/>
      <c r="M128" s="68"/>
    </row>
    <row r="129" spans="3:13" ht="21" customHeight="1" thickBot="1" x14ac:dyDescent="0.35">
      <c r="C129" s="80" t="s">
        <v>163</v>
      </c>
      <c r="D129" s="81">
        <f>'1) Budget Tables'!D134</f>
        <v>0</v>
      </c>
      <c r="E129" s="81">
        <f>'1) Budget Tables'!E134</f>
        <v>0</v>
      </c>
      <c r="F129" s="81">
        <f>'1) Budget Tables'!F134</f>
        <v>0</v>
      </c>
      <c r="G129" s="82">
        <f t="shared" ref="G129:G137" si="27">SUM(D129:F129)</f>
        <v>0</v>
      </c>
      <c r="M129" s="68"/>
    </row>
    <row r="130" spans="3:13" x14ac:dyDescent="0.3">
      <c r="C130" s="78" t="s">
        <v>7</v>
      </c>
      <c r="D130" s="117"/>
      <c r="E130" s="118"/>
      <c r="F130" s="118"/>
      <c r="G130" s="79">
        <f t="shared" si="27"/>
        <v>0</v>
      </c>
      <c r="M130" s="68"/>
    </row>
    <row r="131" spans="3:13" x14ac:dyDescent="0.3">
      <c r="C131" s="66" t="s">
        <v>8</v>
      </c>
      <c r="D131" s="119"/>
      <c r="E131" s="25"/>
      <c r="F131" s="25"/>
      <c r="G131" s="77">
        <f t="shared" si="27"/>
        <v>0</v>
      </c>
      <c r="M131" s="68"/>
    </row>
    <row r="132" spans="3:13" ht="31.2" x14ac:dyDescent="0.3">
      <c r="C132" s="66" t="s">
        <v>9</v>
      </c>
      <c r="D132" s="119"/>
      <c r="E132" s="119"/>
      <c r="F132" s="119"/>
      <c r="G132" s="77">
        <f t="shared" si="27"/>
        <v>0</v>
      </c>
      <c r="M132" s="68"/>
    </row>
    <row r="133" spans="3:13" x14ac:dyDescent="0.3">
      <c r="C133" s="67" t="s">
        <v>10</v>
      </c>
      <c r="D133" s="119"/>
      <c r="E133" s="119"/>
      <c r="F133" s="119"/>
      <c r="G133" s="77">
        <f t="shared" si="27"/>
        <v>0</v>
      </c>
      <c r="M133" s="68"/>
    </row>
    <row r="134" spans="3:13" x14ac:dyDescent="0.3">
      <c r="C134" s="66" t="s">
        <v>15</v>
      </c>
      <c r="D134" s="119"/>
      <c r="E134" s="119"/>
      <c r="F134" s="119"/>
      <c r="G134" s="77">
        <f t="shared" si="27"/>
        <v>0</v>
      </c>
      <c r="M134" s="68"/>
    </row>
    <row r="135" spans="3:13" x14ac:dyDescent="0.3">
      <c r="C135" s="66" t="s">
        <v>11</v>
      </c>
      <c r="D135" s="119"/>
      <c r="E135" s="119"/>
      <c r="F135" s="119"/>
      <c r="G135" s="77">
        <f t="shared" si="27"/>
        <v>0</v>
      </c>
      <c r="M135" s="68"/>
    </row>
    <row r="136" spans="3:13" x14ac:dyDescent="0.3">
      <c r="C136" s="66" t="s">
        <v>162</v>
      </c>
      <c r="D136" s="119"/>
      <c r="E136" s="119"/>
      <c r="F136" s="119"/>
      <c r="G136" s="77">
        <f t="shared" si="27"/>
        <v>0</v>
      </c>
      <c r="M136" s="68"/>
    </row>
    <row r="137" spans="3:13" x14ac:dyDescent="0.3">
      <c r="C137" s="71" t="s">
        <v>165</v>
      </c>
      <c r="D137" s="83">
        <f t="shared" ref="D137:E137" si="28">SUM(D130:D136)</f>
        <v>0</v>
      </c>
      <c r="E137" s="83">
        <f t="shared" si="28"/>
        <v>0</v>
      </c>
      <c r="F137" s="83">
        <f t="shared" ref="F137" si="29">SUM(F130:F136)</f>
        <v>0</v>
      </c>
      <c r="G137" s="77">
        <f t="shared" si="27"/>
        <v>0</v>
      </c>
      <c r="M137" s="68"/>
    </row>
    <row r="138" spans="3:13" s="70" customFormat="1" x14ac:dyDescent="0.3">
      <c r="C138" s="84"/>
      <c r="D138" s="85"/>
      <c r="E138" s="85"/>
      <c r="F138" s="85"/>
      <c r="G138" s="86"/>
    </row>
    <row r="139" spans="3:13" x14ac:dyDescent="0.3">
      <c r="C139" s="321" t="s">
        <v>105</v>
      </c>
      <c r="D139" s="322"/>
      <c r="E139" s="322"/>
      <c r="F139" s="322"/>
      <c r="G139" s="323"/>
      <c r="M139" s="68"/>
    </row>
    <row r="140" spans="3:13" ht="24" customHeight="1" thickBot="1" x14ac:dyDescent="0.35">
      <c r="C140" s="80" t="s">
        <v>163</v>
      </c>
      <c r="D140" s="81">
        <f>'1) Budget Tables'!D144</f>
        <v>0</v>
      </c>
      <c r="E140" s="81">
        <f>'1) Budget Tables'!E144</f>
        <v>0</v>
      </c>
      <c r="F140" s="81">
        <f>'1) Budget Tables'!F144</f>
        <v>0</v>
      </c>
      <c r="G140" s="82">
        <f t="shared" ref="G140:G148" si="30">SUM(D140:F140)</f>
        <v>0</v>
      </c>
      <c r="M140" s="68"/>
    </row>
    <row r="141" spans="3:13" ht="15.75" customHeight="1" x14ac:dyDescent="0.3">
      <c r="C141" s="78" t="s">
        <v>7</v>
      </c>
      <c r="D141" s="117"/>
      <c r="E141" s="118"/>
      <c r="F141" s="118"/>
      <c r="G141" s="79">
        <f t="shared" si="30"/>
        <v>0</v>
      </c>
      <c r="M141" s="68"/>
    </row>
    <row r="142" spans="3:13" s="72" customFormat="1" x14ac:dyDescent="0.3">
      <c r="C142" s="66" t="s">
        <v>8</v>
      </c>
      <c r="D142" s="119"/>
      <c r="E142" s="25"/>
      <c r="F142" s="25"/>
      <c r="G142" s="77">
        <f t="shared" si="30"/>
        <v>0</v>
      </c>
    </row>
    <row r="143" spans="3:13" s="72" customFormat="1" ht="15.75" customHeight="1" x14ac:dyDescent="0.3">
      <c r="C143" s="66" t="s">
        <v>9</v>
      </c>
      <c r="D143" s="119"/>
      <c r="E143" s="119"/>
      <c r="F143" s="119"/>
      <c r="G143" s="77">
        <f t="shared" si="30"/>
        <v>0</v>
      </c>
    </row>
    <row r="144" spans="3:13" s="72" customFormat="1" x14ac:dyDescent="0.3">
      <c r="C144" s="67" t="s">
        <v>10</v>
      </c>
      <c r="D144" s="119"/>
      <c r="E144" s="119"/>
      <c r="F144" s="119"/>
      <c r="G144" s="77">
        <f t="shared" si="30"/>
        <v>0</v>
      </c>
    </row>
    <row r="145" spans="2:7" s="72" customFormat="1" x14ac:dyDescent="0.3">
      <c r="C145" s="66" t="s">
        <v>15</v>
      </c>
      <c r="D145" s="119"/>
      <c r="E145" s="119"/>
      <c r="F145" s="119"/>
      <c r="G145" s="77">
        <f t="shared" si="30"/>
        <v>0</v>
      </c>
    </row>
    <row r="146" spans="2:7" s="72" customFormat="1" ht="15.75" customHeight="1" x14ac:dyDescent="0.3">
      <c r="C146" s="66" t="s">
        <v>11</v>
      </c>
      <c r="D146" s="119"/>
      <c r="E146" s="119"/>
      <c r="F146" s="119"/>
      <c r="G146" s="77">
        <f t="shared" si="30"/>
        <v>0</v>
      </c>
    </row>
    <row r="147" spans="2:7" s="72" customFormat="1" x14ac:dyDescent="0.3">
      <c r="C147" s="66" t="s">
        <v>162</v>
      </c>
      <c r="D147" s="119"/>
      <c r="E147" s="119"/>
      <c r="F147" s="119"/>
      <c r="G147" s="77">
        <f t="shared" si="30"/>
        <v>0</v>
      </c>
    </row>
    <row r="148" spans="2:7" s="72" customFormat="1" x14ac:dyDescent="0.3">
      <c r="C148" s="71" t="s">
        <v>165</v>
      </c>
      <c r="D148" s="83">
        <f t="shared" ref="D148:E148" si="31">SUM(D141:D147)</f>
        <v>0</v>
      </c>
      <c r="E148" s="83">
        <f t="shared" si="31"/>
        <v>0</v>
      </c>
      <c r="F148" s="83">
        <f t="shared" ref="F148" si="32">SUM(F141:F147)</f>
        <v>0</v>
      </c>
      <c r="G148" s="77">
        <f t="shared" si="30"/>
        <v>0</v>
      </c>
    </row>
    <row r="149" spans="2:7" s="72" customFormat="1" x14ac:dyDescent="0.3">
      <c r="C149" s="68"/>
      <c r="D149" s="70"/>
      <c r="E149" s="70"/>
      <c r="F149" s="70"/>
      <c r="G149" s="68"/>
    </row>
    <row r="150" spans="2:7" s="72" customFormat="1" x14ac:dyDescent="0.3">
      <c r="B150" s="321" t="s">
        <v>175</v>
      </c>
      <c r="C150" s="322"/>
      <c r="D150" s="322"/>
      <c r="E150" s="322"/>
      <c r="F150" s="322"/>
      <c r="G150" s="323"/>
    </row>
    <row r="151" spans="2:7" s="72" customFormat="1" x14ac:dyDescent="0.3">
      <c r="B151" s="68"/>
      <c r="C151" s="321" t="s">
        <v>115</v>
      </c>
      <c r="D151" s="322"/>
      <c r="E151" s="322"/>
      <c r="F151" s="322"/>
      <c r="G151" s="323"/>
    </row>
    <row r="152" spans="2:7" s="72" customFormat="1" ht="24" customHeight="1" thickBot="1" x14ac:dyDescent="0.35">
      <c r="B152" s="68"/>
      <c r="C152" s="80" t="s">
        <v>163</v>
      </c>
      <c r="D152" s="81">
        <f>'1) Budget Tables'!D156</f>
        <v>0</v>
      </c>
      <c r="E152" s="81">
        <f>'1) Budget Tables'!E156</f>
        <v>0</v>
      </c>
      <c r="F152" s="81">
        <f>'1) Budget Tables'!F156</f>
        <v>0</v>
      </c>
      <c r="G152" s="82">
        <f>SUM(D152:F152)</f>
        <v>0</v>
      </c>
    </row>
    <row r="153" spans="2:7" s="72" customFormat="1" ht="24.75" customHeight="1" x14ac:dyDescent="0.3">
      <c r="B153" s="68"/>
      <c r="C153" s="78" t="s">
        <v>7</v>
      </c>
      <c r="D153" s="117"/>
      <c r="E153" s="118"/>
      <c r="F153" s="118"/>
      <c r="G153" s="79">
        <f t="shared" ref="G153:G160" si="33">SUM(D153:F153)</f>
        <v>0</v>
      </c>
    </row>
    <row r="154" spans="2:7" s="72" customFormat="1" ht="15.75" customHeight="1" x14ac:dyDescent="0.3">
      <c r="B154" s="68"/>
      <c r="C154" s="66" t="s">
        <v>8</v>
      </c>
      <c r="D154" s="119"/>
      <c r="E154" s="25"/>
      <c r="F154" s="25"/>
      <c r="G154" s="77">
        <f t="shared" si="33"/>
        <v>0</v>
      </c>
    </row>
    <row r="155" spans="2:7" s="72" customFormat="1" ht="15.75" customHeight="1" x14ac:dyDescent="0.3">
      <c r="B155" s="68"/>
      <c r="C155" s="66" t="s">
        <v>9</v>
      </c>
      <c r="D155" s="119"/>
      <c r="E155" s="119"/>
      <c r="F155" s="119"/>
      <c r="G155" s="77">
        <f t="shared" si="33"/>
        <v>0</v>
      </c>
    </row>
    <row r="156" spans="2:7" s="72" customFormat="1" ht="15.75" customHeight="1" x14ac:dyDescent="0.3">
      <c r="B156" s="68"/>
      <c r="C156" s="67" t="s">
        <v>10</v>
      </c>
      <c r="D156" s="119"/>
      <c r="E156" s="119"/>
      <c r="F156" s="119"/>
      <c r="G156" s="77">
        <f t="shared" si="33"/>
        <v>0</v>
      </c>
    </row>
    <row r="157" spans="2:7" s="72" customFormat="1" ht="15.75" customHeight="1" x14ac:dyDescent="0.3">
      <c r="B157" s="68"/>
      <c r="C157" s="66" t="s">
        <v>15</v>
      </c>
      <c r="D157" s="119"/>
      <c r="E157" s="119"/>
      <c r="F157" s="119"/>
      <c r="G157" s="77">
        <f t="shared" si="33"/>
        <v>0</v>
      </c>
    </row>
    <row r="158" spans="2:7" s="72" customFormat="1" ht="15.75" customHeight="1" x14ac:dyDescent="0.3">
      <c r="B158" s="68"/>
      <c r="C158" s="66" t="s">
        <v>11</v>
      </c>
      <c r="D158" s="119"/>
      <c r="E158" s="119"/>
      <c r="F158" s="119"/>
      <c r="G158" s="77">
        <f t="shared" si="33"/>
        <v>0</v>
      </c>
    </row>
    <row r="159" spans="2:7" s="72" customFormat="1" ht="15.75" customHeight="1" x14ac:dyDescent="0.3">
      <c r="B159" s="68"/>
      <c r="C159" s="66" t="s">
        <v>162</v>
      </c>
      <c r="D159" s="119"/>
      <c r="E159" s="119"/>
      <c r="F159" s="119"/>
      <c r="G159" s="77">
        <f t="shared" si="33"/>
        <v>0</v>
      </c>
    </row>
    <row r="160" spans="2:7" s="72" customFormat="1" ht="15.75" customHeight="1" x14ac:dyDescent="0.3">
      <c r="B160" s="68"/>
      <c r="C160" s="71" t="s">
        <v>165</v>
      </c>
      <c r="D160" s="83">
        <f>SUM(D153:D159)</f>
        <v>0</v>
      </c>
      <c r="E160" s="83">
        <f>SUM(E153:E159)</f>
        <v>0</v>
      </c>
      <c r="F160" s="83">
        <f t="shared" ref="F160" si="34">SUM(F153:F159)</f>
        <v>0</v>
      </c>
      <c r="G160" s="77">
        <f t="shared" si="33"/>
        <v>0</v>
      </c>
    </row>
    <row r="161" spans="3:7" s="70" customFormat="1" ht="15.75" customHeight="1" x14ac:dyDescent="0.3">
      <c r="C161" s="84"/>
      <c r="D161" s="85"/>
      <c r="E161" s="85"/>
      <c r="F161" s="85"/>
      <c r="G161" s="86"/>
    </row>
    <row r="162" spans="3:7" s="72" customFormat="1" ht="15.75" customHeight="1" x14ac:dyDescent="0.3">
      <c r="C162" s="321" t="s">
        <v>124</v>
      </c>
      <c r="D162" s="322"/>
      <c r="E162" s="322"/>
      <c r="F162" s="322"/>
      <c r="G162" s="323"/>
    </row>
    <row r="163" spans="3:7" s="72" customFormat="1" ht="21" customHeight="1" thickBot="1" x14ac:dyDescent="0.35">
      <c r="C163" s="80" t="s">
        <v>163</v>
      </c>
      <c r="D163" s="81">
        <f>'1) Budget Tables'!D166</f>
        <v>0</v>
      </c>
      <c r="E163" s="81">
        <f>'1) Budget Tables'!E166</f>
        <v>0</v>
      </c>
      <c r="F163" s="81">
        <f>'1) Budget Tables'!F166</f>
        <v>0</v>
      </c>
      <c r="G163" s="82">
        <f t="shared" ref="G163:G171" si="35">SUM(D163:F163)</f>
        <v>0</v>
      </c>
    </row>
    <row r="164" spans="3:7" s="72" customFormat="1" ht="15.75" customHeight="1" x14ac:dyDescent="0.3">
      <c r="C164" s="78" t="s">
        <v>7</v>
      </c>
      <c r="D164" s="117"/>
      <c r="E164" s="118"/>
      <c r="F164" s="118"/>
      <c r="G164" s="79">
        <f t="shared" si="35"/>
        <v>0</v>
      </c>
    </row>
    <row r="165" spans="3:7" s="72" customFormat="1" ht="15.75" customHeight="1" x14ac:dyDescent="0.3">
      <c r="C165" s="66" t="s">
        <v>8</v>
      </c>
      <c r="D165" s="119"/>
      <c r="E165" s="25"/>
      <c r="F165" s="25"/>
      <c r="G165" s="77">
        <f t="shared" si="35"/>
        <v>0</v>
      </c>
    </row>
    <row r="166" spans="3:7" s="72" customFormat="1" ht="15.75" customHeight="1" x14ac:dyDescent="0.3">
      <c r="C166" s="66" t="s">
        <v>9</v>
      </c>
      <c r="D166" s="119"/>
      <c r="E166" s="119"/>
      <c r="F166" s="119"/>
      <c r="G166" s="77">
        <f t="shared" si="35"/>
        <v>0</v>
      </c>
    </row>
    <row r="167" spans="3:7" s="72" customFormat="1" ht="15.75" customHeight="1" x14ac:dyDescent="0.3">
      <c r="C167" s="67" t="s">
        <v>10</v>
      </c>
      <c r="D167" s="119"/>
      <c r="E167" s="119"/>
      <c r="F167" s="119"/>
      <c r="G167" s="77">
        <f t="shared" si="35"/>
        <v>0</v>
      </c>
    </row>
    <row r="168" spans="3:7" s="72" customFormat="1" ht="15.75" customHeight="1" x14ac:dyDescent="0.3">
      <c r="C168" s="66" t="s">
        <v>15</v>
      </c>
      <c r="D168" s="119"/>
      <c r="E168" s="119"/>
      <c r="F168" s="119"/>
      <c r="G168" s="77">
        <f t="shared" si="35"/>
        <v>0</v>
      </c>
    </row>
    <row r="169" spans="3:7" s="72" customFormat="1" ht="15.75" customHeight="1" x14ac:dyDescent="0.3">
      <c r="C169" s="66" t="s">
        <v>11</v>
      </c>
      <c r="D169" s="119"/>
      <c r="E169" s="119"/>
      <c r="F169" s="119"/>
      <c r="G169" s="77">
        <f t="shared" si="35"/>
        <v>0</v>
      </c>
    </row>
    <row r="170" spans="3:7" s="72" customFormat="1" ht="15.75" customHeight="1" x14ac:dyDescent="0.3">
      <c r="C170" s="66" t="s">
        <v>162</v>
      </c>
      <c r="D170" s="119"/>
      <c r="E170" s="119"/>
      <c r="F170" s="119"/>
      <c r="G170" s="77">
        <f t="shared" si="35"/>
        <v>0</v>
      </c>
    </row>
    <row r="171" spans="3:7" s="72" customFormat="1" ht="15.75" customHeight="1" x14ac:dyDescent="0.3">
      <c r="C171" s="71" t="s">
        <v>165</v>
      </c>
      <c r="D171" s="83">
        <f t="shared" ref="D171:E171" si="36">SUM(D164:D170)</f>
        <v>0</v>
      </c>
      <c r="E171" s="83">
        <f t="shared" si="36"/>
        <v>0</v>
      </c>
      <c r="F171" s="83">
        <f t="shared" ref="F171" si="37">SUM(F164:F170)</f>
        <v>0</v>
      </c>
      <c r="G171" s="77">
        <f t="shared" si="35"/>
        <v>0</v>
      </c>
    </row>
    <row r="172" spans="3:7" s="70" customFormat="1" ht="15.75" customHeight="1" x14ac:dyDescent="0.3">
      <c r="C172" s="84"/>
      <c r="D172" s="85"/>
      <c r="E172" s="85"/>
      <c r="F172" s="85"/>
      <c r="G172" s="86"/>
    </row>
    <row r="173" spans="3:7" s="72" customFormat="1" ht="15.75" customHeight="1" x14ac:dyDescent="0.3">
      <c r="C173" s="321" t="s">
        <v>133</v>
      </c>
      <c r="D173" s="322"/>
      <c r="E173" s="322"/>
      <c r="F173" s="322"/>
      <c r="G173" s="323"/>
    </row>
    <row r="174" spans="3:7" s="72" customFormat="1" ht="19.5" customHeight="1" thickBot="1" x14ac:dyDescent="0.35">
      <c r="C174" s="80" t="s">
        <v>163</v>
      </c>
      <c r="D174" s="81">
        <f>'1) Budget Tables'!D176</f>
        <v>0</v>
      </c>
      <c r="E174" s="81">
        <f>'1) Budget Tables'!E176</f>
        <v>0</v>
      </c>
      <c r="F174" s="81">
        <f>'1) Budget Tables'!F176</f>
        <v>0</v>
      </c>
      <c r="G174" s="82">
        <f t="shared" ref="G174:G182" si="38">SUM(D174:F174)</f>
        <v>0</v>
      </c>
    </row>
    <row r="175" spans="3:7" s="72" customFormat="1" ht="15.75" customHeight="1" x14ac:dyDescent="0.3">
      <c r="C175" s="78" t="s">
        <v>7</v>
      </c>
      <c r="D175" s="117"/>
      <c r="E175" s="118"/>
      <c r="F175" s="118"/>
      <c r="G175" s="79">
        <f t="shared" si="38"/>
        <v>0</v>
      </c>
    </row>
    <row r="176" spans="3:7" s="72" customFormat="1" ht="15.75" customHeight="1" x14ac:dyDescent="0.3">
      <c r="C176" s="66" t="s">
        <v>8</v>
      </c>
      <c r="D176" s="119"/>
      <c r="E176" s="25"/>
      <c r="F176" s="25"/>
      <c r="G176" s="77">
        <f t="shared" si="38"/>
        <v>0</v>
      </c>
    </row>
    <row r="177" spans="3:7" s="72" customFormat="1" ht="15.75" customHeight="1" x14ac:dyDescent="0.3">
      <c r="C177" s="66" t="s">
        <v>9</v>
      </c>
      <c r="D177" s="119"/>
      <c r="E177" s="119"/>
      <c r="F177" s="119"/>
      <c r="G177" s="77">
        <f t="shared" si="38"/>
        <v>0</v>
      </c>
    </row>
    <row r="178" spans="3:7" s="72" customFormat="1" ht="15.75" customHeight="1" x14ac:dyDescent="0.3">
      <c r="C178" s="67" t="s">
        <v>10</v>
      </c>
      <c r="D178" s="119"/>
      <c r="E178" s="119"/>
      <c r="F178" s="119"/>
      <c r="G178" s="77">
        <f t="shared" si="38"/>
        <v>0</v>
      </c>
    </row>
    <row r="179" spans="3:7" s="72" customFormat="1" ht="15.75" customHeight="1" x14ac:dyDescent="0.3">
      <c r="C179" s="66" t="s">
        <v>15</v>
      </c>
      <c r="D179" s="119"/>
      <c r="E179" s="119"/>
      <c r="F179" s="119"/>
      <c r="G179" s="77">
        <f t="shared" si="38"/>
        <v>0</v>
      </c>
    </row>
    <row r="180" spans="3:7" s="72" customFormat="1" ht="15.75" customHeight="1" x14ac:dyDescent="0.3">
      <c r="C180" s="66" t="s">
        <v>11</v>
      </c>
      <c r="D180" s="119"/>
      <c r="E180" s="119"/>
      <c r="F180" s="119"/>
      <c r="G180" s="77">
        <f t="shared" si="38"/>
        <v>0</v>
      </c>
    </row>
    <row r="181" spans="3:7" s="72" customFormat="1" ht="15.75" customHeight="1" x14ac:dyDescent="0.3">
      <c r="C181" s="66" t="s">
        <v>162</v>
      </c>
      <c r="D181" s="119"/>
      <c r="E181" s="119"/>
      <c r="F181" s="119"/>
      <c r="G181" s="77">
        <f t="shared" si="38"/>
        <v>0</v>
      </c>
    </row>
    <row r="182" spans="3:7" s="72" customFormat="1" ht="15.75" customHeight="1" x14ac:dyDescent="0.3">
      <c r="C182" s="71" t="s">
        <v>165</v>
      </c>
      <c r="D182" s="83">
        <f t="shared" ref="D182:E182" si="39">SUM(D175:D181)</f>
        <v>0</v>
      </c>
      <c r="E182" s="83">
        <f t="shared" si="39"/>
        <v>0</v>
      </c>
      <c r="F182" s="83">
        <f t="shared" ref="F182" si="40">SUM(F175:F181)</f>
        <v>0</v>
      </c>
      <c r="G182" s="77">
        <f t="shared" si="38"/>
        <v>0</v>
      </c>
    </row>
    <row r="183" spans="3:7" s="70" customFormat="1" ht="15.75" customHeight="1" x14ac:dyDescent="0.3">
      <c r="C183" s="84"/>
      <c r="D183" s="85"/>
      <c r="E183" s="85"/>
      <c r="F183" s="85"/>
      <c r="G183" s="86"/>
    </row>
    <row r="184" spans="3:7" s="72" customFormat="1" ht="15.75" customHeight="1" x14ac:dyDescent="0.3">
      <c r="C184" s="321" t="s">
        <v>142</v>
      </c>
      <c r="D184" s="322"/>
      <c r="E184" s="322"/>
      <c r="F184" s="322"/>
      <c r="G184" s="323"/>
    </row>
    <row r="185" spans="3:7" s="72" customFormat="1" ht="22.5" customHeight="1" thickBot="1" x14ac:dyDescent="0.35">
      <c r="C185" s="80" t="s">
        <v>163</v>
      </c>
      <c r="D185" s="81">
        <f>'1) Budget Tables'!D186</f>
        <v>0</v>
      </c>
      <c r="E185" s="81">
        <f>'1) Budget Tables'!E186</f>
        <v>0</v>
      </c>
      <c r="F185" s="81">
        <f>'1) Budget Tables'!F186</f>
        <v>0</v>
      </c>
      <c r="G185" s="82">
        <f t="shared" ref="G185:G193" si="41">SUM(D185:F185)</f>
        <v>0</v>
      </c>
    </row>
    <row r="186" spans="3:7" s="72" customFormat="1" ht="15.75" customHeight="1" x14ac:dyDescent="0.3">
      <c r="C186" s="78" t="s">
        <v>7</v>
      </c>
      <c r="D186" s="117"/>
      <c r="E186" s="118"/>
      <c r="F186" s="118"/>
      <c r="G186" s="79">
        <f t="shared" si="41"/>
        <v>0</v>
      </c>
    </row>
    <row r="187" spans="3:7" s="72" customFormat="1" ht="15.75" customHeight="1" x14ac:dyDescent="0.3">
      <c r="C187" s="66" t="s">
        <v>8</v>
      </c>
      <c r="D187" s="119"/>
      <c r="E187" s="25"/>
      <c r="F187" s="25"/>
      <c r="G187" s="77">
        <f t="shared" si="41"/>
        <v>0</v>
      </c>
    </row>
    <row r="188" spans="3:7" s="72" customFormat="1" ht="15.75" customHeight="1" x14ac:dyDescent="0.3">
      <c r="C188" s="66" t="s">
        <v>9</v>
      </c>
      <c r="D188" s="119"/>
      <c r="E188" s="119"/>
      <c r="F188" s="119"/>
      <c r="G188" s="77">
        <f t="shared" si="41"/>
        <v>0</v>
      </c>
    </row>
    <row r="189" spans="3:7" s="72" customFormat="1" ht="15.75" customHeight="1" x14ac:dyDescent="0.3">
      <c r="C189" s="67" t="s">
        <v>10</v>
      </c>
      <c r="D189" s="119"/>
      <c r="E189" s="119"/>
      <c r="F189" s="119"/>
      <c r="G189" s="77">
        <f t="shared" si="41"/>
        <v>0</v>
      </c>
    </row>
    <row r="190" spans="3:7" s="72" customFormat="1" ht="15.75" customHeight="1" x14ac:dyDescent="0.3">
      <c r="C190" s="66" t="s">
        <v>15</v>
      </c>
      <c r="D190" s="119"/>
      <c r="E190" s="119"/>
      <c r="F190" s="119"/>
      <c r="G190" s="77">
        <f t="shared" si="41"/>
        <v>0</v>
      </c>
    </row>
    <row r="191" spans="3:7" s="72" customFormat="1" ht="15.75" customHeight="1" x14ac:dyDescent="0.3">
      <c r="C191" s="66" t="s">
        <v>11</v>
      </c>
      <c r="D191" s="119"/>
      <c r="E191" s="119"/>
      <c r="F191" s="119"/>
      <c r="G191" s="77">
        <f t="shared" si="41"/>
        <v>0</v>
      </c>
    </row>
    <row r="192" spans="3:7" s="72" customFormat="1" ht="15.75" customHeight="1" x14ac:dyDescent="0.3">
      <c r="C192" s="66" t="s">
        <v>162</v>
      </c>
      <c r="D192" s="119"/>
      <c r="E192" s="119"/>
      <c r="F192" s="119"/>
      <c r="G192" s="77">
        <f t="shared" si="41"/>
        <v>0</v>
      </c>
    </row>
    <row r="193" spans="3:7" s="72" customFormat="1" ht="15.75" customHeight="1" x14ac:dyDescent="0.3">
      <c r="C193" s="71" t="s">
        <v>165</v>
      </c>
      <c r="D193" s="83">
        <f t="shared" ref="D193:E193" si="42">SUM(D186:D192)</f>
        <v>0</v>
      </c>
      <c r="E193" s="83">
        <f t="shared" si="42"/>
        <v>0</v>
      </c>
      <c r="F193" s="83">
        <f t="shared" ref="F193" si="43">SUM(F186:F192)</f>
        <v>0</v>
      </c>
      <c r="G193" s="77">
        <f t="shared" si="41"/>
        <v>0</v>
      </c>
    </row>
    <row r="194" spans="3:7" s="72" customFormat="1" ht="15.75" customHeight="1" x14ac:dyDescent="0.3">
      <c r="C194" s="68"/>
      <c r="D194" s="70"/>
      <c r="E194" s="70"/>
      <c r="F194" s="70"/>
      <c r="G194" s="68"/>
    </row>
    <row r="195" spans="3:7" s="72" customFormat="1" ht="15.75" customHeight="1" x14ac:dyDescent="0.3">
      <c r="C195" s="321" t="s">
        <v>532</v>
      </c>
      <c r="D195" s="322"/>
      <c r="E195" s="322"/>
      <c r="F195" s="322"/>
      <c r="G195" s="323"/>
    </row>
    <row r="196" spans="3:7" s="72" customFormat="1" ht="19.5" customHeight="1" thickBot="1" x14ac:dyDescent="0.35">
      <c r="C196" s="80" t="s">
        <v>533</v>
      </c>
      <c r="D196" s="81">
        <f>'1) Budget Tables'!D193</f>
        <v>57219</v>
      </c>
      <c r="E196" s="81">
        <f>'1) Budget Tables'!E193</f>
        <v>0</v>
      </c>
      <c r="F196" s="81">
        <f>'1) Budget Tables'!F193</f>
        <v>0</v>
      </c>
      <c r="G196" s="82">
        <f t="shared" ref="G196:G204" si="44">SUM(D196:F196)</f>
        <v>57219</v>
      </c>
    </row>
    <row r="197" spans="3:7" s="72" customFormat="1" ht="15.75" customHeight="1" x14ac:dyDescent="0.3">
      <c r="C197" s="78" t="s">
        <v>7</v>
      </c>
      <c r="D197" s="117">
        <v>11736</v>
      </c>
      <c r="E197" s="118"/>
      <c r="F197" s="118"/>
      <c r="G197" s="79">
        <f t="shared" si="44"/>
        <v>11736</v>
      </c>
    </row>
    <row r="198" spans="3:7" s="72" customFormat="1" ht="15.75" customHeight="1" x14ac:dyDescent="0.3">
      <c r="C198" s="66" t="s">
        <v>8</v>
      </c>
      <c r="D198" s="119"/>
      <c r="E198" s="25"/>
      <c r="F198" s="25"/>
      <c r="G198" s="77">
        <f t="shared" si="44"/>
        <v>0</v>
      </c>
    </row>
    <row r="199" spans="3:7" s="72" customFormat="1" ht="15.75" customHeight="1" x14ac:dyDescent="0.3">
      <c r="C199" s="66" t="s">
        <v>9</v>
      </c>
      <c r="D199" s="119"/>
      <c r="E199" s="119"/>
      <c r="F199" s="119"/>
      <c r="G199" s="77">
        <f t="shared" si="44"/>
        <v>0</v>
      </c>
    </row>
    <row r="200" spans="3:7" s="72" customFormat="1" ht="15.75" customHeight="1" x14ac:dyDescent="0.3">
      <c r="C200" s="67" t="s">
        <v>10</v>
      </c>
      <c r="D200" s="119">
        <f>18000+7000</f>
        <v>25000</v>
      </c>
      <c r="E200" s="119"/>
      <c r="F200" s="119"/>
      <c r="G200" s="77">
        <f t="shared" si="44"/>
        <v>25000</v>
      </c>
    </row>
    <row r="201" spans="3:7" s="72" customFormat="1" ht="15.75" customHeight="1" x14ac:dyDescent="0.3">
      <c r="C201" s="66" t="s">
        <v>15</v>
      </c>
      <c r="D201" s="119">
        <v>14933</v>
      </c>
      <c r="E201" s="119"/>
      <c r="F201" s="119"/>
      <c r="G201" s="77">
        <f t="shared" si="44"/>
        <v>14933</v>
      </c>
    </row>
    <row r="202" spans="3:7" s="72" customFormat="1" ht="15.75" customHeight="1" x14ac:dyDescent="0.3">
      <c r="C202" s="66" t="s">
        <v>11</v>
      </c>
      <c r="D202" s="119"/>
      <c r="E202" s="119"/>
      <c r="F202" s="119"/>
      <c r="G202" s="77">
        <f t="shared" si="44"/>
        <v>0</v>
      </c>
    </row>
    <row r="203" spans="3:7" s="72" customFormat="1" ht="15.75" customHeight="1" x14ac:dyDescent="0.3">
      <c r="C203" s="66" t="s">
        <v>162</v>
      </c>
      <c r="D203" s="119">
        <f>5550</f>
        <v>5550</v>
      </c>
      <c r="E203" s="119"/>
      <c r="F203" s="119"/>
      <c r="G203" s="77">
        <f t="shared" si="44"/>
        <v>5550</v>
      </c>
    </row>
    <row r="204" spans="3:7" s="72" customFormat="1" ht="15.75" customHeight="1" x14ac:dyDescent="0.3">
      <c r="C204" s="71" t="s">
        <v>165</v>
      </c>
      <c r="D204" s="83">
        <f t="shared" ref="D204:F204" si="45">SUM(D197:D203)</f>
        <v>57219</v>
      </c>
      <c r="E204" s="83">
        <f t="shared" si="45"/>
        <v>0</v>
      </c>
      <c r="F204" s="83">
        <f t="shared" si="45"/>
        <v>0</v>
      </c>
      <c r="G204" s="77">
        <f t="shared" si="44"/>
        <v>57219</v>
      </c>
    </row>
    <row r="205" spans="3:7" s="72" customFormat="1" ht="15.75" customHeight="1" thickBot="1" x14ac:dyDescent="0.35">
      <c r="C205" s="68"/>
      <c r="D205" s="70"/>
      <c r="E205" s="70"/>
      <c r="F205" s="70"/>
      <c r="G205" s="68"/>
    </row>
    <row r="206" spans="3:7" s="72" customFormat="1" ht="19.5" customHeight="1" thickBot="1" x14ac:dyDescent="0.35">
      <c r="C206" s="332" t="s">
        <v>16</v>
      </c>
      <c r="D206" s="333"/>
      <c r="E206" s="333"/>
      <c r="F206" s="333"/>
      <c r="G206" s="334"/>
    </row>
    <row r="207" spans="3:7" s="72" customFormat="1" ht="19.5" customHeight="1" x14ac:dyDescent="0.3">
      <c r="C207" s="93"/>
      <c r="D207" s="76" t="s">
        <v>536</v>
      </c>
      <c r="E207" s="76" t="s">
        <v>526</v>
      </c>
      <c r="F207" s="76" t="s">
        <v>527</v>
      </c>
      <c r="G207" s="330" t="s">
        <v>16</v>
      </c>
    </row>
    <row r="208" spans="3:7" s="72" customFormat="1" ht="19.5" customHeight="1" x14ac:dyDescent="0.3">
      <c r="C208" s="93"/>
      <c r="D208" s="189" t="str">
        <f>'1) Budget Tables'!D13</f>
        <v>Christian Aid Ireland</v>
      </c>
      <c r="E208" s="69"/>
      <c r="F208" s="69"/>
      <c r="G208" s="331"/>
    </row>
    <row r="209" spans="3:12" s="72" customFormat="1" ht="19.5" customHeight="1" x14ac:dyDescent="0.3">
      <c r="C209" s="27" t="s">
        <v>7</v>
      </c>
      <c r="D209" s="94">
        <f>SUM(D186,D175,D164,D153,D141,D130,D119,D108,D96,D85,D74,D63,D51,D40,D29,D18,D197)</f>
        <v>91519.76999999999</v>
      </c>
      <c r="E209" s="94">
        <f t="shared" ref="E209:F215" si="46">SUM(E186,E175,E164,E153,E141,E130,E119,E108,E96,E85,E74,E63,E51,E40,E29,E18)</f>
        <v>0</v>
      </c>
      <c r="F209" s="94">
        <f t="shared" si="46"/>
        <v>0</v>
      </c>
      <c r="G209" s="90">
        <f>SUM(D209:F209)</f>
        <v>91519.76999999999</v>
      </c>
    </row>
    <row r="210" spans="3:12" s="72" customFormat="1" ht="34.5" customHeight="1" x14ac:dyDescent="0.3">
      <c r="C210" s="27" t="s">
        <v>8</v>
      </c>
      <c r="D210" s="94">
        <f t="shared" ref="D210:D214" si="47">SUM(D187,D176,D165,D154,D142,D131,D120,D109,D97,D86,D75,D64,D52,D41,D30,D19,D198)</f>
        <v>0</v>
      </c>
      <c r="E210" s="94">
        <f t="shared" si="46"/>
        <v>0</v>
      </c>
      <c r="F210" s="94">
        <f t="shared" si="46"/>
        <v>0</v>
      </c>
      <c r="G210" s="91">
        <f>SUM(D210:F210)</f>
        <v>0</v>
      </c>
    </row>
    <row r="211" spans="3:12" s="72" customFormat="1" ht="48" customHeight="1" x14ac:dyDescent="0.3">
      <c r="C211" s="27" t="s">
        <v>9</v>
      </c>
      <c r="D211" s="94">
        <f t="shared" si="47"/>
        <v>0</v>
      </c>
      <c r="E211" s="94">
        <f t="shared" si="46"/>
        <v>0</v>
      </c>
      <c r="F211" s="94">
        <f t="shared" si="46"/>
        <v>0</v>
      </c>
      <c r="G211" s="91">
        <f t="shared" ref="G211:G215" si="48">SUM(D211:F211)</f>
        <v>0</v>
      </c>
    </row>
    <row r="212" spans="3:12" s="72" customFormat="1" ht="33" customHeight="1" x14ac:dyDescent="0.3">
      <c r="C212" s="42" t="s">
        <v>10</v>
      </c>
      <c r="D212" s="94">
        <f t="shared" si="47"/>
        <v>201125.56</v>
      </c>
      <c r="E212" s="94">
        <f t="shared" si="46"/>
        <v>0</v>
      </c>
      <c r="F212" s="94">
        <f t="shared" si="46"/>
        <v>0</v>
      </c>
      <c r="G212" s="91">
        <f t="shared" si="48"/>
        <v>201125.56</v>
      </c>
    </row>
    <row r="213" spans="3:12" s="72" customFormat="1" ht="21" customHeight="1" x14ac:dyDescent="0.3">
      <c r="C213" s="180" t="s">
        <v>15</v>
      </c>
      <c r="D213" s="175">
        <f t="shared" si="47"/>
        <v>36453</v>
      </c>
      <c r="E213" s="94">
        <f t="shared" si="46"/>
        <v>0</v>
      </c>
      <c r="F213" s="94">
        <f t="shared" si="46"/>
        <v>0</v>
      </c>
      <c r="G213" s="91">
        <f t="shared" si="48"/>
        <v>36453</v>
      </c>
      <c r="H213" s="31"/>
      <c r="I213" s="31"/>
      <c r="J213" s="31"/>
      <c r="K213" s="31"/>
      <c r="L213" s="30"/>
    </row>
    <row r="214" spans="3:12" s="72" customFormat="1" ht="39.75" customHeight="1" x14ac:dyDescent="0.3">
      <c r="C214" s="27" t="s">
        <v>11</v>
      </c>
      <c r="D214" s="181">
        <f t="shared" si="47"/>
        <v>534213.50666666671</v>
      </c>
      <c r="E214" s="177">
        <f t="shared" si="46"/>
        <v>0</v>
      </c>
      <c r="F214" s="94">
        <f t="shared" si="46"/>
        <v>0</v>
      </c>
      <c r="G214" s="91">
        <f t="shared" si="48"/>
        <v>534213.50666666671</v>
      </c>
      <c r="H214" s="31"/>
      <c r="I214" s="31"/>
      <c r="J214" s="31"/>
      <c r="K214" s="31"/>
      <c r="L214" s="30"/>
    </row>
    <row r="215" spans="3:12" s="72" customFormat="1" ht="23.25" customHeight="1" thickBot="1" x14ac:dyDescent="0.35">
      <c r="C215" s="27" t="s">
        <v>162</v>
      </c>
      <c r="D215" s="181">
        <f>SUM(D192,D181,D170,D159,D147,D136,D125,D114,D102,D91,D80,D69,D57,D46,D35,D24,D203)</f>
        <v>61921.706666666607</v>
      </c>
      <c r="E215" s="178">
        <f t="shared" si="46"/>
        <v>0</v>
      </c>
      <c r="F215" s="97">
        <f t="shared" si="46"/>
        <v>0</v>
      </c>
      <c r="G215" s="92">
        <f t="shared" si="48"/>
        <v>61921.706666666607</v>
      </c>
      <c r="H215" s="31"/>
      <c r="I215" s="31"/>
      <c r="J215" s="31"/>
      <c r="K215" s="31"/>
      <c r="L215" s="30"/>
    </row>
    <row r="216" spans="3:12" s="72" customFormat="1" ht="22.5" customHeight="1" thickBot="1" x14ac:dyDescent="0.35">
      <c r="C216" s="187" t="s">
        <v>540</v>
      </c>
      <c r="D216" s="188">
        <f>SUM(D209:D215)</f>
        <v>925233.54333333322</v>
      </c>
      <c r="E216" s="179">
        <f t="shared" ref="E216" si="49">SUM(E209:E215)</f>
        <v>0</v>
      </c>
      <c r="F216" s="95">
        <f t="shared" ref="F216" si="50">SUM(F209:F215)</f>
        <v>0</v>
      </c>
      <c r="G216" s="96">
        <f>SUM(D216:F216)</f>
        <v>925233.54333333322</v>
      </c>
      <c r="H216" s="31"/>
      <c r="I216" s="31"/>
      <c r="J216" s="31"/>
      <c r="K216" s="31"/>
      <c r="L216" s="30"/>
    </row>
    <row r="217" spans="3:12" s="72" customFormat="1" ht="22.5" customHeight="1" x14ac:dyDescent="0.3">
      <c r="C217" s="187" t="s">
        <v>541</v>
      </c>
      <c r="D217" s="188">
        <f>D216*0.07</f>
        <v>64766.348033333328</v>
      </c>
      <c r="E217" s="176"/>
      <c r="F217" s="176"/>
      <c r="G217" s="182"/>
      <c r="H217" s="31"/>
      <c r="I217" s="31"/>
      <c r="J217" s="31"/>
      <c r="K217" s="31"/>
      <c r="L217" s="30"/>
    </row>
    <row r="218" spans="3:12" s="72" customFormat="1" ht="22.5" customHeight="1" thickBot="1" x14ac:dyDescent="0.35">
      <c r="C218" s="183" t="s">
        <v>542</v>
      </c>
      <c r="D218" s="184">
        <f>SUM(D216:D217)</f>
        <v>989999.89136666653</v>
      </c>
      <c r="E218" s="185"/>
      <c r="F218" s="185"/>
      <c r="G218" s="186"/>
      <c r="H218" s="31"/>
      <c r="I218" s="31"/>
      <c r="J218" s="31"/>
      <c r="K218" s="31"/>
      <c r="L218" s="30"/>
    </row>
    <row r="219" spans="3:12" s="72" customFormat="1" ht="15.75" customHeight="1" x14ac:dyDescent="0.3">
      <c r="C219" s="68"/>
      <c r="D219" s="70"/>
      <c r="E219" s="70"/>
      <c r="F219" s="70"/>
      <c r="G219" s="68"/>
      <c r="H219" s="44"/>
      <c r="I219" s="44"/>
      <c r="J219" s="44"/>
      <c r="K219" s="73"/>
      <c r="L219" s="70"/>
    </row>
    <row r="220" spans="3:12" s="72" customFormat="1" ht="15.75" customHeight="1" x14ac:dyDescent="0.3">
      <c r="C220" s="68"/>
      <c r="D220" s="70"/>
      <c r="E220" s="70"/>
      <c r="F220" s="70"/>
      <c r="G220" s="68"/>
      <c r="H220" s="44"/>
      <c r="I220" s="44"/>
      <c r="J220" s="44"/>
      <c r="K220" s="73"/>
      <c r="L220" s="70"/>
    </row>
    <row r="221" spans="3:12" ht="15.75" customHeight="1" x14ac:dyDescent="0.3">
      <c r="K221" s="74"/>
    </row>
    <row r="222" spans="3:12" ht="15.75" customHeight="1" x14ac:dyDescent="0.3">
      <c r="H222" s="54"/>
      <c r="K222" s="74"/>
    </row>
    <row r="223" spans="3:12" ht="15.75" customHeight="1" x14ac:dyDescent="0.3">
      <c r="H223" s="54"/>
      <c r="K223" s="72"/>
    </row>
    <row r="224" spans="3:12" ht="40.5" customHeight="1" x14ac:dyDescent="0.3">
      <c r="H224" s="54"/>
      <c r="K224" s="75"/>
    </row>
    <row r="225" spans="3:13" ht="24.75" customHeight="1" x14ac:dyDescent="0.3">
      <c r="H225" s="54"/>
      <c r="K225" s="75"/>
    </row>
    <row r="226" spans="3:13" ht="41.25" customHeight="1" x14ac:dyDescent="0.3">
      <c r="H226" s="18"/>
      <c r="K226" s="75"/>
    </row>
    <row r="227" spans="3:13" ht="51.75" customHeight="1" x14ac:dyDescent="0.3">
      <c r="H227" s="18"/>
      <c r="K227" s="75"/>
      <c r="M227" s="68"/>
    </row>
    <row r="228" spans="3:13" ht="42" customHeight="1" x14ac:dyDescent="0.3">
      <c r="H228" s="54"/>
      <c r="K228" s="75"/>
      <c r="M228" s="68"/>
    </row>
    <row r="229" spans="3:13" s="70" customFormat="1" ht="42" customHeight="1" x14ac:dyDescent="0.3">
      <c r="C229" s="68"/>
      <c r="G229" s="68"/>
      <c r="H229" s="72"/>
      <c r="I229" s="68"/>
      <c r="J229" s="68"/>
      <c r="K229" s="75"/>
      <c r="L229" s="68"/>
    </row>
    <row r="230" spans="3:13" s="70" customFormat="1" ht="42" customHeight="1" x14ac:dyDescent="0.3">
      <c r="C230" s="68"/>
      <c r="G230" s="68"/>
      <c r="H230" s="68"/>
      <c r="I230" s="68"/>
      <c r="J230" s="68"/>
      <c r="K230" s="68"/>
      <c r="L230" s="68"/>
    </row>
    <row r="231" spans="3:13" s="70" customFormat="1" ht="63.75" customHeight="1" x14ac:dyDescent="0.3">
      <c r="C231" s="68"/>
      <c r="G231" s="68"/>
      <c r="H231" s="68"/>
      <c r="I231" s="72"/>
      <c r="J231" s="72"/>
      <c r="K231" s="68"/>
      <c r="L231" s="68"/>
    </row>
    <row r="232" spans="3:13" s="70" customFormat="1" ht="42" customHeight="1" x14ac:dyDescent="0.3">
      <c r="C232" s="68"/>
      <c r="G232" s="68"/>
      <c r="H232" s="68"/>
      <c r="I232" s="68"/>
      <c r="J232" s="68"/>
      <c r="K232" s="68"/>
      <c r="L232" s="74"/>
    </row>
    <row r="233" spans="3:13" ht="23.25" customHeight="1" x14ac:dyDescent="0.3">
      <c r="M233" s="68"/>
    </row>
    <row r="234" spans="3:13" ht="27.75" customHeight="1" x14ac:dyDescent="0.3">
      <c r="K234" s="72"/>
      <c r="M234" s="68"/>
    </row>
    <row r="235" spans="3:13" ht="55.5" customHeight="1" x14ac:dyDescent="0.3">
      <c r="M235" s="68"/>
    </row>
    <row r="236" spans="3:13" ht="57.75" customHeight="1" x14ac:dyDescent="0.3">
      <c r="L236" s="72"/>
      <c r="M236" s="68"/>
    </row>
    <row r="237" spans="3:13" ht="21.75" customHeight="1" x14ac:dyDescent="0.3">
      <c r="M237" s="68"/>
    </row>
    <row r="238" spans="3:13" ht="49.5" customHeight="1" x14ac:dyDescent="0.3">
      <c r="M238" s="68"/>
    </row>
    <row r="239" spans="3:13" ht="28.5" customHeight="1" x14ac:dyDescent="0.3">
      <c r="M239" s="68"/>
    </row>
    <row r="240" spans="3:13" ht="28.5" customHeight="1" x14ac:dyDescent="0.3">
      <c r="M240" s="68"/>
    </row>
    <row r="241" spans="3:13" ht="28.5" customHeight="1" x14ac:dyDescent="0.3">
      <c r="M241" s="68"/>
    </row>
    <row r="242" spans="3:13" ht="23.25" customHeight="1" x14ac:dyDescent="0.3">
      <c r="M242" s="74"/>
    </row>
    <row r="243" spans="3:13" ht="43.5" customHeight="1" x14ac:dyDescent="0.3">
      <c r="M243" s="74"/>
    </row>
    <row r="244" spans="3:13" ht="55.5" customHeight="1" x14ac:dyDescent="0.3">
      <c r="M244" s="68"/>
    </row>
    <row r="245" spans="3:13" ht="42.75" customHeight="1" x14ac:dyDescent="0.3">
      <c r="M245" s="74"/>
    </row>
    <row r="246" spans="3:13" ht="21.75" customHeight="1" x14ac:dyDescent="0.3">
      <c r="M246" s="74"/>
    </row>
    <row r="247" spans="3:13" ht="21.75" customHeight="1" x14ac:dyDescent="0.3">
      <c r="M247" s="74"/>
    </row>
    <row r="248" spans="3:13" s="72" customFormat="1" ht="23.25" customHeight="1" x14ac:dyDescent="0.3">
      <c r="C248" s="68"/>
      <c r="D248" s="70"/>
      <c r="E248" s="70"/>
      <c r="F248" s="70"/>
      <c r="G248" s="68"/>
      <c r="H248" s="68"/>
      <c r="I248" s="68"/>
      <c r="J248" s="68"/>
      <c r="K248" s="68"/>
      <c r="L248" s="68"/>
    </row>
    <row r="249" spans="3:13" ht="23.25" customHeight="1" x14ac:dyDescent="0.3"/>
    <row r="250" spans="3:13" ht="21.75" customHeight="1" x14ac:dyDescent="0.3"/>
    <row r="251" spans="3:13" ht="16.5" customHeight="1" x14ac:dyDescent="0.3"/>
    <row r="252" spans="3:13" ht="29.25" customHeight="1" x14ac:dyDescent="0.3"/>
    <row r="253" spans="3:13" ht="24.75" customHeight="1" x14ac:dyDescent="0.3"/>
    <row r="254" spans="3:13" ht="33" customHeight="1" x14ac:dyDescent="0.3"/>
    <row r="256" spans="3:13" ht="15" customHeight="1" x14ac:dyDescent="0.3"/>
    <row r="257" ht="25.5" customHeight="1" x14ac:dyDescent="0.3"/>
  </sheetData>
  <sheetProtection formatCells="0" formatColumns="0" formatRows="0"/>
  <mergeCells count="28">
    <mergeCell ref="C94:G94"/>
    <mergeCell ref="B105:G105"/>
    <mergeCell ref="C2:F2"/>
    <mergeCell ref="C11:F11"/>
    <mergeCell ref="B15:G15"/>
    <mergeCell ref="C16:G16"/>
    <mergeCell ref="B60:G60"/>
    <mergeCell ref="G13:G14"/>
    <mergeCell ref="C5:G5"/>
    <mergeCell ref="C27:G27"/>
    <mergeCell ref="C38:G38"/>
    <mergeCell ref="C49:G49"/>
    <mergeCell ref="C195:G195"/>
    <mergeCell ref="C6:I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s>
  <conditionalFormatting sqref="G25">
    <cfRule type="cellIs" dxfId="38" priority="35" operator="notEqual">
      <formula>$G$17</formula>
    </cfRule>
  </conditionalFormatting>
  <conditionalFormatting sqref="G36">
    <cfRule type="cellIs" dxfId="37" priority="34" operator="notEqual">
      <formula>$G$28</formula>
    </cfRule>
  </conditionalFormatting>
  <conditionalFormatting sqref="G47:G48">
    <cfRule type="cellIs" dxfId="36" priority="33" operator="notEqual">
      <formula>$G$39</formula>
    </cfRule>
  </conditionalFormatting>
  <conditionalFormatting sqref="G58">
    <cfRule type="cellIs" dxfId="35" priority="32" operator="notEqual">
      <formula>$G$50</formula>
    </cfRule>
  </conditionalFormatting>
  <conditionalFormatting sqref="G70">
    <cfRule type="cellIs" dxfId="34" priority="31" operator="notEqual">
      <formula>$G$62</formula>
    </cfRule>
  </conditionalFormatting>
  <conditionalFormatting sqref="G81">
    <cfRule type="cellIs" dxfId="33" priority="30" operator="notEqual">
      <formula>$G$73</formula>
    </cfRule>
  </conditionalFormatting>
  <conditionalFormatting sqref="G92">
    <cfRule type="cellIs" dxfId="32" priority="29" operator="notEqual">
      <formula>$G$84</formula>
    </cfRule>
  </conditionalFormatting>
  <conditionalFormatting sqref="G103">
    <cfRule type="cellIs" dxfId="31" priority="28" operator="notEqual">
      <formula>$G$95</formula>
    </cfRule>
  </conditionalFormatting>
  <conditionalFormatting sqref="G115">
    <cfRule type="cellIs" dxfId="30" priority="27" operator="notEqual">
      <formula>$G$107</formula>
    </cfRule>
  </conditionalFormatting>
  <conditionalFormatting sqref="G126">
    <cfRule type="cellIs" dxfId="29" priority="26" operator="notEqual">
      <formula>$G$118</formula>
    </cfRule>
  </conditionalFormatting>
  <conditionalFormatting sqref="G137">
    <cfRule type="cellIs" dxfId="28" priority="25" operator="notEqual">
      <formula>$G$129</formula>
    </cfRule>
  </conditionalFormatting>
  <conditionalFormatting sqref="G148">
    <cfRule type="cellIs" dxfId="27" priority="24" operator="notEqual">
      <formula>$G$140</formula>
    </cfRule>
  </conditionalFormatting>
  <conditionalFormatting sqref="G160">
    <cfRule type="cellIs" dxfId="26" priority="23" operator="notEqual">
      <formula>$G$152</formula>
    </cfRule>
  </conditionalFormatting>
  <conditionalFormatting sqref="G171">
    <cfRule type="cellIs" dxfId="25" priority="22" operator="notEqual">
      <formula>$G$163</formula>
    </cfRule>
  </conditionalFormatting>
  <conditionalFormatting sqref="G182">
    <cfRule type="cellIs" dxfId="24" priority="21" operator="notEqual">
      <formula>$G$163</formula>
    </cfRule>
  </conditionalFormatting>
  <conditionalFormatting sqref="G193">
    <cfRule type="cellIs" dxfId="23" priority="20" operator="notEqual">
      <formula>$G$185</formula>
    </cfRule>
  </conditionalFormatting>
  <conditionalFormatting sqref="G204">
    <cfRule type="cellIs" dxfId="22" priority="19" operator="notEqual">
      <formula>$G$196</formula>
    </cfRule>
  </conditionalFormatting>
  <conditionalFormatting sqref="D25">
    <cfRule type="cellIs" dxfId="21" priority="18" operator="notEqual">
      <formula>$D$17</formula>
    </cfRule>
  </conditionalFormatting>
  <conditionalFormatting sqref="D36">
    <cfRule type="cellIs" dxfId="20" priority="17" operator="notEqual">
      <formula>$D$28</formula>
    </cfRule>
  </conditionalFormatting>
  <conditionalFormatting sqref="D47">
    <cfRule type="cellIs" dxfId="19" priority="16" operator="notEqual">
      <formula>$D$39</formula>
    </cfRule>
  </conditionalFormatting>
  <conditionalFormatting sqref="D58">
    <cfRule type="cellIs" dxfId="18" priority="15" operator="notEqual">
      <formula>$D$50</formula>
    </cfRule>
  </conditionalFormatting>
  <conditionalFormatting sqref="D70">
    <cfRule type="cellIs" dxfId="17" priority="14" operator="notEqual">
      <formula>$D$62</formula>
    </cfRule>
  </conditionalFormatting>
  <conditionalFormatting sqref="D81">
    <cfRule type="cellIs" dxfId="16" priority="13" operator="notEqual">
      <formula>$D$73</formula>
    </cfRule>
  </conditionalFormatting>
  <conditionalFormatting sqref="D92">
    <cfRule type="cellIs" dxfId="15" priority="12" operator="notEqual">
      <formula>$D$84</formula>
    </cfRule>
  </conditionalFormatting>
  <conditionalFormatting sqref="D103">
    <cfRule type="cellIs" dxfId="14" priority="11" operator="notEqual">
      <formula>$D$95</formula>
    </cfRule>
  </conditionalFormatting>
  <conditionalFormatting sqref="D115">
    <cfRule type="cellIs" dxfId="13" priority="10" operator="notEqual">
      <formula>$D$107</formula>
    </cfRule>
  </conditionalFormatting>
  <conditionalFormatting sqref="D126">
    <cfRule type="cellIs" dxfId="12" priority="9" operator="notEqual">
      <formula>$D$118</formula>
    </cfRule>
  </conditionalFormatting>
  <conditionalFormatting sqref="D137">
    <cfRule type="cellIs" dxfId="11" priority="8" operator="notEqual">
      <formula>$D$129</formula>
    </cfRule>
  </conditionalFormatting>
  <conditionalFormatting sqref="D148">
    <cfRule type="cellIs" dxfId="10" priority="7" operator="notEqual">
      <formula>$D$140</formula>
    </cfRule>
  </conditionalFormatting>
  <conditionalFormatting sqref="D160">
    <cfRule type="cellIs" dxfId="9" priority="6" operator="notEqual">
      <formula>$D$152</formula>
    </cfRule>
  </conditionalFormatting>
  <conditionalFormatting sqref="D171">
    <cfRule type="cellIs" dxfId="8" priority="5" operator="notEqual">
      <formula>$D$163</formula>
    </cfRule>
  </conditionalFormatting>
  <conditionalFormatting sqref="D182">
    <cfRule type="cellIs" dxfId="7" priority="4" operator="notEqual">
      <formula>$D$174</formula>
    </cfRule>
  </conditionalFormatting>
  <conditionalFormatting sqref="D193">
    <cfRule type="cellIs" dxfId="6" priority="3" operator="notEqual">
      <formula>$D$185</formula>
    </cfRule>
  </conditionalFormatting>
  <conditionalFormatting sqref="D204">
    <cfRule type="cellIs" dxfId="5" priority="2"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57 C69 C80 C91 C102 C114 C125 C136 C147 C159 C170 C181 C192 C215 C20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56 C68 C79 C90 C101 C113 C124 C135 C146 C158 C169 C180 C191 C214 C202" xr:uid="{00000000-0002-0000-0100-000001000000}"/>
    <dataValidation allowBlank="1" showInputMessage="1" showErrorMessage="1" prompt="Services contracted by an organization which follow the normal procurement processes." sqref="C21 C32 C43 C54 C66 C77 C88 C99 C111 C122 C133 C144 C156 C167 C178 C189 C212 C200" xr:uid="{00000000-0002-0000-0100-000002000000}"/>
    <dataValidation allowBlank="1" showInputMessage="1" showErrorMessage="1" prompt="Includes staff and non-staff travel paid for by the organization directly related to a project." sqref="C22 C33 C44 C55 C67 C78 C89 C100 C112 C123 C134 C145 C157 C168 C179 C190 C213 C20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53 C65 C76 C87 C98 C110 C121 C132 C143 C155 C166 C177 C188 C211 C19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52 C64 C75 C86 C97 C109 C120 C131 C142 C154 C165 C176 C187 C210 C198" xr:uid="{00000000-0002-0000-0100-000005000000}"/>
    <dataValidation allowBlank="1" showInputMessage="1" showErrorMessage="1" prompt="Includes all related staff and temporary staff costs including base salary, post adjustment and all staff entitlements." sqref="C18 C29 C40 C51 C63 C74 C85 C96 C108 C119 C130 C141 C153 C164 C175 C186 C209 C197"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workbookViewId="0"/>
  </sheetViews>
  <sheetFormatPr defaultRowHeight="14.4" x14ac:dyDescent="0.3"/>
  <cols>
    <col min="2" max="2" width="73.33203125" customWidth="1"/>
  </cols>
  <sheetData>
    <row r="1" spans="2:6" ht="15" thickBot="1" x14ac:dyDescent="0.35"/>
    <row r="2" spans="2:6" ht="15" thickBot="1" x14ac:dyDescent="0.35">
      <c r="B2" s="11" t="s">
        <v>25</v>
      </c>
      <c r="C2" s="1"/>
      <c r="D2" s="1"/>
      <c r="E2" s="1"/>
      <c r="F2" s="1"/>
    </row>
    <row r="3" spans="2:6" x14ac:dyDescent="0.3">
      <c r="B3" s="8"/>
    </row>
    <row r="4" spans="2:6" ht="30.75" customHeight="1" x14ac:dyDescent="0.3">
      <c r="B4" s="9" t="s">
        <v>18</v>
      </c>
    </row>
    <row r="5" spans="2:6" ht="30.75" customHeight="1" x14ac:dyDescent="0.3">
      <c r="B5" s="9"/>
    </row>
    <row r="6" spans="2:6" ht="43.2" x14ac:dyDescent="0.3">
      <c r="B6" s="9" t="s">
        <v>19</v>
      </c>
    </row>
    <row r="7" spans="2:6" x14ac:dyDescent="0.3">
      <c r="B7" s="9"/>
    </row>
    <row r="8" spans="2:6" ht="57.6" x14ac:dyDescent="0.3">
      <c r="B8" s="9" t="s">
        <v>20</v>
      </c>
    </row>
    <row r="9" spans="2:6" x14ac:dyDescent="0.3">
      <c r="B9" s="9"/>
    </row>
    <row r="10" spans="2:6" ht="57.6" x14ac:dyDescent="0.3">
      <c r="B10" s="9" t="s">
        <v>21</v>
      </c>
    </row>
    <row r="11" spans="2:6" x14ac:dyDescent="0.3">
      <c r="B11" s="9"/>
    </row>
    <row r="12" spans="2:6" ht="28.8" x14ac:dyDescent="0.3">
      <c r="B12" s="9" t="s">
        <v>22</v>
      </c>
    </row>
    <row r="13" spans="2:6" x14ac:dyDescent="0.3">
      <c r="B13" s="9"/>
    </row>
    <row r="14" spans="2:6" ht="57.6" x14ac:dyDescent="0.3">
      <c r="B14" s="9" t="s">
        <v>23</v>
      </c>
    </row>
    <row r="15" spans="2:6" x14ac:dyDescent="0.3">
      <c r="B15" s="9"/>
    </row>
    <row r="16" spans="2:6" ht="43.8" thickBot="1" x14ac:dyDescent="0.35">
      <c r="B16" s="10" t="s">
        <v>24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topLeftCell="A35" zoomScale="80" zoomScaleNormal="80" zoomScaleSheetLayoutView="70" workbookViewId="0">
      <selection activeCell="E46" sqref="E46"/>
    </sheetView>
  </sheetViews>
  <sheetFormatPr defaultRowHeight="14.4" x14ac:dyDescent="0.3"/>
  <cols>
    <col min="2" max="2" width="61.88671875" customWidth="1"/>
    <col min="4" max="4" width="17.88671875" customWidth="1"/>
  </cols>
  <sheetData>
    <row r="1" spans="2:4" ht="15" thickBot="1" x14ac:dyDescent="0.35"/>
    <row r="2" spans="2:4" x14ac:dyDescent="0.3">
      <c r="B2" s="344" t="s">
        <v>551</v>
      </c>
      <c r="C2" s="345"/>
      <c r="D2" s="346"/>
    </row>
    <row r="3" spans="2:4" ht="15" thickBot="1" x14ac:dyDescent="0.35">
      <c r="B3" s="347"/>
      <c r="C3" s="348"/>
      <c r="D3" s="349"/>
    </row>
    <row r="4" spans="2:4" ht="15" thickBot="1" x14ac:dyDescent="0.35"/>
    <row r="5" spans="2:4" x14ac:dyDescent="0.3">
      <c r="B5" s="355" t="s">
        <v>166</v>
      </c>
      <c r="C5" s="356"/>
      <c r="D5" s="357"/>
    </row>
    <row r="6" spans="2:4" ht="15" thickBot="1" x14ac:dyDescent="0.35">
      <c r="B6" s="352"/>
      <c r="C6" s="353"/>
      <c r="D6" s="354"/>
    </row>
    <row r="7" spans="2:4" x14ac:dyDescent="0.3">
      <c r="B7" s="105" t="s">
        <v>176</v>
      </c>
      <c r="C7" s="350">
        <f>SUM('1) Budget Tables'!D30:F30,'1) Budget Tables'!D40:F40,'1) Budget Tables'!D50:F50,'1) Budget Tables'!D60:F60)</f>
        <v>433063.44</v>
      </c>
      <c r="D7" s="351"/>
    </row>
    <row r="8" spans="2:4" x14ac:dyDescent="0.3">
      <c r="B8" s="105" t="s">
        <v>523</v>
      </c>
      <c r="C8" s="358">
        <f>SUM(D10:D14)</f>
        <v>0</v>
      </c>
      <c r="D8" s="359"/>
    </row>
    <row r="9" spans="2:4" x14ac:dyDescent="0.3">
      <c r="B9" s="106" t="s">
        <v>517</v>
      </c>
      <c r="C9" s="107" t="s">
        <v>518</v>
      </c>
      <c r="D9" s="108" t="s">
        <v>519</v>
      </c>
    </row>
    <row r="10" spans="2:4" ht="35.1" customHeight="1" x14ac:dyDescent="0.3">
      <c r="B10" s="135"/>
      <c r="C10" s="110"/>
      <c r="D10" s="111">
        <f>$C$7*C10</f>
        <v>0</v>
      </c>
    </row>
    <row r="11" spans="2:4" ht="35.1" customHeight="1" x14ac:dyDescent="0.3">
      <c r="B11" s="135"/>
      <c r="C11" s="110"/>
      <c r="D11" s="111">
        <f>C7*C11</f>
        <v>0</v>
      </c>
    </row>
    <row r="12" spans="2:4" ht="35.1" customHeight="1" x14ac:dyDescent="0.3">
      <c r="B12" s="136"/>
      <c r="C12" s="110"/>
      <c r="D12" s="111">
        <f>C7*C12</f>
        <v>0</v>
      </c>
    </row>
    <row r="13" spans="2:4" ht="35.1" customHeight="1" x14ac:dyDescent="0.3">
      <c r="B13" s="136"/>
      <c r="C13" s="110"/>
      <c r="D13" s="111">
        <f>C7*C13</f>
        <v>0</v>
      </c>
    </row>
    <row r="14" spans="2:4" ht="35.1" customHeight="1" thickBot="1" x14ac:dyDescent="0.35">
      <c r="B14" s="137"/>
      <c r="C14" s="115"/>
      <c r="D14" s="116">
        <f>C7*C14</f>
        <v>0</v>
      </c>
    </row>
    <row r="15" spans="2:4" ht="15" thickBot="1" x14ac:dyDescent="0.35"/>
    <row r="16" spans="2:4" x14ac:dyDescent="0.3">
      <c r="B16" s="355" t="s">
        <v>520</v>
      </c>
      <c r="C16" s="356"/>
      <c r="D16" s="357"/>
    </row>
    <row r="17" spans="2:4" ht="15" thickBot="1" x14ac:dyDescent="0.35">
      <c r="B17" s="360"/>
      <c r="C17" s="361"/>
      <c r="D17" s="362"/>
    </row>
    <row r="18" spans="2:4" x14ac:dyDescent="0.3">
      <c r="B18" s="105" t="s">
        <v>176</v>
      </c>
      <c r="C18" s="350">
        <f>SUM('1) Budget Tables'!D72:F72,'1) Budget Tables'!D82:F82,'1) Budget Tables'!D92:F92,'1) Budget Tables'!D102:F102)</f>
        <v>280163.41333333333</v>
      </c>
      <c r="D18" s="351"/>
    </row>
    <row r="19" spans="2:4" x14ac:dyDescent="0.3">
      <c r="B19" s="105" t="s">
        <v>523</v>
      </c>
      <c r="C19" s="358">
        <f>SUM(D21:D25)</f>
        <v>0</v>
      </c>
      <c r="D19" s="359"/>
    </row>
    <row r="20" spans="2:4" x14ac:dyDescent="0.3">
      <c r="B20" s="106" t="s">
        <v>517</v>
      </c>
      <c r="C20" s="107" t="s">
        <v>518</v>
      </c>
      <c r="D20" s="108" t="s">
        <v>519</v>
      </c>
    </row>
    <row r="21" spans="2:4" ht="35.1" customHeight="1" x14ac:dyDescent="0.3">
      <c r="B21" s="109"/>
      <c r="C21" s="110"/>
      <c r="D21" s="111">
        <f>$C$18*C21</f>
        <v>0</v>
      </c>
    </row>
    <row r="22" spans="2:4" ht="35.1" customHeight="1" x14ac:dyDescent="0.3">
      <c r="B22" s="112"/>
      <c r="C22" s="110"/>
      <c r="D22" s="111">
        <f t="shared" ref="D22:D25" si="0">$C$18*C22</f>
        <v>0</v>
      </c>
    </row>
    <row r="23" spans="2:4" ht="35.1" customHeight="1" x14ac:dyDescent="0.3">
      <c r="B23" s="113"/>
      <c r="C23" s="110"/>
      <c r="D23" s="111">
        <f t="shared" si="0"/>
        <v>0</v>
      </c>
    </row>
    <row r="24" spans="2:4" ht="35.1" customHeight="1" x14ac:dyDescent="0.3">
      <c r="B24" s="113"/>
      <c r="C24" s="110"/>
      <c r="D24" s="111">
        <f t="shared" si="0"/>
        <v>0</v>
      </c>
    </row>
    <row r="25" spans="2:4" ht="35.1" customHeight="1" thickBot="1" x14ac:dyDescent="0.35">
      <c r="B25" s="114"/>
      <c r="C25" s="115"/>
      <c r="D25" s="111">
        <f t="shared" si="0"/>
        <v>0</v>
      </c>
    </row>
    <row r="26" spans="2:4" ht="15" thickBot="1" x14ac:dyDescent="0.35"/>
    <row r="27" spans="2:4" x14ac:dyDescent="0.3">
      <c r="B27" s="355" t="s">
        <v>521</v>
      </c>
      <c r="C27" s="356"/>
      <c r="D27" s="357"/>
    </row>
    <row r="28" spans="2:4" ht="15" thickBot="1" x14ac:dyDescent="0.35">
      <c r="B28" s="352"/>
      <c r="C28" s="353"/>
      <c r="D28" s="354"/>
    </row>
    <row r="29" spans="2:4" x14ac:dyDescent="0.3">
      <c r="B29" s="105" t="s">
        <v>176</v>
      </c>
      <c r="C29" s="350">
        <f>SUM('1) Budget Tables'!D114:F114,'1) Budget Tables'!D124:F124,'1) Budget Tables'!D134:F134,'1) Budget Tables'!D144:F144)</f>
        <v>154787.68999999997</v>
      </c>
      <c r="D29" s="351"/>
    </row>
    <row r="30" spans="2:4" x14ac:dyDescent="0.3">
      <c r="B30" s="105" t="s">
        <v>523</v>
      </c>
      <c r="C30" s="358">
        <f>SUM(D32:D36)</f>
        <v>0</v>
      </c>
      <c r="D30" s="359"/>
    </row>
    <row r="31" spans="2:4" x14ac:dyDescent="0.3">
      <c r="B31" s="106" t="s">
        <v>517</v>
      </c>
      <c r="C31" s="107" t="s">
        <v>518</v>
      </c>
      <c r="D31" s="108" t="s">
        <v>519</v>
      </c>
    </row>
    <row r="32" spans="2:4" ht="35.1" customHeight="1" x14ac:dyDescent="0.3">
      <c r="B32" s="109"/>
      <c r="C32" s="110"/>
      <c r="D32" s="111">
        <f>$C$29*C32</f>
        <v>0</v>
      </c>
    </row>
    <row r="33" spans="2:4" ht="35.1" customHeight="1" x14ac:dyDescent="0.3">
      <c r="B33" s="112"/>
      <c r="C33" s="110"/>
      <c r="D33" s="111">
        <f t="shared" ref="D33:D36" si="1">$C$29*C33</f>
        <v>0</v>
      </c>
    </row>
    <row r="34" spans="2:4" ht="35.1" customHeight="1" x14ac:dyDescent="0.3">
      <c r="B34" s="113"/>
      <c r="C34" s="110"/>
      <c r="D34" s="111">
        <f t="shared" si="1"/>
        <v>0</v>
      </c>
    </row>
    <row r="35" spans="2:4" ht="35.1" customHeight="1" x14ac:dyDescent="0.3">
      <c r="B35" s="113"/>
      <c r="C35" s="110"/>
      <c r="D35" s="111">
        <f t="shared" si="1"/>
        <v>0</v>
      </c>
    </row>
    <row r="36" spans="2:4" ht="35.1" customHeight="1" thickBot="1" x14ac:dyDescent="0.35">
      <c r="B36" s="114"/>
      <c r="C36" s="115"/>
      <c r="D36" s="111">
        <f t="shared" si="1"/>
        <v>0</v>
      </c>
    </row>
    <row r="37" spans="2:4" ht="15" thickBot="1" x14ac:dyDescent="0.35"/>
    <row r="38" spans="2:4" x14ac:dyDescent="0.3">
      <c r="B38" s="355" t="s">
        <v>522</v>
      </c>
      <c r="C38" s="356"/>
      <c r="D38" s="357"/>
    </row>
    <row r="39" spans="2:4" ht="15" thickBot="1" x14ac:dyDescent="0.35">
      <c r="B39" s="352"/>
      <c r="C39" s="353"/>
      <c r="D39" s="354"/>
    </row>
    <row r="40" spans="2:4" x14ac:dyDescent="0.3">
      <c r="B40" s="105" t="s">
        <v>176</v>
      </c>
      <c r="C40" s="350">
        <f>SUM('1) Budget Tables'!D156:F156,'1) Budget Tables'!D166:F166,'1) Budget Tables'!D176:F176,'1) Budget Tables'!D186:F186)</f>
        <v>0</v>
      </c>
      <c r="D40" s="351"/>
    </row>
    <row r="41" spans="2:4" x14ac:dyDescent="0.3">
      <c r="B41" s="105" t="s">
        <v>523</v>
      </c>
      <c r="C41" s="358">
        <f>SUM(D43:D47)</f>
        <v>0</v>
      </c>
      <c r="D41" s="359"/>
    </row>
    <row r="42" spans="2:4" x14ac:dyDescent="0.3">
      <c r="B42" s="106" t="s">
        <v>517</v>
      </c>
      <c r="C42" s="107" t="s">
        <v>518</v>
      </c>
      <c r="D42" s="108" t="s">
        <v>519</v>
      </c>
    </row>
    <row r="43" spans="2:4" ht="35.1" customHeight="1" x14ac:dyDescent="0.3">
      <c r="B43" s="109"/>
      <c r="C43" s="110"/>
      <c r="D43" s="111">
        <f>$C$40*C43</f>
        <v>0</v>
      </c>
    </row>
    <row r="44" spans="2:4" ht="35.1" customHeight="1" x14ac:dyDescent="0.3">
      <c r="B44" s="112"/>
      <c r="C44" s="110"/>
      <c r="D44" s="111">
        <f t="shared" ref="D44:D47" si="2">$C$40*C44</f>
        <v>0</v>
      </c>
    </row>
    <row r="45" spans="2:4" ht="35.1" customHeight="1" x14ac:dyDescent="0.3">
      <c r="B45" s="113"/>
      <c r="C45" s="110"/>
      <c r="D45" s="111">
        <f t="shared" si="2"/>
        <v>0</v>
      </c>
    </row>
    <row r="46" spans="2:4" ht="35.1" customHeight="1" x14ac:dyDescent="0.3">
      <c r="B46" s="113"/>
      <c r="C46" s="110"/>
      <c r="D46" s="111">
        <f t="shared" si="2"/>
        <v>0</v>
      </c>
    </row>
    <row r="47" spans="2:4" ht="35.1" customHeight="1" thickBot="1" x14ac:dyDescent="0.35">
      <c r="B47" s="114"/>
      <c r="C47" s="115"/>
      <c r="D47" s="116">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H25"/>
  <sheetViews>
    <sheetView showGridLines="0" showZeros="0" topLeftCell="A11" zoomScale="80" zoomScaleNormal="80" workbookViewId="0">
      <selection activeCell="L19" sqref="L19"/>
    </sheetView>
  </sheetViews>
  <sheetFormatPr defaultRowHeight="14.4" x14ac:dyDescent="0.3"/>
  <cols>
    <col min="1" max="1" width="12.5546875" customWidth="1"/>
    <col min="2" max="2" width="20.5546875" customWidth="1"/>
    <col min="3" max="3" width="25.44140625" customWidth="1"/>
    <col min="4" max="5" width="25.44140625" hidden="1" customWidth="1"/>
    <col min="6" max="6" width="24.44140625" customWidth="1"/>
    <col min="7" max="7" width="18.5546875" style="268" customWidth="1"/>
    <col min="8" max="8" width="21.6640625" customWidth="1"/>
    <col min="9" max="10" width="15.88671875" bestFit="1" customWidth="1"/>
    <col min="11" max="11" width="11.109375" bestFit="1" customWidth="1"/>
  </cols>
  <sheetData>
    <row r="1" spans="2:8" ht="15" thickBot="1" x14ac:dyDescent="0.35"/>
    <row r="2" spans="2:8" s="98" customFormat="1" ht="15.6" x14ac:dyDescent="0.3">
      <c r="B2" s="366" t="s">
        <v>60</v>
      </c>
      <c r="C2" s="367"/>
      <c r="D2" s="367"/>
      <c r="E2" s="367"/>
      <c r="F2" s="368"/>
      <c r="G2" s="269"/>
    </row>
    <row r="3" spans="2:8" s="98" customFormat="1" ht="16.2" thickBot="1" x14ac:dyDescent="0.35">
      <c r="B3" s="369"/>
      <c r="C3" s="370"/>
      <c r="D3" s="370"/>
      <c r="E3" s="370"/>
      <c r="F3" s="371"/>
      <c r="G3" s="269"/>
    </row>
    <row r="4" spans="2:8" s="98" customFormat="1" ht="16.2" thickBot="1" x14ac:dyDescent="0.35">
      <c r="G4" s="269"/>
    </row>
    <row r="5" spans="2:8" s="98" customFormat="1" ht="16.2" thickBot="1" x14ac:dyDescent="0.35">
      <c r="B5" s="332" t="s">
        <v>16</v>
      </c>
      <c r="C5" s="334"/>
      <c r="D5" s="190"/>
      <c r="E5" s="190"/>
      <c r="G5" s="270" t="s">
        <v>678</v>
      </c>
    </row>
    <row r="6" spans="2:8" s="98" customFormat="1" ht="15.6" x14ac:dyDescent="0.3">
      <c r="B6" s="93"/>
      <c r="C6" s="193" t="s">
        <v>536</v>
      </c>
      <c r="D6" s="191" t="s">
        <v>158</v>
      </c>
      <c r="E6" s="76" t="s">
        <v>159</v>
      </c>
      <c r="G6" s="269"/>
    </row>
    <row r="7" spans="2:8" s="98" customFormat="1" ht="15.6" x14ac:dyDescent="0.3">
      <c r="B7" s="93"/>
      <c r="C7" s="194" t="str">
        <f>'1) Budget Tables'!D13</f>
        <v>Christian Aid Ireland</v>
      </c>
      <c r="D7" s="192"/>
      <c r="E7" s="69"/>
      <c r="G7" s="269"/>
    </row>
    <row r="8" spans="2:8" s="98" customFormat="1" ht="31.2" x14ac:dyDescent="0.3">
      <c r="B8" s="27" t="s">
        <v>7</v>
      </c>
      <c r="C8" s="195">
        <f>'2) By Category'!D209</f>
        <v>91519.76999999999</v>
      </c>
      <c r="D8" s="177">
        <f>'2) By Category'!E209</f>
        <v>0</v>
      </c>
      <c r="E8" s="94">
        <f>'2) By Category'!F209</f>
        <v>0</v>
      </c>
      <c r="G8" s="266" t="e">
        <f>'2) By Category'!#REF!</f>
        <v>#REF!</v>
      </c>
    </row>
    <row r="9" spans="2:8" s="98" customFormat="1" ht="46.8" x14ac:dyDescent="0.3">
      <c r="B9" s="27" t="s">
        <v>8</v>
      </c>
      <c r="C9" s="195">
        <f>'2) By Category'!D210</f>
        <v>0</v>
      </c>
      <c r="D9" s="177">
        <f>'2) By Category'!E210</f>
        <v>0</v>
      </c>
      <c r="E9" s="94">
        <f>'2) By Category'!F210</f>
        <v>0</v>
      </c>
      <c r="G9" s="266"/>
    </row>
    <row r="10" spans="2:8" s="98" customFormat="1" ht="62.4" x14ac:dyDescent="0.3">
      <c r="B10" s="27" t="s">
        <v>9</v>
      </c>
      <c r="C10" s="195">
        <f>'2) By Category'!D211</f>
        <v>0</v>
      </c>
      <c r="D10" s="177">
        <f>'2) By Category'!E211</f>
        <v>0</v>
      </c>
      <c r="E10" s="94">
        <f>'2) By Category'!F211</f>
        <v>0</v>
      </c>
      <c r="G10" s="266"/>
    </row>
    <row r="11" spans="2:8" s="98" customFormat="1" ht="31.2" x14ac:dyDescent="0.3">
      <c r="B11" s="42" t="s">
        <v>10</v>
      </c>
      <c r="C11" s="195">
        <f>'2) By Category'!D212</f>
        <v>201125.56</v>
      </c>
      <c r="D11" s="177">
        <f>'2) By Category'!E212</f>
        <v>0</v>
      </c>
      <c r="E11" s="94">
        <f>'2) By Category'!F212</f>
        <v>0</v>
      </c>
      <c r="G11" s="266" t="e">
        <f>'2) By Category'!#REF!</f>
        <v>#REF!</v>
      </c>
      <c r="H11" s="98" t="s">
        <v>680</v>
      </c>
    </row>
    <row r="12" spans="2:8" s="98" customFormat="1" ht="15.6" x14ac:dyDescent="0.3">
      <c r="B12" s="27" t="s">
        <v>15</v>
      </c>
      <c r="C12" s="195">
        <f>'2) By Category'!D213</f>
        <v>36453</v>
      </c>
      <c r="D12" s="177">
        <f>'2) By Category'!E213</f>
        <v>0</v>
      </c>
      <c r="E12" s="94">
        <f>'2) By Category'!F213</f>
        <v>0</v>
      </c>
      <c r="G12" s="266" t="e">
        <f>'2) By Category'!#REF!</f>
        <v>#REF!</v>
      </c>
    </row>
    <row r="13" spans="2:8" s="98" customFormat="1" ht="46.8" x14ac:dyDescent="0.3">
      <c r="B13" s="27" t="s">
        <v>11</v>
      </c>
      <c r="C13" s="195">
        <f>'2) By Category'!D214</f>
        <v>534213.50666666671</v>
      </c>
      <c r="D13" s="177">
        <f>'2) By Category'!E214</f>
        <v>0</v>
      </c>
      <c r="E13" s="94">
        <f>'2) By Category'!F214</f>
        <v>0</v>
      </c>
      <c r="G13" s="266" t="e">
        <f>'2) By Category'!#REF!</f>
        <v>#REF!</v>
      </c>
    </row>
    <row r="14" spans="2:8" s="98" customFormat="1" ht="30.9" customHeight="1" thickBot="1" x14ac:dyDescent="0.35">
      <c r="B14" s="41" t="s">
        <v>162</v>
      </c>
      <c r="C14" s="196">
        <f>'2) By Category'!D215</f>
        <v>61921.706666666607</v>
      </c>
      <c r="D14" s="178">
        <f>'2) By Category'!E215</f>
        <v>0</v>
      </c>
      <c r="E14" s="97">
        <f>'2) By Category'!F215</f>
        <v>0</v>
      </c>
      <c r="G14" s="266" t="e">
        <f>'2) By Category'!#REF!</f>
        <v>#REF!</v>
      </c>
    </row>
    <row r="15" spans="2:8" s="98" customFormat="1" ht="30" customHeight="1" thickBot="1" x14ac:dyDescent="0.35">
      <c r="B15" s="204" t="s">
        <v>552</v>
      </c>
      <c r="C15" s="205">
        <f>SUM(C8:C14)</f>
        <v>925233.54333333322</v>
      </c>
      <c r="D15" s="179">
        <f t="shared" ref="D15:E15" si="0">SUM(D8:D14)</f>
        <v>0</v>
      </c>
      <c r="E15" s="95">
        <f t="shared" si="0"/>
        <v>0</v>
      </c>
      <c r="G15" s="266" t="e">
        <f>'2) By Category'!#REF!</f>
        <v>#REF!</v>
      </c>
    </row>
    <row r="16" spans="2:8" s="98" customFormat="1" ht="30" customHeight="1" x14ac:dyDescent="0.3">
      <c r="B16" s="187" t="s">
        <v>541</v>
      </c>
      <c r="C16" s="206">
        <f>C15*0.07</f>
        <v>64766.348033333328</v>
      </c>
      <c r="D16" s="176"/>
      <c r="E16" s="176"/>
      <c r="G16" s="266" t="e">
        <f>'2) By Category'!#REF!</f>
        <v>#REF!</v>
      </c>
      <c r="H16" s="98" t="s">
        <v>679</v>
      </c>
    </row>
    <row r="17" spans="2:7" s="98" customFormat="1" ht="30" customHeight="1" thickBot="1" x14ac:dyDescent="0.35">
      <c r="B17" s="183" t="s">
        <v>59</v>
      </c>
      <c r="C17" s="203">
        <f>SUM(C15:C16)</f>
        <v>989999.89136666653</v>
      </c>
      <c r="D17" s="176"/>
      <c r="E17" s="176"/>
      <c r="G17" s="267" t="e">
        <f>SUM(G15:G16)</f>
        <v>#REF!</v>
      </c>
    </row>
    <row r="18" spans="2:7" s="98" customFormat="1" ht="16.2" thickBot="1" x14ac:dyDescent="0.35">
      <c r="G18" s="266"/>
    </row>
    <row r="19" spans="2:7" s="98" customFormat="1" ht="15.6" x14ac:dyDescent="0.3">
      <c r="B19" s="363" t="s">
        <v>26</v>
      </c>
      <c r="C19" s="364"/>
      <c r="D19" s="364"/>
      <c r="E19" s="364"/>
      <c r="F19" s="365"/>
      <c r="G19" s="269"/>
    </row>
    <row r="20" spans="2:7" ht="15.6" x14ac:dyDescent="0.3">
      <c r="B20" s="36"/>
      <c r="C20" s="34" t="s">
        <v>536</v>
      </c>
      <c r="D20" s="34" t="s">
        <v>160</v>
      </c>
      <c r="E20" s="34" t="s">
        <v>161</v>
      </c>
      <c r="F20" s="37" t="s">
        <v>28</v>
      </c>
    </row>
    <row r="21" spans="2:7" ht="15.6" x14ac:dyDescent="0.3">
      <c r="B21" s="36"/>
      <c r="C21" s="34" t="str">
        <f>'1) Budget Tables'!D13</f>
        <v>Christian Aid Ireland</v>
      </c>
      <c r="D21" s="34"/>
      <c r="E21" s="34"/>
      <c r="F21" s="37"/>
    </row>
    <row r="22" spans="2:7" ht="23.25" customHeight="1" x14ac:dyDescent="0.3">
      <c r="B22" s="35" t="s">
        <v>27</v>
      </c>
      <c r="C22" s="33">
        <f>'1) Budget Tables'!D212</f>
        <v>346499.96197833325</v>
      </c>
      <c r="D22" s="33">
        <f>'1) Budget Tables'!E212</f>
        <v>0</v>
      </c>
      <c r="E22" s="33">
        <f>'1) Budget Tables'!F212</f>
        <v>0</v>
      </c>
      <c r="F22" s="13">
        <v>0.35</v>
      </c>
      <c r="G22" s="271" t="e">
        <f>G17/C22</f>
        <v>#REF!</v>
      </c>
    </row>
    <row r="23" spans="2:7" ht="24.75" customHeight="1" x14ac:dyDescent="0.3">
      <c r="B23" s="35" t="s">
        <v>29</v>
      </c>
      <c r="C23" s="33">
        <f>'1) Budget Tables'!D213</f>
        <v>346499.96197833325</v>
      </c>
      <c r="D23" s="33">
        <f>'1) Budget Tables'!E213</f>
        <v>0</v>
      </c>
      <c r="E23" s="33">
        <f>'1) Budget Tables'!F213</f>
        <v>0</v>
      </c>
      <c r="F23" s="13">
        <v>0.35</v>
      </c>
    </row>
    <row r="24" spans="2:7" ht="24.75" customHeight="1" x14ac:dyDescent="0.3">
      <c r="B24" s="35" t="s">
        <v>539</v>
      </c>
      <c r="C24" s="33">
        <f>'1) Budget Tables'!D214</f>
        <v>296999.96740999992</v>
      </c>
      <c r="D24" s="33"/>
      <c r="E24" s="33"/>
      <c r="F24" s="13">
        <v>0.3</v>
      </c>
    </row>
    <row r="25" spans="2:7" ht="16.2" thickBot="1" x14ac:dyDescent="0.35">
      <c r="B25" s="14" t="s">
        <v>542</v>
      </c>
      <c r="C25" s="262">
        <f>SUM(C22:C24)</f>
        <v>989999.89136666642</v>
      </c>
      <c r="D25" s="258"/>
      <c r="E25" s="258"/>
      <c r="F25" s="259"/>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RowHeight="14.4" x14ac:dyDescent="0.3"/>
  <sheetData>
    <row r="1" spans="1:2" x14ac:dyDescent="0.3">
      <c r="A1" s="99" t="s">
        <v>177</v>
      </c>
      <c r="B1" s="100" t="s">
        <v>178</v>
      </c>
    </row>
    <row r="2" spans="1:2" x14ac:dyDescent="0.3">
      <c r="A2" s="101" t="s">
        <v>179</v>
      </c>
      <c r="B2" s="102" t="s">
        <v>180</v>
      </c>
    </row>
    <row r="3" spans="1:2" x14ac:dyDescent="0.3">
      <c r="A3" s="101" t="s">
        <v>181</v>
      </c>
      <c r="B3" s="102" t="s">
        <v>182</v>
      </c>
    </row>
    <row r="4" spans="1:2" x14ac:dyDescent="0.3">
      <c r="A4" s="101" t="s">
        <v>183</v>
      </c>
      <c r="B4" s="102" t="s">
        <v>184</v>
      </c>
    </row>
    <row r="5" spans="1:2" x14ac:dyDescent="0.3">
      <c r="A5" s="101" t="s">
        <v>185</v>
      </c>
      <c r="B5" s="102" t="s">
        <v>186</v>
      </c>
    </row>
    <row r="6" spans="1:2" x14ac:dyDescent="0.3">
      <c r="A6" s="101" t="s">
        <v>187</v>
      </c>
      <c r="B6" s="102" t="s">
        <v>188</v>
      </c>
    </row>
    <row r="7" spans="1:2" x14ac:dyDescent="0.3">
      <c r="A7" s="101" t="s">
        <v>189</v>
      </c>
      <c r="B7" s="102" t="s">
        <v>190</v>
      </c>
    </row>
    <row r="8" spans="1:2" x14ac:dyDescent="0.3">
      <c r="A8" s="101" t="s">
        <v>191</v>
      </c>
      <c r="B8" s="102" t="s">
        <v>192</v>
      </c>
    </row>
    <row r="9" spans="1:2" x14ac:dyDescent="0.3">
      <c r="A9" s="101" t="s">
        <v>193</v>
      </c>
      <c r="B9" s="102" t="s">
        <v>194</v>
      </c>
    </row>
    <row r="10" spans="1:2" x14ac:dyDescent="0.3">
      <c r="A10" s="101" t="s">
        <v>195</v>
      </c>
      <c r="B10" s="102" t="s">
        <v>196</v>
      </c>
    </row>
    <row r="11" spans="1:2" x14ac:dyDescent="0.3">
      <c r="A11" s="101" t="s">
        <v>197</v>
      </c>
      <c r="B11" s="102" t="s">
        <v>198</v>
      </c>
    </row>
    <row r="12" spans="1:2" x14ac:dyDescent="0.3">
      <c r="A12" s="101" t="s">
        <v>199</v>
      </c>
      <c r="B12" s="102" t="s">
        <v>200</v>
      </c>
    </row>
    <row r="13" spans="1:2" x14ac:dyDescent="0.3">
      <c r="A13" s="101" t="s">
        <v>201</v>
      </c>
      <c r="B13" s="102" t="s">
        <v>202</v>
      </c>
    </row>
    <row r="14" spans="1:2" x14ac:dyDescent="0.3">
      <c r="A14" s="101" t="s">
        <v>203</v>
      </c>
      <c r="B14" s="102" t="s">
        <v>204</v>
      </c>
    </row>
    <row r="15" spans="1:2" x14ac:dyDescent="0.3">
      <c r="A15" s="101" t="s">
        <v>205</v>
      </c>
      <c r="B15" s="102" t="s">
        <v>206</v>
      </c>
    </row>
    <row r="16" spans="1:2" x14ac:dyDescent="0.3">
      <c r="A16" s="101" t="s">
        <v>207</v>
      </c>
      <c r="B16" s="102" t="s">
        <v>208</v>
      </c>
    </row>
    <row r="17" spans="1:2" x14ac:dyDescent="0.3">
      <c r="A17" s="101" t="s">
        <v>209</v>
      </c>
      <c r="B17" s="102" t="s">
        <v>210</v>
      </c>
    </row>
    <row r="18" spans="1:2" x14ac:dyDescent="0.3">
      <c r="A18" s="101" t="s">
        <v>211</v>
      </c>
      <c r="B18" s="102" t="s">
        <v>212</v>
      </c>
    </row>
    <row r="19" spans="1:2" x14ac:dyDescent="0.3">
      <c r="A19" s="101" t="s">
        <v>213</v>
      </c>
      <c r="B19" s="102" t="s">
        <v>214</v>
      </c>
    </row>
    <row r="20" spans="1:2" x14ac:dyDescent="0.3">
      <c r="A20" s="101" t="s">
        <v>215</v>
      </c>
      <c r="B20" s="102" t="s">
        <v>216</v>
      </c>
    </row>
    <row r="21" spans="1:2" x14ac:dyDescent="0.3">
      <c r="A21" s="101" t="s">
        <v>217</v>
      </c>
      <c r="B21" s="102" t="s">
        <v>218</v>
      </c>
    </row>
    <row r="22" spans="1:2" x14ac:dyDescent="0.3">
      <c r="A22" s="101" t="s">
        <v>219</v>
      </c>
      <c r="B22" s="102" t="s">
        <v>220</v>
      </c>
    </row>
    <row r="23" spans="1:2" x14ac:dyDescent="0.3">
      <c r="A23" s="101" t="s">
        <v>221</v>
      </c>
      <c r="B23" s="102" t="s">
        <v>222</v>
      </c>
    </row>
    <row r="24" spans="1:2" x14ac:dyDescent="0.3">
      <c r="A24" s="101" t="s">
        <v>223</v>
      </c>
      <c r="B24" s="102" t="s">
        <v>224</v>
      </c>
    </row>
    <row r="25" spans="1:2" x14ac:dyDescent="0.3">
      <c r="A25" s="101" t="s">
        <v>225</v>
      </c>
      <c r="B25" s="102" t="s">
        <v>226</v>
      </c>
    </row>
    <row r="26" spans="1:2" x14ac:dyDescent="0.3">
      <c r="A26" s="101" t="s">
        <v>227</v>
      </c>
      <c r="B26" s="102" t="s">
        <v>228</v>
      </c>
    </row>
    <row r="27" spans="1:2" x14ac:dyDescent="0.3">
      <c r="A27" s="101" t="s">
        <v>229</v>
      </c>
      <c r="B27" s="102" t="s">
        <v>230</v>
      </c>
    </row>
    <row r="28" spans="1:2" x14ac:dyDescent="0.3">
      <c r="A28" s="101" t="s">
        <v>231</v>
      </c>
      <c r="B28" s="102" t="s">
        <v>232</v>
      </c>
    </row>
    <row r="29" spans="1:2" x14ac:dyDescent="0.3">
      <c r="A29" s="101" t="s">
        <v>233</v>
      </c>
      <c r="B29" s="102" t="s">
        <v>234</v>
      </c>
    </row>
    <row r="30" spans="1:2" x14ac:dyDescent="0.3">
      <c r="A30" s="101" t="s">
        <v>235</v>
      </c>
      <c r="B30" s="102" t="s">
        <v>236</v>
      </c>
    </row>
    <row r="31" spans="1:2" x14ac:dyDescent="0.3">
      <c r="A31" s="101" t="s">
        <v>237</v>
      </c>
      <c r="B31" s="102" t="s">
        <v>238</v>
      </c>
    </row>
    <row r="32" spans="1:2" x14ac:dyDescent="0.3">
      <c r="A32" s="101" t="s">
        <v>239</v>
      </c>
      <c r="B32" s="102" t="s">
        <v>240</v>
      </c>
    </row>
    <row r="33" spans="1:2" x14ac:dyDescent="0.3">
      <c r="A33" s="101" t="s">
        <v>241</v>
      </c>
      <c r="B33" s="102" t="s">
        <v>242</v>
      </c>
    </row>
    <row r="34" spans="1:2" x14ac:dyDescent="0.3">
      <c r="A34" s="101" t="s">
        <v>243</v>
      </c>
      <c r="B34" s="102" t="s">
        <v>244</v>
      </c>
    </row>
    <row r="35" spans="1:2" x14ac:dyDescent="0.3">
      <c r="A35" s="101" t="s">
        <v>245</v>
      </c>
      <c r="B35" s="102" t="s">
        <v>246</v>
      </c>
    </row>
    <row r="36" spans="1:2" x14ac:dyDescent="0.3">
      <c r="A36" s="101" t="s">
        <v>247</v>
      </c>
      <c r="B36" s="102" t="s">
        <v>248</v>
      </c>
    </row>
    <row r="37" spans="1:2" x14ac:dyDescent="0.3">
      <c r="A37" s="101" t="s">
        <v>249</v>
      </c>
      <c r="B37" s="102" t="s">
        <v>250</v>
      </c>
    </row>
    <row r="38" spans="1:2" x14ac:dyDescent="0.3">
      <c r="A38" s="101" t="s">
        <v>251</v>
      </c>
      <c r="B38" s="102" t="s">
        <v>252</v>
      </c>
    </row>
    <row r="39" spans="1:2" x14ac:dyDescent="0.3">
      <c r="A39" s="101" t="s">
        <v>253</v>
      </c>
      <c r="B39" s="102" t="s">
        <v>254</v>
      </c>
    </row>
    <row r="40" spans="1:2" x14ac:dyDescent="0.3">
      <c r="A40" s="101" t="s">
        <v>255</v>
      </c>
      <c r="B40" s="102" t="s">
        <v>256</v>
      </c>
    </row>
    <row r="41" spans="1:2" x14ac:dyDescent="0.3">
      <c r="A41" s="101" t="s">
        <v>257</v>
      </c>
      <c r="B41" s="102" t="s">
        <v>258</v>
      </c>
    </row>
    <row r="42" spans="1:2" x14ac:dyDescent="0.3">
      <c r="A42" s="101" t="s">
        <v>259</v>
      </c>
      <c r="B42" s="102" t="s">
        <v>260</v>
      </c>
    </row>
    <row r="43" spans="1:2" x14ac:dyDescent="0.3">
      <c r="A43" s="101" t="s">
        <v>261</v>
      </c>
      <c r="B43" s="102" t="s">
        <v>262</v>
      </c>
    </row>
    <row r="44" spans="1:2" x14ac:dyDescent="0.3">
      <c r="A44" s="101" t="s">
        <v>263</v>
      </c>
      <c r="B44" s="102" t="s">
        <v>264</v>
      </c>
    </row>
    <row r="45" spans="1:2" x14ac:dyDescent="0.3">
      <c r="A45" s="101" t="s">
        <v>265</v>
      </c>
      <c r="B45" s="102" t="s">
        <v>266</v>
      </c>
    </row>
    <row r="46" spans="1:2" x14ac:dyDescent="0.3">
      <c r="A46" s="101" t="s">
        <v>267</v>
      </c>
      <c r="B46" s="102" t="s">
        <v>268</v>
      </c>
    </row>
    <row r="47" spans="1:2" x14ac:dyDescent="0.3">
      <c r="A47" s="101" t="s">
        <v>269</v>
      </c>
      <c r="B47" s="102" t="s">
        <v>270</v>
      </c>
    </row>
    <row r="48" spans="1:2" x14ac:dyDescent="0.3">
      <c r="A48" s="101" t="s">
        <v>271</v>
      </c>
      <c r="B48" s="102" t="s">
        <v>272</v>
      </c>
    </row>
    <row r="49" spans="1:2" x14ac:dyDescent="0.3">
      <c r="A49" s="101" t="s">
        <v>273</v>
      </c>
      <c r="B49" s="102" t="s">
        <v>274</v>
      </c>
    </row>
    <row r="50" spans="1:2" x14ac:dyDescent="0.3">
      <c r="A50" s="101" t="s">
        <v>275</v>
      </c>
      <c r="B50" s="102" t="s">
        <v>276</v>
      </c>
    </row>
    <row r="51" spans="1:2" x14ac:dyDescent="0.3">
      <c r="A51" s="101" t="s">
        <v>277</v>
      </c>
      <c r="B51" s="102" t="s">
        <v>278</v>
      </c>
    </row>
    <row r="52" spans="1:2" x14ac:dyDescent="0.3">
      <c r="A52" s="101" t="s">
        <v>279</v>
      </c>
      <c r="B52" s="102" t="s">
        <v>280</v>
      </c>
    </row>
    <row r="53" spans="1:2" x14ac:dyDescent="0.3">
      <c r="A53" s="101" t="s">
        <v>281</v>
      </c>
      <c r="B53" s="102" t="s">
        <v>282</v>
      </c>
    </row>
    <row r="54" spans="1:2" x14ac:dyDescent="0.3">
      <c r="A54" s="101" t="s">
        <v>283</v>
      </c>
      <c r="B54" s="102" t="s">
        <v>284</v>
      </c>
    </row>
    <row r="55" spans="1:2" x14ac:dyDescent="0.3">
      <c r="A55" s="101" t="s">
        <v>285</v>
      </c>
      <c r="B55" s="102" t="s">
        <v>286</v>
      </c>
    </row>
    <row r="56" spans="1:2" x14ac:dyDescent="0.3">
      <c r="A56" s="101" t="s">
        <v>287</v>
      </c>
      <c r="B56" s="102" t="s">
        <v>288</v>
      </c>
    </row>
    <row r="57" spans="1:2" x14ac:dyDescent="0.3">
      <c r="A57" s="101" t="s">
        <v>289</v>
      </c>
      <c r="B57" s="102" t="s">
        <v>290</v>
      </c>
    </row>
    <row r="58" spans="1:2" x14ac:dyDescent="0.3">
      <c r="A58" s="101" t="s">
        <v>291</v>
      </c>
      <c r="B58" s="102" t="s">
        <v>292</v>
      </c>
    </row>
    <row r="59" spans="1:2" x14ac:dyDescent="0.3">
      <c r="A59" s="101" t="s">
        <v>293</v>
      </c>
      <c r="B59" s="102" t="s">
        <v>294</v>
      </c>
    </row>
    <row r="60" spans="1:2" x14ac:dyDescent="0.3">
      <c r="A60" s="101" t="s">
        <v>295</v>
      </c>
      <c r="B60" s="102" t="s">
        <v>296</v>
      </c>
    </row>
    <row r="61" spans="1:2" x14ac:dyDescent="0.3">
      <c r="A61" s="101" t="s">
        <v>297</v>
      </c>
      <c r="B61" s="102" t="s">
        <v>298</v>
      </c>
    </row>
    <row r="62" spans="1:2" x14ac:dyDescent="0.3">
      <c r="A62" s="101" t="s">
        <v>299</v>
      </c>
      <c r="B62" s="102" t="s">
        <v>300</v>
      </c>
    </row>
    <row r="63" spans="1:2" x14ac:dyDescent="0.3">
      <c r="A63" s="101" t="s">
        <v>301</v>
      </c>
      <c r="B63" s="102" t="s">
        <v>302</v>
      </c>
    </row>
    <row r="64" spans="1:2" x14ac:dyDescent="0.3">
      <c r="A64" s="101" t="s">
        <v>303</v>
      </c>
      <c r="B64" s="102" t="s">
        <v>304</v>
      </c>
    </row>
    <row r="65" spans="1:2" x14ac:dyDescent="0.3">
      <c r="A65" s="101" t="s">
        <v>305</v>
      </c>
      <c r="B65" s="102" t="s">
        <v>306</v>
      </c>
    </row>
    <row r="66" spans="1:2" x14ac:dyDescent="0.3">
      <c r="A66" s="101" t="s">
        <v>307</v>
      </c>
      <c r="B66" s="102" t="s">
        <v>308</v>
      </c>
    </row>
    <row r="67" spans="1:2" x14ac:dyDescent="0.3">
      <c r="A67" s="101" t="s">
        <v>309</v>
      </c>
      <c r="B67" s="102" t="s">
        <v>310</v>
      </c>
    </row>
    <row r="68" spans="1:2" x14ac:dyDescent="0.3">
      <c r="A68" s="101" t="s">
        <v>311</v>
      </c>
      <c r="B68" s="102" t="s">
        <v>312</v>
      </c>
    </row>
    <row r="69" spans="1:2" x14ac:dyDescent="0.3">
      <c r="A69" s="101" t="s">
        <v>313</v>
      </c>
      <c r="B69" s="102" t="s">
        <v>314</v>
      </c>
    </row>
    <row r="70" spans="1:2" x14ac:dyDescent="0.3">
      <c r="A70" s="101" t="s">
        <v>315</v>
      </c>
      <c r="B70" s="102" t="s">
        <v>316</v>
      </c>
    </row>
    <row r="71" spans="1:2" x14ac:dyDescent="0.3">
      <c r="A71" s="101" t="s">
        <v>317</v>
      </c>
      <c r="B71" s="102" t="s">
        <v>318</v>
      </c>
    </row>
    <row r="72" spans="1:2" x14ac:dyDescent="0.3">
      <c r="A72" s="101" t="s">
        <v>319</v>
      </c>
      <c r="B72" s="102" t="s">
        <v>320</v>
      </c>
    </row>
    <row r="73" spans="1:2" x14ac:dyDescent="0.3">
      <c r="A73" s="101" t="s">
        <v>321</v>
      </c>
      <c r="B73" s="102" t="s">
        <v>322</v>
      </c>
    </row>
    <row r="74" spans="1:2" x14ac:dyDescent="0.3">
      <c r="A74" s="101" t="s">
        <v>323</v>
      </c>
      <c r="B74" s="102" t="s">
        <v>324</v>
      </c>
    </row>
    <row r="75" spans="1:2" x14ac:dyDescent="0.3">
      <c r="A75" s="101" t="s">
        <v>325</v>
      </c>
      <c r="B75" s="103" t="s">
        <v>326</v>
      </c>
    </row>
    <row r="76" spans="1:2" x14ac:dyDescent="0.3">
      <c r="A76" s="101" t="s">
        <v>327</v>
      </c>
      <c r="B76" s="103" t="s">
        <v>328</v>
      </c>
    </row>
    <row r="77" spans="1:2" x14ac:dyDescent="0.3">
      <c r="A77" s="101" t="s">
        <v>329</v>
      </c>
      <c r="B77" s="103" t="s">
        <v>330</v>
      </c>
    </row>
    <row r="78" spans="1:2" x14ac:dyDescent="0.3">
      <c r="A78" s="101" t="s">
        <v>331</v>
      </c>
      <c r="B78" s="103" t="s">
        <v>332</v>
      </c>
    </row>
    <row r="79" spans="1:2" x14ac:dyDescent="0.3">
      <c r="A79" s="101" t="s">
        <v>333</v>
      </c>
      <c r="B79" s="103" t="s">
        <v>334</v>
      </c>
    </row>
    <row r="80" spans="1:2" x14ac:dyDescent="0.3">
      <c r="A80" s="101" t="s">
        <v>335</v>
      </c>
      <c r="B80" s="103" t="s">
        <v>336</v>
      </c>
    </row>
    <row r="81" spans="1:2" x14ac:dyDescent="0.3">
      <c r="A81" s="101" t="s">
        <v>337</v>
      </c>
      <c r="B81" s="103" t="s">
        <v>338</v>
      </c>
    </row>
    <row r="82" spans="1:2" x14ac:dyDescent="0.3">
      <c r="A82" s="101" t="s">
        <v>339</v>
      </c>
      <c r="B82" s="103" t="s">
        <v>340</v>
      </c>
    </row>
    <row r="83" spans="1:2" x14ac:dyDescent="0.3">
      <c r="A83" s="101" t="s">
        <v>341</v>
      </c>
      <c r="B83" s="103" t="s">
        <v>342</v>
      </c>
    </row>
    <row r="84" spans="1:2" x14ac:dyDescent="0.3">
      <c r="A84" s="101" t="s">
        <v>343</v>
      </c>
      <c r="B84" s="103" t="s">
        <v>344</v>
      </c>
    </row>
    <row r="85" spans="1:2" x14ac:dyDescent="0.3">
      <c r="A85" s="101" t="s">
        <v>345</v>
      </c>
      <c r="B85" s="103" t="s">
        <v>346</v>
      </c>
    </row>
    <row r="86" spans="1:2" x14ac:dyDescent="0.3">
      <c r="A86" s="101" t="s">
        <v>347</v>
      </c>
      <c r="B86" s="103" t="s">
        <v>348</v>
      </c>
    </row>
    <row r="87" spans="1:2" x14ac:dyDescent="0.3">
      <c r="A87" s="101" t="s">
        <v>349</v>
      </c>
      <c r="B87" s="103" t="s">
        <v>350</v>
      </c>
    </row>
    <row r="88" spans="1:2" x14ac:dyDescent="0.3">
      <c r="A88" s="101" t="s">
        <v>351</v>
      </c>
      <c r="B88" s="103" t="s">
        <v>352</v>
      </c>
    </row>
    <row r="89" spans="1:2" x14ac:dyDescent="0.3">
      <c r="A89" s="101" t="s">
        <v>353</v>
      </c>
      <c r="B89" s="103" t="s">
        <v>354</v>
      </c>
    </row>
    <row r="90" spans="1:2" x14ac:dyDescent="0.3">
      <c r="A90" s="101" t="s">
        <v>355</v>
      </c>
      <c r="B90" s="103" t="s">
        <v>356</v>
      </c>
    </row>
    <row r="91" spans="1:2" x14ac:dyDescent="0.3">
      <c r="A91" s="101" t="s">
        <v>357</v>
      </c>
      <c r="B91" s="103" t="s">
        <v>358</v>
      </c>
    </row>
    <row r="92" spans="1:2" x14ac:dyDescent="0.3">
      <c r="A92" s="101" t="s">
        <v>359</v>
      </c>
      <c r="B92" s="103" t="s">
        <v>360</v>
      </c>
    </row>
    <row r="93" spans="1:2" x14ac:dyDescent="0.3">
      <c r="A93" s="101" t="s">
        <v>361</v>
      </c>
      <c r="B93" s="103" t="s">
        <v>362</v>
      </c>
    </row>
    <row r="94" spans="1:2" x14ac:dyDescent="0.3">
      <c r="A94" s="101" t="s">
        <v>363</v>
      </c>
      <c r="B94" s="103" t="s">
        <v>364</v>
      </c>
    </row>
    <row r="95" spans="1:2" x14ac:dyDescent="0.3">
      <c r="A95" s="101" t="s">
        <v>365</v>
      </c>
      <c r="B95" s="103" t="s">
        <v>366</v>
      </c>
    </row>
    <row r="96" spans="1:2" x14ac:dyDescent="0.3">
      <c r="A96" s="101" t="s">
        <v>367</v>
      </c>
      <c r="B96" s="103" t="s">
        <v>368</v>
      </c>
    </row>
    <row r="97" spans="1:2" x14ac:dyDescent="0.3">
      <c r="A97" s="101" t="s">
        <v>369</v>
      </c>
      <c r="B97" s="103" t="s">
        <v>370</v>
      </c>
    </row>
    <row r="98" spans="1:2" x14ac:dyDescent="0.3">
      <c r="A98" s="101" t="s">
        <v>371</v>
      </c>
      <c r="B98" s="103" t="s">
        <v>372</v>
      </c>
    </row>
    <row r="99" spans="1:2" x14ac:dyDescent="0.3">
      <c r="A99" s="101" t="s">
        <v>373</v>
      </c>
      <c r="B99" s="103" t="s">
        <v>374</v>
      </c>
    </row>
    <row r="100" spans="1:2" x14ac:dyDescent="0.3">
      <c r="A100" s="101" t="s">
        <v>375</v>
      </c>
      <c r="B100" s="103" t="s">
        <v>376</v>
      </c>
    </row>
    <row r="101" spans="1:2" x14ac:dyDescent="0.3">
      <c r="A101" s="101" t="s">
        <v>377</v>
      </c>
      <c r="B101" s="103" t="s">
        <v>378</v>
      </c>
    </row>
    <row r="102" spans="1:2" x14ac:dyDescent="0.3">
      <c r="A102" s="101" t="s">
        <v>379</v>
      </c>
      <c r="B102" s="103" t="s">
        <v>380</v>
      </c>
    </row>
    <row r="103" spans="1:2" x14ac:dyDescent="0.3">
      <c r="A103" s="101" t="s">
        <v>381</v>
      </c>
      <c r="B103" s="103" t="s">
        <v>382</v>
      </c>
    </row>
    <row r="104" spans="1:2" x14ac:dyDescent="0.3">
      <c r="A104" s="101" t="s">
        <v>383</v>
      </c>
      <c r="B104" s="103" t="s">
        <v>384</v>
      </c>
    </row>
    <row r="105" spans="1:2" x14ac:dyDescent="0.3">
      <c r="A105" s="101" t="s">
        <v>385</v>
      </c>
      <c r="B105" s="103" t="s">
        <v>386</v>
      </c>
    </row>
    <row r="106" spans="1:2" x14ac:dyDescent="0.3">
      <c r="A106" s="101" t="s">
        <v>387</v>
      </c>
      <c r="B106" s="103" t="s">
        <v>388</v>
      </c>
    </row>
    <row r="107" spans="1:2" x14ac:dyDescent="0.3">
      <c r="A107" s="101" t="s">
        <v>389</v>
      </c>
      <c r="B107" s="103" t="s">
        <v>390</v>
      </c>
    </row>
    <row r="108" spans="1:2" x14ac:dyDescent="0.3">
      <c r="A108" s="101" t="s">
        <v>391</v>
      </c>
      <c r="B108" s="103" t="s">
        <v>392</v>
      </c>
    </row>
    <row r="109" spans="1:2" x14ac:dyDescent="0.3">
      <c r="A109" s="101" t="s">
        <v>393</v>
      </c>
      <c r="B109" s="103" t="s">
        <v>394</v>
      </c>
    </row>
    <row r="110" spans="1:2" x14ac:dyDescent="0.3">
      <c r="A110" s="101" t="s">
        <v>395</v>
      </c>
      <c r="B110" s="103" t="s">
        <v>396</v>
      </c>
    </row>
    <row r="111" spans="1:2" x14ac:dyDescent="0.3">
      <c r="A111" s="101" t="s">
        <v>397</v>
      </c>
      <c r="B111" s="103" t="s">
        <v>398</v>
      </c>
    </row>
    <row r="112" spans="1:2" x14ac:dyDescent="0.3">
      <c r="A112" s="101" t="s">
        <v>399</v>
      </c>
      <c r="B112" s="103" t="s">
        <v>400</v>
      </c>
    </row>
    <row r="113" spans="1:2" x14ac:dyDescent="0.3">
      <c r="A113" s="101" t="s">
        <v>401</v>
      </c>
      <c r="B113" s="103" t="s">
        <v>402</v>
      </c>
    </row>
    <row r="114" spans="1:2" x14ac:dyDescent="0.3">
      <c r="A114" s="101" t="s">
        <v>403</v>
      </c>
      <c r="B114" s="103" t="s">
        <v>404</v>
      </c>
    </row>
    <row r="115" spans="1:2" x14ac:dyDescent="0.3">
      <c r="A115" s="101" t="s">
        <v>405</v>
      </c>
      <c r="B115" s="103" t="s">
        <v>406</v>
      </c>
    </row>
    <row r="116" spans="1:2" x14ac:dyDescent="0.3">
      <c r="A116" s="101" t="s">
        <v>407</v>
      </c>
      <c r="B116" s="103" t="s">
        <v>408</v>
      </c>
    </row>
    <row r="117" spans="1:2" x14ac:dyDescent="0.3">
      <c r="A117" s="101" t="s">
        <v>409</v>
      </c>
      <c r="B117" s="103" t="s">
        <v>410</v>
      </c>
    </row>
    <row r="118" spans="1:2" x14ac:dyDescent="0.3">
      <c r="A118" s="101" t="s">
        <v>411</v>
      </c>
      <c r="B118" s="103" t="s">
        <v>412</v>
      </c>
    </row>
    <row r="119" spans="1:2" x14ac:dyDescent="0.3">
      <c r="A119" s="101" t="s">
        <v>413</v>
      </c>
      <c r="B119" s="103" t="s">
        <v>414</v>
      </c>
    </row>
    <row r="120" spans="1:2" x14ac:dyDescent="0.3">
      <c r="A120" s="101" t="s">
        <v>415</v>
      </c>
      <c r="B120" s="103" t="s">
        <v>416</v>
      </c>
    </row>
    <row r="121" spans="1:2" x14ac:dyDescent="0.3">
      <c r="A121" s="101" t="s">
        <v>417</v>
      </c>
      <c r="B121" s="103" t="s">
        <v>418</v>
      </c>
    </row>
    <row r="122" spans="1:2" x14ac:dyDescent="0.3">
      <c r="A122" s="101" t="s">
        <v>419</v>
      </c>
      <c r="B122" s="103" t="s">
        <v>420</v>
      </c>
    </row>
    <row r="123" spans="1:2" x14ac:dyDescent="0.3">
      <c r="A123" s="101" t="s">
        <v>421</v>
      </c>
      <c r="B123" s="103" t="s">
        <v>422</v>
      </c>
    </row>
    <row r="124" spans="1:2" x14ac:dyDescent="0.3">
      <c r="A124" s="101" t="s">
        <v>423</v>
      </c>
      <c r="B124" s="103" t="s">
        <v>424</v>
      </c>
    </row>
    <row r="125" spans="1:2" x14ac:dyDescent="0.3">
      <c r="A125" s="101" t="s">
        <v>425</v>
      </c>
      <c r="B125" s="103" t="s">
        <v>426</v>
      </c>
    </row>
    <row r="126" spans="1:2" x14ac:dyDescent="0.3">
      <c r="A126" s="101" t="s">
        <v>427</v>
      </c>
      <c r="B126" s="103" t="s">
        <v>428</v>
      </c>
    </row>
    <row r="127" spans="1:2" x14ac:dyDescent="0.3">
      <c r="A127" s="101" t="s">
        <v>429</v>
      </c>
      <c r="B127" s="103" t="s">
        <v>430</v>
      </c>
    </row>
    <row r="128" spans="1:2" x14ac:dyDescent="0.3">
      <c r="A128" s="101" t="s">
        <v>431</v>
      </c>
      <c r="B128" s="103" t="s">
        <v>432</v>
      </c>
    </row>
    <row r="129" spans="1:2" x14ac:dyDescent="0.3">
      <c r="A129" s="101" t="s">
        <v>433</v>
      </c>
      <c r="B129" s="103" t="s">
        <v>434</v>
      </c>
    </row>
    <row r="130" spans="1:2" x14ac:dyDescent="0.3">
      <c r="A130" s="101" t="s">
        <v>435</v>
      </c>
      <c r="B130" s="103" t="s">
        <v>436</v>
      </c>
    </row>
    <row r="131" spans="1:2" x14ac:dyDescent="0.3">
      <c r="A131" s="101" t="s">
        <v>437</v>
      </c>
      <c r="B131" s="103" t="s">
        <v>438</v>
      </c>
    </row>
    <row r="132" spans="1:2" x14ac:dyDescent="0.3">
      <c r="A132" s="101" t="s">
        <v>439</v>
      </c>
      <c r="B132" s="103" t="s">
        <v>440</v>
      </c>
    </row>
    <row r="133" spans="1:2" x14ac:dyDescent="0.3">
      <c r="A133" s="101" t="s">
        <v>441</v>
      </c>
      <c r="B133" s="103" t="s">
        <v>442</v>
      </c>
    </row>
    <row r="134" spans="1:2" x14ac:dyDescent="0.3">
      <c r="A134" s="101" t="s">
        <v>443</v>
      </c>
      <c r="B134" s="103" t="s">
        <v>444</v>
      </c>
    </row>
    <row r="135" spans="1:2" x14ac:dyDescent="0.3">
      <c r="A135" s="101" t="s">
        <v>445</v>
      </c>
      <c r="B135" s="103" t="s">
        <v>446</v>
      </c>
    </row>
    <row r="136" spans="1:2" x14ac:dyDescent="0.3">
      <c r="A136" s="101" t="s">
        <v>447</v>
      </c>
      <c r="B136" s="103" t="s">
        <v>448</v>
      </c>
    </row>
    <row r="137" spans="1:2" x14ac:dyDescent="0.3">
      <c r="A137" s="101" t="s">
        <v>449</v>
      </c>
      <c r="B137" s="103" t="s">
        <v>450</v>
      </c>
    </row>
    <row r="138" spans="1:2" x14ac:dyDescent="0.3">
      <c r="A138" s="101" t="s">
        <v>451</v>
      </c>
      <c r="B138" s="103" t="s">
        <v>452</v>
      </c>
    </row>
    <row r="139" spans="1:2" x14ac:dyDescent="0.3">
      <c r="A139" s="101" t="s">
        <v>453</v>
      </c>
      <c r="B139" s="103" t="s">
        <v>454</v>
      </c>
    </row>
    <row r="140" spans="1:2" x14ac:dyDescent="0.3">
      <c r="A140" s="101" t="s">
        <v>455</v>
      </c>
      <c r="B140" s="103" t="s">
        <v>456</v>
      </c>
    </row>
    <row r="141" spans="1:2" x14ac:dyDescent="0.3">
      <c r="A141" s="101" t="s">
        <v>457</v>
      </c>
      <c r="B141" s="103" t="s">
        <v>458</v>
      </c>
    </row>
    <row r="142" spans="1:2" x14ac:dyDescent="0.3">
      <c r="A142" s="101" t="s">
        <v>459</v>
      </c>
      <c r="B142" s="103" t="s">
        <v>460</v>
      </c>
    </row>
    <row r="143" spans="1:2" x14ac:dyDescent="0.3">
      <c r="A143" s="101" t="s">
        <v>461</v>
      </c>
      <c r="B143" s="103" t="s">
        <v>462</v>
      </c>
    </row>
    <row r="144" spans="1:2" x14ac:dyDescent="0.3">
      <c r="A144" s="101" t="s">
        <v>463</v>
      </c>
      <c r="B144" s="104" t="s">
        <v>464</v>
      </c>
    </row>
    <row r="145" spans="1:2" x14ac:dyDescent="0.3">
      <c r="A145" s="101" t="s">
        <v>465</v>
      </c>
      <c r="B145" s="103" t="s">
        <v>466</v>
      </c>
    </row>
    <row r="146" spans="1:2" x14ac:dyDescent="0.3">
      <c r="A146" s="101" t="s">
        <v>467</v>
      </c>
      <c r="B146" s="103" t="s">
        <v>468</v>
      </c>
    </row>
    <row r="147" spans="1:2" x14ac:dyDescent="0.3">
      <c r="A147" s="101" t="s">
        <v>469</v>
      </c>
      <c r="B147" s="103" t="s">
        <v>470</v>
      </c>
    </row>
    <row r="148" spans="1:2" x14ac:dyDescent="0.3">
      <c r="A148" s="101" t="s">
        <v>471</v>
      </c>
      <c r="B148" s="103" t="s">
        <v>472</v>
      </c>
    </row>
    <row r="149" spans="1:2" x14ac:dyDescent="0.3">
      <c r="A149" s="101" t="s">
        <v>473</v>
      </c>
      <c r="B149" s="103" t="s">
        <v>474</v>
      </c>
    </row>
    <row r="150" spans="1:2" x14ac:dyDescent="0.3">
      <c r="A150" s="101" t="s">
        <v>475</v>
      </c>
      <c r="B150" s="103" t="s">
        <v>476</v>
      </c>
    </row>
    <row r="151" spans="1:2" x14ac:dyDescent="0.3">
      <c r="A151" s="101" t="s">
        <v>477</v>
      </c>
      <c r="B151" s="103" t="s">
        <v>478</v>
      </c>
    </row>
    <row r="152" spans="1:2" x14ac:dyDescent="0.3">
      <c r="A152" s="101" t="s">
        <v>479</v>
      </c>
      <c r="B152" s="103" t="s">
        <v>480</v>
      </c>
    </row>
    <row r="153" spans="1:2" x14ac:dyDescent="0.3">
      <c r="A153" s="101" t="s">
        <v>481</v>
      </c>
      <c r="B153" s="103" t="s">
        <v>482</v>
      </c>
    </row>
    <row r="154" spans="1:2" x14ac:dyDescent="0.3">
      <c r="A154" s="101" t="s">
        <v>483</v>
      </c>
      <c r="B154" s="103" t="s">
        <v>484</v>
      </c>
    </row>
    <row r="155" spans="1:2" x14ac:dyDescent="0.3">
      <c r="A155" s="101" t="s">
        <v>485</v>
      </c>
      <c r="B155" s="103" t="s">
        <v>486</v>
      </c>
    </row>
    <row r="156" spans="1:2" x14ac:dyDescent="0.3">
      <c r="A156" s="101" t="s">
        <v>487</v>
      </c>
      <c r="B156" s="103" t="s">
        <v>488</v>
      </c>
    </row>
    <row r="157" spans="1:2" x14ac:dyDescent="0.3">
      <c r="A157" s="101" t="s">
        <v>489</v>
      </c>
      <c r="B157" s="103" t="s">
        <v>490</v>
      </c>
    </row>
    <row r="158" spans="1:2" x14ac:dyDescent="0.3">
      <c r="A158" s="101" t="s">
        <v>491</v>
      </c>
      <c r="B158" s="103" t="s">
        <v>492</v>
      </c>
    </row>
    <row r="159" spans="1:2" x14ac:dyDescent="0.3">
      <c r="A159" s="101" t="s">
        <v>493</v>
      </c>
      <c r="B159" s="103" t="s">
        <v>494</v>
      </c>
    </row>
    <row r="160" spans="1:2" x14ac:dyDescent="0.3">
      <c r="A160" s="101" t="s">
        <v>495</v>
      </c>
      <c r="B160" s="103" t="s">
        <v>496</v>
      </c>
    </row>
    <row r="161" spans="1:2" x14ac:dyDescent="0.3">
      <c r="A161" s="101" t="s">
        <v>497</v>
      </c>
      <c r="B161" s="103" t="s">
        <v>498</v>
      </c>
    </row>
    <row r="162" spans="1:2" x14ac:dyDescent="0.3">
      <c r="A162" s="101" t="s">
        <v>499</v>
      </c>
      <c r="B162" s="103" t="s">
        <v>500</v>
      </c>
    </row>
    <row r="163" spans="1:2" x14ac:dyDescent="0.3">
      <c r="A163" s="101" t="s">
        <v>501</v>
      </c>
      <c r="B163" s="103" t="s">
        <v>502</v>
      </c>
    </row>
    <row r="164" spans="1:2" x14ac:dyDescent="0.3">
      <c r="A164" s="101" t="s">
        <v>503</v>
      </c>
      <c r="B164" s="103" t="s">
        <v>504</v>
      </c>
    </row>
    <row r="165" spans="1:2" x14ac:dyDescent="0.3">
      <c r="A165" s="101" t="s">
        <v>505</v>
      </c>
      <c r="B165" s="103" t="s">
        <v>506</v>
      </c>
    </row>
    <row r="166" spans="1:2" x14ac:dyDescent="0.3">
      <c r="A166" s="101" t="s">
        <v>507</v>
      </c>
      <c r="B166" s="103" t="s">
        <v>508</v>
      </c>
    </row>
    <row r="167" spans="1:2" x14ac:dyDescent="0.3">
      <c r="A167" s="101" t="s">
        <v>509</v>
      </c>
      <c r="B167" s="103" t="s">
        <v>510</v>
      </c>
    </row>
    <row r="168" spans="1:2" x14ac:dyDescent="0.3">
      <c r="A168" s="101" t="s">
        <v>511</v>
      </c>
      <c r="B168" s="103" t="s">
        <v>512</v>
      </c>
    </row>
    <row r="169" spans="1:2" x14ac:dyDescent="0.3">
      <c r="A169" s="101" t="s">
        <v>513</v>
      </c>
      <c r="B169" s="103" t="s">
        <v>514</v>
      </c>
    </row>
    <row r="170" spans="1:2" x14ac:dyDescent="0.3">
      <c r="A170" s="101" t="s">
        <v>515</v>
      </c>
      <c r="B170" s="103" t="s">
        <v>516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8" ma:contentTypeDescription="Create a new document." ma:contentTypeScope="" ma:versionID="9b43188ad11025aab93062a4a6108337">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d18adc8a5ec5f963d911b797602cca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3ABE5F-0402-4FCD-8B74-4A8EA8C9A724}">
  <ds:schemaRefs>
    <ds:schemaRef ds:uri="http://purl.org/dc/dcmitype/"/>
    <ds:schemaRef ds:uri="3352a50b-fe51-4c0c-a9ac-ac90f8281031"/>
    <ds:schemaRef ds:uri="9dc44b34-9e2b-42ea-86f7-9ee7f71036fc"/>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F043759-C86C-4A48-92CB-D21126823B79}">
  <ds:schemaRefs>
    <ds:schemaRef ds:uri="http://schemas.microsoft.com/sharepoint/v3/contenttype/forms"/>
  </ds:schemaRefs>
</ds:datastoreItem>
</file>

<file path=customXml/itemProps3.xml><?xml version="1.0" encoding="utf-8"?>
<ds:datastoreItem xmlns:ds="http://schemas.openxmlformats.org/officeDocument/2006/customXml" ds:itemID="{55465C3B-D5AD-45D5-84E2-4D03BDFAF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UNRCO</cp:lastModifiedBy>
  <cp:lastPrinted>2017-12-11T22:51:21Z</cp:lastPrinted>
  <dcterms:created xsi:type="dcterms:W3CDTF">2017-11-15T21:17:43Z</dcterms:created>
  <dcterms:modified xsi:type="dcterms:W3CDTF">2020-08-24T04:49:44Z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7595200</vt:r8>
  </property>
</Properties>
</file>