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D:\Work\UNODC\Reports\Annual\2020\"/>
    </mc:Choice>
  </mc:AlternateContent>
  <xr:revisionPtr revIDLastSave="0" documentId="8_{56B91CE2-9A9F-465F-AEAA-14A35B2C3772}" xr6:coauthVersionLast="44" xr6:coauthVersionMax="44" xr10:uidLastSave="{00000000-0000-0000-0000-000000000000}"/>
  <bookViews>
    <workbookView xWindow="-110" yWindow="-110" windowWidth="19420" windowHeight="10420" xr2:uid="{00000000-000D-0000-FFFF-FFFF00000000}"/>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6" i="1" l="1"/>
  <c r="F69" i="1"/>
  <c r="F46" i="1"/>
  <c r="F45" i="1"/>
  <c r="F43" i="1"/>
  <c r="F35" i="1"/>
  <c r="F33" i="1"/>
  <c r="F31" i="1"/>
  <c r="F29" i="1"/>
  <c r="F17" i="1"/>
  <c r="F15" i="1"/>
  <c r="F14" i="1"/>
  <c r="F13" i="1"/>
  <c r="F12" i="1"/>
  <c r="F11" i="1"/>
  <c r="F44" i="1" l="1"/>
  <c r="F34" i="1"/>
  <c r="F32" i="1"/>
  <c r="F30" i="1"/>
  <c r="F27" i="1"/>
  <c r="G40" i="1" l="1"/>
  <c r="I16" i="2" l="1"/>
  <c r="I8" i="2"/>
  <c r="I9" i="2"/>
  <c r="I10" i="2"/>
  <c r="I11" i="2"/>
  <c r="I12" i="2"/>
  <c r="I13" i="2"/>
  <c r="I14" i="2"/>
  <c r="I7" i="2"/>
  <c r="H8" i="2"/>
  <c r="J8" i="2" s="1"/>
  <c r="H9" i="2"/>
  <c r="J9" i="2" s="1"/>
  <c r="H10" i="2"/>
  <c r="J10" i="2" s="1"/>
  <c r="H11" i="2"/>
  <c r="J11" i="2" s="1"/>
  <c r="H12" i="2"/>
  <c r="H13" i="2"/>
  <c r="J13" i="2" s="1"/>
  <c r="H14" i="2"/>
  <c r="J14" i="2" s="1"/>
  <c r="H16" i="2"/>
  <c r="J16" i="2" s="1"/>
  <c r="H7" i="2"/>
  <c r="J7" i="2" s="1"/>
  <c r="E15" i="2"/>
  <c r="E17" i="2" s="1"/>
  <c r="F15" i="2"/>
  <c r="D15" i="2"/>
  <c r="D17" i="2" s="1"/>
  <c r="I17" i="2" s="1"/>
  <c r="C15" i="2"/>
  <c r="C17" i="2" s="1"/>
  <c r="B15" i="2"/>
  <c r="H15" i="2" s="1"/>
  <c r="F54" i="1"/>
  <c r="F40" i="1"/>
  <c r="F74" i="1" s="1"/>
  <c r="C54" i="1"/>
  <c r="D40" i="1"/>
  <c r="C40" i="1"/>
  <c r="C27" i="1"/>
  <c r="C74" i="1" s="1"/>
  <c r="J12" i="2" l="1"/>
  <c r="B17" i="2"/>
  <c r="H17" i="2" s="1"/>
  <c r="J17" i="2" s="1"/>
  <c r="I15" i="2"/>
  <c r="J15" i="2" s="1"/>
</calcChain>
</file>

<file path=xl/sharedStrings.xml><?xml version="1.0" encoding="utf-8"?>
<sst xmlns="http://schemas.openxmlformats.org/spreadsheetml/2006/main" count="130" uniqueCount="123">
  <si>
    <t>Annex D - PBF project budget</t>
  </si>
  <si>
    <t>Outcome/ Output number</t>
  </si>
  <si>
    <t>Outcome/ output/ activity formulation:</t>
  </si>
  <si>
    <t>Output 1.1:</t>
  </si>
  <si>
    <t>Activity 1.1.1:</t>
  </si>
  <si>
    <t>Activity 1.1.2:</t>
  </si>
  <si>
    <t>Activity 1.1.3:</t>
  </si>
  <si>
    <t>Output 1.2:</t>
  </si>
  <si>
    <t>Activity 1.2.1:</t>
  </si>
  <si>
    <t>Activity 1.2.2:</t>
  </si>
  <si>
    <t>Activity 1.2.3:</t>
  </si>
  <si>
    <t>Output 1.3:</t>
  </si>
  <si>
    <t>Activity 1.3.1:</t>
  </si>
  <si>
    <t>Activity 1.3.2:</t>
  </si>
  <si>
    <t>Activity 1.3.3:</t>
  </si>
  <si>
    <t>Output 2.1:</t>
  </si>
  <si>
    <t>Activity 2.1.1:</t>
  </si>
  <si>
    <t>Activity 2.1.2:</t>
  </si>
  <si>
    <t>Activity 2.1.3:</t>
  </si>
  <si>
    <t>Output 2.3:</t>
  </si>
  <si>
    <t>Activity 2.3.1:</t>
  </si>
  <si>
    <t>Activity 2.3.2:</t>
  </si>
  <si>
    <t>Activity 2.3.3:</t>
  </si>
  <si>
    <t>OUTCOME 3:</t>
  </si>
  <si>
    <t>Output 3.1:</t>
  </si>
  <si>
    <t>Activity 3.1.1:</t>
  </si>
  <si>
    <t>Activity 3.1.2:</t>
  </si>
  <si>
    <t>Activity 3.1.3:</t>
  </si>
  <si>
    <t>Activity 3.2.1:</t>
  </si>
  <si>
    <t>Activity 3.2.2:</t>
  </si>
  <si>
    <t>Activity 3.2.3:</t>
  </si>
  <si>
    <t>Output 3.3:</t>
  </si>
  <si>
    <t>Activity 3.3.1:</t>
  </si>
  <si>
    <t>Activity 3.3.2:</t>
  </si>
  <si>
    <t>Activity 3.3.3:</t>
  </si>
  <si>
    <t>OUTCOME 4:</t>
  </si>
  <si>
    <t>Output 4.1:</t>
  </si>
  <si>
    <t>Activity 4.1.1:</t>
  </si>
  <si>
    <t>Activity 4.1.2:</t>
  </si>
  <si>
    <t>Activity 4.1.3:</t>
  </si>
  <si>
    <t>Output 4.2:</t>
  </si>
  <si>
    <t>Activity 4.2.1:</t>
  </si>
  <si>
    <t>Activity 4.2.2:</t>
  </si>
  <si>
    <t>Activity 4.2.3:</t>
  </si>
  <si>
    <t>Output 4.3:</t>
  </si>
  <si>
    <t>Activity 4.3.1:</t>
  </si>
  <si>
    <t>Activity 4.3.2:</t>
  </si>
  <si>
    <t>Activity 4.3.3:</t>
  </si>
  <si>
    <t>TOTAL $ FOR OUTCOME 4:</t>
  </si>
  <si>
    <t xml:space="preserve"> </t>
  </si>
  <si>
    <t>SUB-TOTAL PROJECT BUDGET:</t>
  </si>
  <si>
    <t>Indirect support costs (7%):</t>
  </si>
  <si>
    <t>TOTAL PROJECT BUDGET:</t>
  </si>
  <si>
    <t>Percent of budget for each output reserved for direct action on gender eqaulity (if any):</t>
  </si>
  <si>
    <t>Any remarks (e.g. on types of inputs provided or budget justification, for example if high TA or travel costs)</t>
  </si>
  <si>
    <r>
      <t xml:space="preserve">Budget by recipient organization (not including staff, general operating costs and indirect fee) - </t>
    </r>
    <r>
      <rPr>
        <sz val="12"/>
        <color rgb="FFFF0000"/>
        <rFont val="Times New Roman"/>
        <family val="1"/>
      </rPr>
      <t>Please add a new column for each recipient organization</t>
    </r>
  </si>
  <si>
    <t>CATEGORIES</t>
  </si>
  <si>
    <t>Amount Recipient  Agency XX</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</si>
  <si>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</si>
  <si>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</si>
  <si>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</si>
  <si>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</si>
  <si>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</si>
  <si>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</si>
  <si>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</si>
  <si>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</si>
  <si>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</si>
  <si>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</si>
  <si>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</si>
  <si>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</si>
  <si>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 tranche 1</t>
  </si>
  <si>
    <t>PROJECT TOTAL</t>
  </si>
  <si>
    <t>Total tranche 2</t>
  </si>
  <si>
    <t>Note: If this is a budget revision, insert extra columns to show budget changes.</t>
  </si>
  <si>
    <t>Project personnel costs if not included in activities above</t>
  </si>
  <si>
    <t>Project operational costs if not included in activities above</t>
  </si>
  <si>
    <t>Project M&amp;E budget</t>
  </si>
  <si>
    <t>Table 2 - PBF project budget by UN cost category</t>
  </si>
  <si>
    <t>Table 1 - PBF project budget by Outcome, output and activity</t>
  </si>
  <si>
    <t xml:space="preserve">Penitentiary staff enhance their expertise on addressing violent extremism in prisons by developing methodologies for the prevention of radicalization to violence in prisons as well as on disengagement interventions for violent extremist offenders </t>
  </si>
  <si>
    <t>Level of expenditure/commitments in USD (to provide as time of project progress reporting):</t>
  </si>
  <si>
    <t>UNODC</t>
  </si>
  <si>
    <t>UNDP</t>
  </si>
  <si>
    <t>Probation staff and police officers facilitate the social reintegration of violent extremist offenders into the community and promote community partnerships to prevent violent extremism</t>
  </si>
  <si>
    <t>Forensic experts provide high-quality expertise in terrorism and extremism related cases</t>
  </si>
  <si>
    <t>Activity 1.1.4:</t>
  </si>
  <si>
    <t>Activity 1.1.5:</t>
  </si>
  <si>
    <t>Activity 1.1.6:</t>
  </si>
  <si>
    <t>Activity 1.1.7:</t>
  </si>
  <si>
    <t>Activity 2.1.4:</t>
  </si>
  <si>
    <t>Activity 2.1.5:</t>
  </si>
  <si>
    <t>Activity 2.1.6:</t>
  </si>
  <si>
    <t>Activity 2.1.7:</t>
  </si>
  <si>
    <t>Activity 3.1.4:</t>
  </si>
  <si>
    <t>Convene a high-level dialogue platform to share promising international practices and to develop concrete measures for the prevention of radicalization to violence in prisons</t>
  </si>
  <si>
    <t>Provide expert advice on improving the applicable legislative framework and policies on the prevention of radicalization to violence in prisons and on the management of violent extremist prisoners, including women and children</t>
  </si>
  <si>
    <t>Facilitate needs assessment on the capacities and skills of prison officials to recognize violent extremist behavior (including its differentiation from religious practice), profile recruiters and vulnerable individuals and manage them safely within the prison setting</t>
  </si>
  <si>
    <t>Support the institutionalization of prison staff capacity development on the management of violent extremist prisoners and the prevention of radicalization to violence in prisons as part of the curriculum of the Prison Service Training Centre, including by developing a computer-based learning course</t>
  </si>
  <si>
    <t xml:space="preserve">Build the capacity of the existing pool of trainers and roll out training for different categories of prison staff (e.g. operative staff, psychologists, social workers) applying UNODC’s “Handbook on the Management of Violent Extremist Prisoners and the Prevention of Radicalization to Violence in Prisons” and in line with the United Nations Standard Minimum Rules for the Treatment of Prisoners (“the Nelson Mandela Rules”) and the United Nations Rules for the Treatment of Women Prisoners and Non-custodial Measures for Women Offenders ('the Bangkok Rules')  </t>
  </si>
  <si>
    <t>Facilitate roll-out of the unified risk and needs assessment as well as classification system for violent extremist prisoners by developing guidelines/methodological tools and training prison staff on electronic prisoner file management and security auditing</t>
  </si>
  <si>
    <t>Design disengagement from violence/rehabilitation programmes for violent extremist prisoners and provide related mentoring support on faith-based, psychological, cultural and sports-based interventions, legal aid and contacts with the outside world</t>
  </si>
  <si>
    <t>Conduct a needs assessment and public monitoring on the management of male and female violent extremist offenders in open-type prisons and on probation and supervision upon release and support policy development in this area</t>
  </si>
  <si>
    <t>Conduct empirical research that addresses both male and female motivations for joining violent extremism and their terrorist trajectories into and out of violent extremism and terrorism</t>
  </si>
  <si>
    <t>Develop a training module and implement a capacity-building programme for probation and police officers on the management of violent extremist offenders, including women, their reintegration into society, supervision upon release and the prevention of recidivism</t>
  </si>
  <si>
    <t>Implement a capacity-building programme for local self-government bodies and other relevant community-based stakeholders on gender-sensitive post-release interventions, social support and risk management</t>
  </si>
  <si>
    <t>Develop multi-agency coordination and social partnerships and facilitate information-sharing and joint planning on the prevention of violent extremism among vulnerable men and women involving local authorities, the police, local crime prevention centres and civil society</t>
  </si>
  <si>
    <t>Facilitate the development of gender-sensitive interventions aimed at involving the offender’s social network in the social reintegration process, with a focus on families, including women and children, in order to avoid their stigmatization and strengthen support for desistance</t>
  </si>
  <si>
    <t>Facilitate the exchange of promising practices on the implementation of mentoring programmes for violent extremist offenders who have expressed a wish to abandon violent extremism, as well as theological, mental health and other social interventions aimed at providing them with positive role models and guidance upon release</t>
  </si>
  <si>
    <t>Provide legal advice to bring legislation governing the provision of forensic expertise in terrorism and extremism related cases in line with international standards</t>
  </si>
  <si>
    <t>Implement a capacity building programme for forensic experts on the provision of psycho-linguistic and religious expertise in terrorism and extremism related cases, including through training, mentoring, methodological support and technical assistance</t>
  </si>
  <si>
    <t>Facilitate strengthened cooperation and coordination between the State Forensics Service, law enforcement and judicial bodies to ensure proper requests for and management of forensic expertise in terrorism and extremism related cases</t>
  </si>
  <si>
    <t>Establish a quality control and management system for the provision of psycho-linguistic and religious expertise</t>
  </si>
  <si>
    <t>OUTCOME 1: Penitentiary and probation officers as well as the police and forensic experts are able to prevent and address radicalization to violence by ensuring adequate safeguards in compliance with national law and international standards, and enhance the provision of measures aimed at the rehabilitation and social reintegration of violent extremist offenders</t>
  </si>
  <si>
    <t>TOTAL $ FOR OUTPUT 1:</t>
  </si>
  <si>
    <t>TOTAL $ FOR OUTPUT 2:</t>
  </si>
  <si>
    <t>TOTAL $ FOR OUTPUT 3:</t>
  </si>
  <si>
    <t>Amount Recipient  Agency UNODC</t>
  </si>
  <si>
    <t>Amount Recipient  Agency UNDP</t>
  </si>
  <si>
    <t>M&amp;E Measures</t>
  </si>
  <si>
    <t>civic</t>
  </si>
  <si>
    <t>managem</t>
  </si>
  <si>
    <t>nat dialog</t>
  </si>
  <si>
    <t>salary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</si>
</sst>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1" x14ac:knownFonts="1">
    <font>
      <sz val="11"/>
      <color theme="1"/>
      <name val="Calibri"/>
      <family val="2"/>
      <scheme val="minor"/>
    </font>
    <font>
      <sz val="12"/>
      <color theme="1"/>
      <name val="Times New Roman"/>
      <family val="1"/>
    </font>
    <font>
      <b/>
      <sz val="12"/>
      <color theme="1"/>
      <name val="Times New Roman"/>
      <family val="1"/>
    </font>
    <font>
      <sz val="12"/>
      <color rgb="FFFF0000"/>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s>
  <fills count="6">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2" tint="-9.9978637043366805E-2"/>
        <bgColor indexed="64"/>
      </patternFill>
    </fill>
  </fills>
  <borders count="18">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s>
  <cellStyleXfs count="2">
    <xf numFmtId="0" fontId="0" fillId="0" borderId="0"/>
    <xf numFmtId="44" fontId="10" fillId="0" borderId="0" applyFont="0" applyFill="0" applyBorder="0" applyAlignment="0" applyProtection="0"/>
  </cellStyleXfs>
  <cellXfs count="57">
    <xf numFmtId="0" fontId="0" fillId="0" borderId="0" xfId="0"/>
    <xf numFmtId="0" fontId="2" fillId="0" borderId="2" xfId="0" applyFont="1" applyBorder="1" applyAlignment="1">
      <alignment vertical="center" wrapText="1"/>
    </xf>
    <xf numFmtId="0" fontId="1" fillId="0" borderId="3" xfId="0" applyFont="1" applyBorder="1" applyAlignment="1">
      <alignment vertical="center" wrapText="1"/>
    </xf>
    <xf numFmtId="0" fontId="1" fillId="0" borderId="2" xfId="0" applyFont="1" applyBorder="1" applyAlignment="1">
      <alignment vertical="center" wrapText="1"/>
    </xf>
    <xf numFmtId="0" fontId="4" fillId="0" borderId="0" xfId="0" applyFont="1"/>
    <xf numFmtId="0" fontId="5" fillId="3" borderId="9" xfId="0" applyFont="1" applyFill="1" applyBorder="1" applyAlignment="1">
      <alignment horizontal="center" vertical="center" wrapText="1"/>
    </xf>
    <xf numFmtId="0" fontId="6" fillId="0" borderId="7" xfId="0" applyFont="1" applyBorder="1" applyAlignment="1">
      <alignment vertical="center" wrapText="1"/>
    </xf>
    <xf numFmtId="0" fontId="6" fillId="0" borderId="9" xfId="0" applyFont="1" applyBorder="1" applyAlignment="1">
      <alignment horizontal="right" vertical="center" wrapText="1"/>
    </xf>
    <xf numFmtId="0" fontId="6" fillId="0" borderId="9" xfId="0" applyFont="1" applyBorder="1" applyAlignment="1">
      <alignment horizontal="center" vertical="center" wrapText="1"/>
    </xf>
    <xf numFmtId="0" fontId="5" fillId="4" borderId="7" xfId="0" applyFont="1" applyFill="1" applyBorder="1" applyAlignment="1">
      <alignment vertical="center" wrapText="1"/>
    </xf>
    <xf numFmtId="0" fontId="6" fillId="4" borderId="9" xfId="0" applyFont="1" applyFill="1" applyBorder="1" applyAlignment="1">
      <alignment horizontal="right" vertical="center" wrapText="1"/>
    </xf>
    <xf numFmtId="0" fontId="5" fillId="2" borderId="11" xfId="0" applyFont="1" applyFill="1" applyBorder="1" applyAlignment="1">
      <alignment horizontal="center" vertical="center" wrapText="1"/>
    </xf>
    <xf numFmtId="0" fontId="7" fillId="0" borderId="0" xfId="0" applyFont="1"/>
    <xf numFmtId="0" fontId="8" fillId="0" borderId="0" xfId="0" applyFont="1"/>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1"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1" xfId="0" applyFont="1" applyBorder="1" applyAlignment="1">
      <alignment vertical="center" wrapText="1"/>
    </xf>
    <xf numFmtId="0" fontId="2" fillId="0" borderId="13" xfId="0" applyFont="1" applyBorder="1" applyAlignment="1">
      <alignment vertical="center" wrapText="1"/>
    </xf>
    <xf numFmtId="0" fontId="2" fillId="0" borderId="3" xfId="0" applyFont="1" applyBorder="1" applyAlignment="1">
      <alignment vertical="center" wrapText="1"/>
    </xf>
    <xf numFmtId="0" fontId="1" fillId="0" borderId="12" xfId="0" applyFont="1" applyBorder="1" applyAlignment="1">
      <alignment vertical="center" wrapText="1"/>
    </xf>
    <xf numFmtId="0" fontId="9" fillId="0" borderId="0" xfId="0" applyFont="1"/>
    <xf numFmtId="0" fontId="1" fillId="0" borderId="15" xfId="0" applyFont="1" applyBorder="1" applyAlignment="1">
      <alignment vertical="center" wrapText="1"/>
    </xf>
    <xf numFmtId="0" fontId="1" fillId="0" borderId="16" xfId="0" applyFont="1" applyBorder="1" applyAlignment="1">
      <alignment vertical="center" wrapText="1"/>
    </xf>
    <xf numFmtId="0" fontId="1" fillId="0" borderId="14" xfId="0" applyFont="1" applyBorder="1" applyAlignment="1">
      <alignment vertical="center" wrapText="1"/>
    </xf>
    <xf numFmtId="9" fontId="2" fillId="0" borderId="5" xfId="0" applyNumberFormat="1" applyFont="1" applyBorder="1" applyAlignment="1">
      <alignment vertical="center" wrapText="1"/>
    </xf>
    <xf numFmtId="1" fontId="6" fillId="0" borderId="9" xfId="0" applyNumberFormat="1" applyFont="1" applyBorder="1" applyAlignment="1">
      <alignment horizontal="right" vertical="center" wrapText="1"/>
    </xf>
    <xf numFmtId="1" fontId="6" fillId="4" borderId="9" xfId="0" applyNumberFormat="1" applyFont="1" applyFill="1" applyBorder="1" applyAlignment="1">
      <alignment horizontal="right" vertical="center" wrapText="1"/>
    </xf>
    <xf numFmtId="0" fontId="6" fillId="5" borderId="9" xfId="0" applyFont="1" applyFill="1" applyBorder="1" applyAlignment="1">
      <alignment horizontal="right" vertical="center" wrapText="1"/>
    </xf>
    <xf numFmtId="9" fontId="1" fillId="0" borderId="3" xfId="0" applyNumberFormat="1" applyFont="1" applyBorder="1" applyAlignment="1">
      <alignment vertical="center" wrapText="1"/>
    </xf>
    <xf numFmtId="164" fontId="1" fillId="0" borderId="3" xfId="0" applyNumberFormat="1" applyFont="1" applyBorder="1" applyAlignment="1">
      <alignment vertical="center" wrapText="1"/>
    </xf>
    <xf numFmtId="44" fontId="0" fillId="0" borderId="0" xfId="1" applyFont="1"/>
    <xf numFmtId="44" fontId="1" fillId="0" borderId="14" xfId="1" applyFont="1" applyBorder="1" applyAlignment="1">
      <alignment vertical="center" wrapText="1"/>
    </xf>
    <xf numFmtId="44" fontId="1" fillId="0" borderId="3" xfId="1" applyFont="1" applyBorder="1" applyAlignment="1">
      <alignment vertical="center" wrapText="1"/>
    </xf>
    <xf numFmtId="44" fontId="2" fillId="0" borderId="5" xfId="1" applyFont="1" applyBorder="1" applyAlignment="1">
      <alignment vertical="center" wrapText="1"/>
    </xf>
    <xf numFmtId="44" fontId="2" fillId="0" borderId="13" xfId="1" applyFont="1" applyBorder="1" applyAlignment="1">
      <alignment vertical="center" wrapText="1"/>
    </xf>
    <xf numFmtId="44" fontId="1" fillId="0" borderId="5" xfId="1" applyFont="1" applyBorder="1" applyAlignment="1">
      <alignment vertical="center" wrapText="1"/>
    </xf>
    <xf numFmtId="44" fontId="2" fillId="0" borderId="5" xfId="0" applyNumberFormat="1" applyFont="1" applyBorder="1" applyAlignment="1">
      <alignment vertical="center" wrapText="1"/>
    </xf>
    <xf numFmtId="44" fontId="0" fillId="0" borderId="0" xfId="0" applyNumberFormat="1"/>
    <xf numFmtId="0" fontId="1" fillId="0" borderId="0" xfId="0" applyFont="1" applyFill="1" applyBorder="1" applyAlignment="1">
      <alignment vertical="center" wrapText="1"/>
    </xf>
    <xf numFmtId="0" fontId="1" fillId="0" borderId="17"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1" xfId="0" applyFont="1" applyBorder="1" applyAlignment="1">
      <alignmen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5" fillId="2" borderId="1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0"/>
  <sheetViews>
    <sheetView tabSelected="1" topLeftCell="A7" zoomScale="85" zoomScaleNormal="85" zoomScaleSheetLayoutView="100" workbookViewId="0">
      <pane ySplit="1" topLeftCell="A8" activePane="bottomLeft" state="frozen"/>
      <selection activeCell="A7" sqref="A7"/>
      <selection pane="bottomLeft" activeCell="F82" sqref="F82"/>
    </sheetView>
  </sheetViews>
  <sheetFormatPr defaultRowHeight="14.5" x14ac:dyDescent="0.35"/>
  <cols>
    <col min="1" max="1" width="24" customWidth="1"/>
    <col min="2" max="2" width="24.81640625" customWidth="1"/>
    <col min="3" max="3" width="25.54296875" style="33" customWidth="1"/>
    <col min="4" max="4" width="25.54296875" customWidth="1"/>
    <col min="5" max="7" width="22.54296875" customWidth="1"/>
    <col min="8" max="8" width="20.81640625" customWidth="1"/>
    <col min="9" max="9" width="28.81640625" customWidth="1"/>
    <col min="10" max="10" width="34.1796875" customWidth="1"/>
  </cols>
  <sheetData>
    <row r="1" spans="1:8" ht="21.5" hidden="1" thickBot="1" x14ac:dyDescent="0.55000000000000004">
      <c r="A1" s="23" t="s">
        <v>0</v>
      </c>
      <c r="B1" s="13"/>
    </row>
    <row r="2" spans="1:8" ht="16" hidden="1" thickBot="1" x14ac:dyDescent="0.4">
      <c r="A2" s="4"/>
      <c r="B2" s="4"/>
    </row>
    <row r="3" spans="1:8" ht="16" hidden="1" thickBot="1" x14ac:dyDescent="0.4">
      <c r="A3" s="4" t="s">
        <v>73</v>
      </c>
      <c r="B3" s="4"/>
    </row>
    <row r="4" spans="1:8" ht="15" hidden="1" thickBot="1" x14ac:dyDescent="0.4"/>
    <row r="5" spans="1:8" ht="16" hidden="1" thickBot="1" x14ac:dyDescent="0.4">
      <c r="A5" s="4" t="s">
        <v>78</v>
      </c>
    </row>
    <row r="6" spans="1:8" ht="15" hidden="1" thickBot="1" x14ac:dyDescent="0.4"/>
    <row r="7" spans="1:8" ht="123.75" customHeight="1" x14ac:dyDescent="0.35">
      <c r="A7" s="24" t="s">
        <v>1</v>
      </c>
      <c r="B7" s="25" t="s">
        <v>2</v>
      </c>
      <c r="C7" s="42" t="s">
        <v>55</v>
      </c>
      <c r="D7" s="43"/>
      <c r="E7" s="25" t="s">
        <v>53</v>
      </c>
      <c r="F7" s="42" t="s">
        <v>80</v>
      </c>
      <c r="G7" s="43"/>
      <c r="H7" s="25" t="s">
        <v>54</v>
      </c>
    </row>
    <row r="8" spans="1:8" ht="15.5" x14ac:dyDescent="0.35">
      <c r="A8" s="26"/>
      <c r="B8" s="26"/>
      <c r="C8" s="34" t="s">
        <v>81</v>
      </c>
      <c r="D8" s="26" t="s">
        <v>82</v>
      </c>
      <c r="E8" s="26"/>
      <c r="F8" s="26" t="s">
        <v>81</v>
      </c>
      <c r="G8" s="26" t="s">
        <v>82</v>
      </c>
      <c r="H8" s="26"/>
    </row>
    <row r="9" spans="1:8" ht="49.5" customHeight="1" thickBot="1" x14ac:dyDescent="0.4">
      <c r="A9" s="44" t="s">
        <v>112</v>
      </c>
      <c r="B9" s="45"/>
      <c r="C9" s="45"/>
      <c r="D9" s="45"/>
      <c r="E9" s="45"/>
      <c r="F9" s="45"/>
      <c r="G9" s="45"/>
      <c r="H9" s="46"/>
    </row>
    <row r="10" spans="1:8" ht="16" thickBot="1" x14ac:dyDescent="0.4">
      <c r="A10" s="1" t="s">
        <v>3</v>
      </c>
      <c r="B10" s="50" t="s">
        <v>79</v>
      </c>
      <c r="C10" s="51"/>
      <c r="D10" s="51"/>
      <c r="E10" s="51"/>
      <c r="F10" s="51"/>
      <c r="G10" s="51"/>
      <c r="H10" s="52"/>
    </row>
    <row r="11" spans="1:8" ht="124.5" thickBot="1" x14ac:dyDescent="0.4">
      <c r="A11" s="3" t="s">
        <v>4</v>
      </c>
      <c r="B11" s="2" t="s">
        <v>94</v>
      </c>
      <c r="C11" s="35">
        <v>70000</v>
      </c>
      <c r="D11" s="2"/>
      <c r="E11" s="31">
        <v>0.7</v>
      </c>
      <c r="F11" s="32">
        <f>64291-64291*7%</f>
        <v>59790.63</v>
      </c>
      <c r="G11" s="2"/>
      <c r="H11" s="2"/>
    </row>
    <row r="12" spans="1:8" ht="155.5" thickBot="1" x14ac:dyDescent="0.4">
      <c r="A12" s="3" t="s">
        <v>5</v>
      </c>
      <c r="B12" s="2" t="s">
        <v>95</v>
      </c>
      <c r="C12" s="35">
        <v>70000</v>
      </c>
      <c r="D12" s="2"/>
      <c r="E12" s="31">
        <v>0.3</v>
      </c>
      <c r="F12" s="32">
        <f>107266.41-107266.41*7%</f>
        <v>99757.761299999998</v>
      </c>
      <c r="G12" s="2"/>
      <c r="H12" s="2"/>
    </row>
    <row r="13" spans="1:8" ht="202" thickBot="1" x14ac:dyDescent="0.4">
      <c r="A13" s="3" t="s">
        <v>6</v>
      </c>
      <c r="B13" s="2" t="s">
        <v>96</v>
      </c>
      <c r="C13" s="35">
        <v>70000</v>
      </c>
      <c r="D13" s="2"/>
      <c r="E13" s="31">
        <v>0.3</v>
      </c>
      <c r="F13" s="32">
        <f>3034.1-3034.1*7%</f>
        <v>2821.7129999999997</v>
      </c>
      <c r="G13" s="2"/>
      <c r="H13" s="2"/>
    </row>
    <row r="14" spans="1:8" ht="217.5" thickBot="1" x14ac:dyDescent="0.4">
      <c r="A14" s="3" t="s">
        <v>85</v>
      </c>
      <c r="B14" s="2" t="s">
        <v>97</v>
      </c>
      <c r="C14" s="35">
        <v>70000</v>
      </c>
      <c r="D14" s="2"/>
      <c r="E14" s="31">
        <v>0.3</v>
      </c>
      <c r="F14" s="32">
        <f>18325.72-18325.72*7%</f>
        <v>17042.919600000001</v>
      </c>
      <c r="G14" s="2"/>
      <c r="H14" s="2"/>
    </row>
    <row r="15" spans="1:8" ht="388" thickBot="1" x14ac:dyDescent="0.4">
      <c r="A15" s="3" t="s">
        <v>86</v>
      </c>
      <c r="B15" s="2" t="s">
        <v>98</v>
      </c>
      <c r="C15" s="35">
        <v>80000</v>
      </c>
      <c r="D15" s="2"/>
      <c r="E15" s="31">
        <v>0.3</v>
      </c>
      <c r="F15" s="32">
        <f>2311.37-2311.37*7%</f>
        <v>2149.5740999999998</v>
      </c>
      <c r="G15" s="2"/>
      <c r="H15" s="2"/>
    </row>
    <row r="16" spans="1:8" ht="171" thickBot="1" x14ac:dyDescent="0.4">
      <c r="A16" s="3" t="s">
        <v>87</v>
      </c>
      <c r="B16" s="2" t="s">
        <v>99</v>
      </c>
      <c r="C16" s="35">
        <v>64300</v>
      </c>
      <c r="D16" s="2"/>
      <c r="E16" s="31">
        <v>0.3</v>
      </c>
      <c r="F16" s="32">
        <f>92129.95-92129.95*7%</f>
        <v>85680.853499999997</v>
      </c>
      <c r="G16" s="2"/>
      <c r="H16" s="2"/>
    </row>
    <row r="17" spans="1:8" ht="171" thickBot="1" x14ac:dyDescent="0.4">
      <c r="A17" s="3" t="s">
        <v>88</v>
      </c>
      <c r="B17" s="2" t="s">
        <v>100</v>
      </c>
      <c r="C17" s="35">
        <v>35700</v>
      </c>
      <c r="D17" s="2"/>
      <c r="E17" s="31">
        <v>0.3</v>
      </c>
      <c r="F17" s="32">
        <f>3971.84-3971.84*7%</f>
        <v>3693.8112000000001</v>
      </c>
      <c r="G17" s="2"/>
      <c r="H17" s="2"/>
    </row>
    <row r="18" spans="1:8" ht="16" thickBot="1" x14ac:dyDescent="0.4">
      <c r="A18" s="3"/>
      <c r="B18" s="2"/>
      <c r="C18" s="35"/>
      <c r="D18" s="2"/>
      <c r="E18" s="2"/>
      <c r="F18" s="2"/>
      <c r="G18" s="2"/>
      <c r="H18" s="2"/>
    </row>
    <row r="19" spans="1:8" ht="16" hidden="1" thickBot="1" x14ac:dyDescent="0.4">
      <c r="A19" s="1" t="s">
        <v>7</v>
      </c>
      <c r="B19" s="2"/>
      <c r="C19" s="35"/>
      <c r="D19" s="2"/>
      <c r="E19" s="2"/>
      <c r="F19" s="2"/>
      <c r="G19" s="2"/>
      <c r="H19" s="2"/>
    </row>
    <row r="20" spans="1:8" ht="16" hidden="1" thickBot="1" x14ac:dyDescent="0.4">
      <c r="A20" s="3" t="s">
        <v>8</v>
      </c>
      <c r="B20" s="2"/>
      <c r="C20" s="35"/>
      <c r="D20" s="2"/>
      <c r="E20" s="2"/>
      <c r="F20" s="2"/>
      <c r="G20" s="2"/>
      <c r="H20" s="2"/>
    </row>
    <row r="21" spans="1:8" ht="16" hidden="1" thickBot="1" x14ac:dyDescent="0.4">
      <c r="A21" s="3" t="s">
        <v>9</v>
      </c>
      <c r="B21" s="2"/>
      <c r="C21" s="35"/>
      <c r="D21" s="2"/>
      <c r="E21" s="2"/>
      <c r="F21" s="2"/>
      <c r="G21" s="2"/>
      <c r="H21" s="2"/>
    </row>
    <row r="22" spans="1:8" ht="16" hidden="1" thickBot="1" x14ac:dyDescent="0.4">
      <c r="A22" s="3" t="s">
        <v>10</v>
      </c>
      <c r="B22" s="2"/>
      <c r="C22" s="35"/>
      <c r="D22" s="2"/>
      <c r="E22" s="2"/>
      <c r="F22" s="2"/>
      <c r="G22" s="2"/>
      <c r="H22" s="2"/>
    </row>
    <row r="23" spans="1:8" ht="16" hidden="1" thickBot="1" x14ac:dyDescent="0.4">
      <c r="A23" s="1" t="s">
        <v>11</v>
      </c>
      <c r="B23" s="2"/>
      <c r="C23" s="35"/>
      <c r="D23" s="2"/>
      <c r="E23" s="2"/>
      <c r="F23" s="2"/>
      <c r="G23" s="2"/>
      <c r="H23" s="2"/>
    </row>
    <row r="24" spans="1:8" ht="16" hidden="1" thickBot="1" x14ac:dyDescent="0.4">
      <c r="A24" s="3" t="s">
        <v>12</v>
      </c>
      <c r="B24" s="2"/>
      <c r="C24" s="35"/>
      <c r="D24" s="2"/>
      <c r="E24" s="2"/>
      <c r="F24" s="2"/>
      <c r="G24" s="2"/>
      <c r="H24" s="2"/>
    </row>
    <row r="25" spans="1:8" ht="16" hidden="1" thickBot="1" x14ac:dyDescent="0.4">
      <c r="A25" s="3" t="s">
        <v>13</v>
      </c>
      <c r="B25" s="2"/>
      <c r="C25" s="35"/>
      <c r="D25" s="2"/>
      <c r="E25" s="2"/>
      <c r="F25" s="2"/>
      <c r="G25" s="2"/>
      <c r="H25" s="2"/>
    </row>
    <row r="26" spans="1:8" ht="16" hidden="1" thickBot="1" x14ac:dyDescent="0.4">
      <c r="A26" s="3" t="s">
        <v>14</v>
      </c>
      <c r="B26" s="2"/>
      <c r="C26" s="35"/>
      <c r="D26" s="2"/>
      <c r="E26" s="2"/>
      <c r="F26" s="2"/>
      <c r="G26" s="2"/>
      <c r="H26" s="2"/>
    </row>
    <row r="27" spans="1:8" ht="32.25" customHeight="1" thickBot="1" x14ac:dyDescent="0.4">
      <c r="A27" s="14" t="s">
        <v>113</v>
      </c>
      <c r="B27" s="15"/>
      <c r="C27" s="36">
        <f>SUM(C11:C17)</f>
        <v>460000</v>
      </c>
      <c r="D27" s="15"/>
      <c r="E27" s="27"/>
      <c r="F27" s="15">
        <f>SUM(F11:F17)</f>
        <v>270937.26269999996</v>
      </c>
      <c r="G27" s="15"/>
      <c r="H27" s="16"/>
    </row>
    <row r="28" spans="1:8" ht="16" thickBot="1" x14ac:dyDescent="0.4">
      <c r="A28" s="1" t="s">
        <v>15</v>
      </c>
      <c r="B28" s="50" t="s">
        <v>83</v>
      </c>
      <c r="C28" s="51"/>
      <c r="D28" s="51"/>
      <c r="E28" s="51"/>
      <c r="F28" s="51"/>
      <c r="G28" s="51"/>
      <c r="H28" s="52"/>
    </row>
    <row r="29" spans="1:8" ht="155.5" thickBot="1" x14ac:dyDescent="0.4">
      <c r="A29" s="3" t="s">
        <v>16</v>
      </c>
      <c r="B29" s="2" t="s">
        <v>101</v>
      </c>
      <c r="C29" s="35">
        <v>30000</v>
      </c>
      <c r="D29" s="2">
        <v>30000</v>
      </c>
      <c r="E29" s="31">
        <v>0.47</v>
      </c>
      <c r="F29" s="32">
        <f>24718-24718*7%</f>
        <v>22987.739999999998</v>
      </c>
      <c r="G29" s="2">
        <v>45000</v>
      </c>
      <c r="H29" s="2"/>
    </row>
    <row r="30" spans="1:8" ht="124.5" thickBot="1" x14ac:dyDescent="0.4">
      <c r="A30" s="3" t="s">
        <v>17</v>
      </c>
      <c r="B30" s="2" t="s">
        <v>102</v>
      </c>
      <c r="C30" s="35">
        <v>30000</v>
      </c>
      <c r="D30" s="2">
        <v>30000</v>
      </c>
      <c r="E30" s="31">
        <v>0.47</v>
      </c>
      <c r="F30" s="32">
        <f>10936-10936*7%</f>
        <v>10170.48</v>
      </c>
      <c r="G30" s="2">
        <v>45200</v>
      </c>
      <c r="H30" s="2"/>
    </row>
    <row r="31" spans="1:8" ht="186.5" thickBot="1" x14ac:dyDescent="0.4">
      <c r="A31" s="3" t="s">
        <v>18</v>
      </c>
      <c r="B31" s="2" t="s">
        <v>103</v>
      </c>
      <c r="C31" s="35">
        <v>30000</v>
      </c>
      <c r="D31" s="2">
        <v>49300</v>
      </c>
      <c r="E31" s="31">
        <v>0.47</v>
      </c>
      <c r="F31" s="32">
        <f>101181-101181*7%</f>
        <v>94098.33</v>
      </c>
      <c r="G31" s="2">
        <v>60000</v>
      </c>
      <c r="H31" s="2"/>
    </row>
    <row r="32" spans="1:8" ht="155.5" thickBot="1" x14ac:dyDescent="0.4">
      <c r="A32" s="3" t="s">
        <v>89</v>
      </c>
      <c r="B32" s="2" t="s">
        <v>104</v>
      </c>
      <c r="C32" s="35">
        <v>30000</v>
      </c>
      <c r="D32" s="2">
        <v>49300</v>
      </c>
      <c r="E32" s="31">
        <v>0.47</v>
      </c>
      <c r="F32" s="32">
        <f>20621-20621*7%</f>
        <v>19177.53</v>
      </c>
      <c r="G32" s="2">
        <v>50000</v>
      </c>
      <c r="H32" s="2"/>
    </row>
    <row r="33" spans="1:8" ht="186.5" thickBot="1" x14ac:dyDescent="0.4">
      <c r="A33" s="3" t="s">
        <v>90</v>
      </c>
      <c r="B33" s="2" t="s">
        <v>105</v>
      </c>
      <c r="C33" s="35">
        <v>30000</v>
      </c>
      <c r="D33" s="2">
        <v>49300</v>
      </c>
      <c r="E33" s="31">
        <v>0.47</v>
      </c>
      <c r="F33" s="32">
        <f>35763-35763*7%</f>
        <v>33259.589999999997</v>
      </c>
      <c r="G33" s="2">
        <v>30000</v>
      </c>
      <c r="H33" s="2"/>
    </row>
    <row r="34" spans="1:8" ht="186.5" thickBot="1" x14ac:dyDescent="0.4">
      <c r="A34" s="3" t="s">
        <v>91</v>
      </c>
      <c r="B34" s="2" t="s">
        <v>106</v>
      </c>
      <c r="C34" s="35">
        <v>24488</v>
      </c>
      <c r="D34" s="2">
        <v>49300</v>
      </c>
      <c r="E34" s="31">
        <v>0.47</v>
      </c>
      <c r="F34" s="32">
        <f>5510-5510*7%</f>
        <v>5124.3</v>
      </c>
      <c r="G34" s="2">
        <v>40000</v>
      </c>
      <c r="H34" s="2"/>
    </row>
    <row r="35" spans="1:8" ht="217.5" thickBot="1" x14ac:dyDescent="0.4">
      <c r="A35" s="3" t="s">
        <v>92</v>
      </c>
      <c r="B35" s="2" t="s">
        <v>107</v>
      </c>
      <c r="C35" s="35">
        <v>20000</v>
      </c>
      <c r="D35" s="2">
        <v>0</v>
      </c>
      <c r="E35" s="2"/>
      <c r="F35" s="2">
        <f>61160-61160*7%</f>
        <v>56878.8</v>
      </c>
      <c r="G35" s="2">
        <v>20000</v>
      </c>
      <c r="H35" s="32"/>
    </row>
    <row r="36" spans="1:8" ht="16" hidden="1" thickBot="1" x14ac:dyDescent="0.4">
      <c r="A36" s="1" t="s">
        <v>19</v>
      </c>
      <c r="B36" s="2"/>
      <c r="C36" s="35"/>
      <c r="D36" s="2"/>
      <c r="E36" s="2"/>
      <c r="F36" s="2"/>
      <c r="G36" s="2"/>
      <c r="H36" s="2"/>
    </row>
    <row r="37" spans="1:8" ht="16" hidden="1" thickBot="1" x14ac:dyDescent="0.4">
      <c r="A37" s="3" t="s">
        <v>20</v>
      </c>
      <c r="B37" s="2"/>
      <c r="C37" s="35"/>
      <c r="D37" s="2"/>
      <c r="E37" s="2"/>
      <c r="F37" s="2"/>
      <c r="G37" s="2"/>
      <c r="H37" s="2"/>
    </row>
    <row r="38" spans="1:8" ht="48" hidden="1" customHeight="1" thickBot="1" x14ac:dyDescent="0.4">
      <c r="A38" s="3" t="s">
        <v>21</v>
      </c>
      <c r="B38" s="2"/>
      <c r="C38" s="35"/>
      <c r="D38" s="2"/>
      <c r="E38" s="2"/>
      <c r="F38" s="2"/>
      <c r="G38" s="2"/>
      <c r="H38" s="2"/>
    </row>
    <row r="39" spans="1:8" ht="16" hidden="1" thickBot="1" x14ac:dyDescent="0.4">
      <c r="A39" s="3" t="s">
        <v>22</v>
      </c>
      <c r="B39" s="2"/>
      <c r="C39" s="35"/>
      <c r="D39" s="2"/>
      <c r="E39" s="2"/>
      <c r="F39" s="2"/>
      <c r="G39" s="2"/>
      <c r="H39" s="2"/>
    </row>
    <row r="40" spans="1:8" ht="27.75" customHeight="1" thickBot="1" x14ac:dyDescent="0.4">
      <c r="A40" s="14" t="s">
        <v>114</v>
      </c>
      <c r="B40" s="15"/>
      <c r="C40" s="36">
        <f>SUM(C29:C39)</f>
        <v>194488</v>
      </c>
      <c r="D40" s="15">
        <f>SUM(D29:D39)</f>
        <v>257200</v>
      </c>
      <c r="E40" s="27">
        <v>0.47</v>
      </c>
      <c r="F40" s="15">
        <f>SUM(F29:F35)</f>
        <v>241696.77000000002</v>
      </c>
      <c r="G40" s="15">
        <f>SUM(G29:G39)</f>
        <v>290200</v>
      </c>
      <c r="H40" s="16"/>
    </row>
    <row r="41" spans="1:8" ht="16" thickBot="1" x14ac:dyDescent="0.4">
      <c r="A41" s="47" t="s">
        <v>23</v>
      </c>
      <c r="B41" s="48"/>
      <c r="C41" s="48"/>
      <c r="D41" s="48"/>
      <c r="E41" s="49"/>
      <c r="F41" s="21"/>
      <c r="G41" s="21"/>
      <c r="H41" s="2"/>
    </row>
    <row r="42" spans="1:8" ht="16" thickBot="1" x14ac:dyDescent="0.4">
      <c r="A42" s="1" t="s">
        <v>24</v>
      </c>
      <c r="B42" s="50" t="s">
        <v>84</v>
      </c>
      <c r="C42" s="51"/>
      <c r="D42" s="51"/>
      <c r="E42" s="51"/>
      <c r="F42" s="51"/>
      <c r="G42" s="51"/>
      <c r="H42" s="52"/>
    </row>
    <row r="43" spans="1:8" ht="109" thickBot="1" x14ac:dyDescent="0.4">
      <c r="A43" s="3" t="s">
        <v>25</v>
      </c>
      <c r="B43" s="2" t="s">
        <v>108</v>
      </c>
      <c r="C43" s="35">
        <v>100000</v>
      </c>
      <c r="D43" s="2"/>
      <c r="E43" s="31">
        <v>0.16</v>
      </c>
      <c r="F43" s="2">
        <f>63947-63947*7%</f>
        <v>59470.71</v>
      </c>
      <c r="G43" s="2"/>
      <c r="H43" s="2"/>
    </row>
    <row r="44" spans="1:8" ht="171" thickBot="1" x14ac:dyDescent="0.4">
      <c r="A44" s="3" t="s">
        <v>26</v>
      </c>
      <c r="B44" s="2" t="s">
        <v>109</v>
      </c>
      <c r="C44" s="35">
        <v>50000</v>
      </c>
      <c r="D44" s="2"/>
      <c r="E44" s="31">
        <v>0.16</v>
      </c>
      <c r="F44" s="2">
        <f>11862-11862*7%</f>
        <v>11031.66</v>
      </c>
      <c r="G44" s="2"/>
      <c r="H44" s="2"/>
    </row>
    <row r="45" spans="1:8" ht="155.5" thickBot="1" x14ac:dyDescent="0.4">
      <c r="A45" s="3" t="s">
        <v>27</v>
      </c>
      <c r="B45" s="2" t="s">
        <v>110</v>
      </c>
      <c r="C45" s="35">
        <v>50000</v>
      </c>
      <c r="D45" s="2"/>
      <c r="E45" s="31">
        <v>0.16</v>
      </c>
      <c r="F45" s="2">
        <f>2324-2324*7%</f>
        <v>2161.3200000000002</v>
      </c>
      <c r="G45" s="2"/>
      <c r="H45" s="2"/>
    </row>
    <row r="46" spans="1:8" ht="78" thickBot="1" x14ac:dyDescent="0.4">
      <c r="A46" s="3" t="s">
        <v>93</v>
      </c>
      <c r="B46" s="2" t="s">
        <v>111</v>
      </c>
      <c r="C46" s="35">
        <v>50000</v>
      </c>
      <c r="D46" s="2"/>
      <c r="E46" s="31">
        <v>0.16</v>
      </c>
      <c r="F46" s="2">
        <f>13406-13406*7%</f>
        <v>12467.58</v>
      </c>
      <c r="G46" s="2"/>
      <c r="H46" s="2"/>
    </row>
    <row r="47" spans="1:8" ht="16" hidden="1" thickBot="1" x14ac:dyDescent="0.4">
      <c r="A47" s="3" t="s">
        <v>28</v>
      </c>
      <c r="B47" s="2"/>
      <c r="C47" s="35"/>
      <c r="D47" s="2"/>
      <c r="E47" s="2"/>
      <c r="F47" s="2"/>
      <c r="G47" s="2"/>
      <c r="H47" s="2"/>
    </row>
    <row r="48" spans="1:8" ht="16" hidden="1" thickBot="1" x14ac:dyDescent="0.4">
      <c r="A48" s="3" t="s">
        <v>29</v>
      </c>
      <c r="B48" s="2"/>
      <c r="C48" s="35"/>
      <c r="D48" s="2"/>
      <c r="E48" s="2"/>
      <c r="F48" s="2"/>
      <c r="G48" s="2"/>
      <c r="H48" s="2"/>
    </row>
    <row r="49" spans="1:8" ht="16" hidden="1" thickBot="1" x14ac:dyDescent="0.4">
      <c r="A49" s="3" t="s">
        <v>30</v>
      </c>
      <c r="B49" s="2"/>
      <c r="C49" s="35"/>
      <c r="D49" s="2"/>
      <c r="E49" s="2"/>
      <c r="F49" s="2"/>
      <c r="G49" s="2"/>
      <c r="H49" s="2"/>
    </row>
    <row r="50" spans="1:8" ht="16" hidden="1" thickBot="1" x14ac:dyDescent="0.4">
      <c r="A50" s="1" t="s">
        <v>31</v>
      </c>
      <c r="B50" s="2"/>
      <c r="C50" s="35"/>
      <c r="D50" s="2"/>
      <c r="E50" s="2"/>
      <c r="F50" s="2"/>
      <c r="G50" s="2"/>
      <c r="H50" s="2"/>
    </row>
    <row r="51" spans="1:8" ht="16" hidden="1" thickBot="1" x14ac:dyDescent="0.4">
      <c r="A51" s="3" t="s">
        <v>32</v>
      </c>
      <c r="B51" s="2"/>
      <c r="C51" s="35"/>
      <c r="D51" s="2"/>
      <c r="E51" s="2"/>
      <c r="F51" s="2"/>
      <c r="G51" s="2"/>
      <c r="H51" s="2"/>
    </row>
    <row r="52" spans="1:8" ht="16" hidden="1" thickBot="1" x14ac:dyDescent="0.4">
      <c r="A52" s="3" t="s">
        <v>33</v>
      </c>
      <c r="B52" s="2"/>
      <c r="C52" s="35"/>
      <c r="D52" s="2"/>
      <c r="E52" s="2"/>
      <c r="F52" s="2"/>
      <c r="G52" s="2"/>
      <c r="H52" s="2"/>
    </row>
    <row r="53" spans="1:8" ht="16" hidden="1" thickBot="1" x14ac:dyDescent="0.4">
      <c r="A53" s="3" t="s">
        <v>34</v>
      </c>
      <c r="B53" s="2"/>
      <c r="C53" s="35"/>
      <c r="D53" s="2"/>
      <c r="E53" s="2"/>
      <c r="F53" s="2"/>
      <c r="G53" s="2"/>
      <c r="H53" s="2"/>
    </row>
    <row r="54" spans="1:8" ht="29.25" customHeight="1" thickBot="1" x14ac:dyDescent="0.4">
      <c r="A54" s="14" t="s">
        <v>115</v>
      </c>
      <c r="B54" s="15"/>
      <c r="C54" s="36">
        <f>SUM(C43:C53)</f>
        <v>250000</v>
      </c>
      <c r="D54" s="15"/>
      <c r="E54" s="27">
        <v>0.16</v>
      </c>
      <c r="F54" s="15">
        <f>SUM(F43:F46)</f>
        <v>85131.27</v>
      </c>
      <c r="G54" s="15"/>
      <c r="H54" s="16"/>
    </row>
    <row r="55" spans="1:8" ht="15.5" hidden="1" thickBot="1" x14ac:dyDescent="0.4">
      <c r="A55" s="47" t="s">
        <v>35</v>
      </c>
      <c r="B55" s="48"/>
      <c r="C55" s="48"/>
      <c r="D55" s="48"/>
      <c r="E55" s="48"/>
      <c r="F55" s="48"/>
      <c r="G55" s="48"/>
      <c r="H55" s="49"/>
    </row>
    <row r="56" spans="1:8" ht="16" hidden="1" thickBot="1" x14ac:dyDescent="0.4">
      <c r="A56" s="1" t="s">
        <v>36</v>
      </c>
      <c r="B56" s="2"/>
      <c r="C56" s="35"/>
      <c r="D56" s="2"/>
      <c r="E56" s="2"/>
      <c r="F56" s="2"/>
      <c r="G56" s="2"/>
      <c r="H56" s="2"/>
    </row>
    <row r="57" spans="1:8" ht="16" hidden="1" thickBot="1" x14ac:dyDescent="0.4">
      <c r="A57" s="3" t="s">
        <v>37</v>
      </c>
      <c r="B57" s="2"/>
      <c r="C57" s="35"/>
      <c r="D57" s="2"/>
      <c r="E57" s="2"/>
      <c r="F57" s="2"/>
      <c r="G57" s="2"/>
      <c r="H57" s="2"/>
    </row>
    <row r="58" spans="1:8" ht="16" hidden="1" thickBot="1" x14ac:dyDescent="0.4">
      <c r="A58" s="3" t="s">
        <v>38</v>
      </c>
      <c r="B58" s="2"/>
      <c r="C58" s="35"/>
      <c r="D58" s="2"/>
      <c r="E58" s="2"/>
      <c r="F58" s="2"/>
      <c r="G58" s="2"/>
      <c r="H58" s="2"/>
    </row>
    <row r="59" spans="1:8" ht="16" hidden="1" thickBot="1" x14ac:dyDescent="0.4">
      <c r="A59" s="3" t="s">
        <v>39</v>
      </c>
      <c r="B59" s="2"/>
      <c r="C59" s="35"/>
      <c r="D59" s="2"/>
      <c r="E59" s="2"/>
      <c r="F59" s="2"/>
      <c r="G59" s="2"/>
      <c r="H59" s="2"/>
    </row>
    <row r="60" spans="1:8" ht="16" hidden="1" thickBot="1" x14ac:dyDescent="0.4">
      <c r="A60" s="1" t="s">
        <v>40</v>
      </c>
      <c r="B60" s="2"/>
      <c r="C60" s="35"/>
      <c r="D60" s="2"/>
      <c r="E60" s="2"/>
      <c r="F60" s="2"/>
      <c r="G60" s="2"/>
      <c r="H60" s="2"/>
    </row>
    <row r="61" spans="1:8" ht="16" hidden="1" thickBot="1" x14ac:dyDescent="0.4">
      <c r="A61" s="3" t="s">
        <v>41</v>
      </c>
      <c r="B61" s="2"/>
      <c r="C61" s="35"/>
      <c r="D61" s="2"/>
      <c r="E61" s="2"/>
      <c r="F61" s="2"/>
      <c r="G61" s="2"/>
      <c r="H61" s="2"/>
    </row>
    <row r="62" spans="1:8" ht="16" hidden="1" thickBot="1" x14ac:dyDescent="0.4">
      <c r="A62" s="3" t="s">
        <v>42</v>
      </c>
      <c r="B62" s="2"/>
      <c r="C62" s="35"/>
      <c r="D62" s="2"/>
      <c r="E62" s="2"/>
      <c r="F62" s="2"/>
      <c r="G62" s="2"/>
      <c r="H62" s="2"/>
    </row>
    <row r="63" spans="1:8" ht="16" hidden="1" thickBot="1" x14ac:dyDescent="0.4">
      <c r="A63" s="3" t="s">
        <v>43</v>
      </c>
      <c r="B63" s="2"/>
      <c r="C63" s="35"/>
      <c r="D63" s="2"/>
      <c r="E63" s="2"/>
      <c r="F63" s="2"/>
      <c r="G63" s="2"/>
      <c r="H63" s="2"/>
    </row>
    <row r="64" spans="1:8" ht="16" hidden="1" thickBot="1" x14ac:dyDescent="0.4">
      <c r="A64" s="1" t="s">
        <v>44</v>
      </c>
      <c r="B64" s="2"/>
      <c r="C64" s="35"/>
      <c r="D64" s="2"/>
      <c r="E64" s="2"/>
      <c r="F64" s="2"/>
      <c r="G64" s="2"/>
      <c r="H64" s="2"/>
    </row>
    <row r="65" spans="1:9" ht="16" hidden="1" thickBot="1" x14ac:dyDescent="0.4">
      <c r="A65" s="3" t="s">
        <v>45</v>
      </c>
      <c r="B65" s="2"/>
      <c r="C65" s="35"/>
      <c r="D65" s="2"/>
      <c r="E65" s="2"/>
      <c r="F65" s="2"/>
      <c r="G65" s="2"/>
      <c r="H65" s="2"/>
    </row>
    <row r="66" spans="1:9" ht="16" hidden="1" thickBot="1" x14ac:dyDescent="0.4">
      <c r="A66" s="3" t="s">
        <v>46</v>
      </c>
      <c r="B66" s="2"/>
      <c r="C66" s="35"/>
      <c r="D66" s="2"/>
      <c r="E66" s="2"/>
      <c r="F66" s="2"/>
      <c r="G66" s="2"/>
      <c r="H66" s="2"/>
    </row>
    <row r="67" spans="1:9" ht="16" hidden="1" thickBot="1" x14ac:dyDescent="0.4">
      <c r="A67" s="3" t="s">
        <v>47</v>
      </c>
      <c r="B67" s="2"/>
      <c r="C67" s="35"/>
      <c r="D67" s="2"/>
      <c r="E67" s="2"/>
      <c r="F67" s="2"/>
      <c r="G67" s="2"/>
      <c r="H67" s="2"/>
    </row>
    <row r="68" spans="1:9" ht="15.5" hidden="1" thickBot="1" x14ac:dyDescent="0.4">
      <c r="A68" s="47" t="s">
        <v>48</v>
      </c>
      <c r="B68" s="48"/>
      <c r="C68" s="48"/>
      <c r="D68" s="48"/>
      <c r="E68" s="48"/>
      <c r="F68" s="48"/>
      <c r="G68" s="48"/>
      <c r="H68" s="49"/>
    </row>
    <row r="69" spans="1:9" ht="51.75" customHeight="1" thickBot="1" x14ac:dyDescent="0.4">
      <c r="A69" s="22" t="s">
        <v>74</v>
      </c>
      <c r="B69" s="20"/>
      <c r="C69" s="37">
        <v>341400</v>
      </c>
      <c r="D69" s="20">
        <v>62905</v>
      </c>
      <c r="E69" s="20"/>
      <c r="F69" s="37">
        <f>331352.55-331352.55*7%</f>
        <v>308157.87150000001</v>
      </c>
      <c r="G69" s="20">
        <v>22000</v>
      </c>
      <c r="H69" s="21"/>
    </row>
    <row r="70" spans="1:9" ht="50.25" customHeight="1" thickBot="1" x14ac:dyDescent="0.4">
      <c r="A70" s="22" t="s">
        <v>75</v>
      </c>
      <c r="B70" s="20"/>
      <c r="C70" s="37"/>
      <c r="D70" s="20"/>
      <c r="E70" s="20"/>
      <c r="F70" s="20"/>
      <c r="G70" s="20"/>
      <c r="H70" s="21"/>
    </row>
    <row r="71" spans="1:9" ht="16" thickBot="1" x14ac:dyDescent="0.4">
      <c r="A71" s="3" t="s">
        <v>76</v>
      </c>
      <c r="B71" s="2" t="s">
        <v>49</v>
      </c>
      <c r="C71" s="35">
        <v>70000</v>
      </c>
      <c r="D71" s="2">
        <v>7000</v>
      </c>
      <c r="E71" s="2"/>
      <c r="F71" s="2"/>
      <c r="G71" s="2">
        <v>7000</v>
      </c>
      <c r="H71" s="2"/>
    </row>
    <row r="72" spans="1:9" ht="15.5" thickBot="1" x14ac:dyDescent="0.4">
      <c r="A72" s="47" t="s">
        <v>50</v>
      </c>
      <c r="B72" s="48"/>
      <c r="C72" s="48"/>
      <c r="D72" s="48"/>
      <c r="E72" s="48"/>
      <c r="F72" s="48"/>
      <c r="G72" s="48"/>
      <c r="H72" s="49"/>
    </row>
    <row r="73" spans="1:9" ht="35.25" customHeight="1" thickBot="1" x14ac:dyDescent="0.4">
      <c r="A73" s="17" t="s">
        <v>51</v>
      </c>
      <c r="B73" s="18"/>
      <c r="C73" s="38">
        <v>92112</v>
      </c>
      <c r="D73" s="18">
        <v>22895</v>
      </c>
      <c r="E73" s="18"/>
      <c r="F73" s="18">
        <v>65717.840000000011</v>
      </c>
      <c r="G73" s="18">
        <v>19800</v>
      </c>
      <c r="H73" s="19"/>
      <c r="I73" s="41"/>
    </row>
    <row r="74" spans="1:9" ht="27.75" customHeight="1" thickBot="1" x14ac:dyDescent="0.4">
      <c r="A74" s="14" t="s">
        <v>52</v>
      </c>
      <c r="B74" s="15"/>
      <c r="C74" s="36">
        <f>C27+C40+C54+C69+C71+C73</f>
        <v>1408000</v>
      </c>
      <c r="D74" s="15">
        <v>350000</v>
      </c>
      <c r="E74" s="15"/>
      <c r="F74" s="39">
        <f>F27+F40+F54+F69+F73</f>
        <v>971641.01419999998</v>
      </c>
      <c r="G74" s="15">
        <v>33900</v>
      </c>
      <c r="H74" s="16"/>
    </row>
    <row r="78" spans="1:9" x14ac:dyDescent="0.35">
      <c r="F78" s="40"/>
      <c r="G78" s="40"/>
    </row>
    <row r="80" spans="1:9" ht="25.5" customHeight="1" x14ac:dyDescent="0.35"/>
  </sheetData>
  <mergeCells count="10">
    <mergeCell ref="A68:H68"/>
    <mergeCell ref="A72:H72"/>
    <mergeCell ref="B10:H10"/>
    <mergeCell ref="B28:H28"/>
    <mergeCell ref="B42:H42"/>
    <mergeCell ref="C7:D7"/>
    <mergeCell ref="F7:G7"/>
    <mergeCell ref="A9:H9"/>
    <mergeCell ref="A41:E41"/>
    <mergeCell ref="A55:H55"/>
  </mergeCells>
  <pageMargins left="0.7" right="0.7" top="0.75" bottom="0.75" header="0.3" footer="0.3"/>
  <pageSetup scale="74" orientation="landscape" r:id="rId1"/>
  <rowBreaks count="2" manualBreakCount="2">
    <brk id="40" max="16383" man="1"/>
    <brk id="7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7"/>
  <sheetViews>
    <sheetView topLeftCell="A7" zoomScale="70" zoomScaleNormal="70" workbookViewId="0">
      <selection activeCell="L20" sqref="L20"/>
    </sheetView>
  </sheetViews>
  <sheetFormatPr defaultRowHeight="14.5" x14ac:dyDescent="0.35"/>
  <cols>
    <col min="1" max="1" width="15.54296875" customWidth="1"/>
    <col min="2" max="2" width="9.453125" bestFit="1" customWidth="1"/>
  </cols>
  <sheetData>
    <row r="1" spans="1:16" ht="15.5" x14ac:dyDescent="0.35">
      <c r="A1" s="4" t="s">
        <v>77</v>
      </c>
      <c r="B1" s="4"/>
      <c r="C1" s="4"/>
      <c r="D1" s="4"/>
    </row>
    <row r="2" spans="1:16" x14ac:dyDescent="0.35">
      <c r="A2" s="12"/>
      <c r="B2" s="12"/>
      <c r="C2" s="12"/>
      <c r="D2" s="12"/>
    </row>
    <row r="3" spans="1:16" x14ac:dyDescent="0.35">
      <c r="A3" s="12" t="s">
        <v>73</v>
      </c>
      <c r="B3" s="12"/>
      <c r="C3" s="12"/>
      <c r="D3" s="12"/>
    </row>
    <row r="4" spans="1:16" ht="15" thickBot="1" x14ac:dyDescent="0.4"/>
    <row r="5" spans="1:16" ht="26.5" thickBot="1" x14ac:dyDescent="0.4">
      <c r="A5" s="55" t="s">
        <v>56</v>
      </c>
      <c r="B5" s="53" t="s">
        <v>116</v>
      </c>
      <c r="C5" s="54"/>
      <c r="D5" s="53" t="s">
        <v>117</v>
      </c>
      <c r="E5" s="54"/>
      <c r="F5" s="53" t="s">
        <v>57</v>
      </c>
      <c r="G5" s="54"/>
      <c r="H5" s="11" t="s">
        <v>70</v>
      </c>
      <c r="I5" s="11" t="s">
        <v>72</v>
      </c>
      <c r="J5" s="55" t="s">
        <v>71</v>
      </c>
    </row>
    <row r="6" spans="1:16" ht="26.5" thickBot="1" x14ac:dyDescent="0.4">
      <c r="A6" s="56"/>
      <c r="B6" s="5" t="s">
        <v>59</v>
      </c>
      <c r="C6" s="5" t="s">
        <v>60</v>
      </c>
      <c r="D6" s="5" t="s">
        <v>59</v>
      </c>
      <c r="E6" s="5" t="s">
        <v>60</v>
      </c>
      <c r="F6" s="5" t="s">
        <v>59</v>
      </c>
      <c r="G6" s="5" t="s">
        <v>60</v>
      </c>
      <c r="H6" s="5"/>
      <c r="I6" s="5"/>
      <c r="J6" s="56"/>
    </row>
    <row r="7" spans="1:16" ht="26.5" thickBot="1" x14ac:dyDescent="0.4">
      <c r="A7" s="6" t="s">
        <v>61</v>
      </c>
      <c r="B7" s="7">
        <v>238980</v>
      </c>
      <c r="C7" s="7">
        <v>102420</v>
      </c>
      <c r="D7" s="7">
        <v>44033.5</v>
      </c>
      <c r="E7" s="7">
        <v>18871.5</v>
      </c>
      <c r="F7" s="7"/>
      <c r="G7" s="7"/>
      <c r="H7" s="7">
        <f>B7+C7</f>
        <v>341400</v>
      </c>
      <c r="I7" s="7">
        <f>D7+E7</f>
        <v>62905</v>
      </c>
      <c r="J7" s="7">
        <f>H7+I7</f>
        <v>404305</v>
      </c>
      <c r="O7">
        <v>14595</v>
      </c>
      <c r="P7" t="s">
        <v>122</v>
      </c>
    </row>
    <row r="8" spans="1:16" ht="39.5" thickBot="1" x14ac:dyDescent="0.4">
      <c r="A8" s="6" t="s">
        <v>62</v>
      </c>
      <c r="B8" s="7">
        <v>70000</v>
      </c>
      <c r="C8" s="7">
        <v>30000</v>
      </c>
      <c r="D8" s="8">
        <v>7000</v>
      </c>
      <c r="E8" s="7">
        <v>3000</v>
      </c>
      <c r="F8" s="7"/>
      <c r="G8" s="7"/>
      <c r="H8" s="7">
        <f t="shared" ref="H8:H17" si="0">B8+C8</f>
        <v>100000</v>
      </c>
      <c r="I8" s="7">
        <f t="shared" ref="I8:I14" si="1">D8+E8</f>
        <v>10000</v>
      </c>
      <c r="J8" s="7">
        <f t="shared" ref="J8:J17" si="2">H8+I8</f>
        <v>110000</v>
      </c>
      <c r="O8">
        <v>18104</v>
      </c>
      <c r="P8" t="s">
        <v>121</v>
      </c>
    </row>
    <row r="9" spans="1:16" ht="65.5" thickBot="1" x14ac:dyDescent="0.4">
      <c r="A9" s="6" t="s">
        <v>63</v>
      </c>
      <c r="B9" s="7">
        <v>84000</v>
      </c>
      <c r="C9" s="7">
        <v>36000</v>
      </c>
      <c r="D9" s="7">
        <v>7000</v>
      </c>
      <c r="E9" s="7">
        <v>3000</v>
      </c>
      <c r="F9" s="7"/>
      <c r="G9" s="7"/>
      <c r="H9" s="7">
        <f t="shared" si="0"/>
        <v>120000</v>
      </c>
      <c r="I9" s="7">
        <f t="shared" si="1"/>
        <v>10000</v>
      </c>
      <c r="J9" s="7">
        <f t="shared" si="2"/>
        <v>130000</v>
      </c>
      <c r="O9">
        <v>20382</v>
      </c>
      <c r="P9" t="s">
        <v>119</v>
      </c>
    </row>
    <row r="10" spans="1:16" ht="26.5" thickBot="1" x14ac:dyDescent="0.4">
      <c r="A10" s="6" t="s">
        <v>64</v>
      </c>
      <c r="B10" s="7">
        <v>308000</v>
      </c>
      <c r="C10" s="7">
        <v>132000</v>
      </c>
      <c r="D10" s="7">
        <v>50540</v>
      </c>
      <c r="E10" s="7">
        <v>21660</v>
      </c>
      <c r="F10" s="7"/>
      <c r="G10" s="7"/>
      <c r="H10" s="7">
        <f t="shared" si="0"/>
        <v>440000</v>
      </c>
      <c r="I10" s="7">
        <f t="shared" si="1"/>
        <v>72200</v>
      </c>
      <c r="J10" s="7">
        <f t="shared" si="2"/>
        <v>512200</v>
      </c>
      <c r="O10">
        <v>65</v>
      </c>
      <c r="P10" t="s">
        <v>120</v>
      </c>
    </row>
    <row r="11" spans="1:16" ht="15" thickBot="1" x14ac:dyDescent="0.4">
      <c r="A11" s="6" t="s">
        <v>65</v>
      </c>
      <c r="B11" s="7">
        <v>21000</v>
      </c>
      <c r="C11" s="7">
        <v>9000</v>
      </c>
      <c r="D11" s="7">
        <v>10500</v>
      </c>
      <c r="E11" s="7">
        <v>4500</v>
      </c>
      <c r="F11" s="7"/>
      <c r="G11" s="7"/>
      <c r="H11" s="7">
        <f t="shared" si="0"/>
        <v>30000</v>
      </c>
      <c r="I11" s="7">
        <f t="shared" si="1"/>
        <v>15000</v>
      </c>
      <c r="J11" s="7">
        <f t="shared" si="2"/>
        <v>45000</v>
      </c>
    </row>
    <row r="12" spans="1:16" ht="39.5" thickBot="1" x14ac:dyDescent="0.4">
      <c r="A12" s="6" t="s">
        <v>66</v>
      </c>
      <c r="B12" s="7">
        <v>70000</v>
      </c>
      <c r="C12" s="7">
        <v>30000</v>
      </c>
      <c r="D12" s="7">
        <v>91000</v>
      </c>
      <c r="E12" s="7">
        <v>39000</v>
      </c>
      <c r="F12" s="7"/>
      <c r="G12" s="7"/>
      <c r="H12" s="7">
        <f t="shared" si="0"/>
        <v>100000</v>
      </c>
      <c r="I12" s="7">
        <f t="shared" si="1"/>
        <v>130000</v>
      </c>
      <c r="J12" s="7">
        <f t="shared" si="2"/>
        <v>230000</v>
      </c>
    </row>
    <row r="13" spans="1:16" ht="39.5" thickBot="1" x14ac:dyDescent="0.4">
      <c r="A13" s="6" t="s">
        <v>67</v>
      </c>
      <c r="B13" s="7">
        <v>80142</v>
      </c>
      <c r="C13" s="7">
        <v>34346</v>
      </c>
      <c r="D13" s="7">
        <v>14000</v>
      </c>
      <c r="E13" s="7">
        <v>6000</v>
      </c>
      <c r="F13" s="7"/>
      <c r="G13" s="7"/>
      <c r="H13" s="7">
        <f t="shared" si="0"/>
        <v>114488</v>
      </c>
      <c r="I13" s="7">
        <f t="shared" si="1"/>
        <v>20000</v>
      </c>
      <c r="J13" s="7">
        <f t="shared" si="2"/>
        <v>134488</v>
      </c>
    </row>
    <row r="14" spans="1:16" ht="15" thickBot="1" x14ac:dyDescent="0.4">
      <c r="A14" s="6" t="s">
        <v>118</v>
      </c>
      <c r="B14" s="7">
        <v>49000</v>
      </c>
      <c r="C14" s="7">
        <v>21000</v>
      </c>
      <c r="D14" s="7">
        <v>4900</v>
      </c>
      <c r="E14" s="7">
        <v>2100</v>
      </c>
      <c r="F14" s="7"/>
      <c r="G14" s="7"/>
      <c r="H14" s="7">
        <f t="shared" si="0"/>
        <v>70000</v>
      </c>
      <c r="I14" s="7">
        <f t="shared" si="1"/>
        <v>7000</v>
      </c>
      <c r="J14" s="7">
        <f t="shared" si="2"/>
        <v>77000</v>
      </c>
    </row>
    <row r="15" spans="1:16" ht="26.5" thickBot="1" x14ac:dyDescent="0.4">
      <c r="A15" s="9" t="s">
        <v>68</v>
      </c>
      <c r="B15" s="10">
        <f>SUM(B7:B14)</f>
        <v>921122</v>
      </c>
      <c r="C15" s="10">
        <f>SUM(C7:C14)</f>
        <v>394766</v>
      </c>
      <c r="D15" s="10">
        <f>SUM(D7:D14)</f>
        <v>228973.5</v>
      </c>
      <c r="E15" s="10">
        <f t="shared" ref="E15:F15" si="3">SUM(E7:E14)</f>
        <v>98131.5</v>
      </c>
      <c r="F15" s="10">
        <f t="shared" si="3"/>
        <v>0</v>
      </c>
      <c r="G15" s="30"/>
      <c r="H15" s="30">
        <f t="shared" si="0"/>
        <v>1315888</v>
      </c>
      <c r="I15" s="30">
        <f>D15+E15</f>
        <v>327105</v>
      </c>
      <c r="J15" s="30">
        <f t="shared" si="2"/>
        <v>1642993</v>
      </c>
    </row>
    <row r="16" spans="1:16" ht="26.5" thickBot="1" x14ac:dyDescent="0.4">
      <c r="A16" s="6" t="s">
        <v>69</v>
      </c>
      <c r="B16" s="28">
        <v>64478</v>
      </c>
      <c r="C16" s="7">
        <v>27634</v>
      </c>
      <c r="D16" s="7">
        <v>16026.5</v>
      </c>
      <c r="E16" s="7">
        <v>6868.5</v>
      </c>
      <c r="F16" s="7"/>
      <c r="G16" s="7"/>
      <c r="H16" s="7">
        <f t="shared" si="0"/>
        <v>92112</v>
      </c>
      <c r="I16" s="7">
        <f>D16+E16</f>
        <v>22895</v>
      </c>
      <c r="J16" s="7">
        <f t="shared" si="2"/>
        <v>115007</v>
      </c>
    </row>
    <row r="17" spans="1:10" ht="15" thickBot="1" x14ac:dyDescent="0.4">
      <c r="A17" s="9" t="s">
        <v>58</v>
      </c>
      <c r="B17" s="29">
        <f>SUM(B15:B16)</f>
        <v>985600</v>
      </c>
      <c r="C17" s="29">
        <f>SUM(C15:C16)</f>
        <v>422400</v>
      </c>
      <c r="D17" s="29">
        <f t="shared" ref="D17:E17" si="4">SUM(D15:D16)</f>
        <v>245000</v>
      </c>
      <c r="E17" s="29">
        <f t="shared" si="4"/>
        <v>105000</v>
      </c>
      <c r="F17" s="10"/>
      <c r="G17" s="30"/>
      <c r="H17" s="30">
        <f t="shared" si="0"/>
        <v>1408000</v>
      </c>
      <c r="I17" s="29">
        <f>D17+E17</f>
        <v>350000</v>
      </c>
      <c r="J17" s="30">
        <f t="shared" si="2"/>
        <v>1758000</v>
      </c>
    </row>
  </sheetData>
  <mergeCells count="5">
    <mergeCell ref="F5:G5"/>
    <mergeCell ref="J5:J6"/>
    <mergeCell ref="A5:A6"/>
    <mergeCell ref="B5:C5"/>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Ulan</cp:lastModifiedBy>
  <cp:lastPrinted>2017-12-11T22:51:21Z</cp:lastPrinted>
  <dcterms:created xsi:type="dcterms:W3CDTF">2017-11-15T21:17:43Z</dcterms:created>
  <dcterms:modified xsi:type="dcterms:W3CDTF">2020-10-30T18:38:34Z</dcterms:modified>
</cp:coreProperties>
</file>